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activeX/activeX2.bin" ContentType="application/vnd.ms-office.activeX"/>
  <Override PartName="/xl/activeX/activeX4.bin" ContentType="application/vnd.ms-office.activeX"/>
  <Override PartName="/xl/activeX/activeX9.xml" ContentType="application/vnd.ms-office.activeX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7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embeddings/oleObject4.bin" ContentType="application/vnd.openxmlformats-officedocument.oleObject"/>
  <Override PartName="/xl/activeX/activeX5.xml" ContentType="application/vnd.ms-office.activeX+xml"/>
  <Override PartName="/xl/activeX/activeX12.bin" ContentType="application/vnd.ms-office.activeX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embeddings/oleObject2.bin" ContentType="application/vnd.openxmlformats-officedocument.oleObject"/>
  <Override PartName="/xl/activeX/activeX3.xml" ContentType="application/vnd.ms-office.activeX+xml"/>
  <Override PartName="/xl/activeX/activeX10.bin" ContentType="application/vnd.ms-office.activeX"/>
  <Override PartName="/xl/activeX/activeX15.xml" ContentType="application/vnd.ms-office.activeX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activeX/activeX1.xml" ContentType="application/vnd.ms-office.activeX+xml"/>
  <Override PartName="/xl/activeX/activeX13.xml" ContentType="application/vnd.ms-office.activeX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activeX/activeX9.bin" ContentType="application/vnd.ms-office.activeX"/>
  <Override PartName="/xl/activeX/activeX11.xml" ContentType="application/vnd.ms-office.activeX+xml"/>
  <Override PartName="/xl/drawings/drawing1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activeX/activeX7.bin" ContentType="application/vnd.ms-office.activeX"/>
  <Override PartName="/xl/activeX/activeX8.bin" ContentType="application/vnd.ms-office.activeX"/>
  <Override PartName="/xl/activeX/activeX10.xml" ContentType="application/vnd.ms-office.activeX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activeX/activeX5.bin" ContentType="application/vnd.ms-office.activeX"/>
  <Override PartName="/xl/activeX/activeX6.bin" ContentType="application/vnd.ms-office.activeX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activeX/activeX3.bin" ContentType="application/vnd.ms-office.activeX"/>
  <Override PartName="/xl/activeX/activeX15.bin" ContentType="application/vnd.ms-office.activeX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activeX/activeX1.bin" ContentType="application/vnd.ms-office.activeX"/>
  <Override PartName="/xl/activeX/activeX8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activeX/activeX6.xml" ContentType="application/vnd.ms-office.activeX+xml"/>
  <Override PartName="/xl/activeX/activeX11.bin" ContentType="application/vnd.ms-office.activeX"/>
  <Default Extension="jpeg" ContentType="image/jpeg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activeX/activeX2.xml" ContentType="application/vnd.ms-office.activeX+xml"/>
  <Override PartName="/xl/activeX/activeX4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activeX/activeX14.xml" ContentType="application/vnd.ms-office.activeX+xml"/>
  <Default Extension="vml" ContentType="application/vnd.openxmlformats-officedocument.vmlDrawing"/>
  <Override PartName="/xl/activeX/activeX12.xml" ContentType="application/vnd.ms-office.activeX+xml"/>
  <Default Extension="gif" ContentType="image/gif"/>
  <Override PartName="/xl/drawings/drawing1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16380" windowHeight="8196" tabRatio="500" firstSheet="1" activeTab="6"/>
  </bookViews>
  <sheets>
    <sheet name="EROTHM" sheetId="14" r:id="rId1"/>
    <sheet name="Screenshots" sheetId="38" r:id="rId2"/>
    <sheet name="ΟΜΟΛΟΓΑ ΧΑΑ" sheetId="20" r:id="rId3"/>
    <sheet name="ΟΜΟΛΟΓΑ USA" sheetId="21" r:id="rId4"/>
    <sheet name="OMOLOGA" sheetId="3" r:id="rId5"/>
    <sheet name="EKTIMHSH OMOLOGOU" sheetId="19" r:id="rId6"/>
    <sheet name="ΧΑΑ" sheetId="22" r:id="rId7"/>
    <sheet name="AMOIVAIA" sheetId="23" r:id="rId8"/>
    <sheet name="NYSE" sheetId="24" r:id="rId9"/>
    <sheet name="NASDAQ" sheetId="25" r:id="rId10"/>
    <sheet name="GREECE Ret" sheetId="26" r:id="rId11"/>
    <sheet name="USA Ret" sheetId="28" r:id="rId12"/>
    <sheet name="GREECE Markowitz" sheetId="29" r:id="rId13"/>
    <sheet name="USA Markowitz" sheetId="30" r:id="rId14"/>
    <sheet name="GREECE Sharpe" sheetId="32" r:id="rId15"/>
    <sheet name="USA Sharpe" sheetId="33" r:id="rId16"/>
    <sheet name="Composite" sheetId="34" r:id="rId17"/>
    <sheet name="Investment" sheetId="35" r:id="rId18"/>
    <sheet name="Forecasts Greece" sheetId="36" r:id="rId19"/>
    <sheet name="Forecasts USA" sheetId="37" r:id="rId20"/>
  </sheets>
  <definedNames>
    <definedName name="_xlnm._FilterDatabase" localSheetId="3" hidden="1">'ΟΜΟΛΟΓΑ USA'!$B$1:$H$1</definedName>
    <definedName name="AER">'GREECE Markowitz'!$R$2:$W$2</definedName>
    <definedName name="anscount">22</definedName>
    <definedName name="comments" localSheetId="3">'ΟΜΟΛΟΓΑ USA'!#REF!</definedName>
    <definedName name="COV">'GREECE Markowitz'!$M$11:$R$16</definedName>
    <definedName name="COVij" localSheetId="12">'GREECE Markowitz'!$M$20:$R$25</definedName>
    <definedName name="COVij" localSheetId="13">'USA Markowitz'!$M$20:$R$25</definedName>
    <definedName name="ER">#REF!</definedName>
    <definedName name="n">#REF!</definedName>
    <definedName name="opap" localSheetId="6">ΧΑΑ!#REF!</definedName>
    <definedName name="_xlnm.Print_Area" localSheetId="0">EROTHM!$B$1:$H$89</definedName>
    <definedName name="R_1">#REF!</definedName>
    <definedName name="R_2">#REF!</definedName>
    <definedName name="Rij">#REF!</definedName>
    <definedName name="solver_adj" localSheetId="12" hidden="1">'GREECE Markowitz'!$T$43:$T$48</definedName>
    <definedName name="solver_adj" localSheetId="14" hidden="1">'GREECE Sharpe'!$O$51:$O$56</definedName>
    <definedName name="solver_adj" localSheetId="13" hidden="1">'USA Markowitz'!$V$43:$V$48</definedName>
    <definedName name="solver_adj" localSheetId="15" hidden="1">'USA Sharpe'!$P$51:$P$56</definedName>
    <definedName name="solver_cvg" localSheetId="12" hidden="1">0.0001</definedName>
    <definedName name="solver_cvg" localSheetId="14" hidden="1">0.0001</definedName>
    <definedName name="solver_cvg" localSheetId="13" hidden="1">0.0001</definedName>
    <definedName name="solver_cvg" localSheetId="15" hidden="1">0.0001</definedName>
    <definedName name="solver_drv" localSheetId="12" hidden="1">1</definedName>
    <definedName name="solver_drv" localSheetId="14" hidden="1">1</definedName>
    <definedName name="solver_drv" localSheetId="13" hidden="1">1</definedName>
    <definedName name="solver_drv" localSheetId="15" hidden="1">1</definedName>
    <definedName name="solver_eng" localSheetId="12" hidden="1">1</definedName>
    <definedName name="solver_eng" localSheetId="14" hidden="1">1</definedName>
    <definedName name="solver_eng" localSheetId="13" hidden="1">1</definedName>
    <definedName name="solver_eng" localSheetId="15" hidden="1">1</definedName>
    <definedName name="solver_est" localSheetId="12" hidden="1">1</definedName>
    <definedName name="solver_est" localSheetId="14" hidden="1">1</definedName>
    <definedName name="solver_est" localSheetId="13" hidden="1">1</definedName>
    <definedName name="solver_est" localSheetId="15" hidden="1">1</definedName>
    <definedName name="solver_itr" localSheetId="12" hidden="1">100</definedName>
    <definedName name="solver_itr" localSheetId="14" hidden="1">100</definedName>
    <definedName name="solver_itr" localSheetId="13" hidden="1">100</definedName>
    <definedName name="solver_itr" localSheetId="15" hidden="1">100</definedName>
    <definedName name="solver_lhs1" localSheetId="12" hidden="1">'GREECE Markowitz'!$T$49</definedName>
    <definedName name="solver_lhs1" localSheetId="14" hidden="1">'GREECE Sharpe'!$O$51:$O$56</definedName>
    <definedName name="solver_lhs1" localSheetId="13" hidden="1">'USA Markowitz'!$V$49</definedName>
    <definedName name="solver_lhs1" localSheetId="15" hidden="1">'USA Sharpe'!$P$51:$P$56</definedName>
    <definedName name="solver_lhs10" localSheetId="12" hidden="1">'GREECE Markowitz'!$V$47</definedName>
    <definedName name="solver_lhs10" localSheetId="13" hidden="1">'USA Markowitz'!$U$49</definedName>
    <definedName name="solver_lhs11" localSheetId="12" hidden="1">'GREECE Markowitz'!$V$48</definedName>
    <definedName name="solver_lhs11" localSheetId="13" hidden="1">'USA Markowitz'!$U$49</definedName>
    <definedName name="solver_lhs12" localSheetId="12" hidden="1">'GREECE Markowitz'!$V$48</definedName>
    <definedName name="solver_lhs12" localSheetId="13" hidden="1">'USA Markowitz'!$U$49</definedName>
    <definedName name="solver_lhs13" localSheetId="12" hidden="1">'GREECE Markowitz'!$V$49</definedName>
    <definedName name="solver_lhs13" localSheetId="13" hidden="1">'USA Markowitz'!$U$49</definedName>
    <definedName name="solver_lhs2" localSheetId="12" hidden="1">'GREECE Markowitz'!$T$43:$T$48</definedName>
    <definedName name="solver_lhs2" localSheetId="14" hidden="1">'GREECE Sharpe'!$O$51:$O$56</definedName>
    <definedName name="solver_lhs2" localSheetId="13" hidden="1">'USA Markowitz'!$V$43:$V$48</definedName>
    <definedName name="solver_lhs2" localSheetId="15" hidden="1">'USA Sharpe'!$P$51:$P$56</definedName>
    <definedName name="solver_lhs3" localSheetId="12" hidden="1">'GREECE Markowitz'!$V$43:$V$48</definedName>
    <definedName name="solver_lhs3" localSheetId="14" hidden="1">'GREECE Sharpe'!$O$51:$O$56</definedName>
    <definedName name="solver_lhs3" localSheetId="13" hidden="1">'USA Markowitz'!$V$43:$V$48</definedName>
    <definedName name="solver_lhs3" localSheetId="15" hidden="1">'USA Sharpe'!$P$57</definedName>
    <definedName name="solver_lhs4" localSheetId="12" hidden="1">'GREECE Markowitz'!$V$49</definedName>
    <definedName name="solver_lhs4" localSheetId="13" hidden="1">'USA Markowitz'!$T$46</definedName>
    <definedName name="solver_lhs5" localSheetId="12" hidden="1">'GREECE Markowitz'!$V$47</definedName>
    <definedName name="solver_lhs5" localSheetId="13" hidden="1">'USA Markowitz'!$T$47</definedName>
    <definedName name="solver_lhs6" localSheetId="12" hidden="1">'GREECE Markowitz'!$V$46</definedName>
    <definedName name="solver_lhs6" localSheetId="13" hidden="1">'USA Markowitz'!$T$48</definedName>
    <definedName name="solver_lhs7" localSheetId="12" hidden="1">'GREECE Markowitz'!$V$46</definedName>
    <definedName name="solver_lhs7" localSheetId="13" hidden="1">'USA Markowitz'!$T$49</definedName>
    <definedName name="solver_lhs8" localSheetId="12" hidden="1">'GREECE Markowitz'!$V$46</definedName>
    <definedName name="solver_lhs8" localSheetId="13" hidden="1">'USA Markowitz'!$U$49</definedName>
    <definedName name="solver_lhs9" localSheetId="12" hidden="1">'GREECE Markowitz'!$V$47</definedName>
    <definedName name="solver_lhs9" localSheetId="13" hidden="1">'USA Markowitz'!$U$49</definedName>
    <definedName name="solver_lin" localSheetId="12" hidden="1">2</definedName>
    <definedName name="solver_lin" localSheetId="14" hidden="1">2</definedName>
    <definedName name="solver_lin" localSheetId="13" hidden="1">2</definedName>
    <definedName name="solver_lin" localSheetId="15" hidden="1">2</definedName>
    <definedName name="solver_mip" localSheetId="12" hidden="1">2147483647</definedName>
    <definedName name="solver_mip" localSheetId="14" hidden="1">2147483647</definedName>
    <definedName name="solver_mip" localSheetId="13" hidden="1">2147483647</definedName>
    <definedName name="solver_mip" localSheetId="15" hidden="1">2147483647</definedName>
    <definedName name="solver_mni" localSheetId="12" hidden="1">30</definedName>
    <definedName name="solver_mni" localSheetId="14" hidden="1">30</definedName>
    <definedName name="solver_mni" localSheetId="13" hidden="1">30</definedName>
    <definedName name="solver_mni" localSheetId="15" hidden="1">30</definedName>
    <definedName name="solver_mrt" localSheetId="12" hidden="1">0.075</definedName>
    <definedName name="solver_mrt" localSheetId="14" hidden="1">0.075</definedName>
    <definedName name="solver_mrt" localSheetId="13" hidden="1">0.075</definedName>
    <definedName name="solver_mrt" localSheetId="15" hidden="1">0.075</definedName>
    <definedName name="solver_msl" localSheetId="12" hidden="1">2</definedName>
    <definedName name="solver_msl" localSheetId="14" hidden="1">2</definedName>
    <definedName name="solver_msl" localSheetId="13" hidden="1">2</definedName>
    <definedName name="solver_msl" localSheetId="15" hidden="1">2</definedName>
    <definedName name="solver_neg" localSheetId="12" hidden="1">2</definedName>
    <definedName name="solver_neg" localSheetId="14" hidden="1">2</definedName>
    <definedName name="solver_neg" localSheetId="13" hidden="1">2</definedName>
    <definedName name="solver_neg" localSheetId="15" hidden="1">2</definedName>
    <definedName name="solver_nod" localSheetId="12" hidden="1">2147483647</definedName>
    <definedName name="solver_nod" localSheetId="14" hidden="1">2147483647</definedName>
    <definedName name="solver_nod" localSheetId="13" hidden="1">2147483647</definedName>
    <definedName name="solver_nod" localSheetId="15" hidden="1">2147483647</definedName>
    <definedName name="solver_num" localSheetId="12" hidden="1">2</definedName>
    <definedName name="solver_num" localSheetId="14" hidden="1">3</definedName>
    <definedName name="solver_num" localSheetId="13" hidden="1">3</definedName>
    <definedName name="solver_num" localSheetId="15" hidden="1">3</definedName>
    <definedName name="solver_nwt" localSheetId="12" hidden="1">1</definedName>
    <definedName name="solver_nwt" localSheetId="14" hidden="1">1</definedName>
    <definedName name="solver_nwt" localSheetId="13" hidden="1">1</definedName>
    <definedName name="solver_nwt" localSheetId="15" hidden="1">1</definedName>
    <definedName name="solver_opt" localSheetId="12" hidden="1">'GREECE Markowitz'!$T$49</definedName>
    <definedName name="solver_opt" localSheetId="14" hidden="1">'GREECE Sharpe'!$O$59</definedName>
    <definedName name="solver_opt" localSheetId="13" hidden="1">'USA Markowitz'!$V$51</definedName>
    <definedName name="solver_opt" localSheetId="15" hidden="1">'USA Sharpe'!$P$59</definedName>
    <definedName name="solver_pre" localSheetId="12" hidden="1">0.000001</definedName>
    <definedName name="solver_pre" localSheetId="14" hidden="1">0.000001</definedName>
    <definedName name="solver_pre" localSheetId="13" hidden="1">0.000001</definedName>
    <definedName name="solver_pre" localSheetId="15" hidden="1">0.000001</definedName>
    <definedName name="solver_rbv" localSheetId="12" hidden="1">2</definedName>
    <definedName name="solver_rbv" localSheetId="14" hidden="1">1</definedName>
    <definedName name="solver_rbv" localSheetId="13" hidden="1">1</definedName>
    <definedName name="solver_rbv" localSheetId="15" hidden="1">1</definedName>
    <definedName name="solver_rel1" localSheetId="12" hidden="1">2</definedName>
    <definedName name="solver_rel1" localSheetId="14" hidden="1">2</definedName>
    <definedName name="solver_rel1" localSheetId="13" hidden="1">2</definedName>
    <definedName name="solver_rel1" localSheetId="15" hidden="1">1</definedName>
    <definedName name="solver_rel10" localSheetId="12" hidden="1">3</definedName>
    <definedName name="solver_rel10" localSheetId="13" hidden="1">2</definedName>
    <definedName name="solver_rel11" localSheetId="12" hidden="1">1</definedName>
    <definedName name="solver_rel11" localSheetId="13" hidden="1">2</definedName>
    <definedName name="solver_rel12" localSheetId="12" hidden="1">3</definedName>
    <definedName name="solver_rel12" localSheetId="13" hidden="1">2</definedName>
    <definedName name="solver_rel13" localSheetId="12" hidden="1">2</definedName>
    <definedName name="solver_rel13" localSheetId="13" hidden="1">2</definedName>
    <definedName name="solver_rel2" localSheetId="12" hidden="1">3</definedName>
    <definedName name="solver_rel2" localSheetId="14" hidden="1">1</definedName>
    <definedName name="solver_rel2" localSheetId="13" hidden="1">1</definedName>
    <definedName name="solver_rel2" localSheetId="15" hidden="1">3</definedName>
    <definedName name="solver_rel3" localSheetId="12" hidden="1">3</definedName>
    <definedName name="solver_rel3" localSheetId="14" hidden="1">3</definedName>
    <definedName name="solver_rel3" localSheetId="13" hidden="1">3</definedName>
    <definedName name="solver_rel3" localSheetId="15" hidden="1">2</definedName>
    <definedName name="solver_rel4" localSheetId="12" hidden="1">2</definedName>
    <definedName name="solver_rel4" localSheetId="13" hidden="1">3</definedName>
    <definedName name="solver_rel5" localSheetId="12" hidden="1">1</definedName>
    <definedName name="solver_rel5" localSheetId="13" hidden="1">3</definedName>
    <definedName name="solver_rel6" localSheetId="12" hidden="1">3</definedName>
    <definedName name="solver_rel6" localSheetId="13" hidden="1">3</definedName>
    <definedName name="solver_rel7" localSheetId="12" hidden="1">1</definedName>
    <definedName name="solver_rel7" localSheetId="13" hidden="1">2</definedName>
    <definedName name="solver_rel8" localSheetId="12" hidden="1">3</definedName>
    <definedName name="solver_rel8" localSheetId="13" hidden="1">2</definedName>
    <definedName name="solver_rel9" localSheetId="12" hidden="1">1</definedName>
    <definedName name="solver_rel9" localSheetId="13" hidden="1">2</definedName>
    <definedName name="solver_rhs1" localSheetId="12" hidden="1">100%</definedName>
    <definedName name="solver_rhs1" localSheetId="14" hidden="1">100%</definedName>
    <definedName name="solver_rhs1" localSheetId="13" hidden="1">100%</definedName>
    <definedName name="solver_rhs1" localSheetId="15" hidden="1">25%</definedName>
    <definedName name="solver_rhs10" localSheetId="12" hidden="1">8%</definedName>
    <definedName name="solver_rhs10" localSheetId="13" hidden="1">100%</definedName>
    <definedName name="solver_rhs11" localSheetId="12" hidden="1">25%</definedName>
    <definedName name="solver_rhs11" localSheetId="13" hidden="1">100%</definedName>
    <definedName name="solver_rhs12" localSheetId="12" hidden="1">8%</definedName>
    <definedName name="solver_rhs12" localSheetId="13" hidden="1">100%</definedName>
    <definedName name="solver_rhs13" localSheetId="12" hidden="1">100%</definedName>
    <definedName name="solver_rhs13" localSheetId="13" hidden="1">100%</definedName>
    <definedName name="solver_rhs2" localSheetId="12" hidden="1">0%</definedName>
    <definedName name="solver_rhs2" localSheetId="14" hidden="1">25%</definedName>
    <definedName name="solver_rhs2" localSheetId="13" hidden="1">25%</definedName>
    <definedName name="solver_rhs2" localSheetId="15" hidden="1">8%</definedName>
    <definedName name="solver_rhs3" localSheetId="12" hidden="1">8%</definedName>
    <definedName name="solver_rhs3" localSheetId="14" hidden="1">0%</definedName>
    <definedName name="solver_rhs3" localSheetId="13" hidden="1">8%</definedName>
    <definedName name="solver_rhs3" localSheetId="15" hidden="1">100%</definedName>
    <definedName name="solver_rhs4" localSheetId="12" hidden="1">100%</definedName>
    <definedName name="solver_rhs4" localSheetId="13" hidden="1">0%</definedName>
    <definedName name="solver_rhs5" localSheetId="12" hidden="1">25%</definedName>
    <definedName name="solver_rhs5" localSheetId="13" hidden="1">0%</definedName>
    <definedName name="solver_rhs6" localSheetId="12" hidden="1">8%</definedName>
    <definedName name="solver_rhs6" localSheetId="13" hidden="1">0%</definedName>
    <definedName name="solver_rhs7" localSheetId="12" hidden="1">25%</definedName>
    <definedName name="solver_rhs7" localSheetId="13" hidden="1">100%</definedName>
    <definedName name="solver_rhs8" localSheetId="12" hidden="1">8%</definedName>
    <definedName name="solver_rhs8" localSheetId="13" hidden="1">100%</definedName>
    <definedName name="solver_rhs9" localSheetId="12" hidden="1">25%</definedName>
    <definedName name="solver_rhs9" localSheetId="13" hidden="1">100%</definedName>
    <definedName name="solver_rlx" localSheetId="12" hidden="1">2</definedName>
    <definedName name="solver_rlx" localSheetId="14" hidden="1">2</definedName>
    <definedName name="solver_rlx" localSheetId="13" hidden="1">2</definedName>
    <definedName name="solver_rlx" localSheetId="15" hidden="1">2</definedName>
    <definedName name="solver_rsd" localSheetId="12" hidden="1">0</definedName>
    <definedName name="solver_rsd" localSheetId="14" hidden="1">0</definedName>
    <definedName name="solver_rsd" localSheetId="13" hidden="1">0</definedName>
    <definedName name="solver_rsd" localSheetId="15" hidden="1">0</definedName>
    <definedName name="solver_scl" localSheetId="12" hidden="1">2</definedName>
    <definedName name="solver_scl" localSheetId="14" hidden="1">2</definedName>
    <definedName name="solver_scl" localSheetId="13" hidden="1">2</definedName>
    <definedName name="solver_scl" localSheetId="15" hidden="1">2</definedName>
    <definedName name="solver_sho" localSheetId="12" hidden="1">2</definedName>
    <definedName name="solver_sho" localSheetId="14" hidden="1">2</definedName>
    <definedName name="solver_sho" localSheetId="13" hidden="1">2</definedName>
    <definedName name="solver_sho" localSheetId="15" hidden="1">2</definedName>
    <definedName name="solver_ssz" localSheetId="12" hidden="1">100</definedName>
    <definedName name="solver_ssz" localSheetId="14" hidden="1">100</definedName>
    <definedName name="solver_ssz" localSheetId="13" hidden="1">100</definedName>
    <definedName name="solver_ssz" localSheetId="15" hidden="1">100</definedName>
    <definedName name="solver_tim" localSheetId="12" hidden="1">100</definedName>
    <definedName name="solver_tim" localSheetId="14" hidden="1">100</definedName>
    <definedName name="solver_tim" localSheetId="13" hidden="1">100</definedName>
    <definedName name="solver_tim" localSheetId="15" hidden="1">100</definedName>
    <definedName name="solver_tol" localSheetId="12" hidden="1">0.05</definedName>
    <definedName name="solver_tol" localSheetId="14" hidden="1">0.05</definedName>
    <definedName name="solver_tol" localSheetId="13" hidden="1">0.05</definedName>
    <definedName name="solver_tol" localSheetId="15" hidden="1">0.05</definedName>
    <definedName name="solver_typ" localSheetId="12" hidden="1">1</definedName>
    <definedName name="solver_typ" localSheetId="14" hidden="1">1</definedName>
    <definedName name="solver_typ" localSheetId="13" hidden="1">1</definedName>
    <definedName name="solver_typ" localSheetId="15" hidden="1">1</definedName>
    <definedName name="solver_val" localSheetId="12" hidden="1">0</definedName>
    <definedName name="solver_val" localSheetId="14" hidden="1">0</definedName>
    <definedName name="solver_val" localSheetId="13" hidden="1">0</definedName>
    <definedName name="solver_val" localSheetId="15" hidden="1">0</definedName>
    <definedName name="solver_ver" localSheetId="12" hidden="1">3</definedName>
    <definedName name="solver_ver" localSheetId="14" hidden="1">3</definedName>
    <definedName name="solver_ver" localSheetId="13" hidden="1">3</definedName>
    <definedName name="solver_ver" localSheetId="15" hidden="1">3</definedName>
    <definedName name="USaeg">'USA Markowitz'!$R$2:$W$2</definedName>
    <definedName name="UScovij">'USA Markowitz'!$M$20:$R$25</definedName>
    <definedName name="USw">'USA Markowitz'!$T$20:$T$25</definedName>
    <definedName name="USwr">'USA Markowitz'!$R$2:$W$2</definedName>
    <definedName name="v">'GREECE Markowitz'!$T$20:$T$25</definedName>
    <definedName name="VarRm" localSheetId="14">'GREECE Sharpe'!$D$27</definedName>
    <definedName name="VarRm" localSheetId="15">'USA Sharpe'!$D$27</definedName>
    <definedName name="W">#REF!</definedName>
    <definedName name="w_c">#REF!</definedName>
    <definedName name="Wr">'GREECE Markowitz'!$T$20:$T$25</definedName>
  </definedNames>
  <calcPr calcId="12451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52" i="35"/>
  <c r="P52"/>
  <c r="V50"/>
  <c r="P50"/>
  <c r="U45"/>
  <c r="O45"/>
  <c r="V38"/>
  <c r="V39"/>
  <c r="V40"/>
  <c r="V41"/>
  <c r="V42"/>
  <c r="V43"/>
  <c r="V37"/>
  <c r="P37"/>
  <c r="U38"/>
  <c r="U39"/>
  <c r="U40"/>
  <c r="U41"/>
  <c r="U42"/>
  <c r="U43"/>
  <c r="U37"/>
  <c r="T43"/>
  <c r="T37" a="1"/>
  <c r="T39" s="1"/>
  <c r="S38"/>
  <c r="S39"/>
  <c r="S40"/>
  <c r="S41"/>
  <c r="S42"/>
  <c r="S43"/>
  <c r="S37"/>
  <c r="R38"/>
  <c r="R39"/>
  <c r="R40"/>
  <c r="R41"/>
  <c r="R42"/>
  <c r="R43"/>
  <c r="R37"/>
  <c r="I296" i="28"/>
  <c r="H296"/>
  <c r="G296"/>
  <c r="E296"/>
  <c r="D296"/>
  <c r="D30" i="37" a="1"/>
  <c r="D30" s="1"/>
  <c r="E30"/>
  <c r="F30"/>
  <c r="G30"/>
  <c r="I30"/>
  <c r="C20"/>
  <c r="C7"/>
  <c r="I6"/>
  <c r="H6"/>
  <c r="G6"/>
  <c r="H7"/>
  <c r="I7"/>
  <c r="G7"/>
  <c r="H8"/>
  <c r="I8"/>
  <c r="G8"/>
  <c r="H9"/>
  <c r="I9"/>
  <c r="G9"/>
  <c r="E9"/>
  <c r="F9"/>
  <c r="D9"/>
  <c r="E8"/>
  <c r="F8"/>
  <c r="D8"/>
  <c r="D7"/>
  <c r="E7"/>
  <c r="F7"/>
  <c r="D6"/>
  <c r="E6"/>
  <c r="F6"/>
  <c r="C6"/>
  <c r="I294" i="28"/>
  <c r="H294"/>
  <c r="G294"/>
  <c r="F294"/>
  <c r="E294"/>
  <c r="D294"/>
  <c r="C294"/>
  <c r="B294"/>
  <c r="C10" i="19"/>
  <c r="C41"/>
  <c r="C16" i="37"/>
  <c r="K31"/>
  <c r="N31"/>
  <c r="N27"/>
  <c r="N28"/>
  <c r="N29"/>
  <c r="N26"/>
  <c r="N21"/>
  <c r="N17"/>
  <c r="N18"/>
  <c r="N19"/>
  <c r="N16"/>
  <c r="K21"/>
  <c r="S14" i="35"/>
  <c r="R9"/>
  <c r="R10"/>
  <c r="R11"/>
  <c r="R12"/>
  <c r="R13"/>
  <c r="R14"/>
  <c r="R8"/>
  <c r="C11" i="19"/>
  <c r="K21" i="36"/>
  <c r="K30"/>
  <c r="C20"/>
  <c r="N17"/>
  <c r="N18"/>
  <c r="N19"/>
  <c r="N16"/>
  <c r="N30"/>
  <c r="N26"/>
  <c r="N27"/>
  <c r="N28"/>
  <c r="N25"/>
  <c r="I256" i="28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H251" i="26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P38" i="35"/>
  <c r="P39"/>
  <c r="P40"/>
  <c r="P41"/>
  <c r="P42"/>
  <c r="P43"/>
  <c r="O38"/>
  <c r="O39"/>
  <c r="O40"/>
  <c r="O41"/>
  <c r="O42"/>
  <c r="O43"/>
  <c r="O37"/>
  <c r="N43"/>
  <c r="N42"/>
  <c r="H42"/>
  <c r="G42" s="1"/>
  <c r="J42" s="1"/>
  <c r="N41"/>
  <c r="H41"/>
  <c r="G41" s="1"/>
  <c r="J41" s="1"/>
  <c r="N40"/>
  <c r="H40"/>
  <c r="G40" s="1"/>
  <c r="N39"/>
  <c r="H39"/>
  <c r="G39" s="1"/>
  <c r="N38"/>
  <c r="H38"/>
  <c r="G38" s="1"/>
  <c r="J38" s="1"/>
  <c r="N37"/>
  <c r="H37"/>
  <c r="G37" s="1"/>
  <c r="M43"/>
  <c r="L38"/>
  <c r="L39"/>
  <c r="L40"/>
  <c r="L41"/>
  <c r="L42"/>
  <c r="L43"/>
  <c r="L37"/>
  <c r="P14"/>
  <c r="O14"/>
  <c r="N14"/>
  <c r="N13"/>
  <c r="N12"/>
  <c r="N11"/>
  <c r="N10"/>
  <c r="N9"/>
  <c r="N8"/>
  <c r="M14"/>
  <c r="L9"/>
  <c r="L10"/>
  <c r="L11"/>
  <c r="L12"/>
  <c r="L13"/>
  <c r="L14"/>
  <c r="L8"/>
  <c r="J15" i="20"/>
  <c r="J14"/>
  <c r="J12" i="21"/>
  <c r="J12" i="20"/>
  <c r="J43" i="35"/>
  <c r="G43"/>
  <c r="I45"/>
  <c r="I38"/>
  <c r="I39"/>
  <c r="I40"/>
  <c r="I41"/>
  <c r="I42"/>
  <c r="I43"/>
  <c r="I37"/>
  <c r="H43"/>
  <c r="E43"/>
  <c r="E14"/>
  <c r="I14" s="1"/>
  <c r="E38"/>
  <c r="E39"/>
  <c r="E40"/>
  <c r="E41"/>
  <c r="E42"/>
  <c r="E37"/>
  <c r="D42"/>
  <c r="D41"/>
  <c r="D40"/>
  <c r="D39"/>
  <c r="D38"/>
  <c r="D37"/>
  <c r="G13"/>
  <c r="M13" s="1"/>
  <c r="I9"/>
  <c r="I10"/>
  <c r="I11"/>
  <c r="I12"/>
  <c r="I13"/>
  <c r="I8"/>
  <c r="H13"/>
  <c r="H12"/>
  <c r="G12" s="1"/>
  <c r="H11"/>
  <c r="G11" s="1"/>
  <c r="H10"/>
  <c r="G10" s="1"/>
  <c r="H9"/>
  <c r="G9" s="1"/>
  <c r="H8"/>
  <c r="G8" s="1"/>
  <c r="E9"/>
  <c r="E10"/>
  <c r="E11"/>
  <c r="E12"/>
  <c r="E13"/>
  <c r="E8"/>
  <c r="C9"/>
  <c r="C10"/>
  <c r="C11"/>
  <c r="C12"/>
  <c r="C13"/>
  <c r="C8"/>
  <c r="E52" i="34"/>
  <c r="E53"/>
  <c r="E51"/>
  <c r="D53"/>
  <c r="D52"/>
  <c r="D51"/>
  <c r="H47"/>
  <c r="H42"/>
  <c r="H43"/>
  <c r="H44"/>
  <c r="H45"/>
  <c r="H46"/>
  <c r="H41"/>
  <c r="G42"/>
  <c r="G43"/>
  <c r="G44"/>
  <c r="G45"/>
  <c r="G46"/>
  <c r="G41"/>
  <c r="D43"/>
  <c r="D11" s="1"/>
  <c r="D42" s="1"/>
  <c r="D41"/>
  <c r="C41"/>
  <c r="C37"/>
  <c r="H15"/>
  <c r="H10"/>
  <c r="H11"/>
  <c r="H12"/>
  <c r="H13"/>
  <c r="H14"/>
  <c r="H9"/>
  <c r="G10"/>
  <c r="G11"/>
  <c r="G12"/>
  <c r="G13"/>
  <c r="G14"/>
  <c r="G9"/>
  <c r="D9"/>
  <c r="C10"/>
  <c r="C5"/>
  <c r="M11" i="35" l="1"/>
  <c r="J11"/>
  <c r="S13"/>
  <c r="O13"/>
  <c r="P13" s="1"/>
  <c r="J13"/>
  <c r="J12"/>
  <c r="M12"/>
  <c r="D30" i="36" a="1"/>
  <c r="H30" s="1"/>
  <c r="M9" i="35"/>
  <c r="J9"/>
  <c r="M10"/>
  <c r="J10"/>
  <c r="M8"/>
  <c r="J8"/>
  <c r="T41"/>
  <c r="T37"/>
  <c r="T42"/>
  <c r="T38"/>
  <c r="T40"/>
  <c r="H30" i="37"/>
  <c r="E21"/>
  <c r="C17"/>
  <c r="E17"/>
  <c r="C21"/>
  <c r="I26"/>
  <c r="I27" s="1"/>
  <c r="I33" s="1"/>
  <c r="D20" i="36"/>
  <c r="N21"/>
  <c r="C16" s="1"/>
  <c r="M40" i="35"/>
  <c r="J40"/>
  <c r="M39"/>
  <c r="J39"/>
  <c r="M41"/>
  <c r="M42"/>
  <c r="M38"/>
  <c r="M37"/>
  <c r="J37"/>
  <c r="G14"/>
  <c r="J14" s="1"/>
  <c r="I16"/>
  <c r="E15"/>
  <c r="D10" i="34"/>
  <c r="J10" i="21"/>
  <c r="J14" s="1"/>
  <c r="J15" s="1"/>
  <c r="J11"/>
  <c r="C13" i="33"/>
  <c r="F14" s="1"/>
  <c r="D30"/>
  <c r="P61"/>
  <c r="P62" s="1"/>
  <c r="P64" s="1"/>
  <c r="O61"/>
  <c r="O62" s="1"/>
  <c r="O64" s="1"/>
  <c r="N61"/>
  <c r="N62" s="1"/>
  <c r="N64" s="1"/>
  <c r="P59"/>
  <c r="O59"/>
  <c r="N59"/>
  <c r="P57"/>
  <c r="O57"/>
  <c r="N57"/>
  <c r="L61"/>
  <c r="L62" s="1"/>
  <c r="L64" s="1"/>
  <c r="K61"/>
  <c r="K62" s="1"/>
  <c r="K64" s="1"/>
  <c r="J61"/>
  <c r="J62" s="1"/>
  <c r="J64" s="1"/>
  <c r="I61"/>
  <c r="I62" s="1"/>
  <c r="I64" s="1"/>
  <c r="L59"/>
  <c r="K59"/>
  <c r="J59"/>
  <c r="I59"/>
  <c r="L57"/>
  <c r="K57"/>
  <c r="J57"/>
  <c r="I57"/>
  <c r="G56"/>
  <c r="G55"/>
  <c r="G54"/>
  <c r="G53"/>
  <c r="G57" s="1"/>
  <c r="G52"/>
  <c r="G51"/>
  <c r="G59" s="1"/>
  <c r="D27"/>
  <c r="E31" s="1"/>
  <c r="E28"/>
  <c r="D28"/>
  <c r="E26"/>
  <c r="D26"/>
  <c r="E25"/>
  <c r="D25"/>
  <c r="I19"/>
  <c r="E19"/>
  <c r="H18"/>
  <c r="D18"/>
  <c r="I17"/>
  <c r="I18" s="1"/>
  <c r="H17"/>
  <c r="H20" s="1"/>
  <c r="G17"/>
  <c r="G20" s="1"/>
  <c r="F17"/>
  <c r="F19" s="1"/>
  <c r="E17"/>
  <c r="E18" s="1"/>
  <c r="D17"/>
  <c r="D20" s="1"/>
  <c r="J57" i="32"/>
  <c r="E12" i="33"/>
  <c r="F12"/>
  <c r="G12"/>
  <c r="H12"/>
  <c r="I12"/>
  <c r="D12"/>
  <c r="E11"/>
  <c r="F11"/>
  <c r="G11"/>
  <c r="H11"/>
  <c r="I11"/>
  <c r="D11"/>
  <c r="E8"/>
  <c r="F8"/>
  <c r="G8"/>
  <c r="H8"/>
  <c r="I8"/>
  <c r="E9"/>
  <c r="F9"/>
  <c r="G9"/>
  <c r="H9"/>
  <c r="I9"/>
  <c r="D9"/>
  <c r="D8"/>
  <c r="H6"/>
  <c r="I6"/>
  <c r="G6"/>
  <c r="H5"/>
  <c r="I5"/>
  <c r="G5"/>
  <c r="E6"/>
  <c r="F6"/>
  <c r="D6"/>
  <c r="E5"/>
  <c r="F5"/>
  <c r="D5"/>
  <c r="H4"/>
  <c r="I4"/>
  <c r="G4"/>
  <c r="E4"/>
  <c r="F4"/>
  <c r="D4"/>
  <c r="C13" i="32"/>
  <c r="P57"/>
  <c r="O57"/>
  <c r="N57"/>
  <c r="G57"/>
  <c r="G52"/>
  <c r="G53"/>
  <c r="G54"/>
  <c r="G55"/>
  <c r="G56"/>
  <c r="G51"/>
  <c r="J17"/>
  <c r="E17"/>
  <c r="F17"/>
  <c r="G17"/>
  <c r="H17"/>
  <c r="I17"/>
  <c r="D17"/>
  <c r="V49" i="30"/>
  <c r="U49"/>
  <c r="T49"/>
  <c r="R49"/>
  <c r="Q51" a="1"/>
  <c r="Q51" s="1"/>
  <c r="P52" a="1"/>
  <c r="P52" s="1"/>
  <c r="P54" s="1"/>
  <c r="O49"/>
  <c r="M48"/>
  <c r="M47"/>
  <c r="M46"/>
  <c r="M45"/>
  <c r="M44"/>
  <c r="V52" a="1"/>
  <c r="V52" s="1"/>
  <c r="V54" s="1"/>
  <c r="U52" a="1"/>
  <c r="U52" s="1"/>
  <c r="U54" s="1"/>
  <c r="T52" a="1"/>
  <c r="T52" s="1"/>
  <c r="T54" s="1"/>
  <c r="R52" a="1"/>
  <c r="R52" s="1"/>
  <c r="R54" s="1"/>
  <c r="O52" a="1"/>
  <c r="O52" s="1"/>
  <c r="O54" s="1"/>
  <c r="V51" a="1"/>
  <c r="V51" s="1"/>
  <c r="U51" a="1"/>
  <c r="U51" s="1"/>
  <c r="T51" a="1"/>
  <c r="T51" s="1"/>
  <c r="R51" a="1"/>
  <c r="R51" s="1"/>
  <c r="P51" a="1"/>
  <c r="P51" s="1"/>
  <c r="O51" a="1"/>
  <c r="O51" s="1"/>
  <c r="T30"/>
  <c r="T29" a="1"/>
  <c r="T29" s="1"/>
  <c r="M43"/>
  <c r="T28" a="1"/>
  <c r="T28" s="1"/>
  <c r="T26"/>
  <c r="T20"/>
  <c r="R24"/>
  <c r="R23"/>
  <c r="Q23"/>
  <c r="R22"/>
  <c r="Q22"/>
  <c r="P22"/>
  <c r="R21"/>
  <c r="Q21"/>
  <c r="P21"/>
  <c r="O21"/>
  <c r="R20"/>
  <c r="Q20"/>
  <c r="P20"/>
  <c r="O20"/>
  <c r="N20"/>
  <c r="R25"/>
  <c r="Q24"/>
  <c r="P23"/>
  <c r="O22"/>
  <c r="N21"/>
  <c r="M20"/>
  <c r="R16"/>
  <c r="Q15"/>
  <c r="P14"/>
  <c r="O13"/>
  <c r="N12"/>
  <c r="M11"/>
  <c r="S5"/>
  <c r="T5"/>
  <c r="U5"/>
  <c r="V5"/>
  <c r="W5"/>
  <c r="Y5"/>
  <c r="R5"/>
  <c r="S4"/>
  <c r="T4"/>
  <c r="U4"/>
  <c r="V4"/>
  <c r="W4"/>
  <c r="Y4"/>
  <c r="R4"/>
  <c r="S3"/>
  <c r="T3"/>
  <c r="U3"/>
  <c r="V3"/>
  <c r="W3"/>
  <c r="Y3"/>
  <c r="R3"/>
  <c r="S2"/>
  <c r="T2"/>
  <c r="U2"/>
  <c r="V2"/>
  <c r="W2"/>
  <c r="Y2"/>
  <c r="R2"/>
  <c r="V49" i="29"/>
  <c r="T49"/>
  <c r="R49"/>
  <c r="Q49"/>
  <c r="P49"/>
  <c r="O49"/>
  <c r="M49"/>
  <c r="M44"/>
  <c r="M45"/>
  <c r="M46"/>
  <c r="M47"/>
  <c r="M48"/>
  <c r="M43"/>
  <c r="T26"/>
  <c r="T21"/>
  <c r="T22"/>
  <c r="T23"/>
  <c r="T24"/>
  <c r="T25"/>
  <c r="T20"/>
  <c r="R23"/>
  <c r="R24"/>
  <c r="Q23"/>
  <c r="R22"/>
  <c r="Q22"/>
  <c r="P22"/>
  <c r="R21"/>
  <c r="Q21"/>
  <c r="P21"/>
  <c r="O21"/>
  <c r="R20"/>
  <c r="Q20"/>
  <c r="P20"/>
  <c r="O20"/>
  <c r="N20"/>
  <c r="J6" i="30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5"/>
  <c r="F6"/>
  <c r="G6"/>
  <c r="H6"/>
  <c r="F7"/>
  <c r="G7"/>
  <c r="H7"/>
  <c r="F8"/>
  <c r="G8"/>
  <c r="H8"/>
  <c r="F9"/>
  <c r="G9"/>
  <c r="H9"/>
  <c r="F10"/>
  <c r="G10"/>
  <c r="H10"/>
  <c r="F11"/>
  <c r="G11"/>
  <c r="H11"/>
  <c r="F12"/>
  <c r="G12"/>
  <c r="H12"/>
  <c r="F13"/>
  <c r="G13"/>
  <c r="H13"/>
  <c r="F14"/>
  <c r="G14"/>
  <c r="H14"/>
  <c r="F15"/>
  <c r="G15"/>
  <c r="H15"/>
  <c r="F16"/>
  <c r="G16"/>
  <c r="H16"/>
  <c r="F17"/>
  <c r="G17"/>
  <c r="H17"/>
  <c r="F18"/>
  <c r="G18"/>
  <c r="H18"/>
  <c r="F19"/>
  <c r="G19"/>
  <c r="H19"/>
  <c r="F20"/>
  <c r="G20"/>
  <c r="H20"/>
  <c r="F21"/>
  <c r="G21"/>
  <c r="H21"/>
  <c r="F22"/>
  <c r="G22"/>
  <c r="H22"/>
  <c r="F23"/>
  <c r="G23"/>
  <c r="H23"/>
  <c r="F24"/>
  <c r="G24"/>
  <c r="H24"/>
  <c r="F25"/>
  <c r="G25"/>
  <c r="H25"/>
  <c r="F26"/>
  <c r="G26"/>
  <c r="H26"/>
  <c r="F27"/>
  <c r="G27"/>
  <c r="H27"/>
  <c r="F28"/>
  <c r="G28"/>
  <c r="H28"/>
  <c r="F29"/>
  <c r="G29"/>
  <c r="H29"/>
  <c r="F30"/>
  <c r="G30"/>
  <c r="H30"/>
  <c r="F31"/>
  <c r="G31"/>
  <c r="H31"/>
  <c r="F32"/>
  <c r="G32"/>
  <c r="H32"/>
  <c r="F33"/>
  <c r="G33"/>
  <c r="H33"/>
  <c r="F34"/>
  <c r="G34"/>
  <c r="H34"/>
  <c r="F35"/>
  <c r="G35"/>
  <c r="H35"/>
  <c r="F36"/>
  <c r="G36"/>
  <c r="H36"/>
  <c r="F37"/>
  <c r="G37"/>
  <c r="H37"/>
  <c r="F38"/>
  <c r="G38"/>
  <c r="H38"/>
  <c r="F39"/>
  <c r="G39"/>
  <c r="H39"/>
  <c r="F40"/>
  <c r="G40"/>
  <c r="H40"/>
  <c r="F41"/>
  <c r="G41"/>
  <c r="H41"/>
  <c r="F42"/>
  <c r="G42"/>
  <c r="H42"/>
  <c r="F43"/>
  <c r="G43"/>
  <c r="H43"/>
  <c r="F44"/>
  <c r="G44"/>
  <c r="H44"/>
  <c r="F45"/>
  <c r="G45"/>
  <c r="H45"/>
  <c r="F46"/>
  <c r="G46"/>
  <c r="H46"/>
  <c r="F47"/>
  <c r="G47"/>
  <c r="H47"/>
  <c r="F48"/>
  <c r="G48"/>
  <c r="H48"/>
  <c r="F49"/>
  <c r="G49"/>
  <c r="H49"/>
  <c r="F50"/>
  <c r="G50"/>
  <c r="H50"/>
  <c r="F51"/>
  <c r="G51"/>
  <c r="H51"/>
  <c r="F52"/>
  <c r="G52"/>
  <c r="H52"/>
  <c r="F53"/>
  <c r="G53"/>
  <c r="H53"/>
  <c r="F54"/>
  <c r="G54"/>
  <c r="H54"/>
  <c r="F55"/>
  <c r="G55"/>
  <c r="H55"/>
  <c r="F56"/>
  <c r="G56"/>
  <c r="H56"/>
  <c r="F57"/>
  <c r="G57"/>
  <c r="H57"/>
  <c r="F58"/>
  <c r="G58"/>
  <c r="H58"/>
  <c r="F59"/>
  <c r="G59"/>
  <c r="H59"/>
  <c r="F60"/>
  <c r="G60"/>
  <c r="H60"/>
  <c r="F61"/>
  <c r="G61"/>
  <c r="H61"/>
  <c r="F62"/>
  <c r="G62"/>
  <c r="H62"/>
  <c r="F63"/>
  <c r="G63"/>
  <c r="H63"/>
  <c r="F64"/>
  <c r="G64"/>
  <c r="H64"/>
  <c r="F65"/>
  <c r="G65"/>
  <c r="H65"/>
  <c r="F66"/>
  <c r="G66"/>
  <c r="H66"/>
  <c r="F67"/>
  <c r="G67"/>
  <c r="H67"/>
  <c r="F68"/>
  <c r="G68"/>
  <c r="H68"/>
  <c r="F69"/>
  <c r="G69"/>
  <c r="H69"/>
  <c r="F70"/>
  <c r="G70"/>
  <c r="H70"/>
  <c r="F71"/>
  <c r="G71"/>
  <c r="H71"/>
  <c r="F72"/>
  <c r="G72"/>
  <c r="H72"/>
  <c r="F73"/>
  <c r="G73"/>
  <c r="H73"/>
  <c r="F74"/>
  <c r="G74"/>
  <c r="H74"/>
  <c r="F75"/>
  <c r="G75"/>
  <c r="H75"/>
  <c r="F76"/>
  <c r="G76"/>
  <c r="H76"/>
  <c r="F77"/>
  <c r="G77"/>
  <c r="H77"/>
  <c r="F78"/>
  <c r="G78"/>
  <c r="H78"/>
  <c r="F79"/>
  <c r="G79"/>
  <c r="H79"/>
  <c r="F80"/>
  <c r="G80"/>
  <c r="H80"/>
  <c r="F81"/>
  <c r="G81"/>
  <c r="H81"/>
  <c r="F82"/>
  <c r="G82"/>
  <c r="H82"/>
  <c r="F83"/>
  <c r="G83"/>
  <c r="H83"/>
  <c r="F84"/>
  <c r="G84"/>
  <c r="H84"/>
  <c r="F85"/>
  <c r="G85"/>
  <c r="H85"/>
  <c r="F86"/>
  <c r="G86"/>
  <c r="H86"/>
  <c r="F87"/>
  <c r="G87"/>
  <c r="H87"/>
  <c r="F88"/>
  <c r="G88"/>
  <c r="H88"/>
  <c r="F89"/>
  <c r="G89"/>
  <c r="H89"/>
  <c r="F90"/>
  <c r="G90"/>
  <c r="H90"/>
  <c r="F91"/>
  <c r="G91"/>
  <c r="H91"/>
  <c r="F92"/>
  <c r="G92"/>
  <c r="H92"/>
  <c r="F93"/>
  <c r="G93"/>
  <c r="H93"/>
  <c r="F94"/>
  <c r="G94"/>
  <c r="H94"/>
  <c r="F95"/>
  <c r="G95"/>
  <c r="H95"/>
  <c r="F96"/>
  <c r="G96"/>
  <c r="H96"/>
  <c r="F97"/>
  <c r="G97"/>
  <c r="H97"/>
  <c r="F98"/>
  <c r="G98"/>
  <c r="H98"/>
  <c r="F99"/>
  <c r="G99"/>
  <c r="H99"/>
  <c r="F100"/>
  <c r="G100"/>
  <c r="H100"/>
  <c r="F101"/>
  <c r="G101"/>
  <c r="H101"/>
  <c r="F102"/>
  <c r="G102"/>
  <c r="H102"/>
  <c r="F103"/>
  <c r="G103"/>
  <c r="H103"/>
  <c r="F104"/>
  <c r="G104"/>
  <c r="H104"/>
  <c r="F105"/>
  <c r="G105"/>
  <c r="H105"/>
  <c r="F106"/>
  <c r="G106"/>
  <c r="H106"/>
  <c r="F107"/>
  <c r="G107"/>
  <c r="H107"/>
  <c r="F108"/>
  <c r="G108"/>
  <c r="H108"/>
  <c r="F109"/>
  <c r="G109"/>
  <c r="H109"/>
  <c r="F110"/>
  <c r="G110"/>
  <c r="H110"/>
  <c r="F111"/>
  <c r="G111"/>
  <c r="H111"/>
  <c r="F112"/>
  <c r="G112"/>
  <c r="H112"/>
  <c r="F113"/>
  <c r="G113"/>
  <c r="H113"/>
  <c r="F114"/>
  <c r="G114"/>
  <c r="H114"/>
  <c r="F115"/>
  <c r="G115"/>
  <c r="H115"/>
  <c r="F116"/>
  <c r="G116"/>
  <c r="H116"/>
  <c r="F117"/>
  <c r="G117"/>
  <c r="H117"/>
  <c r="F118"/>
  <c r="G118"/>
  <c r="H118"/>
  <c r="F119"/>
  <c r="G119"/>
  <c r="H119"/>
  <c r="F120"/>
  <c r="G120"/>
  <c r="H120"/>
  <c r="F121"/>
  <c r="G121"/>
  <c r="H121"/>
  <c r="F122"/>
  <c r="G122"/>
  <c r="H122"/>
  <c r="F123"/>
  <c r="G123"/>
  <c r="H123"/>
  <c r="F124"/>
  <c r="G124"/>
  <c r="H124"/>
  <c r="F125"/>
  <c r="G125"/>
  <c r="H125"/>
  <c r="F126"/>
  <c r="G126"/>
  <c r="H126"/>
  <c r="F127"/>
  <c r="G127"/>
  <c r="H127"/>
  <c r="F128"/>
  <c r="G128"/>
  <c r="H128"/>
  <c r="F129"/>
  <c r="G129"/>
  <c r="H129"/>
  <c r="F130"/>
  <c r="G130"/>
  <c r="H130"/>
  <c r="F131"/>
  <c r="G131"/>
  <c r="H131"/>
  <c r="F132"/>
  <c r="G132"/>
  <c r="H132"/>
  <c r="F133"/>
  <c r="G133"/>
  <c r="H133"/>
  <c r="F134"/>
  <c r="G134"/>
  <c r="H134"/>
  <c r="F135"/>
  <c r="G135"/>
  <c r="H135"/>
  <c r="F136"/>
  <c r="G136"/>
  <c r="H136"/>
  <c r="F137"/>
  <c r="G137"/>
  <c r="H137"/>
  <c r="F138"/>
  <c r="G138"/>
  <c r="H138"/>
  <c r="F139"/>
  <c r="G139"/>
  <c r="H139"/>
  <c r="F140"/>
  <c r="G140"/>
  <c r="H140"/>
  <c r="F141"/>
  <c r="G141"/>
  <c r="H141"/>
  <c r="F142"/>
  <c r="G142"/>
  <c r="H142"/>
  <c r="F143"/>
  <c r="G143"/>
  <c r="H143"/>
  <c r="F144"/>
  <c r="G144"/>
  <c r="H144"/>
  <c r="F145"/>
  <c r="G145"/>
  <c r="H145"/>
  <c r="F146"/>
  <c r="G146"/>
  <c r="H146"/>
  <c r="F147"/>
  <c r="G147"/>
  <c r="H147"/>
  <c r="F148"/>
  <c r="G148"/>
  <c r="H148"/>
  <c r="F149"/>
  <c r="G149"/>
  <c r="H149"/>
  <c r="F150"/>
  <c r="G150"/>
  <c r="H150"/>
  <c r="F151"/>
  <c r="G151"/>
  <c r="H151"/>
  <c r="F152"/>
  <c r="G152"/>
  <c r="H152"/>
  <c r="F153"/>
  <c r="G153"/>
  <c r="H153"/>
  <c r="F154"/>
  <c r="G154"/>
  <c r="H154"/>
  <c r="F155"/>
  <c r="G155"/>
  <c r="H155"/>
  <c r="F156"/>
  <c r="G156"/>
  <c r="H156"/>
  <c r="F157"/>
  <c r="G157"/>
  <c r="H157"/>
  <c r="F158"/>
  <c r="G158"/>
  <c r="H158"/>
  <c r="F159"/>
  <c r="G159"/>
  <c r="H159"/>
  <c r="F160"/>
  <c r="G160"/>
  <c r="H160"/>
  <c r="F161"/>
  <c r="G161"/>
  <c r="H161"/>
  <c r="F162"/>
  <c r="G162"/>
  <c r="H162"/>
  <c r="F163"/>
  <c r="G163"/>
  <c r="H163"/>
  <c r="F164"/>
  <c r="G164"/>
  <c r="H164"/>
  <c r="F165"/>
  <c r="G165"/>
  <c r="H165"/>
  <c r="F166"/>
  <c r="G166"/>
  <c r="H166"/>
  <c r="F167"/>
  <c r="G167"/>
  <c r="H167"/>
  <c r="F168"/>
  <c r="G168"/>
  <c r="H168"/>
  <c r="F169"/>
  <c r="G169"/>
  <c r="H169"/>
  <c r="F170"/>
  <c r="G170"/>
  <c r="H170"/>
  <c r="F171"/>
  <c r="G171"/>
  <c r="H171"/>
  <c r="F172"/>
  <c r="G172"/>
  <c r="H172"/>
  <c r="F173"/>
  <c r="G173"/>
  <c r="H173"/>
  <c r="F174"/>
  <c r="G174"/>
  <c r="H174"/>
  <c r="F175"/>
  <c r="G175"/>
  <c r="H175"/>
  <c r="F176"/>
  <c r="G176"/>
  <c r="H176"/>
  <c r="F177"/>
  <c r="G177"/>
  <c r="H177"/>
  <c r="F178"/>
  <c r="G178"/>
  <c r="H178"/>
  <c r="F179"/>
  <c r="G179"/>
  <c r="H179"/>
  <c r="F180"/>
  <c r="G180"/>
  <c r="H180"/>
  <c r="F181"/>
  <c r="G181"/>
  <c r="H181"/>
  <c r="F182"/>
  <c r="G182"/>
  <c r="H182"/>
  <c r="F183"/>
  <c r="G183"/>
  <c r="H183"/>
  <c r="F184"/>
  <c r="G184"/>
  <c r="H184"/>
  <c r="F185"/>
  <c r="G185"/>
  <c r="H185"/>
  <c r="F186"/>
  <c r="G186"/>
  <c r="H186"/>
  <c r="F187"/>
  <c r="G187"/>
  <c r="H187"/>
  <c r="F188"/>
  <c r="G188"/>
  <c r="H188"/>
  <c r="F189"/>
  <c r="G189"/>
  <c r="H189"/>
  <c r="F190"/>
  <c r="G190"/>
  <c r="H190"/>
  <c r="F191"/>
  <c r="G191"/>
  <c r="H191"/>
  <c r="F192"/>
  <c r="G192"/>
  <c r="H192"/>
  <c r="F193"/>
  <c r="G193"/>
  <c r="H193"/>
  <c r="F194"/>
  <c r="G194"/>
  <c r="H194"/>
  <c r="F195"/>
  <c r="G195"/>
  <c r="H195"/>
  <c r="F196"/>
  <c r="G196"/>
  <c r="H196"/>
  <c r="F197"/>
  <c r="G197"/>
  <c r="H197"/>
  <c r="F198"/>
  <c r="G198"/>
  <c r="H198"/>
  <c r="F199"/>
  <c r="G199"/>
  <c r="H199"/>
  <c r="F200"/>
  <c r="G200"/>
  <c r="H200"/>
  <c r="F201"/>
  <c r="G201"/>
  <c r="H201"/>
  <c r="F202"/>
  <c r="G202"/>
  <c r="H202"/>
  <c r="F203"/>
  <c r="G203"/>
  <c r="H203"/>
  <c r="F204"/>
  <c r="G204"/>
  <c r="H204"/>
  <c r="F205"/>
  <c r="G205"/>
  <c r="H205"/>
  <c r="F206"/>
  <c r="G206"/>
  <c r="H206"/>
  <c r="F207"/>
  <c r="G207"/>
  <c r="H207"/>
  <c r="F208"/>
  <c r="G208"/>
  <c r="H208"/>
  <c r="F209"/>
  <c r="G209"/>
  <c r="H209"/>
  <c r="F210"/>
  <c r="G210"/>
  <c r="H210"/>
  <c r="F211"/>
  <c r="G211"/>
  <c r="H211"/>
  <c r="F212"/>
  <c r="G212"/>
  <c r="H212"/>
  <c r="F213"/>
  <c r="G213"/>
  <c r="H213"/>
  <c r="F214"/>
  <c r="G214"/>
  <c r="H214"/>
  <c r="F215"/>
  <c r="G215"/>
  <c r="H215"/>
  <c r="F216"/>
  <c r="G216"/>
  <c r="H216"/>
  <c r="F217"/>
  <c r="G217"/>
  <c r="H217"/>
  <c r="F218"/>
  <c r="G218"/>
  <c r="H218"/>
  <c r="F219"/>
  <c r="G219"/>
  <c r="H219"/>
  <c r="F220"/>
  <c r="G220"/>
  <c r="H220"/>
  <c r="F221"/>
  <c r="G221"/>
  <c r="H221"/>
  <c r="F222"/>
  <c r="G222"/>
  <c r="H222"/>
  <c r="F223"/>
  <c r="G223"/>
  <c r="H223"/>
  <c r="F224"/>
  <c r="G224"/>
  <c r="H224"/>
  <c r="F225"/>
  <c r="G225"/>
  <c r="H225"/>
  <c r="F226"/>
  <c r="G226"/>
  <c r="H226"/>
  <c r="F227"/>
  <c r="G227"/>
  <c r="H227"/>
  <c r="F228"/>
  <c r="G228"/>
  <c r="H228"/>
  <c r="F229"/>
  <c r="G229"/>
  <c r="H229"/>
  <c r="F230"/>
  <c r="G230"/>
  <c r="H230"/>
  <c r="F231"/>
  <c r="G231"/>
  <c r="H231"/>
  <c r="F232"/>
  <c r="G232"/>
  <c r="H232"/>
  <c r="F233"/>
  <c r="G233"/>
  <c r="H233"/>
  <c r="F234"/>
  <c r="G234"/>
  <c r="H234"/>
  <c r="F235"/>
  <c r="G235"/>
  <c r="H235"/>
  <c r="F236"/>
  <c r="G236"/>
  <c r="H236"/>
  <c r="F237"/>
  <c r="G237"/>
  <c r="H237"/>
  <c r="F238"/>
  <c r="G238"/>
  <c r="H238"/>
  <c r="F239"/>
  <c r="G239"/>
  <c r="H239"/>
  <c r="F240"/>
  <c r="G240"/>
  <c r="H240"/>
  <c r="F241"/>
  <c r="G241"/>
  <c r="H241"/>
  <c r="F242"/>
  <c r="G242"/>
  <c r="H242"/>
  <c r="F243"/>
  <c r="G243"/>
  <c r="H243"/>
  <c r="F244"/>
  <c r="G244"/>
  <c r="H244"/>
  <c r="F245"/>
  <c r="G245"/>
  <c r="H245"/>
  <c r="F246"/>
  <c r="G246"/>
  <c r="H246"/>
  <c r="F247"/>
  <c r="G247"/>
  <c r="H247"/>
  <c r="F248"/>
  <c r="G248"/>
  <c r="H248"/>
  <c r="F249"/>
  <c r="G249"/>
  <c r="H249"/>
  <c r="F250"/>
  <c r="G250"/>
  <c r="H250"/>
  <c r="F251"/>
  <c r="G251"/>
  <c r="H251"/>
  <c r="F252"/>
  <c r="G252"/>
  <c r="H252"/>
  <c r="F253"/>
  <c r="G253"/>
  <c r="H253"/>
  <c r="F254"/>
  <c r="G254"/>
  <c r="H254"/>
  <c r="F255"/>
  <c r="G255"/>
  <c r="H255"/>
  <c r="G5"/>
  <c r="H5"/>
  <c r="C6"/>
  <c r="D6"/>
  <c r="E6"/>
  <c r="C7"/>
  <c r="D7"/>
  <c r="E7"/>
  <c r="C8"/>
  <c r="D8"/>
  <c r="E8"/>
  <c r="C9"/>
  <c r="D9"/>
  <c r="E9"/>
  <c r="C10"/>
  <c r="D10"/>
  <c r="E10"/>
  <c r="C11"/>
  <c r="D11"/>
  <c r="E11"/>
  <c r="C12"/>
  <c r="D12"/>
  <c r="E12"/>
  <c r="C13"/>
  <c r="D13"/>
  <c r="E13"/>
  <c r="C14"/>
  <c r="D14"/>
  <c r="E14"/>
  <c r="C15"/>
  <c r="D15"/>
  <c r="E15"/>
  <c r="C16"/>
  <c r="D16"/>
  <c r="E16"/>
  <c r="C17"/>
  <c r="D17"/>
  <c r="E17"/>
  <c r="C18"/>
  <c r="D18"/>
  <c r="E18"/>
  <c r="C19"/>
  <c r="D19"/>
  <c r="E19"/>
  <c r="C20"/>
  <c r="D20"/>
  <c r="E20"/>
  <c r="C21"/>
  <c r="D21"/>
  <c r="E21"/>
  <c r="C22"/>
  <c r="D22"/>
  <c r="E22"/>
  <c r="C23"/>
  <c r="D23"/>
  <c r="E23"/>
  <c r="C24"/>
  <c r="D24"/>
  <c r="E24"/>
  <c r="C25"/>
  <c r="D25"/>
  <c r="E25"/>
  <c r="C26"/>
  <c r="D26"/>
  <c r="E26"/>
  <c r="C27"/>
  <c r="D27"/>
  <c r="E27"/>
  <c r="C28"/>
  <c r="D28"/>
  <c r="E28"/>
  <c r="C29"/>
  <c r="D29"/>
  <c r="E29"/>
  <c r="C30"/>
  <c r="D30"/>
  <c r="E30"/>
  <c r="C31"/>
  <c r="D31"/>
  <c r="E31"/>
  <c r="C32"/>
  <c r="D32"/>
  <c r="E32"/>
  <c r="C33"/>
  <c r="D33"/>
  <c r="E33"/>
  <c r="C34"/>
  <c r="D34"/>
  <c r="E34"/>
  <c r="C35"/>
  <c r="D35"/>
  <c r="E35"/>
  <c r="C36"/>
  <c r="D36"/>
  <c r="E36"/>
  <c r="C37"/>
  <c r="D37"/>
  <c r="E37"/>
  <c r="C38"/>
  <c r="D38"/>
  <c r="E38"/>
  <c r="C39"/>
  <c r="D39"/>
  <c r="E39"/>
  <c r="C40"/>
  <c r="D40"/>
  <c r="E40"/>
  <c r="C41"/>
  <c r="D41"/>
  <c r="E41"/>
  <c r="C42"/>
  <c r="D42"/>
  <c r="E42"/>
  <c r="C43"/>
  <c r="D43"/>
  <c r="E43"/>
  <c r="C44"/>
  <c r="D44"/>
  <c r="E44"/>
  <c r="C45"/>
  <c r="D45"/>
  <c r="E45"/>
  <c r="C46"/>
  <c r="D46"/>
  <c r="E46"/>
  <c r="C47"/>
  <c r="D47"/>
  <c r="E47"/>
  <c r="C48"/>
  <c r="D48"/>
  <c r="E48"/>
  <c r="C49"/>
  <c r="D49"/>
  <c r="E49"/>
  <c r="C50"/>
  <c r="D50"/>
  <c r="E50"/>
  <c r="C51"/>
  <c r="D51"/>
  <c r="E51"/>
  <c r="C52"/>
  <c r="D52"/>
  <c r="E52"/>
  <c r="C53"/>
  <c r="D53"/>
  <c r="E53"/>
  <c r="C54"/>
  <c r="D54"/>
  <c r="E54"/>
  <c r="C55"/>
  <c r="D55"/>
  <c r="E55"/>
  <c r="C56"/>
  <c r="D56"/>
  <c r="E56"/>
  <c r="C57"/>
  <c r="D57"/>
  <c r="E57"/>
  <c r="C58"/>
  <c r="D58"/>
  <c r="E58"/>
  <c r="C59"/>
  <c r="D59"/>
  <c r="E59"/>
  <c r="C60"/>
  <c r="D60"/>
  <c r="E60"/>
  <c r="C61"/>
  <c r="D61"/>
  <c r="E61"/>
  <c r="C62"/>
  <c r="D62"/>
  <c r="E62"/>
  <c r="C63"/>
  <c r="D63"/>
  <c r="E63"/>
  <c r="C64"/>
  <c r="D64"/>
  <c r="E64"/>
  <c r="C65"/>
  <c r="D65"/>
  <c r="E65"/>
  <c r="C66"/>
  <c r="D66"/>
  <c r="E66"/>
  <c r="C67"/>
  <c r="D67"/>
  <c r="E67"/>
  <c r="C68"/>
  <c r="D68"/>
  <c r="E68"/>
  <c r="C69"/>
  <c r="D69"/>
  <c r="E69"/>
  <c r="C70"/>
  <c r="D70"/>
  <c r="E70"/>
  <c r="C71"/>
  <c r="D71"/>
  <c r="E71"/>
  <c r="C72"/>
  <c r="D72"/>
  <c r="E72"/>
  <c r="C73"/>
  <c r="D73"/>
  <c r="E73"/>
  <c r="C74"/>
  <c r="D74"/>
  <c r="E74"/>
  <c r="C75"/>
  <c r="D75"/>
  <c r="E75"/>
  <c r="C76"/>
  <c r="D76"/>
  <c r="E76"/>
  <c r="C77"/>
  <c r="D77"/>
  <c r="E77"/>
  <c r="C78"/>
  <c r="D78"/>
  <c r="E78"/>
  <c r="C79"/>
  <c r="D79"/>
  <c r="E79"/>
  <c r="C80"/>
  <c r="D80"/>
  <c r="E80"/>
  <c r="C81"/>
  <c r="D81"/>
  <c r="E81"/>
  <c r="C82"/>
  <c r="D82"/>
  <c r="E82"/>
  <c r="C83"/>
  <c r="D83"/>
  <c r="E83"/>
  <c r="C84"/>
  <c r="D84"/>
  <c r="E84"/>
  <c r="C85"/>
  <c r="D85"/>
  <c r="E85"/>
  <c r="C86"/>
  <c r="D86"/>
  <c r="E86"/>
  <c r="C87"/>
  <c r="D87"/>
  <c r="E87"/>
  <c r="C88"/>
  <c r="D88"/>
  <c r="E88"/>
  <c r="C89"/>
  <c r="D89"/>
  <c r="E89"/>
  <c r="C90"/>
  <c r="D90"/>
  <c r="E90"/>
  <c r="C91"/>
  <c r="D91"/>
  <c r="E91"/>
  <c r="C92"/>
  <c r="D92"/>
  <c r="E92"/>
  <c r="C93"/>
  <c r="D93"/>
  <c r="E93"/>
  <c r="C94"/>
  <c r="D94"/>
  <c r="E94"/>
  <c r="C95"/>
  <c r="D95"/>
  <c r="E95"/>
  <c r="C96"/>
  <c r="D96"/>
  <c r="E96"/>
  <c r="C97"/>
  <c r="D97"/>
  <c r="E97"/>
  <c r="C98"/>
  <c r="D98"/>
  <c r="E98"/>
  <c r="C99"/>
  <c r="D99"/>
  <c r="E99"/>
  <c r="C100"/>
  <c r="D100"/>
  <c r="E100"/>
  <c r="C101"/>
  <c r="D101"/>
  <c r="E101"/>
  <c r="C102"/>
  <c r="D102"/>
  <c r="E102"/>
  <c r="C103"/>
  <c r="D103"/>
  <c r="E103"/>
  <c r="C104"/>
  <c r="D104"/>
  <c r="E104"/>
  <c r="C105"/>
  <c r="D105"/>
  <c r="E105"/>
  <c r="C106"/>
  <c r="D106"/>
  <c r="E106"/>
  <c r="C107"/>
  <c r="D107"/>
  <c r="E107"/>
  <c r="C108"/>
  <c r="D108"/>
  <c r="E108"/>
  <c r="C109"/>
  <c r="D109"/>
  <c r="E109"/>
  <c r="C110"/>
  <c r="D110"/>
  <c r="E110"/>
  <c r="C111"/>
  <c r="D111"/>
  <c r="E111"/>
  <c r="C112"/>
  <c r="D112"/>
  <c r="E112"/>
  <c r="C113"/>
  <c r="D113"/>
  <c r="E113"/>
  <c r="C114"/>
  <c r="D114"/>
  <c r="E114"/>
  <c r="C115"/>
  <c r="D115"/>
  <c r="E115"/>
  <c r="C116"/>
  <c r="D116"/>
  <c r="E116"/>
  <c r="C117"/>
  <c r="D117"/>
  <c r="E117"/>
  <c r="C118"/>
  <c r="D118"/>
  <c r="E118"/>
  <c r="C119"/>
  <c r="D119"/>
  <c r="E119"/>
  <c r="C120"/>
  <c r="D120"/>
  <c r="E120"/>
  <c r="C121"/>
  <c r="D121"/>
  <c r="E121"/>
  <c r="C122"/>
  <c r="D122"/>
  <c r="E122"/>
  <c r="C123"/>
  <c r="D123"/>
  <c r="E123"/>
  <c r="C124"/>
  <c r="D124"/>
  <c r="E124"/>
  <c r="C125"/>
  <c r="D125"/>
  <c r="E125"/>
  <c r="C126"/>
  <c r="D126"/>
  <c r="E126"/>
  <c r="C127"/>
  <c r="D127"/>
  <c r="E127"/>
  <c r="C128"/>
  <c r="D128"/>
  <c r="E128"/>
  <c r="C129"/>
  <c r="D129"/>
  <c r="E129"/>
  <c r="C130"/>
  <c r="D130"/>
  <c r="E130"/>
  <c r="C131"/>
  <c r="D131"/>
  <c r="E131"/>
  <c r="C132"/>
  <c r="D132"/>
  <c r="E132"/>
  <c r="C133"/>
  <c r="D133"/>
  <c r="E133"/>
  <c r="C134"/>
  <c r="D134"/>
  <c r="E134"/>
  <c r="C135"/>
  <c r="D135"/>
  <c r="E135"/>
  <c r="C136"/>
  <c r="D136"/>
  <c r="E136"/>
  <c r="C137"/>
  <c r="D137"/>
  <c r="E137"/>
  <c r="C138"/>
  <c r="D138"/>
  <c r="E138"/>
  <c r="C139"/>
  <c r="D139"/>
  <c r="E139"/>
  <c r="C140"/>
  <c r="D140"/>
  <c r="E140"/>
  <c r="C141"/>
  <c r="D141"/>
  <c r="E141"/>
  <c r="C142"/>
  <c r="D142"/>
  <c r="E142"/>
  <c r="C143"/>
  <c r="D143"/>
  <c r="E143"/>
  <c r="C144"/>
  <c r="D144"/>
  <c r="E144"/>
  <c r="C145"/>
  <c r="D145"/>
  <c r="E145"/>
  <c r="C146"/>
  <c r="D146"/>
  <c r="E146"/>
  <c r="C147"/>
  <c r="D147"/>
  <c r="E147"/>
  <c r="C148"/>
  <c r="D148"/>
  <c r="E148"/>
  <c r="C149"/>
  <c r="D149"/>
  <c r="E149"/>
  <c r="C150"/>
  <c r="D150"/>
  <c r="E150"/>
  <c r="C151"/>
  <c r="D151"/>
  <c r="E151"/>
  <c r="C152"/>
  <c r="D152"/>
  <c r="E152"/>
  <c r="C153"/>
  <c r="D153"/>
  <c r="E153"/>
  <c r="C154"/>
  <c r="D154"/>
  <c r="E154"/>
  <c r="C155"/>
  <c r="D155"/>
  <c r="E155"/>
  <c r="C156"/>
  <c r="D156"/>
  <c r="E156"/>
  <c r="C157"/>
  <c r="D157"/>
  <c r="E157"/>
  <c r="C158"/>
  <c r="D158"/>
  <c r="E158"/>
  <c r="C159"/>
  <c r="D159"/>
  <c r="E159"/>
  <c r="C160"/>
  <c r="D160"/>
  <c r="E160"/>
  <c r="C161"/>
  <c r="D161"/>
  <c r="E161"/>
  <c r="C162"/>
  <c r="D162"/>
  <c r="E162"/>
  <c r="C163"/>
  <c r="D163"/>
  <c r="E163"/>
  <c r="C164"/>
  <c r="D164"/>
  <c r="E164"/>
  <c r="C165"/>
  <c r="D165"/>
  <c r="E165"/>
  <c r="C166"/>
  <c r="D166"/>
  <c r="E166"/>
  <c r="C167"/>
  <c r="D167"/>
  <c r="E167"/>
  <c r="C168"/>
  <c r="D168"/>
  <c r="E168"/>
  <c r="C169"/>
  <c r="D169"/>
  <c r="E169"/>
  <c r="C170"/>
  <c r="D170"/>
  <c r="E170"/>
  <c r="C171"/>
  <c r="D171"/>
  <c r="E171"/>
  <c r="C172"/>
  <c r="D172"/>
  <c r="E172"/>
  <c r="C173"/>
  <c r="D173"/>
  <c r="E173"/>
  <c r="C174"/>
  <c r="D174"/>
  <c r="E174"/>
  <c r="C175"/>
  <c r="D175"/>
  <c r="E175"/>
  <c r="C176"/>
  <c r="D176"/>
  <c r="E176"/>
  <c r="C177"/>
  <c r="D177"/>
  <c r="E177"/>
  <c r="C178"/>
  <c r="D178"/>
  <c r="E178"/>
  <c r="C179"/>
  <c r="D179"/>
  <c r="E179"/>
  <c r="C180"/>
  <c r="D180"/>
  <c r="E180"/>
  <c r="C181"/>
  <c r="D181"/>
  <c r="E181"/>
  <c r="C182"/>
  <c r="D182"/>
  <c r="E182"/>
  <c r="C183"/>
  <c r="D183"/>
  <c r="E183"/>
  <c r="C184"/>
  <c r="D184"/>
  <c r="E184"/>
  <c r="C185"/>
  <c r="D185"/>
  <c r="E185"/>
  <c r="C186"/>
  <c r="D186"/>
  <c r="E186"/>
  <c r="C187"/>
  <c r="D187"/>
  <c r="E187"/>
  <c r="C188"/>
  <c r="D188"/>
  <c r="E188"/>
  <c r="C189"/>
  <c r="D189"/>
  <c r="E189"/>
  <c r="C190"/>
  <c r="D190"/>
  <c r="E190"/>
  <c r="C191"/>
  <c r="D191"/>
  <c r="E191"/>
  <c r="C192"/>
  <c r="D192"/>
  <c r="E192"/>
  <c r="C193"/>
  <c r="D193"/>
  <c r="E193"/>
  <c r="C194"/>
  <c r="D194"/>
  <c r="E194"/>
  <c r="C195"/>
  <c r="D195"/>
  <c r="E195"/>
  <c r="C196"/>
  <c r="D196"/>
  <c r="E196"/>
  <c r="C197"/>
  <c r="D197"/>
  <c r="E197"/>
  <c r="C198"/>
  <c r="D198"/>
  <c r="E198"/>
  <c r="C199"/>
  <c r="D199"/>
  <c r="E199"/>
  <c r="C200"/>
  <c r="D200"/>
  <c r="E200"/>
  <c r="C201"/>
  <c r="D201"/>
  <c r="E201"/>
  <c r="C202"/>
  <c r="D202"/>
  <c r="E202"/>
  <c r="C203"/>
  <c r="D203"/>
  <c r="E203"/>
  <c r="C204"/>
  <c r="D204"/>
  <c r="E204"/>
  <c r="C205"/>
  <c r="D205"/>
  <c r="E205"/>
  <c r="C206"/>
  <c r="D206"/>
  <c r="E206"/>
  <c r="C207"/>
  <c r="D207"/>
  <c r="E207"/>
  <c r="C208"/>
  <c r="D208"/>
  <c r="E208"/>
  <c r="C209"/>
  <c r="D209"/>
  <c r="E209"/>
  <c r="C210"/>
  <c r="D210"/>
  <c r="E210"/>
  <c r="C211"/>
  <c r="D211"/>
  <c r="E211"/>
  <c r="C212"/>
  <c r="D212"/>
  <c r="E212"/>
  <c r="C213"/>
  <c r="D213"/>
  <c r="E213"/>
  <c r="C214"/>
  <c r="D214"/>
  <c r="E214"/>
  <c r="C215"/>
  <c r="D215"/>
  <c r="E215"/>
  <c r="C216"/>
  <c r="D216"/>
  <c r="E216"/>
  <c r="C217"/>
  <c r="D217"/>
  <c r="E217"/>
  <c r="C218"/>
  <c r="D218"/>
  <c r="E218"/>
  <c r="C219"/>
  <c r="D219"/>
  <c r="E219"/>
  <c r="C220"/>
  <c r="D220"/>
  <c r="E220"/>
  <c r="C221"/>
  <c r="D221"/>
  <c r="E221"/>
  <c r="C222"/>
  <c r="D222"/>
  <c r="E222"/>
  <c r="C223"/>
  <c r="D223"/>
  <c r="E223"/>
  <c r="C224"/>
  <c r="D224"/>
  <c r="E224"/>
  <c r="C225"/>
  <c r="D225"/>
  <c r="E225"/>
  <c r="C226"/>
  <c r="D226"/>
  <c r="E226"/>
  <c r="C227"/>
  <c r="D227"/>
  <c r="E227"/>
  <c r="C228"/>
  <c r="D228"/>
  <c r="E228"/>
  <c r="C229"/>
  <c r="D229"/>
  <c r="E229"/>
  <c r="C230"/>
  <c r="D230"/>
  <c r="E230"/>
  <c r="C231"/>
  <c r="D231"/>
  <c r="E231"/>
  <c r="C232"/>
  <c r="D232"/>
  <c r="E232"/>
  <c r="C233"/>
  <c r="D233"/>
  <c r="E233"/>
  <c r="C234"/>
  <c r="D234"/>
  <c r="E234"/>
  <c r="C235"/>
  <c r="D235"/>
  <c r="E235"/>
  <c r="C236"/>
  <c r="D236"/>
  <c r="E236"/>
  <c r="C237"/>
  <c r="D237"/>
  <c r="E237"/>
  <c r="C238"/>
  <c r="D238"/>
  <c r="E238"/>
  <c r="C239"/>
  <c r="D239"/>
  <c r="E239"/>
  <c r="C240"/>
  <c r="D240"/>
  <c r="E240"/>
  <c r="C241"/>
  <c r="D241"/>
  <c r="E241"/>
  <c r="C242"/>
  <c r="D242"/>
  <c r="E242"/>
  <c r="C243"/>
  <c r="D243"/>
  <c r="E243"/>
  <c r="C244"/>
  <c r="D244"/>
  <c r="E244"/>
  <c r="C245"/>
  <c r="D245"/>
  <c r="E245"/>
  <c r="C246"/>
  <c r="D246"/>
  <c r="E246"/>
  <c r="C247"/>
  <c r="D247"/>
  <c r="E247"/>
  <c r="C248"/>
  <c r="D248"/>
  <c r="E248"/>
  <c r="C249"/>
  <c r="D249"/>
  <c r="E249"/>
  <c r="C250"/>
  <c r="D250"/>
  <c r="E250"/>
  <c r="C251"/>
  <c r="D251"/>
  <c r="E251"/>
  <c r="C252"/>
  <c r="D252"/>
  <c r="E252"/>
  <c r="C253"/>
  <c r="D253"/>
  <c r="E253"/>
  <c r="C254"/>
  <c r="D254"/>
  <c r="E254"/>
  <c r="C255"/>
  <c r="D255"/>
  <c r="E255"/>
  <c r="F5"/>
  <c r="D5"/>
  <c r="E5"/>
  <c r="C5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4"/>
  <c r="D6" i="29"/>
  <c r="E6"/>
  <c r="H6"/>
  <c r="E9"/>
  <c r="D10"/>
  <c r="E10"/>
  <c r="E13"/>
  <c r="D14"/>
  <c r="E14"/>
  <c r="H15"/>
  <c r="E17"/>
  <c r="D18"/>
  <c r="E18"/>
  <c r="E21"/>
  <c r="H21"/>
  <c r="D22"/>
  <c r="E22"/>
  <c r="H22"/>
  <c r="G23"/>
  <c r="E25"/>
  <c r="H25"/>
  <c r="D26"/>
  <c r="E26"/>
  <c r="H26"/>
  <c r="E29"/>
  <c r="D30"/>
  <c r="E30"/>
  <c r="E33"/>
  <c r="D34"/>
  <c r="E34"/>
  <c r="H35"/>
  <c r="E37"/>
  <c r="D38"/>
  <c r="E38"/>
  <c r="E41"/>
  <c r="H41"/>
  <c r="D42"/>
  <c r="E42"/>
  <c r="H42"/>
  <c r="E45"/>
  <c r="D46"/>
  <c r="E46"/>
  <c r="E49"/>
  <c r="D50"/>
  <c r="E50"/>
  <c r="H51"/>
  <c r="E53"/>
  <c r="D54"/>
  <c r="E54"/>
  <c r="E57"/>
  <c r="H57"/>
  <c r="D58"/>
  <c r="E58"/>
  <c r="H58"/>
  <c r="E61"/>
  <c r="D62"/>
  <c r="E62"/>
  <c r="E65"/>
  <c r="D66"/>
  <c r="E66"/>
  <c r="H67"/>
  <c r="E69"/>
  <c r="D70"/>
  <c r="E70"/>
  <c r="E73"/>
  <c r="H73"/>
  <c r="D74"/>
  <c r="E74"/>
  <c r="H74"/>
  <c r="E77"/>
  <c r="D78"/>
  <c r="E78"/>
  <c r="E81"/>
  <c r="D82"/>
  <c r="E82"/>
  <c r="H83"/>
  <c r="E85"/>
  <c r="D86"/>
  <c r="E86"/>
  <c r="G87"/>
  <c r="H87"/>
  <c r="E89"/>
  <c r="D90"/>
  <c r="E90"/>
  <c r="E93"/>
  <c r="H93"/>
  <c r="D94"/>
  <c r="E94"/>
  <c r="H94"/>
  <c r="E97"/>
  <c r="E98"/>
  <c r="H99"/>
  <c r="E101"/>
  <c r="D102"/>
  <c r="E102"/>
  <c r="E105"/>
  <c r="H105"/>
  <c r="D106"/>
  <c r="E106"/>
  <c r="H106"/>
  <c r="E109"/>
  <c r="D110"/>
  <c r="E110"/>
  <c r="E113"/>
  <c r="D114"/>
  <c r="E114"/>
  <c r="G115"/>
  <c r="E117"/>
  <c r="D118"/>
  <c r="E118"/>
  <c r="H119"/>
  <c r="E121"/>
  <c r="D122"/>
  <c r="E122"/>
  <c r="E125"/>
  <c r="H125"/>
  <c r="D126"/>
  <c r="E126"/>
  <c r="H126"/>
  <c r="E129"/>
  <c r="D130"/>
  <c r="E130"/>
  <c r="E133"/>
  <c r="D134"/>
  <c r="E134"/>
  <c r="H135"/>
  <c r="E137"/>
  <c r="D138"/>
  <c r="E138"/>
  <c r="E141"/>
  <c r="H141"/>
  <c r="D142"/>
  <c r="E142"/>
  <c r="H142"/>
  <c r="E145"/>
  <c r="D146"/>
  <c r="E146"/>
  <c r="E149"/>
  <c r="D150"/>
  <c r="E150"/>
  <c r="H151"/>
  <c r="E153"/>
  <c r="D154"/>
  <c r="E154"/>
  <c r="E157"/>
  <c r="H157"/>
  <c r="D158"/>
  <c r="E158"/>
  <c r="H158"/>
  <c r="E161"/>
  <c r="D162"/>
  <c r="E162"/>
  <c r="E165"/>
  <c r="D166"/>
  <c r="E166"/>
  <c r="H167"/>
  <c r="E169"/>
  <c r="D170"/>
  <c r="E170"/>
  <c r="E173"/>
  <c r="H173"/>
  <c r="D174"/>
  <c r="E174"/>
  <c r="H174"/>
  <c r="E177"/>
  <c r="D178"/>
  <c r="E178"/>
  <c r="E181"/>
  <c r="D182"/>
  <c r="E182"/>
  <c r="H183"/>
  <c r="E185"/>
  <c r="D186"/>
  <c r="E186"/>
  <c r="E189"/>
  <c r="H189"/>
  <c r="D190"/>
  <c r="E190"/>
  <c r="H190"/>
  <c r="E193"/>
  <c r="D194"/>
  <c r="E194"/>
  <c r="E197"/>
  <c r="D198"/>
  <c r="E198"/>
  <c r="H199"/>
  <c r="E201"/>
  <c r="D202"/>
  <c r="E202"/>
  <c r="E205"/>
  <c r="H205"/>
  <c r="D206"/>
  <c r="E206"/>
  <c r="H206"/>
  <c r="E209"/>
  <c r="D210"/>
  <c r="E210"/>
  <c r="E213"/>
  <c r="D214"/>
  <c r="E214"/>
  <c r="H215"/>
  <c r="E217"/>
  <c r="D218"/>
  <c r="E218"/>
  <c r="E221"/>
  <c r="H221"/>
  <c r="D222"/>
  <c r="E222"/>
  <c r="H222"/>
  <c r="E225"/>
  <c r="D226"/>
  <c r="E226"/>
  <c r="E229"/>
  <c r="D230"/>
  <c r="E230"/>
  <c r="H231"/>
  <c r="E233"/>
  <c r="D234"/>
  <c r="E234"/>
  <c r="E237"/>
  <c r="H237"/>
  <c r="D238"/>
  <c r="E238"/>
  <c r="H238"/>
  <c r="E241"/>
  <c r="D242"/>
  <c r="E242"/>
  <c r="E245"/>
  <c r="D246"/>
  <c r="E246"/>
  <c r="H247"/>
  <c r="E249"/>
  <c r="D250"/>
  <c r="E250"/>
  <c r="O27" i="28"/>
  <c r="P27"/>
  <c r="Q27"/>
  <c r="R27"/>
  <c r="S27"/>
  <c r="T27"/>
  <c r="U27"/>
  <c r="O23"/>
  <c r="P23"/>
  <c r="Q23"/>
  <c r="R23"/>
  <c r="S23"/>
  <c r="T23"/>
  <c r="U23"/>
  <c r="O19"/>
  <c r="P19"/>
  <c r="Q19"/>
  <c r="R19"/>
  <c r="S19"/>
  <c r="T19"/>
  <c r="U19"/>
  <c r="N19"/>
  <c r="T14"/>
  <c r="U14"/>
  <c r="S14"/>
  <c r="P14"/>
  <c r="Q14"/>
  <c r="O14"/>
  <c r="Q13"/>
  <c r="S13"/>
  <c r="T13"/>
  <c r="U13"/>
  <c r="P13"/>
  <c r="O13"/>
  <c r="O21"/>
  <c r="P21"/>
  <c r="Q21"/>
  <c r="R21"/>
  <c r="S21"/>
  <c r="T21"/>
  <c r="U21"/>
  <c r="O11"/>
  <c r="P11"/>
  <c r="Q11"/>
  <c r="R11"/>
  <c r="S11"/>
  <c r="T11"/>
  <c r="U11"/>
  <c r="N11"/>
  <c r="O16"/>
  <c r="P16"/>
  <c r="Q16"/>
  <c r="R16"/>
  <c r="S16"/>
  <c r="T16"/>
  <c r="U16"/>
  <c r="N16"/>
  <c r="N23" s="1"/>
  <c r="O9"/>
  <c r="P9"/>
  <c r="Q9"/>
  <c r="R9"/>
  <c r="S9"/>
  <c r="T9"/>
  <c r="U9"/>
  <c r="N9"/>
  <c r="O8"/>
  <c r="P8"/>
  <c r="Q8"/>
  <c r="R8"/>
  <c r="S8"/>
  <c r="T8"/>
  <c r="U8"/>
  <c r="N8"/>
  <c r="O7"/>
  <c r="P7"/>
  <c r="Q7"/>
  <c r="R7"/>
  <c r="S7"/>
  <c r="T7"/>
  <c r="U7"/>
  <c r="N7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5"/>
  <c r="B6" i="2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5"/>
  <c r="N7" s="1"/>
  <c r="N19" s="1"/>
  <c r="H6"/>
  <c r="H7"/>
  <c r="H7" i="29" s="1"/>
  <c r="H8" i="26"/>
  <c r="H8" i="29" s="1"/>
  <c r="H9" i="26"/>
  <c r="H9" i="29" s="1"/>
  <c r="H10" i="26"/>
  <c r="H10" i="29" s="1"/>
  <c r="H11" i="26"/>
  <c r="H11" i="29" s="1"/>
  <c r="H12" i="26"/>
  <c r="H12" i="29" s="1"/>
  <c r="H13" i="26"/>
  <c r="H13" i="29" s="1"/>
  <c r="H14" i="26"/>
  <c r="H14" i="29" s="1"/>
  <c r="H15" i="26"/>
  <c r="H16"/>
  <c r="H16" i="29" s="1"/>
  <c r="H17" i="26"/>
  <c r="H17" i="29" s="1"/>
  <c r="H18" i="26"/>
  <c r="H18" i="29" s="1"/>
  <c r="H19" i="26"/>
  <c r="H19" i="29" s="1"/>
  <c r="H20" i="26"/>
  <c r="H20" i="29" s="1"/>
  <c r="H21" i="26"/>
  <c r="H22"/>
  <c r="H23"/>
  <c r="H23" i="29" s="1"/>
  <c r="H24" i="26"/>
  <c r="H24" i="29" s="1"/>
  <c r="H25" i="26"/>
  <c r="H26"/>
  <c r="H27"/>
  <c r="H27" i="29" s="1"/>
  <c r="H28" i="26"/>
  <c r="H28" i="29" s="1"/>
  <c r="H29" i="26"/>
  <c r="H29" i="29" s="1"/>
  <c r="H30" i="26"/>
  <c r="H30" i="29" s="1"/>
  <c r="H31" i="26"/>
  <c r="H31" i="29" s="1"/>
  <c r="H32" i="26"/>
  <c r="H32" i="29" s="1"/>
  <c r="H33" i="26"/>
  <c r="H33" i="29" s="1"/>
  <c r="H34" i="26"/>
  <c r="H34" i="29" s="1"/>
  <c r="H35" i="26"/>
  <c r="H36"/>
  <c r="H36" i="29" s="1"/>
  <c r="H37" i="26"/>
  <c r="H37" i="29" s="1"/>
  <c r="H38" i="26"/>
  <c r="H38" i="29" s="1"/>
  <c r="H39" i="26"/>
  <c r="H39" i="29" s="1"/>
  <c r="H40" i="26"/>
  <c r="H40" i="29" s="1"/>
  <c r="H41" i="26"/>
  <c r="H42"/>
  <c r="H43"/>
  <c r="H43" i="29" s="1"/>
  <c r="H44" i="26"/>
  <c r="H44" i="29" s="1"/>
  <c r="H45" i="26"/>
  <c r="H45" i="29" s="1"/>
  <c r="H46" i="26"/>
  <c r="H46" i="29" s="1"/>
  <c r="H47" i="26"/>
  <c r="H47" i="29" s="1"/>
  <c r="H48" i="26"/>
  <c r="H48" i="29" s="1"/>
  <c r="H49" i="26"/>
  <c r="H49" i="29" s="1"/>
  <c r="H50" i="26"/>
  <c r="H50" i="29" s="1"/>
  <c r="H51" i="26"/>
  <c r="H52"/>
  <c r="H52" i="29" s="1"/>
  <c r="H53" i="26"/>
  <c r="H53" i="29" s="1"/>
  <c r="H54" i="26"/>
  <c r="H54" i="29" s="1"/>
  <c r="H55" i="26"/>
  <c r="H55" i="29" s="1"/>
  <c r="H56" i="26"/>
  <c r="H56" i="29" s="1"/>
  <c r="H57" i="26"/>
  <c r="H58"/>
  <c r="H59"/>
  <c r="H59" i="29" s="1"/>
  <c r="H60" i="26"/>
  <c r="H60" i="29" s="1"/>
  <c r="H61" i="26"/>
  <c r="H61" i="29" s="1"/>
  <c r="H62" i="26"/>
  <c r="H62" i="29" s="1"/>
  <c r="H63" i="26"/>
  <c r="H63" i="29" s="1"/>
  <c r="H64" i="26"/>
  <c r="H64" i="29" s="1"/>
  <c r="H65" i="26"/>
  <c r="H65" i="29" s="1"/>
  <c r="H66" i="26"/>
  <c r="H66" i="29" s="1"/>
  <c r="H67" i="26"/>
  <c r="H68"/>
  <c r="H68" i="29" s="1"/>
  <c r="H69" i="26"/>
  <c r="H69" i="29" s="1"/>
  <c r="H70" i="26"/>
  <c r="H70" i="29" s="1"/>
  <c r="H71" i="26"/>
  <c r="H71" i="29" s="1"/>
  <c r="H72" i="26"/>
  <c r="H72" i="29" s="1"/>
  <c r="H73" i="26"/>
  <c r="H74"/>
  <c r="H75"/>
  <c r="H75" i="29" s="1"/>
  <c r="H76" i="26"/>
  <c r="H76" i="29" s="1"/>
  <c r="H77" i="26"/>
  <c r="H77" i="29" s="1"/>
  <c r="H78" i="26"/>
  <c r="H78" i="29" s="1"/>
  <c r="H79" i="26"/>
  <c r="H79" i="29" s="1"/>
  <c r="H80" i="26"/>
  <c r="H80" i="29" s="1"/>
  <c r="H81" i="26"/>
  <c r="H81" i="29" s="1"/>
  <c r="H82" i="26"/>
  <c r="H82" i="29" s="1"/>
  <c r="H83" i="26"/>
  <c r="H84"/>
  <c r="H84" i="29" s="1"/>
  <c r="H85" i="26"/>
  <c r="H85" i="29" s="1"/>
  <c r="H86" i="26"/>
  <c r="H86" i="29" s="1"/>
  <c r="H87" i="26"/>
  <c r="H88"/>
  <c r="H88" i="29" s="1"/>
  <c r="H89" i="26"/>
  <c r="H89" i="29" s="1"/>
  <c r="H90" i="26"/>
  <c r="H90" i="29" s="1"/>
  <c r="H91" i="26"/>
  <c r="H91" i="29" s="1"/>
  <c r="H92" i="26"/>
  <c r="H92" i="29" s="1"/>
  <c r="H93" i="26"/>
  <c r="H94"/>
  <c r="H95"/>
  <c r="H95" i="29" s="1"/>
  <c r="H96" i="26"/>
  <c r="H96" i="29" s="1"/>
  <c r="H97" i="26"/>
  <c r="H97" i="29" s="1"/>
  <c r="H98" i="26"/>
  <c r="H98" i="29" s="1"/>
  <c r="H99" i="26"/>
  <c r="H100"/>
  <c r="H100" i="29" s="1"/>
  <c r="H101" i="26"/>
  <c r="H101" i="29" s="1"/>
  <c r="H102" i="26"/>
  <c r="H102" i="29" s="1"/>
  <c r="H103" i="26"/>
  <c r="H103" i="29" s="1"/>
  <c r="H104" i="26"/>
  <c r="H104" i="29" s="1"/>
  <c r="H105" i="26"/>
  <c r="H106"/>
  <c r="H107"/>
  <c r="H107" i="29" s="1"/>
  <c r="H108" i="26"/>
  <c r="H108" i="29" s="1"/>
  <c r="H109" i="26"/>
  <c r="H109" i="29" s="1"/>
  <c r="H110" i="26"/>
  <c r="H110" i="29" s="1"/>
  <c r="H111" i="26"/>
  <c r="H111" i="29" s="1"/>
  <c r="H112" i="26"/>
  <c r="H112" i="29" s="1"/>
  <c r="H113" i="26"/>
  <c r="H113" i="29" s="1"/>
  <c r="H114" i="26"/>
  <c r="H114" i="29" s="1"/>
  <c r="H115" i="26"/>
  <c r="H115" i="29" s="1"/>
  <c r="H116" i="26"/>
  <c r="H116" i="29" s="1"/>
  <c r="H117" i="26"/>
  <c r="H117" i="29" s="1"/>
  <c r="H118" i="26"/>
  <c r="H118" i="29" s="1"/>
  <c r="H119" i="26"/>
  <c r="H120"/>
  <c r="H120" i="29" s="1"/>
  <c r="H121" i="26"/>
  <c r="H121" i="29" s="1"/>
  <c r="H122" i="26"/>
  <c r="H122" i="29" s="1"/>
  <c r="H123" i="26"/>
  <c r="H123" i="29" s="1"/>
  <c r="H124" i="26"/>
  <c r="H124" i="29" s="1"/>
  <c r="H125" i="26"/>
  <c r="H126"/>
  <c r="H127"/>
  <c r="H127" i="29" s="1"/>
  <c r="H128" i="26"/>
  <c r="H128" i="29" s="1"/>
  <c r="H129" i="26"/>
  <c r="H129" i="29" s="1"/>
  <c r="H130" i="26"/>
  <c r="H130" i="29" s="1"/>
  <c r="H131" i="26"/>
  <c r="H131" i="29" s="1"/>
  <c r="H132" i="26"/>
  <c r="H132" i="29" s="1"/>
  <c r="H133" i="26"/>
  <c r="H133" i="29" s="1"/>
  <c r="H134" i="26"/>
  <c r="H134" i="29" s="1"/>
  <c r="H135" i="26"/>
  <c r="H136"/>
  <c r="H136" i="29" s="1"/>
  <c r="H137" i="26"/>
  <c r="H137" i="29" s="1"/>
  <c r="H138" i="26"/>
  <c r="H138" i="29" s="1"/>
  <c r="H139" i="26"/>
  <c r="H139" i="29" s="1"/>
  <c r="H140" i="26"/>
  <c r="H140" i="29" s="1"/>
  <c r="H141" i="26"/>
  <c r="H142"/>
  <c r="H143"/>
  <c r="H143" i="29" s="1"/>
  <c r="H144" i="26"/>
  <c r="H144" i="29" s="1"/>
  <c r="H145" i="26"/>
  <c r="H145" i="29" s="1"/>
  <c r="H146" i="26"/>
  <c r="H146" i="29" s="1"/>
  <c r="H147" i="26"/>
  <c r="H147" i="29" s="1"/>
  <c r="H148" i="26"/>
  <c r="H148" i="29" s="1"/>
  <c r="H149" i="26"/>
  <c r="H149" i="29" s="1"/>
  <c r="H150" i="26"/>
  <c r="H150" i="29" s="1"/>
  <c r="H151" i="26"/>
  <c r="H152"/>
  <c r="H152" i="29" s="1"/>
  <c r="H153" i="26"/>
  <c r="H153" i="29" s="1"/>
  <c r="H154" i="26"/>
  <c r="H154" i="29" s="1"/>
  <c r="H155" i="26"/>
  <c r="H155" i="29" s="1"/>
  <c r="H156" i="26"/>
  <c r="H156" i="29" s="1"/>
  <c r="H157" i="26"/>
  <c r="H158"/>
  <c r="H159"/>
  <c r="H159" i="29" s="1"/>
  <c r="H160" i="26"/>
  <c r="H160" i="29" s="1"/>
  <c r="H161" i="26"/>
  <c r="H161" i="29" s="1"/>
  <c r="H162" i="26"/>
  <c r="H162" i="29" s="1"/>
  <c r="H163" i="26"/>
  <c r="H163" i="29" s="1"/>
  <c r="H164" i="26"/>
  <c r="H164" i="29" s="1"/>
  <c r="H165" i="26"/>
  <c r="H165" i="29" s="1"/>
  <c r="H166" i="26"/>
  <c r="H166" i="29" s="1"/>
  <c r="H167" i="26"/>
  <c r="H168"/>
  <c r="H168" i="29" s="1"/>
  <c r="H169" i="26"/>
  <c r="H169" i="29" s="1"/>
  <c r="H170" i="26"/>
  <c r="H170" i="29" s="1"/>
  <c r="H171" i="26"/>
  <c r="H171" i="29" s="1"/>
  <c r="H172" i="26"/>
  <c r="H172" i="29" s="1"/>
  <c r="H173" i="26"/>
  <c r="H174"/>
  <c r="H175"/>
  <c r="H175" i="29" s="1"/>
  <c r="H176" i="26"/>
  <c r="H176" i="29" s="1"/>
  <c r="H177" i="26"/>
  <c r="H177" i="29" s="1"/>
  <c r="H178" i="26"/>
  <c r="H178" i="29" s="1"/>
  <c r="H179" i="26"/>
  <c r="H179" i="29" s="1"/>
  <c r="H180" i="26"/>
  <c r="H180" i="29" s="1"/>
  <c r="H181" i="26"/>
  <c r="H181" i="29" s="1"/>
  <c r="H182" i="26"/>
  <c r="H182" i="29" s="1"/>
  <c r="H183" i="26"/>
  <c r="H184"/>
  <c r="H184" i="29" s="1"/>
  <c r="H185" i="26"/>
  <c r="H185" i="29" s="1"/>
  <c r="H186" i="26"/>
  <c r="H186" i="29" s="1"/>
  <c r="H187" i="26"/>
  <c r="H187" i="29" s="1"/>
  <c r="H188" i="26"/>
  <c r="H188" i="29" s="1"/>
  <c r="H189" i="26"/>
  <c r="H190"/>
  <c r="H191"/>
  <c r="H191" i="29" s="1"/>
  <c r="H192" i="26"/>
  <c r="H192" i="29" s="1"/>
  <c r="H193" i="26"/>
  <c r="H193" i="29" s="1"/>
  <c r="H194" i="26"/>
  <c r="H194" i="29" s="1"/>
  <c r="H195" i="26"/>
  <c r="H195" i="29" s="1"/>
  <c r="H196" i="26"/>
  <c r="H196" i="29" s="1"/>
  <c r="H197" i="26"/>
  <c r="H197" i="29" s="1"/>
  <c r="H198" i="26"/>
  <c r="H198" i="29" s="1"/>
  <c r="H199" i="26"/>
  <c r="H200"/>
  <c r="H200" i="29" s="1"/>
  <c r="H201" i="26"/>
  <c r="H201" i="29" s="1"/>
  <c r="H202" i="26"/>
  <c r="H202" i="29" s="1"/>
  <c r="H203" i="26"/>
  <c r="H203" i="29" s="1"/>
  <c r="H204" i="26"/>
  <c r="H204" i="29" s="1"/>
  <c r="H205" i="26"/>
  <c r="H206"/>
  <c r="H207"/>
  <c r="H207" i="29" s="1"/>
  <c r="H208" i="26"/>
  <c r="H208" i="29" s="1"/>
  <c r="H209" i="26"/>
  <c r="H209" i="29" s="1"/>
  <c r="H210" i="26"/>
  <c r="H210" i="29" s="1"/>
  <c r="H211" i="26"/>
  <c r="H211" i="29" s="1"/>
  <c r="H212" i="26"/>
  <c r="H212" i="29" s="1"/>
  <c r="H213" i="26"/>
  <c r="H213" i="29" s="1"/>
  <c r="H214" i="26"/>
  <c r="H214" i="29" s="1"/>
  <c r="H215" i="26"/>
  <c r="H216"/>
  <c r="H216" i="29" s="1"/>
  <c r="H217" i="26"/>
  <c r="H217" i="29" s="1"/>
  <c r="H218" i="26"/>
  <c r="H218" i="29" s="1"/>
  <c r="H219" i="26"/>
  <c r="H219" i="29" s="1"/>
  <c r="H220" i="26"/>
  <c r="H220" i="29" s="1"/>
  <c r="H221" i="26"/>
  <c r="H222"/>
  <c r="H223"/>
  <c r="H223" i="29" s="1"/>
  <c r="H224" i="26"/>
  <c r="H224" i="29" s="1"/>
  <c r="H225" i="26"/>
  <c r="H225" i="29" s="1"/>
  <c r="H226" i="26"/>
  <c r="H226" i="29" s="1"/>
  <c r="H227" i="26"/>
  <c r="H227" i="29" s="1"/>
  <c r="H228" i="26"/>
  <c r="H228" i="29" s="1"/>
  <c r="H229" i="26"/>
  <c r="H229" i="29" s="1"/>
  <c r="H230" i="26"/>
  <c r="H230" i="29" s="1"/>
  <c r="H231" i="26"/>
  <c r="H232"/>
  <c r="H232" i="29" s="1"/>
  <c r="H233" i="26"/>
  <c r="H233" i="29" s="1"/>
  <c r="H234" i="26"/>
  <c r="H234" i="29" s="1"/>
  <c r="H235" i="26"/>
  <c r="H235" i="29" s="1"/>
  <c r="H236" i="26"/>
  <c r="H236" i="29" s="1"/>
  <c r="H237" i="26"/>
  <c r="H238"/>
  <c r="H239"/>
  <c r="H239" i="29" s="1"/>
  <c r="H240" i="26"/>
  <c r="H240" i="29" s="1"/>
  <c r="H241" i="26"/>
  <c r="H241" i="29" s="1"/>
  <c r="H242" i="26"/>
  <c r="H242" i="29" s="1"/>
  <c r="H243" i="26"/>
  <c r="H243" i="29" s="1"/>
  <c r="H244" i="26"/>
  <c r="H244" i="29" s="1"/>
  <c r="H245" i="26"/>
  <c r="H245" i="29" s="1"/>
  <c r="H246" i="26"/>
  <c r="H246" i="29" s="1"/>
  <c r="H247" i="26"/>
  <c r="H248"/>
  <c r="H248" i="29" s="1"/>
  <c r="H249" i="26"/>
  <c r="H249" i="29" s="1"/>
  <c r="H250" i="26"/>
  <c r="H250" i="29" s="1"/>
  <c r="H5" i="26"/>
  <c r="G6"/>
  <c r="G6" i="29" s="1"/>
  <c r="G7" i="26"/>
  <c r="G7" i="29" s="1"/>
  <c r="G8" i="26"/>
  <c r="G8" i="29" s="1"/>
  <c r="G9" i="26"/>
  <c r="G9" i="29" s="1"/>
  <c r="G10" i="26"/>
  <c r="G10" i="29" s="1"/>
  <c r="G11" i="26"/>
  <c r="G11" i="29" s="1"/>
  <c r="G12" i="26"/>
  <c r="G12" i="29" s="1"/>
  <c r="G13" i="26"/>
  <c r="G13" i="29" s="1"/>
  <c r="G14" i="26"/>
  <c r="G14" i="29" s="1"/>
  <c r="G15" i="26"/>
  <c r="G15" i="29" s="1"/>
  <c r="G16" i="26"/>
  <c r="G16" i="29" s="1"/>
  <c r="G17" i="26"/>
  <c r="G17" i="29" s="1"/>
  <c r="G18" i="26"/>
  <c r="G18" i="29" s="1"/>
  <c r="G19" i="26"/>
  <c r="G19" i="29" s="1"/>
  <c r="G20" i="26"/>
  <c r="G20" i="29" s="1"/>
  <c r="G21" i="26"/>
  <c r="G21" i="29" s="1"/>
  <c r="G22" i="26"/>
  <c r="G22" i="29" s="1"/>
  <c r="G23" i="26"/>
  <c r="G24"/>
  <c r="G24" i="29" s="1"/>
  <c r="G25" i="26"/>
  <c r="G25" i="29" s="1"/>
  <c r="G26" i="26"/>
  <c r="G26" i="29" s="1"/>
  <c r="G27" i="26"/>
  <c r="G27" i="29" s="1"/>
  <c r="G28" i="26"/>
  <c r="G28" i="29" s="1"/>
  <c r="G29" i="26"/>
  <c r="G29" i="29" s="1"/>
  <c r="G30" i="26"/>
  <c r="G30" i="29" s="1"/>
  <c r="G31" i="26"/>
  <c r="G31" i="29" s="1"/>
  <c r="G32" i="26"/>
  <c r="G32" i="29" s="1"/>
  <c r="G33" i="26"/>
  <c r="G33" i="29" s="1"/>
  <c r="G34" i="26"/>
  <c r="G34" i="29" s="1"/>
  <c r="G35" i="26"/>
  <c r="G35" i="29" s="1"/>
  <c r="G36" i="26"/>
  <c r="G36" i="29" s="1"/>
  <c r="G37" i="26"/>
  <c r="G37" i="29" s="1"/>
  <c r="G38" i="26"/>
  <c r="G38" i="29" s="1"/>
  <c r="G39" i="26"/>
  <c r="G39" i="29" s="1"/>
  <c r="G40" i="26"/>
  <c r="G40" i="29" s="1"/>
  <c r="G41" i="26"/>
  <c r="G41" i="29" s="1"/>
  <c r="G42" i="26"/>
  <c r="G42" i="29" s="1"/>
  <c r="G43" i="26"/>
  <c r="G43" i="29" s="1"/>
  <c r="G44" i="26"/>
  <c r="G44" i="29" s="1"/>
  <c r="G45" i="26"/>
  <c r="G45" i="29" s="1"/>
  <c r="G46" i="26"/>
  <c r="G46" i="29" s="1"/>
  <c r="G47" i="26"/>
  <c r="G47" i="29" s="1"/>
  <c r="G48" i="26"/>
  <c r="G48" i="29" s="1"/>
  <c r="G49" i="26"/>
  <c r="G49" i="29" s="1"/>
  <c r="G50" i="26"/>
  <c r="G50" i="29" s="1"/>
  <c r="G51" i="26"/>
  <c r="G51" i="29" s="1"/>
  <c r="G52" i="26"/>
  <c r="G52" i="29" s="1"/>
  <c r="G53" i="26"/>
  <c r="G53" i="29" s="1"/>
  <c r="G54" i="26"/>
  <c r="G54" i="29" s="1"/>
  <c r="G55" i="26"/>
  <c r="G55" i="29" s="1"/>
  <c r="G56" i="26"/>
  <c r="G56" i="29" s="1"/>
  <c r="G57" i="26"/>
  <c r="G57" i="29" s="1"/>
  <c r="G58" i="26"/>
  <c r="G58" i="29" s="1"/>
  <c r="G59" i="26"/>
  <c r="G59" i="29" s="1"/>
  <c r="G60" i="26"/>
  <c r="G60" i="29" s="1"/>
  <c r="G61" i="26"/>
  <c r="G61" i="29" s="1"/>
  <c r="G62" i="26"/>
  <c r="G62" i="29" s="1"/>
  <c r="G63" i="26"/>
  <c r="G63" i="29" s="1"/>
  <c r="G64" i="26"/>
  <c r="G64" i="29" s="1"/>
  <c r="G65" i="26"/>
  <c r="G65" i="29" s="1"/>
  <c r="G66" i="26"/>
  <c r="G66" i="29" s="1"/>
  <c r="G67" i="26"/>
  <c r="G67" i="29" s="1"/>
  <c r="G68" i="26"/>
  <c r="G68" i="29" s="1"/>
  <c r="G69" i="26"/>
  <c r="G69" i="29" s="1"/>
  <c r="G70" i="26"/>
  <c r="G70" i="29" s="1"/>
  <c r="G71" i="26"/>
  <c r="G71" i="29" s="1"/>
  <c r="G72" i="26"/>
  <c r="G72" i="29" s="1"/>
  <c r="G73" i="26"/>
  <c r="G73" i="29" s="1"/>
  <c r="G74" i="26"/>
  <c r="G74" i="29" s="1"/>
  <c r="G75" i="26"/>
  <c r="G75" i="29" s="1"/>
  <c r="G76" i="26"/>
  <c r="G76" i="29" s="1"/>
  <c r="G77" i="26"/>
  <c r="G77" i="29" s="1"/>
  <c r="G78" i="26"/>
  <c r="G78" i="29" s="1"/>
  <c r="G79" i="26"/>
  <c r="G79" i="29" s="1"/>
  <c r="G80" i="26"/>
  <c r="G80" i="29" s="1"/>
  <c r="G81" i="26"/>
  <c r="G81" i="29" s="1"/>
  <c r="G82" i="26"/>
  <c r="G82" i="29" s="1"/>
  <c r="G83" i="26"/>
  <c r="G83" i="29" s="1"/>
  <c r="G84" i="26"/>
  <c r="G84" i="29" s="1"/>
  <c r="G85" i="26"/>
  <c r="G85" i="29" s="1"/>
  <c r="G86" i="26"/>
  <c r="G86" i="29" s="1"/>
  <c r="G87" i="26"/>
  <c r="G88"/>
  <c r="G88" i="29" s="1"/>
  <c r="G89" i="26"/>
  <c r="G89" i="29" s="1"/>
  <c r="G90" i="26"/>
  <c r="G90" i="29" s="1"/>
  <c r="G91" i="26"/>
  <c r="G91" i="29" s="1"/>
  <c r="G92" i="26"/>
  <c r="G92" i="29" s="1"/>
  <c r="G93" i="26"/>
  <c r="G93" i="29" s="1"/>
  <c r="G94" i="26"/>
  <c r="G94" i="29" s="1"/>
  <c r="G95" i="26"/>
  <c r="G95" i="29" s="1"/>
  <c r="G96" i="26"/>
  <c r="G96" i="29" s="1"/>
  <c r="G97" i="26"/>
  <c r="G97" i="29" s="1"/>
  <c r="G98" i="26"/>
  <c r="G98" i="29" s="1"/>
  <c r="G99" i="26"/>
  <c r="G99" i="29" s="1"/>
  <c r="G100" i="26"/>
  <c r="G100" i="29" s="1"/>
  <c r="G101" i="26"/>
  <c r="G101" i="29" s="1"/>
  <c r="G102" i="26"/>
  <c r="G102" i="29" s="1"/>
  <c r="G103" i="26"/>
  <c r="G103" i="29" s="1"/>
  <c r="G104" i="26"/>
  <c r="G104" i="29" s="1"/>
  <c r="G105" i="26"/>
  <c r="G105" i="29" s="1"/>
  <c r="G106" i="26"/>
  <c r="G106" i="29" s="1"/>
  <c r="G107" i="26"/>
  <c r="G107" i="29" s="1"/>
  <c r="G108" i="26"/>
  <c r="G108" i="29" s="1"/>
  <c r="G109" i="26"/>
  <c r="G109" i="29" s="1"/>
  <c r="G110" i="26"/>
  <c r="G110" i="29" s="1"/>
  <c r="G111" i="26"/>
  <c r="G111" i="29" s="1"/>
  <c r="G112" i="26"/>
  <c r="G112" i="29" s="1"/>
  <c r="G113" i="26"/>
  <c r="G113" i="29" s="1"/>
  <c r="G114" i="26"/>
  <c r="G114" i="29" s="1"/>
  <c r="G115" i="26"/>
  <c r="G116"/>
  <c r="G116" i="29" s="1"/>
  <c r="G117" i="26"/>
  <c r="G117" i="29" s="1"/>
  <c r="G118" i="26"/>
  <c r="G118" i="29" s="1"/>
  <c r="G119" i="26"/>
  <c r="G119" i="29" s="1"/>
  <c r="G120" i="26"/>
  <c r="G120" i="29" s="1"/>
  <c r="G121" i="26"/>
  <c r="G121" i="29" s="1"/>
  <c r="G122" i="26"/>
  <c r="G122" i="29" s="1"/>
  <c r="G123" i="26"/>
  <c r="G123" i="29" s="1"/>
  <c r="G124" i="26"/>
  <c r="G124" i="29" s="1"/>
  <c r="G125" i="26"/>
  <c r="G125" i="29" s="1"/>
  <c r="G126" i="26"/>
  <c r="G126" i="29" s="1"/>
  <c r="G127" i="26"/>
  <c r="G127" i="29" s="1"/>
  <c r="G128" i="26"/>
  <c r="G128" i="29" s="1"/>
  <c r="G129" i="26"/>
  <c r="G129" i="29" s="1"/>
  <c r="G130" i="26"/>
  <c r="G130" i="29" s="1"/>
  <c r="G131" i="26"/>
  <c r="G131" i="29" s="1"/>
  <c r="G132" i="26"/>
  <c r="G132" i="29" s="1"/>
  <c r="G133" i="26"/>
  <c r="G133" i="29" s="1"/>
  <c r="G134" i="26"/>
  <c r="G134" i="29" s="1"/>
  <c r="G135" i="26"/>
  <c r="G135" i="29" s="1"/>
  <c r="G136" i="26"/>
  <c r="G136" i="29" s="1"/>
  <c r="G137" i="26"/>
  <c r="G137" i="29" s="1"/>
  <c r="G138" i="26"/>
  <c r="G138" i="29" s="1"/>
  <c r="G139" i="26"/>
  <c r="G139" i="29" s="1"/>
  <c r="G140" i="26"/>
  <c r="G140" i="29" s="1"/>
  <c r="G141" i="26"/>
  <c r="G141" i="29" s="1"/>
  <c r="G142" i="26"/>
  <c r="G142" i="29" s="1"/>
  <c r="G143" i="26"/>
  <c r="G143" i="29" s="1"/>
  <c r="G144" i="26"/>
  <c r="G144" i="29" s="1"/>
  <c r="G145" i="26"/>
  <c r="G145" i="29" s="1"/>
  <c r="G146" i="26"/>
  <c r="G146" i="29" s="1"/>
  <c r="G147" i="26"/>
  <c r="G147" i="29" s="1"/>
  <c r="G148" i="26"/>
  <c r="G148" i="29" s="1"/>
  <c r="G149" i="26"/>
  <c r="G149" i="29" s="1"/>
  <c r="G150" i="26"/>
  <c r="G150" i="29" s="1"/>
  <c r="G151" i="26"/>
  <c r="G151" i="29" s="1"/>
  <c r="G152" i="26"/>
  <c r="G152" i="29" s="1"/>
  <c r="G153" i="26"/>
  <c r="G153" i="29" s="1"/>
  <c r="G154" i="26"/>
  <c r="G154" i="29" s="1"/>
  <c r="G155" i="26"/>
  <c r="G155" i="29" s="1"/>
  <c r="G156" i="26"/>
  <c r="G156" i="29" s="1"/>
  <c r="G157" i="26"/>
  <c r="G157" i="29" s="1"/>
  <c r="G158" i="26"/>
  <c r="G158" i="29" s="1"/>
  <c r="G159" i="26"/>
  <c r="G159" i="29" s="1"/>
  <c r="G160" i="26"/>
  <c r="G160" i="29" s="1"/>
  <c r="G161" i="26"/>
  <c r="G161" i="29" s="1"/>
  <c r="G162" i="26"/>
  <c r="G162" i="29" s="1"/>
  <c r="G163" i="26"/>
  <c r="G163" i="29" s="1"/>
  <c r="G164" i="26"/>
  <c r="G164" i="29" s="1"/>
  <c r="G165" i="26"/>
  <c r="G165" i="29" s="1"/>
  <c r="G166" i="26"/>
  <c r="G166" i="29" s="1"/>
  <c r="G167" i="26"/>
  <c r="G167" i="29" s="1"/>
  <c r="G168" i="26"/>
  <c r="G168" i="29" s="1"/>
  <c r="G169" i="26"/>
  <c r="G169" i="29" s="1"/>
  <c r="G170" i="26"/>
  <c r="G170" i="29" s="1"/>
  <c r="G171" i="26"/>
  <c r="G171" i="29" s="1"/>
  <c r="G172" i="26"/>
  <c r="G172" i="29" s="1"/>
  <c r="G173" i="26"/>
  <c r="G173" i="29" s="1"/>
  <c r="G174" i="26"/>
  <c r="G174" i="29" s="1"/>
  <c r="G175" i="26"/>
  <c r="G175" i="29" s="1"/>
  <c r="G176" i="26"/>
  <c r="G176" i="29" s="1"/>
  <c r="G177" i="26"/>
  <c r="G177" i="29" s="1"/>
  <c r="G178" i="26"/>
  <c r="G178" i="29" s="1"/>
  <c r="G179" i="26"/>
  <c r="G179" i="29" s="1"/>
  <c r="G180" i="26"/>
  <c r="G180" i="29" s="1"/>
  <c r="G181" i="26"/>
  <c r="G181" i="29" s="1"/>
  <c r="G182" i="26"/>
  <c r="G182" i="29" s="1"/>
  <c r="G183" i="26"/>
  <c r="G183" i="29" s="1"/>
  <c r="G184" i="26"/>
  <c r="G184" i="29" s="1"/>
  <c r="G185" i="26"/>
  <c r="G185" i="29" s="1"/>
  <c r="G186" i="26"/>
  <c r="G186" i="29" s="1"/>
  <c r="G187" i="26"/>
  <c r="G187" i="29" s="1"/>
  <c r="G188" i="26"/>
  <c r="G188" i="29" s="1"/>
  <c r="G189" i="26"/>
  <c r="G189" i="29" s="1"/>
  <c r="G190" i="26"/>
  <c r="G190" i="29" s="1"/>
  <c r="G191" i="26"/>
  <c r="G191" i="29" s="1"/>
  <c r="G192" i="26"/>
  <c r="G192" i="29" s="1"/>
  <c r="G193" i="26"/>
  <c r="G193" i="29" s="1"/>
  <c r="G194" i="26"/>
  <c r="G194" i="29" s="1"/>
  <c r="G195" i="26"/>
  <c r="G195" i="29" s="1"/>
  <c r="G196" i="26"/>
  <c r="G196" i="29" s="1"/>
  <c r="G197" i="26"/>
  <c r="G197" i="29" s="1"/>
  <c r="G198" i="26"/>
  <c r="G198" i="29" s="1"/>
  <c r="G199" i="26"/>
  <c r="G199" i="29" s="1"/>
  <c r="G200" i="26"/>
  <c r="G200" i="29" s="1"/>
  <c r="G201" i="26"/>
  <c r="G201" i="29" s="1"/>
  <c r="G202" i="26"/>
  <c r="G202" i="29" s="1"/>
  <c r="G203" i="26"/>
  <c r="G203" i="29" s="1"/>
  <c r="G204" i="26"/>
  <c r="G204" i="29" s="1"/>
  <c r="G205" i="26"/>
  <c r="G205" i="29" s="1"/>
  <c r="G206" i="26"/>
  <c r="G206" i="29" s="1"/>
  <c r="G207" i="26"/>
  <c r="G207" i="29" s="1"/>
  <c r="G208" i="26"/>
  <c r="G208" i="29" s="1"/>
  <c r="G209" i="26"/>
  <c r="G209" i="29" s="1"/>
  <c r="G210" i="26"/>
  <c r="G210" i="29" s="1"/>
  <c r="G211" i="26"/>
  <c r="G211" i="29" s="1"/>
  <c r="G212" i="26"/>
  <c r="G212" i="29" s="1"/>
  <c r="G213" i="26"/>
  <c r="G213" i="29" s="1"/>
  <c r="G214" i="26"/>
  <c r="G214" i="29" s="1"/>
  <c r="G215" i="26"/>
  <c r="G215" i="29" s="1"/>
  <c r="G216" i="26"/>
  <c r="G216" i="29" s="1"/>
  <c r="G217" i="26"/>
  <c r="G217" i="29" s="1"/>
  <c r="G218" i="26"/>
  <c r="G218" i="29" s="1"/>
  <c r="G219" i="26"/>
  <c r="G219" i="29" s="1"/>
  <c r="G220" i="26"/>
  <c r="G220" i="29" s="1"/>
  <c r="G221" i="26"/>
  <c r="G221" i="29" s="1"/>
  <c r="G222" i="26"/>
  <c r="G222" i="29" s="1"/>
  <c r="G223" i="26"/>
  <c r="G223" i="29" s="1"/>
  <c r="G224" i="26"/>
  <c r="G224" i="29" s="1"/>
  <c r="G225" i="26"/>
  <c r="G225" i="29" s="1"/>
  <c r="G226" i="26"/>
  <c r="G226" i="29" s="1"/>
  <c r="G227" i="26"/>
  <c r="G227" i="29" s="1"/>
  <c r="G228" i="26"/>
  <c r="G228" i="29" s="1"/>
  <c r="G229" i="26"/>
  <c r="G229" i="29" s="1"/>
  <c r="G230" i="26"/>
  <c r="G230" i="29" s="1"/>
  <c r="G231" i="26"/>
  <c r="G231" i="29" s="1"/>
  <c r="G232" i="26"/>
  <c r="G232" i="29" s="1"/>
  <c r="G233" i="26"/>
  <c r="G233" i="29" s="1"/>
  <c r="G234" i="26"/>
  <c r="G234" i="29" s="1"/>
  <c r="G235" i="26"/>
  <c r="G235" i="29" s="1"/>
  <c r="G236" i="26"/>
  <c r="G236" i="29" s="1"/>
  <c r="G237" i="26"/>
  <c r="G237" i="29" s="1"/>
  <c r="G238" i="26"/>
  <c r="G238" i="29" s="1"/>
  <c r="G239" i="26"/>
  <c r="G239" i="29" s="1"/>
  <c r="G240" i="26"/>
  <c r="G240" i="29" s="1"/>
  <c r="G241" i="26"/>
  <c r="G241" i="29" s="1"/>
  <c r="G242" i="26"/>
  <c r="G242" i="29" s="1"/>
  <c r="G243" i="26"/>
  <c r="G243" i="29" s="1"/>
  <c r="G244" i="26"/>
  <c r="G244" i="29" s="1"/>
  <c r="G245" i="26"/>
  <c r="G245" i="29" s="1"/>
  <c r="G246" i="26"/>
  <c r="G246" i="29" s="1"/>
  <c r="G247" i="26"/>
  <c r="G247" i="29" s="1"/>
  <c r="G248" i="26"/>
  <c r="G248" i="29" s="1"/>
  <c r="G249" i="26"/>
  <c r="G249" i="29" s="1"/>
  <c r="G250" i="26"/>
  <c r="G250" i="29" s="1"/>
  <c r="G5" i="26"/>
  <c r="F6"/>
  <c r="F6" i="29" s="1"/>
  <c r="F7" i="26"/>
  <c r="F7" i="29" s="1"/>
  <c r="F8" i="26"/>
  <c r="F8" i="29" s="1"/>
  <c r="F9" i="26"/>
  <c r="F9" i="29" s="1"/>
  <c r="F10" i="26"/>
  <c r="F10" i="29" s="1"/>
  <c r="F11" i="26"/>
  <c r="F11" i="29" s="1"/>
  <c r="F12" i="26"/>
  <c r="F12" i="29" s="1"/>
  <c r="F13" i="26"/>
  <c r="F13" i="29" s="1"/>
  <c r="F14" i="26"/>
  <c r="F14" i="29" s="1"/>
  <c r="F15" i="26"/>
  <c r="F15" i="29" s="1"/>
  <c r="F16" i="26"/>
  <c r="F16" i="29" s="1"/>
  <c r="F17" i="26"/>
  <c r="F17" i="29" s="1"/>
  <c r="F18" i="26"/>
  <c r="F18" i="29" s="1"/>
  <c r="F19" i="26"/>
  <c r="F19" i="29" s="1"/>
  <c r="F20" i="26"/>
  <c r="F20" i="29" s="1"/>
  <c r="F21" i="26"/>
  <c r="F21" i="29" s="1"/>
  <c r="F22" i="26"/>
  <c r="F22" i="29" s="1"/>
  <c r="F23" i="26"/>
  <c r="F23" i="29" s="1"/>
  <c r="F24" i="26"/>
  <c r="F24" i="29" s="1"/>
  <c r="F25" i="26"/>
  <c r="F25" i="29" s="1"/>
  <c r="F26" i="26"/>
  <c r="F26" i="29" s="1"/>
  <c r="F27" i="26"/>
  <c r="F27" i="29" s="1"/>
  <c r="F28" i="26"/>
  <c r="F28" i="29" s="1"/>
  <c r="F29" i="26"/>
  <c r="F29" i="29" s="1"/>
  <c r="F30" i="26"/>
  <c r="F30" i="29" s="1"/>
  <c r="F31" i="26"/>
  <c r="F31" i="29" s="1"/>
  <c r="F32" i="26"/>
  <c r="F32" i="29" s="1"/>
  <c r="F33" i="26"/>
  <c r="F33" i="29" s="1"/>
  <c r="F34" i="26"/>
  <c r="F34" i="29" s="1"/>
  <c r="F35" i="26"/>
  <c r="F35" i="29" s="1"/>
  <c r="F36" i="26"/>
  <c r="F36" i="29" s="1"/>
  <c r="F37" i="26"/>
  <c r="F37" i="29" s="1"/>
  <c r="F38" i="26"/>
  <c r="F38" i="29" s="1"/>
  <c r="F39" i="26"/>
  <c r="F39" i="29" s="1"/>
  <c r="F40" i="26"/>
  <c r="F40" i="29" s="1"/>
  <c r="F41" i="26"/>
  <c r="F41" i="29" s="1"/>
  <c r="F42" i="26"/>
  <c r="F42" i="29" s="1"/>
  <c r="F43" i="26"/>
  <c r="F43" i="29" s="1"/>
  <c r="F44" i="26"/>
  <c r="F44" i="29" s="1"/>
  <c r="F45" i="26"/>
  <c r="F45" i="29" s="1"/>
  <c r="F46" i="26"/>
  <c r="F46" i="29" s="1"/>
  <c r="F47" i="26"/>
  <c r="F47" i="29" s="1"/>
  <c r="F48" i="26"/>
  <c r="F48" i="29" s="1"/>
  <c r="F49" i="26"/>
  <c r="F49" i="29" s="1"/>
  <c r="F50" i="26"/>
  <c r="F50" i="29" s="1"/>
  <c r="F51" i="26"/>
  <c r="F51" i="29" s="1"/>
  <c r="F52" i="26"/>
  <c r="F52" i="29" s="1"/>
  <c r="F53" i="26"/>
  <c r="F53" i="29" s="1"/>
  <c r="F54" i="26"/>
  <c r="F54" i="29" s="1"/>
  <c r="F55" i="26"/>
  <c r="F55" i="29" s="1"/>
  <c r="F56" i="26"/>
  <c r="F56" i="29" s="1"/>
  <c r="F57" i="26"/>
  <c r="F57" i="29" s="1"/>
  <c r="F58" i="26"/>
  <c r="F58" i="29" s="1"/>
  <c r="F59" i="26"/>
  <c r="F59" i="29" s="1"/>
  <c r="F60" i="26"/>
  <c r="F60" i="29" s="1"/>
  <c r="F61" i="26"/>
  <c r="F61" i="29" s="1"/>
  <c r="F62" i="26"/>
  <c r="F62" i="29" s="1"/>
  <c r="F63" i="26"/>
  <c r="F63" i="29" s="1"/>
  <c r="F64" i="26"/>
  <c r="F64" i="29" s="1"/>
  <c r="F65" i="26"/>
  <c r="F65" i="29" s="1"/>
  <c r="F66" i="26"/>
  <c r="F66" i="29" s="1"/>
  <c r="F67" i="26"/>
  <c r="F67" i="29" s="1"/>
  <c r="F68" i="26"/>
  <c r="F68" i="29" s="1"/>
  <c r="F69" i="26"/>
  <c r="F69" i="29" s="1"/>
  <c r="F70" i="26"/>
  <c r="F70" i="29" s="1"/>
  <c r="F71" i="26"/>
  <c r="F71" i="29" s="1"/>
  <c r="F72" i="26"/>
  <c r="F72" i="29" s="1"/>
  <c r="F73" i="26"/>
  <c r="F73" i="29" s="1"/>
  <c r="F74" i="26"/>
  <c r="F74" i="29" s="1"/>
  <c r="F75" i="26"/>
  <c r="F75" i="29" s="1"/>
  <c r="F76" i="26"/>
  <c r="F76" i="29" s="1"/>
  <c r="F77" i="26"/>
  <c r="F77" i="29" s="1"/>
  <c r="F78" i="26"/>
  <c r="F78" i="29" s="1"/>
  <c r="F79" i="26"/>
  <c r="F79" i="29" s="1"/>
  <c r="F80" i="26"/>
  <c r="F80" i="29" s="1"/>
  <c r="F81" i="26"/>
  <c r="F81" i="29" s="1"/>
  <c r="F82" i="26"/>
  <c r="F82" i="29" s="1"/>
  <c r="F83" i="26"/>
  <c r="F83" i="29" s="1"/>
  <c r="F84" i="26"/>
  <c r="F84" i="29" s="1"/>
  <c r="F85" i="26"/>
  <c r="F85" i="29" s="1"/>
  <c r="F86" i="26"/>
  <c r="F86" i="29" s="1"/>
  <c r="F87" i="26"/>
  <c r="F87" i="29" s="1"/>
  <c r="F88" i="26"/>
  <c r="F88" i="29" s="1"/>
  <c r="F89" i="26"/>
  <c r="F89" i="29" s="1"/>
  <c r="F90" i="26"/>
  <c r="F90" i="29" s="1"/>
  <c r="F91" i="26"/>
  <c r="F91" i="29" s="1"/>
  <c r="F92" i="26"/>
  <c r="F92" i="29" s="1"/>
  <c r="F93" i="26"/>
  <c r="F93" i="29" s="1"/>
  <c r="F94" i="26"/>
  <c r="F94" i="29" s="1"/>
  <c r="F95" i="26"/>
  <c r="F95" i="29" s="1"/>
  <c r="F96" i="26"/>
  <c r="F96" i="29" s="1"/>
  <c r="F97" i="26"/>
  <c r="F97" i="29" s="1"/>
  <c r="F98" i="26"/>
  <c r="F98" i="29" s="1"/>
  <c r="F99" i="26"/>
  <c r="F99" i="29" s="1"/>
  <c r="F100" i="26"/>
  <c r="F100" i="29" s="1"/>
  <c r="F101" i="26"/>
  <c r="F101" i="29" s="1"/>
  <c r="F102" i="26"/>
  <c r="F102" i="29" s="1"/>
  <c r="F103" i="26"/>
  <c r="F103" i="29" s="1"/>
  <c r="F104" i="26"/>
  <c r="F104" i="29" s="1"/>
  <c r="F105" i="26"/>
  <c r="F105" i="29" s="1"/>
  <c r="F106" i="26"/>
  <c r="F106" i="29" s="1"/>
  <c r="F107" i="26"/>
  <c r="F107" i="29" s="1"/>
  <c r="F108" i="26"/>
  <c r="F108" i="29" s="1"/>
  <c r="F109" i="26"/>
  <c r="F109" i="29" s="1"/>
  <c r="F110" i="26"/>
  <c r="F110" i="29" s="1"/>
  <c r="F111" i="26"/>
  <c r="F111" i="29" s="1"/>
  <c r="F112" i="26"/>
  <c r="F112" i="29" s="1"/>
  <c r="F113" i="26"/>
  <c r="F113" i="29" s="1"/>
  <c r="F114" i="26"/>
  <c r="F114" i="29" s="1"/>
  <c r="F115" i="26"/>
  <c r="F115" i="29" s="1"/>
  <c r="F116" i="26"/>
  <c r="F116" i="29" s="1"/>
  <c r="F117" i="26"/>
  <c r="F117" i="29" s="1"/>
  <c r="F118" i="26"/>
  <c r="F118" i="29" s="1"/>
  <c r="F119" i="26"/>
  <c r="F119" i="29" s="1"/>
  <c r="F120" i="26"/>
  <c r="F120" i="29" s="1"/>
  <c r="F121" i="26"/>
  <c r="F121" i="29" s="1"/>
  <c r="F122" i="26"/>
  <c r="F122" i="29" s="1"/>
  <c r="F123" i="26"/>
  <c r="F123" i="29" s="1"/>
  <c r="F124" i="26"/>
  <c r="F124" i="29" s="1"/>
  <c r="F125" i="26"/>
  <c r="F125" i="29" s="1"/>
  <c r="F126" i="26"/>
  <c r="F126" i="29" s="1"/>
  <c r="F127" i="26"/>
  <c r="F127" i="29" s="1"/>
  <c r="F128" i="26"/>
  <c r="F128" i="29" s="1"/>
  <c r="F129" i="26"/>
  <c r="F129" i="29" s="1"/>
  <c r="F130" i="26"/>
  <c r="F130" i="29" s="1"/>
  <c r="F131" i="26"/>
  <c r="F131" i="29" s="1"/>
  <c r="F132" i="26"/>
  <c r="F132" i="29" s="1"/>
  <c r="F133" i="26"/>
  <c r="F133" i="29" s="1"/>
  <c r="F134" i="26"/>
  <c r="F134" i="29" s="1"/>
  <c r="F135" i="26"/>
  <c r="F135" i="29" s="1"/>
  <c r="F136" i="26"/>
  <c r="F136" i="29" s="1"/>
  <c r="F137" i="26"/>
  <c r="F137" i="29" s="1"/>
  <c r="F138" i="26"/>
  <c r="F138" i="29" s="1"/>
  <c r="F139" i="26"/>
  <c r="F139" i="29" s="1"/>
  <c r="F140" i="26"/>
  <c r="F140" i="29" s="1"/>
  <c r="F141" i="26"/>
  <c r="F141" i="29" s="1"/>
  <c r="F142" i="26"/>
  <c r="F142" i="29" s="1"/>
  <c r="F143" i="26"/>
  <c r="F143" i="29" s="1"/>
  <c r="F144" i="26"/>
  <c r="F144" i="29" s="1"/>
  <c r="F145" i="26"/>
  <c r="F145" i="29" s="1"/>
  <c r="F146" i="26"/>
  <c r="F146" i="29" s="1"/>
  <c r="F147" i="26"/>
  <c r="F147" i="29" s="1"/>
  <c r="F148" i="26"/>
  <c r="F148" i="29" s="1"/>
  <c r="F149" i="26"/>
  <c r="F149" i="29" s="1"/>
  <c r="F150" i="26"/>
  <c r="F150" i="29" s="1"/>
  <c r="F151" i="26"/>
  <c r="F151" i="29" s="1"/>
  <c r="F152" i="26"/>
  <c r="F152" i="29" s="1"/>
  <c r="F153" i="26"/>
  <c r="F153" i="29" s="1"/>
  <c r="F154" i="26"/>
  <c r="F154" i="29" s="1"/>
  <c r="F155" i="26"/>
  <c r="F155" i="29" s="1"/>
  <c r="F156" i="26"/>
  <c r="F156" i="29" s="1"/>
  <c r="F157" i="26"/>
  <c r="F157" i="29" s="1"/>
  <c r="F158" i="26"/>
  <c r="F158" i="29" s="1"/>
  <c r="F159" i="26"/>
  <c r="F159" i="29" s="1"/>
  <c r="F160" i="26"/>
  <c r="F160" i="29" s="1"/>
  <c r="F161" i="26"/>
  <c r="F161" i="29" s="1"/>
  <c r="F162" i="26"/>
  <c r="F162" i="29" s="1"/>
  <c r="F163" i="26"/>
  <c r="F163" i="29" s="1"/>
  <c r="F164" i="26"/>
  <c r="F164" i="29" s="1"/>
  <c r="F165" i="26"/>
  <c r="F165" i="29" s="1"/>
  <c r="F166" i="26"/>
  <c r="F166" i="29" s="1"/>
  <c r="F167" i="26"/>
  <c r="F167" i="29" s="1"/>
  <c r="F168" i="26"/>
  <c r="F168" i="29" s="1"/>
  <c r="F169" i="26"/>
  <c r="F169" i="29" s="1"/>
  <c r="F170" i="26"/>
  <c r="F170" i="29" s="1"/>
  <c r="F171" i="26"/>
  <c r="F171" i="29" s="1"/>
  <c r="F172" i="26"/>
  <c r="F172" i="29" s="1"/>
  <c r="F173" i="26"/>
  <c r="F173" i="29" s="1"/>
  <c r="F174" i="26"/>
  <c r="F174" i="29" s="1"/>
  <c r="F175" i="26"/>
  <c r="F175" i="29" s="1"/>
  <c r="F176" i="26"/>
  <c r="F176" i="29" s="1"/>
  <c r="F177" i="26"/>
  <c r="F177" i="29" s="1"/>
  <c r="F178" i="26"/>
  <c r="F178" i="29" s="1"/>
  <c r="F179" i="26"/>
  <c r="F179" i="29" s="1"/>
  <c r="F180" i="26"/>
  <c r="F180" i="29" s="1"/>
  <c r="F181" i="26"/>
  <c r="F181" i="29" s="1"/>
  <c r="F182" i="26"/>
  <c r="F182" i="29" s="1"/>
  <c r="F183" i="26"/>
  <c r="F183" i="29" s="1"/>
  <c r="F184" i="26"/>
  <c r="F184" i="29" s="1"/>
  <c r="F185" i="26"/>
  <c r="F185" i="29" s="1"/>
  <c r="F186" i="26"/>
  <c r="F186" i="29" s="1"/>
  <c r="F187" i="26"/>
  <c r="F187" i="29" s="1"/>
  <c r="F188" i="26"/>
  <c r="F188" i="29" s="1"/>
  <c r="F189" i="26"/>
  <c r="F189" i="29" s="1"/>
  <c r="F190" i="26"/>
  <c r="F190" i="29" s="1"/>
  <c r="F191" i="26"/>
  <c r="F191" i="29" s="1"/>
  <c r="F192" i="26"/>
  <c r="F192" i="29" s="1"/>
  <c r="F193" i="26"/>
  <c r="F193" i="29" s="1"/>
  <c r="F194" i="26"/>
  <c r="F194" i="29" s="1"/>
  <c r="F195" i="26"/>
  <c r="F195" i="29" s="1"/>
  <c r="F196" i="26"/>
  <c r="F196" i="29" s="1"/>
  <c r="F197" i="26"/>
  <c r="F197" i="29" s="1"/>
  <c r="F198" i="26"/>
  <c r="F198" i="29" s="1"/>
  <c r="F199" i="26"/>
  <c r="F199" i="29" s="1"/>
  <c r="F200" i="26"/>
  <c r="F200" i="29" s="1"/>
  <c r="F201" i="26"/>
  <c r="F201" i="29" s="1"/>
  <c r="F202" i="26"/>
  <c r="F202" i="29" s="1"/>
  <c r="F203" i="26"/>
  <c r="F203" i="29" s="1"/>
  <c r="F204" i="26"/>
  <c r="F204" i="29" s="1"/>
  <c r="F205" i="26"/>
  <c r="F205" i="29" s="1"/>
  <c r="F206" i="26"/>
  <c r="F206" i="29" s="1"/>
  <c r="F207" i="26"/>
  <c r="F207" i="29" s="1"/>
  <c r="F208" i="26"/>
  <c r="F208" i="29" s="1"/>
  <c r="F209" i="26"/>
  <c r="F209" i="29" s="1"/>
  <c r="F210" i="26"/>
  <c r="F210" i="29" s="1"/>
  <c r="F211" i="26"/>
  <c r="F211" i="29" s="1"/>
  <c r="F212" i="26"/>
  <c r="F212" i="29" s="1"/>
  <c r="F213" i="26"/>
  <c r="F213" i="29" s="1"/>
  <c r="F214" i="26"/>
  <c r="F214" i="29" s="1"/>
  <c r="F215" i="26"/>
  <c r="F215" i="29" s="1"/>
  <c r="F216" i="26"/>
  <c r="F216" i="29" s="1"/>
  <c r="F217" i="26"/>
  <c r="F217" i="29" s="1"/>
  <c r="F218" i="26"/>
  <c r="F218" i="29" s="1"/>
  <c r="F219" i="26"/>
  <c r="F219" i="29" s="1"/>
  <c r="F220" i="26"/>
  <c r="F220" i="29" s="1"/>
  <c r="F221" i="26"/>
  <c r="F221" i="29" s="1"/>
  <c r="F222" i="26"/>
  <c r="F222" i="29" s="1"/>
  <c r="F223" i="26"/>
  <c r="F223" i="29" s="1"/>
  <c r="F224" i="26"/>
  <c r="F224" i="29" s="1"/>
  <c r="F225" i="26"/>
  <c r="F225" i="29" s="1"/>
  <c r="F226" i="26"/>
  <c r="F226" i="29" s="1"/>
  <c r="F227" i="26"/>
  <c r="F227" i="29" s="1"/>
  <c r="F228" i="26"/>
  <c r="F228" i="29" s="1"/>
  <c r="F229" i="26"/>
  <c r="F229" i="29" s="1"/>
  <c r="F230" i="26"/>
  <c r="F230" i="29" s="1"/>
  <c r="F231" i="26"/>
  <c r="F231" i="29" s="1"/>
  <c r="F232" i="26"/>
  <c r="F232" i="29" s="1"/>
  <c r="F233" i="26"/>
  <c r="F233" i="29" s="1"/>
  <c r="F234" i="26"/>
  <c r="F234" i="29" s="1"/>
  <c r="F235" i="26"/>
  <c r="F235" i="29" s="1"/>
  <c r="F236" i="26"/>
  <c r="F236" i="29" s="1"/>
  <c r="F237" i="26"/>
  <c r="F237" i="29" s="1"/>
  <c r="F238" i="26"/>
  <c r="F238" i="29" s="1"/>
  <c r="F239" i="26"/>
  <c r="F239" i="29" s="1"/>
  <c r="F240" i="26"/>
  <c r="F240" i="29" s="1"/>
  <c r="F241" i="26"/>
  <c r="F241" i="29" s="1"/>
  <c r="F242" i="26"/>
  <c r="F242" i="29" s="1"/>
  <c r="F243" i="26"/>
  <c r="F243" i="29" s="1"/>
  <c r="F244" i="26"/>
  <c r="F244" i="29" s="1"/>
  <c r="F245" i="26"/>
  <c r="F245" i="29" s="1"/>
  <c r="F246" i="26"/>
  <c r="F246" i="29" s="1"/>
  <c r="F247" i="26"/>
  <c r="F247" i="29" s="1"/>
  <c r="F248" i="26"/>
  <c r="F248" i="29" s="1"/>
  <c r="F249" i="26"/>
  <c r="F249" i="29" s="1"/>
  <c r="F250" i="26"/>
  <c r="F250" i="29" s="1"/>
  <c r="F5" i="26"/>
  <c r="R7" s="1"/>
  <c r="G4" i="32" s="1"/>
  <c r="G18" s="1"/>
  <c r="E6" i="26"/>
  <c r="E7"/>
  <c r="E7" i="29" s="1"/>
  <c r="E8" i="26"/>
  <c r="E8" i="29" s="1"/>
  <c r="E9" i="26"/>
  <c r="E10"/>
  <c r="E11"/>
  <c r="E11" i="29" s="1"/>
  <c r="E12" i="26"/>
  <c r="E12" i="29" s="1"/>
  <c r="E13" i="26"/>
  <c r="E14"/>
  <c r="E15"/>
  <c r="E15" i="29" s="1"/>
  <c r="E16" i="26"/>
  <c r="E16" i="29" s="1"/>
  <c r="E17" i="26"/>
  <c r="E18"/>
  <c r="E19"/>
  <c r="E19" i="29" s="1"/>
  <c r="E20" i="26"/>
  <c r="E20" i="29" s="1"/>
  <c r="E21" i="26"/>
  <c r="E22"/>
  <c r="E23"/>
  <c r="E23" i="29" s="1"/>
  <c r="E24" i="26"/>
  <c r="E24" i="29" s="1"/>
  <c r="E25" i="26"/>
  <c r="E26"/>
  <c r="E27"/>
  <c r="E27" i="29" s="1"/>
  <c r="E28" i="26"/>
  <c r="E28" i="29" s="1"/>
  <c r="E29" i="26"/>
  <c r="E30"/>
  <c r="E31"/>
  <c r="E31" i="29" s="1"/>
  <c r="E32" i="26"/>
  <c r="E32" i="29" s="1"/>
  <c r="E33" i="26"/>
  <c r="E34"/>
  <c r="E35"/>
  <c r="E35" i="29" s="1"/>
  <c r="E36" i="26"/>
  <c r="E36" i="29" s="1"/>
  <c r="E37" i="26"/>
  <c r="E38"/>
  <c r="E39"/>
  <c r="E39" i="29" s="1"/>
  <c r="E40" i="26"/>
  <c r="E40" i="29" s="1"/>
  <c r="E41" i="26"/>
  <c r="E42"/>
  <c r="E43"/>
  <c r="E44"/>
  <c r="E44" i="29" s="1"/>
  <c r="E45" i="26"/>
  <c r="E46"/>
  <c r="E47"/>
  <c r="E47" i="29" s="1"/>
  <c r="E48" i="26"/>
  <c r="E48" i="29" s="1"/>
  <c r="E49" i="26"/>
  <c r="E50"/>
  <c r="E51"/>
  <c r="E51" i="29" s="1"/>
  <c r="E52" i="26"/>
  <c r="E52" i="29" s="1"/>
  <c r="E53" i="26"/>
  <c r="E54"/>
  <c r="E55"/>
  <c r="E55" i="29" s="1"/>
  <c r="E56" i="26"/>
  <c r="E56" i="29" s="1"/>
  <c r="E57" i="26"/>
  <c r="E58"/>
  <c r="E59"/>
  <c r="E59" i="29" s="1"/>
  <c r="E60" i="26"/>
  <c r="E60" i="29" s="1"/>
  <c r="E61" i="26"/>
  <c r="E62"/>
  <c r="E63"/>
  <c r="E63" i="29" s="1"/>
  <c r="E64" i="26"/>
  <c r="E64" i="29" s="1"/>
  <c r="E65" i="26"/>
  <c r="E66"/>
  <c r="E67"/>
  <c r="E67" i="29" s="1"/>
  <c r="E68" i="26"/>
  <c r="E68" i="29" s="1"/>
  <c r="E69" i="26"/>
  <c r="E70"/>
  <c r="E71"/>
  <c r="E71" i="29" s="1"/>
  <c r="E72" i="26"/>
  <c r="E72" i="29" s="1"/>
  <c r="E73" i="26"/>
  <c r="E74"/>
  <c r="E75"/>
  <c r="E75" i="29" s="1"/>
  <c r="E76" i="26"/>
  <c r="E76" i="29" s="1"/>
  <c r="E77" i="26"/>
  <c r="E78"/>
  <c r="E79"/>
  <c r="E79" i="29" s="1"/>
  <c r="E80" i="26"/>
  <c r="E80" i="29" s="1"/>
  <c r="E81" i="26"/>
  <c r="E82"/>
  <c r="E83"/>
  <c r="E83" i="29" s="1"/>
  <c r="E84" i="26"/>
  <c r="E84" i="29" s="1"/>
  <c r="E85" i="26"/>
  <c r="E86"/>
  <c r="E87"/>
  <c r="E87" i="29" s="1"/>
  <c r="E88" i="26"/>
  <c r="E88" i="29" s="1"/>
  <c r="E89" i="26"/>
  <c r="E90"/>
  <c r="E91"/>
  <c r="E91" i="29" s="1"/>
  <c r="E92" i="26"/>
  <c r="E92" i="29" s="1"/>
  <c r="E93" i="26"/>
  <c r="E94"/>
  <c r="E95"/>
  <c r="E95" i="29" s="1"/>
  <c r="E96" i="26"/>
  <c r="E96" i="29" s="1"/>
  <c r="E97" i="26"/>
  <c r="E98"/>
  <c r="E99"/>
  <c r="E99" i="29" s="1"/>
  <c r="E100" i="26"/>
  <c r="E100" i="29" s="1"/>
  <c r="E101" i="26"/>
  <c r="E102"/>
  <c r="E103"/>
  <c r="E103" i="29" s="1"/>
  <c r="E104" i="26"/>
  <c r="E104" i="29" s="1"/>
  <c r="E105" i="26"/>
  <c r="E106"/>
  <c r="E107"/>
  <c r="E107" i="29" s="1"/>
  <c r="E108" i="26"/>
  <c r="E108" i="29" s="1"/>
  <c r="E109" i="26"/>
  <c r="E110"/>
  <c r="E111"/>
  <c r="E111" i="29" s="1"/>
  <c r="E112" i="26"/>
  <c r="E112" i="29" s="1"/>
  <c r="E113" i="26"/>
  <c r="E114"/>
  <c r="E115"/>
  <c r="E115" i="29" s="1"/>
  <c r="E116" i="26"/>
  <c r="E116" i="29" s="1"/>
  <c r="E117" i="26"/>
  <c r="E118"/>
  <c r="E119"/>
  <c r="E119" i="29" s="1"/>
  <c r="E120" i="26"/>
  <c r="E120" i="29" s="1"/>
  <c r="E121" i="26"/>
  <c r="E122"/>
  <c r="E123"/>
  <c r="E123" i="29" s="1"/>
  <c r="E124" i="26"/>
  <c r="E124" i="29" s="1"/>
  <c r="E125" i="26"/>
  <c r="E126"/>
  <c r="E127"/>
  <c r="E127" i="29" s="1"/>
  <c r="E128" i="26"/>
  <c r="E128" i="29" s="1"/>
  <c r="E129" i="26"/>
  <c r="E130"/>
  <c r="E131"/>
  <c r="E131" i="29" s="1"/>
  <c r="E132" i="26"/>
  <c r="E132" i="29" s="1"/>
  <c r="E133" i="26"/>
  <c r="E134"/>
  <c r="E135"/>
  <c r="E135" i="29" s="1"/>
  <c r="E136" i="26"/>
  <c r="E136" i="29" s="1"/>
  <c r="E137" i="26"/>
  <c r="E138"/>
  <c r="E139"/>
  <c r="E139" i="29" s="1"/>
  <c r="E140" i="26"/>
  <c r="E140" i="29" s="1"/>
  <c r="E141" i="26"/>
  <c r="E142"/>
  <c r="E143"/>
  <c r="E143" i="29" s="1"/>
  <c r="E144" i="26"/>
  <c r="E144" i="29" s="1"/>
  <c r="E145" i="26"/>
  <c r="E146"/>
  <c r="E147"/>
  <c r="E147" i="29" s="1"/>
  <c r="E148" i="26"/>
  <c r="E148" i="29" s="1"/>
  <c r="E149" i="26"/>
  <c r="E150"/>
  <c r="E151"/>
  <c r="E151" i="29" s="1"/>
  <c r="E152" i="26"/>
  <c r="E152" i="29" s="1"/>
  <c r="E153" i="26"/>
  <c r="E154"/>
  <c r="E155"/>
  <c r="E155" i="29" s="1"/>
  <c r="E156" i="26"/>
  <c r="E156" i="29" s="1"/>
  <c r="E157" i="26"/>
  <c r="E158"/>
  <c r="E159"/>
  <c r="E159" i="29" s="1"/>
  <c r="E160" i="26"/>
  <c r="E160" i="29" s="1"/>
  <c r="E161" i="26"/>
  <c r="E162"/>
  <c r="E163"/>
  <c r="E163" i="29" s="1"/>
  <c r="E164" i="26"/>
  <c r="E164" i="29" s="1"/>
  <c r="E165" i="26"/>
  <c r="E166"/>
  <c r="E167"/>
  <c r="E167" i="29" s="1"/>
  <c r="E168" i="26"/>
  <c r="E168" i="29" s="1"/>
  <c r="E169" i="26"/>
  <c r="E170"/>
  <c r="E171"/>
  <c r="E171" i="29" s="1"/>
  <c r="E172" i="26"/>
  <c r="E172" i="29" s="1"/>
  <c r="E173" i="26"/>
  <c r="E174"/>
  <c r="E175"/>
  <c r="E175" i="29" s="1"/>
  <c r="E176" i="26"/>
  <c r="E176" i="29" s="1"/>
  <c r="E177" i="26"/>
  <c r="E178"/>
  <c r="E179"/>
  <c r="E179" i="29" s="1"/>
  <c r="E180" i="26"/>
  <c r="E180" i="29" s="1"/>
  <c r="E181" i="26"/>
  <c r="E182"/>
  <c r="E183"/>
  <c r="E183" i="29" s="1"/>
  <c r="E184" i="26"/>
  <c r="E184" i="29" s="1"/>
  <c r="E185" i="26"/>
  <c r="E186"/>
  <c r="E187"/>
  <c r="E187" i="29" s="1"/>
  <c r="E188" i="26"/>
  <c r="E188" i="29" s="1"/>
  <c r="E189" i="26"/>
  <c r="E190"/>
  <c r="E191"/>
  <c r="E191" i="29" s="1"/>
  <c r="E192" i="26"/>
  <c r="E192" i="29" s="1"/>
  <c r="E193" i="26"/>
  <c r="E194"/>
  <c r="E195"/>
  <c r="E195" i="29" s="1"/>
  <c r="E196" i="26"/>
  <c r="E196" i="29" s="1"/>
  <c r="E197" i="26"/>
  <c r="E198"/>
  <c r="E199"/>
  <c r="E199" i="29" s="1"/>
  <c r="E200" i="26"/>
  <c r="E200" i="29" s="1"/>
  <c r="E201" i="26"/>
  <c r="E202"/>
  <c r="E203"/>
  <c r="E203" i="29" s="1"/>
  <c r="E204" i="26"/>
  <c r="E204" i="29" s="1"/>
  <c r="E205" i="26"/>
  <c r="E206"/>
  <c r="E207"/>
  <c r="E207" i="29" s="1"/>
  <c r="E208" i="26"/>
  <c r="E208" i="29" s="1"/>
  <c r="E209" i="26"/>
  <c r="E210"/>
  <c r="E211"/>
  <c r="E211" i="29" s="1"/>
  <c r="E212" i="26"/>
  <c r="E212" i="29" s="1"/>
  <c r="E213" i="26"/>
  <c r="E214"/>
  <c r="E215"/>
  <c r="E215" i="29" s="1"/>
  <c r="E216" i="26"/>
  <c r="E216" i="29" s="1"/>
  <c r="E217" i="26"/>
  <c r="E218"/>
  <c r="E219"/>
  <c r="E219" i="29" s="1"/>
  <c r="E220" i="26"/>
  <c r="E220" i="29" s="1"/>
  <c r="E221" i="26"/>
  <c r="E222"/>
  <c r="E223"/>
  <c r="E223" i="29" s="1"/>
  <c r="E224" i="26"/>
  <c r="E224" i="29" s="1"/>
  <c r="E225" i="26"/>
  <c r="E226"/>
  <c r="E227"/>
  <c r="E227" i="29" s="1"/>
  <c r="E228" i="26"/>
  <c r="E228" i="29" s="1"/>
  <c r="E229" i="26"/>
  <c r="E230"/>
  <c r="E231"/>
  <c r="E231" i="29" s="1"/>
  <c r="E232" i="26"/>
  <c r="E232" i="29" s="1"/>
  <c r="E233" i="26"/>
  <c r="E234"/>
  <c r="E235"/>
  <c r="E235" i="29" s="1"/>
  <c r="E236" i="26"/>
  <c r="E236" i="29" s="1"/>
  <c r="E237" i="26"/>
  <c r="E238"/>
  <c r="E239"/>
  <c r="E239" i="29" s="1"/>
  <c r="E240" i="26"/>
  <c r="E240" i="29" s="1"/>
  <c r="E241" i="26"/>
  <c r="E242"/>
  <c r="E243"/>
  <c r="E243" i="29" s="1"/>
  <c r="E244" i="26"/>
  <c r="E244" i="29" s="1"/>
  <c r="E245" i="26"/>
  <c r="E246"/>
  <c r="E247"/>
  <c r="E247" i="29" s="1"/>
  <c r="E248" i="26"/>
  <c r="E248" i="29" s="1"/>
  <c r="E249" i="26"/>
  <c r="E250"/>
  <c r="E5"/>
  <c r="Q13" s="1"/>
  <c r="F11" i="32" s="1"/>
  <c r="F20" s="1"/>
  <c r="D6" i="26"/>
  <c r="D7"/>
  <c r="D7" i="29" s="1"/>
  <c r="D8" i="26"/>
  <c r="D8" i="29" s="1"/>
  <c r="D9" i="26"/>
  <c r="D9" i="29" s="1"/>
  <c r="D10" i="26"/>
  <c r="D11"/>
  <c r="D11" i="29" s="1"/>
  <c r="D12" i="26"/>
  <c r="D12" i="29" s="1"/>
  <c r="D13" i="26"/>
  <c r="D13" i="29" s="1"/>
  <c r="D14" i="26"/>
  <c r="D15"/>
  <c r="D15" i="29" s="1"/>
  <c r="D16" i="26"/>
  <c r="D16" i="29" s="1"/>
  <c r="D17" i="26"/>
  <c r="D17" i="29" s="1"/>
  <c r="D18" i="26"/>
  <c r="D19"/>
  <c r="D19" i="29" s="1"/>
  <c r="D20" i="26"/>
  <c r="D20" i="29" s="1"/>
  <c r="D21" i="26"/>
  <c r="D21" i="29" s="1"/>
  <c r="D22" i="26"/>
  <c r="D23"/>
  <c r="D23" i="29" s="1"/>
  <c r="D24" i="26"/>
  <c r="D24" i="29" s="1"/>
  <c r="D25" i="26"/>
  <c r="D25" i="29" s="1"/>
  <c r="D26" i="26"/>
  <c r="D27"/>
  <c r="D27" i="29" s="1"/>
  <c r="D28" i="26"/>
  <c r="D28" i="29" s="1"/>
  <c r="D29" i="26"/>
  <c r="D29" i="29" s="1"/>
  <c r="D30" i="26"/>
  <c r="D31"/>
  <c r="D31" i="29" s="1"/>
  <c r="D32" i="26"/>
  <c r="D32" i="29" s="1"/>
  <c r="D33" i="26"/>
  <c r="D33" i="29" s="1"/>
  <c r="D34" i="26"/>
  <c r="D35"/>
  <c r="D35" i="29" s="1"/>
  <c r="D36" i="26"/>
  <c r="D36" i="29" s="1"/>
  <c r="D37" i="26"/>
  <c r="D37" i="29" s="1"/>
  <c r="D38" i="26"/>
  <c r="D39"/>
  <c r="D39" i="29" s="1"/>
  <c r="D40" i="26"/>
  <c r="D40" i="29" s="1"/>
  <c r="D41" i="26"/>
  <c r="D41" i="29" s="1"/>
  <c r="D42" i="26"/>
  <c r="D43"/>
  <c r="D44"/>
  <c r="D44" i="29" s="1"/>
  <c r="D45" i="26"/>
  <c r="D45" i="29" s="1"/>
  <c r="D46" i="26"/>
  <c r="D47"/>
  <c r="D47" i="29" s="1"/>
  <c r="D48" i="26"/>
  <c r="D48" i="29" s="1"/>
  <c r="D49" i="26"/>
  <c r="D49" i="29" s="1"/>
  <c r="D50" i="26"/>
  <c r="D51"/>
  <c r="D51" i="29" s="1"/>
  <c r="D52" i="26"/>
  <c r="D52" i="29" s="1"/>
  <c r="D53" i="26"/>
  <c r="D53" i="29" s="1"/>
  <c r="D54" i="26"/>
  <c r="D55"/>
  <c r="D55" i="29" s="1"/>
  <c r="D56" i="26"/>
  <c r="D56" i="29" s="1"/>
  <c r="D57" i="26"/>
  <c r="D57" i="29" s="1"/>
  <c r="D58" i="26"/>
  <c r="D59"/>
  <c r="D59" i="29" s="1"/>
  <c r="D60" i="26"/>
  <c r="D60" i="29" s="1"/>
  <c r="D61" i="26"/>
  <c r="D61" i="29" s="1"/>
  <c r="D62" i="26"/>
  <c r="D63"/>
  <c r="D63" i="29" s="1"/>
  <c r="D64" i="26"/>
  <c r="D64" i="29" s="1"/>
  <c r="D65" i="26"/>
  <c r="D65" i="29" s="1"/>
  <c r="D66" i="26"/>
  <c r="D67"/>
  <c r="D67" i="29" s="1"/>
  <c r="D68" i="26"/>
  <c r="D68" i="29" s="1"/>
  <c r="D69" i="26"/>
  <c r="D69" i="29" s="1"/>
  <c r="D70" i="26"/>
  <c r="D71"/>
  <c r="D71" i="29" s="1"/>
  <c r="D72" i="26"/>
  <c r="D72" i="29" s="1"/>
  <c r="D73" i="26"/>
  <c r="D73" i="29" s="1"/>
  <c r="D74" i="26"/>
  <c r="D75"/>
  <c r="D75" i="29" s="1"/>
  <c r="D76" i="26"/>
  <c r="D76" i="29" s="1"/>
  <c r="D77" i="26"/>
  <c r="D77" i="29" s="1"/>
  <c r="D78" i="26"/>
  <c r="D79"/>
  <c r="D79" i="29" s="1"/>
  <c r="D80" i="26"/>
  <c r="D80" i="29" s="1"/>
  <c r="D81" i="26"/>
  <c r="D81" i="29" s="1"/>
  <c r="D82" i="26"/>
  <c r="D83"/>
  <c r="D83" i="29" s="1"/>
  <c r="D84" i="26"/>
  <c r="D84" i="29" s="1"/>
  <c r="D85" i="26"/>
  <c r="D85" i="29" s="1"/>
  <c r="D86" i="26"/>
  <c r="D87"/>
  <c r="D87" i="29" s="1"/>
  <c r="D88" i="26"/>
  <c r="D88" i="29" s="1"/>
  <c r="D89" i="26"/>
  <c r="D89" i="29" s="1"/>
  <c r="D90" i="26"/>
  <c r="D91"/>
  <c r="D91" i="29" s="1"/>
  <c r="D92" i="26"/>
  <c r="D92" i="29" s="1"/>
  <c r="D93" i="26"/>
  <c r="D93" i="29" s="1"/>
  <c r="D94" i="26"/>
  <c r="D95"/>
  <c r="D95" i="29" s="1"/>
  <c r="D96" i="26"/>
  <c r="D96" i="29" s="1"/>
  <c r="D97" i="26"/>
  <c r="D97" i="29" s="1"/>
  <c r="D98" i="26"/>
  <c r="D98" i="29" s="1"/>
  <c r="D99" i="26"/>
  <c r="D99" i="29" s="1"/>
  <c r="D100" i="26"/>
  <c r="D100" i="29" s="1"/>
  <c r="D101" i="26"/>
  <c r="D101" i="29" s="1"/>
  <c r="D102" i="26"/>
  <c r="D103"/>
  <c r="D103" i="29" s="1"/>
  <c r="D104" i="26"/>
  <c r="D104" i="29" s="1"/>
  <c r="D105" i="26"/>
  <c r="D105" i="29" s="1"/>
  <c r="D106" i="26"/>
  <c r="D107"/>
  <c r="D107" i="29" s="1"/>
  <c r="D108" i="26"/>
  <c r="D108" i="29" s="1"/>
  <c r="D109" i="26"/>
  <c r="D109" i="29" s="1"/>
  <c r="D110" i="26"/>
  <c r="D111"/>
  <c r="D111" i="29" s="1"/>
  <c r="D112" i="26"/>
  <c r="D112" i="29" s="1"/>
  <c r="D113" i="26"/>
  <c r="D113" i="29" s="1"/>
  <c r="D114" i="26"/>
  <c r="D115"/>
  <c r="D115" i="29" s="1"/>
  <c r="D116" i="26"/>
  <c r="D116" i="29" s="1"/>
  <c r="D117" i="26"/>
  <c r="D117" i="29" s="1"/>
  <c r="D118" i="26"/>
  <c r="D119"/>
  <c r="D119" i="29" s="1"/>
  <c r="D120" i="26"/>
  <c r="D120" i="29" s="1"/>
  <c r="D121" i="26"/>
  <c r="D121" i="29" s="1"/>
  <c r="D122" i="26"/>
  <c r="D123"/>
  <c r="D123" i="29" s="1"/>
  <c r="D124" i="26"/>
  <c r="D124" i="29" s="1"/>
  <c r="D125" i="26"/>
  <c r="D125" i="29" s="1"/>
  <c r="D126" i="26"/>
  <c r="D127"/>
  <c r="D127" i="29" s="1"/>
  <c r="D128" i="26"/>
  <c r="D128" i="29" s="1"/>
  <c r="D129" i="26"/>
  <c r="D129" i="29" s="1"/>
  <c r="D130" i="26"/>
  <c r="D131"/>
  <c r="D131" i="29" s="1"/>
  <c r="D132" i="26"/>
  <c r="D132" i="29" s="1"/>
  <c r="D133" i="26"/>
  <c r="D133" i="29" s="1"/>
  <c r="D134" i="26"/>
  <c r="D135"/>
  <c r="D135" i="29" s="1"/>
  <c r="D136" i="26"/>
  <c r="D136" i="29" s="1"/>
  <c r="D137" i="26"/>
  <c r="D137" i="29" s="1"/>
  <c r="D138" i="26"/>
  <c r="D139"/>
  <c r="D139" i="29" s="1"/>
  <c r="D140" i="26"/>
  <c r="D140" i="29" s="1"/>
  <c r="D141" i="26"/>
  <c r="D141" i="29" s="1"/>
  <c r="D142" i="26"/>
  <c r="D143"/>
  <c r="D143" i="29" s="1"/>
  <c r="D144" i="26"/>
  <c r="D144" i="29" s="1"/>
  <c r="D145" i="26"/>
  <c r="D145" i="29" s="1"/>
  <c r="D146" i="26"/>
  <c r="D147"/>
  <c r="D147" i="29" s="1"/>
  <c r="D148" i="26"/>
  <c r="D148" i="29" s="1"/>
  <c r="D149" i="26"/>
  <c r="D149" i="29" s="1"/>
  <c r="D150" i="26"/>
  <c r="D151"/>
  <c r="D151" i="29" s="1"/>
  <c r="D152" i="26"/>
  <c r="D152" i="29" s="1"/>
  <c r="D153" i="26"/>
  <c r="D153" i="29" s="1"/>
  <c r="D154" i="26"/>
  <c r="D155"/>
  <c r="D155" i="29" s="1"/>
  <c r="D156" i="26"/>
  <c r="D156" i="29" s="1"/>
  <c r="D157" i="26"/>
  <c r="D157" i="29" s="1"/>
  <c r="D158" i="26"/>
  <c r="D159"/>
  <c r="D159" i="29" s="1"/>
  <c r="D160" i="26"/>
  <c r="D160" i="29" s="1"/>
  <c r="D161" i="26"/>
  <c r="D161" i="29" s="1"/>
  <c r="D162" i="26"/>
  <c r="D163"/>
  <c r="D163" i="29" s="1"/>
  <c r="D164" i="26"/>
  <c r="D164" i="29" s="1"/>
  <c r="D165" i="26"/>
  <c r="D165" i="29" s="1"/>
  <c r="D166" i="26"/>
  <c r="D167"/>
  <c r="D167" i="29" s="1"/>
  <c r="D168" i="26"/>
  <c r="D168" i="29" s="1"/>
  <c r="D169" i="26"/>
  <c r="D169" i="29" s="1"/>
  <c r="D170" i="26"/>
  <c r="D171"/>
  <c r="D171" i="29" s="1"/>
  <c r="D172" i="26"/>
  <c r="D172" i="29" s="1"/>
  <c r="D173" i="26"/>
  <c r="D173" i="29" s="1"/>
  <c r="D174" i="26"/>
  <c r="D175"/>
  <c r="D175" i="29" s="1"/>
  <c r="D176" i="26"/>
  <c r="D176" i="29" s="1"/>
  <c r="D177" i="26"/>
  <c r="D177" i="29" s="1"/>
  <c r="D178" i="26"/>
  <c r="D179"/>
  <c r="D179" i="29" s="1"/>
  <c r="D180" i="26"/>
  <c r="D180" i="29" s="1"/>
  <c r="D181" i="26"/>
  <c r="D181" i="29" s="1"/>
  <c r="D182" i="26"/>
  <c r="D183"/>
  <c r="D183" i="29" s="1"/>
  <c r="D184" i="26"/>
  <c r="D184" i="29" s="1"/>
  <c r="D185" i="26"/>
  <c r="D185" i="29" s="1"/>
  <c r="D186" i="26"/>
  <c r="D187"/>
  <c r="D187" i="29" s="1"/>
  <c r="D188" i="26"/>
  <c r="D188" i="29" s="1"/>
  <c r="D189" i="26"/>
  <c r="D189" i="29" s="1"/>
  <c r="D190" i="26"/>
  <c r="D191"/>
  <c r="D191" i="29" s="1"/>
  <c r="D192" i="26"/>
  <c r="D192" i="29" s="1"/>
  <c r="D193" i="26"/>
  <c r="D193" i="29" s="1"/>
  <c r="D194" i="26"/>
  <c r="D195"/>
  <c r="D195" i="29" s="1"/>
  <c r="D196" i="26"/>
  <c r="D196" i="29" s="1"/>
  <c r="D197" i="26"/>
  <c r="D197" i="29" s="1"/>
  <c r="D198" i="26"/>
  <c r="D199"/>
  <c r="D199" i="29" s="1"/>
  <c r="D200" i="26"/>
  <c r="D200" i="29" s="1"/>
  <c r="D201" i="26"/>
  <c r="D201" i="29" s="1"/>
  <c r="D202" i="26"/>
  <c r="D203"/>
  <c r="D203" i="29" s="1"/>
  <c r="D204" i="26"/>
  <c r="D204" i="29" s="1"/>
  <c r="D205" i="26"/>
  <c r="D205" i="29" s="1"/>
  <c r="D206" i="26"/>
  <c r="D207"/>
  <c r="D207" i="29" s="1"/>
  <c r="D208" i="26"/>
  <c r="D208" i="29" s="1"/>
  <c r="D209" i="26"/>
  <c r="D209" i="29" s="1"/>
  <c r="D210" i="26"/>
  <c r="D211"/>
  <c r="D211" i="29" s="1"/>
  <c r="D212" i="26"/>
  <c r="D212" i="29" s="1"/>
  <c r="D213" i="26"/>
  <c r="D213" i="29" s="1"/>
  <c r="D214" i="26"/>
  <c r="D215"/>
  <c r="D215" i="29" s="1"/>
  <c r="D216" i="26"/>
  <c r="D216" i="29" s="1"/>
  <c r="D217" i="26"/>
  <c r="D217" i="29" s="1"/>
  <c r="D218" i="26"/>
  <c r="D219"/>
  <c r="D219" i="29" s="1"/>
  <c r="D220" i="26"/>
  <c r="D220" i="29" s="1"/>
  <c r="D221" i="26"/>
  <c r="D221" i="29" s="1"/>
  <c r="D222" i="26"/>
  <c r="D223"/>
  <c r="D223" i="29" s="1"/>
  <c r="D224" i="26"/>
  <c r="D224" i="29" s="1"/>
  <c r="D225" i="26"/>
  <c r="D225" i="29" s="1"/>
  <c r="D226" i="26"/>
  <c r="D227"/>
  <c r="D227" i="29" s="1"/>
  <c r="D228" i="26"/>
  <c r="D228" i="29" s="1"/>
  <c r="D229" i="26"/>
  <c r="D229" i="29" s="1"/>
  <c r="D230" i="26"/>
  <c r="D231"/>
  <c r="D231" i="29" s="1"/>
  <c r="D232" i="26"/>
  <c r="D232" i="29" s="1"/>
  <c r="D233" i="26"/>
  <c r="D233" i="29" s="1"/>
  <c r="D234" i="26"/>
  <c r="D235"/>
  <c r="D235" i="29" s="1"/>
  <c r="D236" i="26"/>
  <c r="D236" i="29" s="1"/>
  <c r="D237" i="26"/>
  <c r="D237" i="29" s="1"/>
  <c r="D238" i="26"/>
  <c r="D239"/>
  <c r="D239" i="29" s="1"/>
  <c r="D240" i="26"/>
  <c r="D240" i="29" s="1"/>
  <c r="D241" i="26"/>
  <c r="D241" i="29" s="1"/>
  <c r="D242" i="26"/>
  <c r="D243"/>
  <c r="D243" i="29" s="1"/>
  <c r="D244" i="26"/>
  <c r="D244" i="29" s="1"/>
  <c r="D245" i="26"/>
  <c r="D245" i="29" s="1"/>
  <c r="D246" i="26"/>
  <c r="D247"/>
  <c r="D247" i="29" s="1"/>
  <c r="D248" i="26"/>
  <c r="D248" i="29" s="1"/>
  <c r="D249" i="26"/>
  <c r="D249" i="29" s="1"/>
  <c r="D250" i="26"/>
  <c r="D5"/>
  <c r="P8" s="1"/>
  <c r="P9" s="1"/>
  <c r="E6" i="32" s="1"/>
  <c r="C6" i="26"/>
  <c r="C6" i="29" s="1"/>
  <c r="C7" i="26"/>
  <c r="C7" i="29" s="1"/>
  <c r="C8" i="26"/>
  <c r="C8" i="29" s="1"/>
  <c r="C9" i="26"/>
  <c r="C9" i="29" s="1"/>
  <c r="C10" i="26"/>
  <c r="C10" i="29" s="1"/>
  <c r="C11" i="26"/>
  <c r="C11" i="29" s="1"/>
  <c r="C12" i="26"/>
  <c r="C12" i="29" s="1"/>
  <c r="C13" i="26"/>
  <c r="C13" i="29" s="1"/>
  <c r="C14" i="26"/>
  <c r="C14" i="29" s="1"/>
  <c r="C15" i="26"/>
  <c r="C15" i="29" s="1"/>
  <c r="C16" i="26"/>
  <c r="C16" i="29" s="1"/>
  <c r="C17" i="26"/>
  <c r="C17" i="29" s="1"/>
  <c r="C18" i="26"/>
  <c r="C18" i="29" s="1"/>
  <c r="C19" i="26"/>
  <c r="C19" i="29" s="1"/>
  <c r="C20" i="26"/>
  <c r="C20" i="29" s="1"/>
  <c r="C21" i="26"/>
  <c r="C21" i="29" s="1"/>
  <c r="C22" i="26"/>
  <c r="C22" i="29" s="1"/>
  <c r="C23" i="26"/>
  <c r="C23" i="29" s="1"/>
  <c r="C24" i="26"/>
  <c r="C24" i="29" s="1"/>
  <c r="C25" i="26"/>
  <c r="C25" i="29" s="1"/>
  <c r="C26" i="26"/>
  <c r="C26" i="29" s="1"/>
  <c r="C27" i="26"/>
  <c r="C27" i="29" s="1"/>
  <c r="C28" i="26"/>
  <c r="C28" i="29" s="1"/>
  <c r="C29" i="26"/>
  <c r="C29" i="29" s="1"/>
  <c r="C30" i="26"/>
  <c r="C30" i="29" s="1"/>
  <c r="C31" i="26"/>
  <c r="C31" i="29" s="1"/>
  <c r="C32" i="26"/>
  <c r="C32" i="29" s="1"/>
  <c r="C33" i="26"/>
  <c r="C33" i="29" s="1"/>
  <c r="C34" i="26"/>
  <c r="C34" i="29" s="1"/>
  <c r="C35" i="26"/>
  <c r="C35" i="29" s="1"/>
  <c r="C36" i="26"/>
  <c r="C36" i="29" s="1"/>
  <c r="C37" i="26"/>
  <c r="C37" i="29" s="1"/>
  <c r="C38" i="26"/>
  <c r="C38" i="29" s="1"/>
  <c r="C39" i="26"/>
  <c r="C39" i="29" s="1"/>
  <c r="C40" i="26"/>
  <c r="C40" i="29" s="1"/>
  <c r="C41" i="26"/>
  <c r="C41" i="29" s="1"/>
  <c r="C42" i="26"/>
  <c r="C42" i="29" s="1"/>
  <c r="C43" i="26"/>
  <c r="C44"/>
  <c r="C44" i="29" s="1"/>
  <c r="C45" i="26"/>
  <c r="C45" i="29" s="1"/>
  <c r="C46" i="26"/>
  <c r="C46" i="29" s="1"/>
  <c r="C47" i="26"/>
  <c r="C47" i="29" s="1"/>
  <c r="C48" i="26"/>
  <c r="C48" i="29" s="1"/>
  <c r="C49" i="26"/>
  <c r="C49" i="29" s="1"/>
  <c r="C50" i="26"/>
  <c r="C50" i="29" s="1"/>
  <c r="C51" i="26"/>
  <c r="C51" i="29" s="1"/>
  <c r="C52" i="26"/>
  <c r="C52" i="29" s="1"/>
  <c r="C53" i="26"/>
  <c r="C53" i="29" s="1"/>
  <c r="C54" i="26"/>
  <c r="C54" i="29" s="1"/>
  <c r="C55" i="26"/>
  <c r="C55" i="29" s="1"/>
  <c r="C56" i="26"/>
  <c r="C56" i="29" s="1"/>
  <c r="C57" i="26"/>
  <c r="C57" i="29" s="1"/>
  <c r="C58" i="26"/>
  <c r="C58" i="29" s="1"/>
  <c r="C59" i="26"/>
  <c r="C59" i="29" s="1"/>
  <c r="C60" i="26"/>
  <c r="C60" i="29" s="1"/>
  <c r="C61" i="26"/>
  <c r="C61" i="29" s="1"/>
  <c r="C62" i="26"/>
  <c r="C62" i="29" s="1"/>
  <c r="C63" i="26"/>
  <c r="C63" i="29" s="1"/>
  <c r="C64" i="26"/>
  <c r="C64" i="29" s="1"/>
  <c r="C65" i="26"/>
  <c r="C65" i="29" s="1"/>
  <c r="C66" i="26"/>
  <c r="C66" i="29" s="1"/>
  <c r="C67" i="26"/>
  <c r="C67" i="29" s="1"/>
  <c r="C68" i="26"/>
  <c r="C68" i="29" s="1"/>
  <c r="C69" i="26"/>
  <c r="C69" i="29" s="1"/>
  <c r="C70" i="26"/>
  <c r="C70" i="29" s="1"/>
  <c r="C71" i="26"/>
  <c r="C71" i="29" s="1"/>
  <c r="C72" i="26"/>
  <c r="C72" i="29" s="1"/>
  <c r="C73" i="26"/>
  <c r="C73" i="29" s="1"/>
  <c r="C74" i="26"/>
  <c r="C74" i="29" s="1"/>
  <c r="C75" i="26"/>
  <c r="C75" i="29" s="1"/>
  <c r="C76" i="26"/>
  <c r="C76" i="29" s="1"/>
  <c r="C77" i="26"/>
  <c r="C77" i="29" s="1"/>
  <c r="C78" i="26"/>
  <c r="C78" i="29" s="1"/>
  <c r="C79" i="26"/>
  <c r="C79" i="29" s="1"/>
  <c r="C80" i="26"/>
  <c r="C80" i="29" s="1"/>
  <c r="C81" i="26"/>
  <c r="C81" i="29" s="1"/>
  <c r="C82" i="26"/>
  <c r="C82" i="29" s="1"/>
  <c r="C83" i="26"/>
  <c r="C83" i="29" s="1"/>
  <c r="C84" i="26"/>
  <c r="C84" i="29" s="1"/>
  <c r="C85" i="26"/>
  <c r="C85" i="29" s="1"/>
  <c r="C86" i="26"/>
  <c r="C86" i="29" s="1"/>
  <c r="C87" i="26"/>
  <c r="C87" i="29" s="1"/>
  <c r="C88" i="26"/>
  <c r="C88" i="29" s="1"/>
  <c r="C89" i="26"/>
  <c r="C89" i="29" s="1"/>
  <c r="C90" i="26"/>
  <c r="C90" i="29" s="1"/>
  <c r="C91" i="26"/>
  <c r="C91" i="29" s="1"/>
  <c r="C92" i="26"/>
  <c r="C92" i="29" s="1"/>
  <c r="C93" i="26"/>
  <c r="C93" i="29" s="1"/>
  <c r="C94" i="26"/>
  <c r="C94" i="29" s="1"/>
  <c r="C95" i="26"/>
  <c r="C95" i="29" s="1"/>
  <c r="C96" i="26"/>
  <c r="C96" i="29" s="1"/>
  <c r="C97" i="26"/>
  <c r="C97" i="29" s="1"/>
  <c r="C98" i="26"/>
  <c r="C98" i="29" s="1"/>
  <c r="C99" i="26"/>
  <c r="C99" i="29" s="1"/>
  <c r="C100" i="26"/>
  <c r="C100" i="29" s="1"/>
  <c r="C101" i="26"/>
  <c r="C101" i="29" s="1"/>
  <c r="C102" i="26"/>
  <c r="C102" i="29" s="1"/>
  <c r="C103" i="26"/>
  <c r="C103" i="29" s="1"/>
  <c r="C104" i="26"/>
  <c r="C104" i="29" s="1"/>
  <c r="C105" i="26"/>
  <c r="C105" i="29" s="1"/>
  <c r="C106" i="26"/>
  <c r="C106" i="29" s="1"/>
  <c r="C107" i="26"/>
  <c r="C107" i="29" s="1"/>
  <c r="C108" i="26"/>
  <c r="C108" i="29" s="1"/>
  <c r="C109" i="26"/>
  <c r="C109" i="29" s="1"/>
  <c r="C110" i="26"/>
  <c r="C110" i="29" s="1"/>
  <c r="C111" i="26"/>
  <c r="C111" i="29" s="1"/>
  <c r="C112" i="26"/>
  <c r="C112" i="29" s="1"/>
  <c r="C113" i="26"/>
  <c r="C113" i="29" s="1"/>
  <c r="C114" i="26"/>
  <c r="C114" i="29" s="1"/>
  <c r="C115" i="26"/>
  <c r="C115" i="29" s="1"/>
  <c r="C116" i="26"/>
  <c r="C116" i="29" s="1"/>
  <c r="C117" i="26"/>
  <c r="C117" i="29" s="1"/>
  <c r="C118" i="26"/>
  <c r="C118" i="29" s="1"/>
  <c r="C119" i="26"/>
  <c r="C119" i="29" s="1"/>
  <c r="C120" i="26"/>
  <c r="C120" i="29" s="1"/>
  <c r="C121" i="26"/>
  <c r="C121" i="29" s="1"/>
  <c r="C122" i="26"/>
  <c r="C122" i="29" s="1"/>
  <c r="C123" i="26"/>
  <c r="C123" i="29" s="1"/>
  <c r="C124" i="26"/>
  <c r="C124" i="29" s="1"/>
  <c r="C125" i="26"/>
  <c r="C125" i="29" s="1"/>
  <c r="C126" i="26"/>
  <c r="C126" i="29" s="1"/>
  <c r="C127" i="26"/>
  <c r="C127" i="29" s="1"/>
  <c r="C128" i="26"/>
  <c r="C128" i="29" s="1"/>
  <c r="C129" i="26"/>
  <c r="C129" i="29" s="1"/>
  <c r="C130" i="26"/>
  <c r="C130" i="29" s="1"/>
  <c r="C131" i="26"/>
  <c r="C131" i="29" s="1"/>
  <c r="C132" i="26"/>
  <c r="C132" i="29" s="1"/>
  <c r="C133" i="26"/>
  <c r="C133" i="29" s="1"/>
  <c r="C134" i="26"/>
  <c r="C134" i="29" s="1"/>
  <c r="C135" i="26"/>
  <c r="C135" i="29" s="1"/>
  <c r="C136" i="26"/>
  <c r="C136" i="29" s="1"/>
  <c r="C137" i="26"/>
  <c r="C137" i="29" s="1"/>
  <c r="C138" i="26"/>
  <c r="C138" i="29" s="1"/>
  <c r="C139" i="26"/>
  <c r="C139" i="29" s="1"/>
  <c r="C140" i="26"/>
  <c r="C140" i="29" s="1"/>
  <c r="C141" i="26"/>
  <c r="C141" i="29" s="1"/>
  <c r="C142" i="26"/>
  <c r="C142" i="29" s="1"/>
  <c r="C143" i="26"/>
  <c r="C143" i="29" s="1"/>
  <c r="C144" i="26"/>
  <c r="C144" i="29" s="1"/>
  <c r="C145" i="26"/>
  <c r="C145" i="29" s="1"/>
  <c r="C146" i="26"/>
  <c r="C146" i="29" s="1"/>
  <c r="C147" i="26"/>
  <c r="C147" i="29" s="1"/>
  <c r="C148" i="26"/>
  <c r="C148" i="29" s="1"/>
  <c r="C149" i="26"/>
  <c r="C149" i="29" s="1"/>
  <c r="C150" i="26"/>
  <c r="C150" i="29" s="1"/>
  <c r="C151" i="26"/>
  <c r="C151" i="29" s="1"/>
  <c r="C152" i="26"/>
  <c r="C152" i="29" s="1"/>
  <c r="C153" i="26"/>
  <c r="C153" i="29" s="1"/>
  <c r="C154" i="26"/>
  <c r="C154" i="29" s="1"/>
  <c r="C155" i="26"/>
  <c r="C155" i="29" s="1"/>
  <c r="C156" i="26"/>
  <c r="C156" i="29" s="1"/>
  <c r="C157" i="26"/>
  <c r="C157" i="29" s="1"/>
  <c r="C158" i="26"/>
  <c r="C158" i="29" s="1"/>
  <c r="C159" i="26"/>
  <c r="C159" i="29" s="1"/>
  <c r="C160" i="26"/>
  <c r="C160" i="29" s="1"/>
  <c r="C161" i="26"/>
  <c r="C161" i="29" s="1"/>
  <c r="C162" i="26"/>
  <c r="C162" i="29" s="1"/>
  <c r="C163" i="26"/>
  <c r="C163" i="29" s="1"/>
  <c r="C164" i="26"/>
  <c r="C164" i="29" s="1"/>
  <c r="C165" i="26"/>
  <c r="C165" i="29" s="1"/>
  <c r="C166" i="26"/>
  <c r="C166" i="29" s="1"/>
  <c r="C167" i="26"/>
  <c r="C167" i="29" s="1"/>
  <c r="C168" i="26"/>
  <c r="C168" i="29" s="1"/>
  <c r="C169" i="26"/>
  <c r="C169" i="29" s="1"/>
  <c r="C170" i="26"/>
  <c r="C170" i="29" s="1"/>
  <c r="C171" i="26"/>
  <c r="C171" i="29" s="1"/>
  <c r="C172" i="26"/>
  <c r="C172" i="29" s="1"/>
  <c r="C173" i="26"/>
  <c r="C173" i="29" s="1"/>
  <c r="C174" i="26"/>
  <c r="C174" i="29" s="1"/>
  <c r="C175" i="26"/>
  <c r="C175" i="29" s="1"/>
  <c r="C176" i="26"/>
  <c r="C176" i="29" s="1"/>
  <c r="C177" i="26"/>
  <c r="C177" i="29" s="1"/>
  <c r="C178" i="26"/>
  <c r="C178" i="29" s="1"/>
  <c r="C179" i="26"/>
  <c r="C179" i="29" s="1"/>
  <c r="C180" i="26"/>
  <c r="C180" i="29" s="1"/>
  <c r="C181" i="26"/>
  <c r="C181" i="29" s="1"/>
  <c r="C182" i="26"/>
  <c r="C182" i="29" s="1"/>
  <c r="C183" i="26"/>
  <c r="C183" i="29" s="1"/>
  <c r="C184" i="26"/>
  <c r="C184" i="29" s="1"/>
  <c r="C185" i="26"/>
  <c r="C185" i="29" s="1"/>
  <c r="C186" i="26"/>
  <c r="C186" i="29" s="1"/>
  <c r="C187" i="26"/>
  <c r="C187" i="29" s="1"/>
  <c r="C188" i="26"/>
  <c r="C188" i="29" s="1"/>
  <c r="C189" i="26"/>
  <c r="C189" i="29" s="1"/>
  <c r="C190" i="26"/>
  <c r="C190" i="29" s="1"/>
  <c r="C191" i="26"/>
  <c r="C191" i="29" s="1"/>
  <c r="C192" i="26"/>
  <c r="C192" i="29" s="1"/>
  <c r="C193" i="26"/>
  <c r="C193" i="29" s="1"/>
  <c r="C194" i="26"/>
  <c r="C194" i="29" s="1"/>
  <c r="C195" i="26"/>
  <c r="C195" i="29" s="1"/>
  <c r="C196" i="26"/>
  <c r="C196" i="29" s="1"/>
  <c r="C197" i="26"/>
  <c r="C197" i="29" s="1"/>
  <c r="C198" i="26"/>
  <c r="C198" i="29" s="1"/>
  <c r="C199" i="26"/>
  <c r="C199" i="29" s="1"/>
  <c r="C200" i="26"/>
  <c r="C200" i="29" s="1"/>
  <c r="C201" i="26"/>
  <c r="C201" i="29" s="1"/>
  <c r="C202" i="26"/>
  <c r="C202" i="29" s="1"/>
  <c r="C203" i="26"/>
  <c r="C203" i="29" s="1"/>
  <c r="C204" i="26"/>
  <c r="C204" i="29" s="1"/>
  <c r="C205" i="26"/>
  <c r="C205" i="29" s="1"/>
  <c r="C206" i="26"/>
  <c r="C206" i="29" s="1"/>
  <c r="C207" i="26"/>
  <c r="C207" i="29" s="1"/>
  <c r="C208" i="26"/>
  <c r="C208" i="29" s="1"/>
  <c r="C209" i="26"/>
  <c r="C209" i="29" s="1"/>
  <c r="C210" i="26"/>
  <c r="C210" i="29" s="1"/>
  <c r="C211" i="26"/>
  <c r="C211" i="29" s="1"/>
  <c r="C212" i="26"/>
  <c r="C212" i="29" s="1"/>
  <c r="C213" i="26"/>
  <c r="C213" i="29" s="1"/>
  <c r="C214" i="26"/>
  <c r="C214" i="29" s="1"/>
  <c r="C215" i="26"/>
  <c r="C215" i="29" s="1"/>
  <c r="C216" i="26"/>
  <c r="C216" i="29" s="1"/>
  <c r="C217" i="26"/>
  <c r="C217" i="29" s="1"/>
  <c r="C218" i="26"/>
  <c r="C218" i="29" s="1"/>
  <c r="C219" i="26"/>
  <c r="C219" i="29" s="1"/>
  <c r="C220" i="26"/>
  <c r="C220" i="29" s="1"/>
  <c r="C221" i="26"/>
  <c r="C221" i="29" s="1"/>
  <c r="C222" i="26"/>
  <c r="C222" i="29" s="1"/>
  <c r="C223" i="26"/>
  <c r="C223" i="29" s="1"/>
  <c r="C224" i="26"/>
  <c r="C224" i="29" s="1"/>
  <c r="C225" i="26"/>
  <c r="C225" i="29" s="1"/>
  <c r="C226" i="26"/>
  <c r="C226" i="29" s="1"/>
  <c r="C227" i="26"/>
  <c r="C227" i="29" s="1"/>
  <c r="C228" i="26"/>
  <c r="C228" i="29" s="1"/>
  <c r="C229" i="26"/>
  <c r="C229" i="29" s="1"/>
  <c r="C230" i="26"/>
  <c r="C230" i="29" s="1"/>
  <c r="C231" i="26"/>
  <c r="C231" i="29" s="1"/>
  <c r="C232" i="26"/>
  <c r="C232" i="29" s="1"/>
  <c r="C233" i="26"/>
  <c r="C233" i="29" s="1"/>
  <c r="C234" i="26"/>
  <c r="C234" i="29" s="1"/>
  <c r="C235" i="26"/>
  <c r="C235" i="29" s="1"/>
  <c r="C236" i="26"/>
  <c r="C236" i="29" s="1"/>
  <c r="C237" i="26"/>
  <c r="C237" i="29" s="1"/>
  <c r="C238" i="26"/>
  <c r="C238" i="29" s="1"/>
  <c r="C239" i="26"/>
  <c r="C239" i="29" s="1"/>
  <c r="C240" i="26"/>
  <c r="C240" i="29" s="1"/>
  <c r="C241" i="26"/>
  <c r="C241" i="29" s="1"/>
  <c r="C242" i="26"/>
  <c r="C242" i="29" s="1"/>
  <c r="C243" i="26"/>
  <c r="C243" i="29" s="1"/>
  <c r="C244" i="26"/>
  <c r="C244" i="29" s="1"/>
  <c r="C245" i="26"/>
  <c r="C245" i="29" s="1"/>
  <c r="C246" i="26"/>
  <c r="C246" i="29" s="1"/>
  <c r="C247" i="26"/>
  <c r="C247" i="29" s="1"/>
  <c r="C248" i="26"/>
  <c r="C248" i="29" s="1"/>
  <c r="C249" i="26"/>
  <c r="C249" i="29" s="1"/>
  <c r="C250" i="26"/>
  <c r="C250" i="29" s="1"/>
  <c r="C5" i="26"/>
  <c r="A226"/>
  <c r="B226" i="29" s="1"/>
  <c r="A227" i="26"/>
  <c r="B227" i="29" s="1"/>
  <c r="A228" i="26"/>
  <c r="B228" i="29" s="1"/>
  <c r="A229" i="26"/>
  <c r="B229" i="29" s="1"/>
  <c r="A230" i="26"/>
  <c r="B230" i="29" s="1"/>
  <c r="A231" i="26"/>
  <c r="B231" i="29" s="1"/>
  <c r="A232" i="26"/>
  <c r="B232" i="29" s="1"/>
  <c r="A233" i="26"/>
  <c r="B233" i="29" s="1"/>
  <c r="A234" i="26"/>
  <c r="B234" i="29" s="1"/>
  <c r="A235" i="26"/>
  <c r="B235" i="29" s="1"/>
  <c r="A236" i="26"/>
  <c r="B236" i="29" s="1"/>
  <c r="A237" i="26"/>
  <c r="B237" i="29" s="1"/>
  <c r="A238" i="26"/>
  <c r="B238" i="29" s="1"/>
  <c r="A239" i="26"/>
  <c r="B239" i="29" s="1"/>
  <c r="A240" i="26"/>
  <c r="B240" i="29" s="1"/>
  <c r="A241" i="26"/>
  <c r="B241" i="29" s="1"/>
  <c r="A242" i="26"/>
  <c r="B242" i="29" s="1"/>
  <c r="A243" i="26"/>
  <c r="B243" i="29" s="1"/>
  <c r="A244" i="26"/>
  <c r="B244" i="29" s="1"/>
  <c r="A245" i="26"/>
  <c r="B245" i="29" s="1"/>
  <c r="A246" i="26"/>
  <c r="B246" i="29" s="1"/>
  <c r="A247" i="26"/>
  <c r="B247" i="29" s="1"/>
  <c r="A248" i="26"/>
  <c r="B248" i="29" s="1"/>
  <c r="A249" i="26"/>
  <c r="B249" i="29" s="1"/>
  <c r="A250" i="26"/>
  <c r="B250" i="29" s="1"/>
  <c r="A120" i="26"/>
  <c r="B120" i="29" s="1"/>
  <c r="A121" i="26"/>
  <c r="B121" i="29" s="1"/>
  <c r="A122" i="26"/>
  <c r="B122" i="29" s="1"/>
  <c r="A123" i="26"/>
  <c r="B123" i="29" s="1"/>
  <c r="A124" i="26"/>
  <c r="B124" i="29" s="1"/>
  <c r="A125" i="26"/>
  <c r="B125" i="29" s="1"/>
  <c r="A126" i="26"/>
  <c r="B126" i="29" s="1"/>
  <c r="A127" i="26"/>
  <c r="B127" i="29" s="1"/>
  <c r="A128" i="26"/>
  <c r="B128" i="29" s="1"/>
  <c r="A129" i="26"/>
  <c r="B129" i="29" s="1"/>
  <c r="A130" i="26"/>
  <c r="B130" i="29" s="1"/>
  <c r="A131" i="26"/>
  <c r="B131" i="29" s="1"/>
  <c r="A132" i="26"/>
  <c r="B132" i="29" s="1"/>
  <c r="A133" i="26"/>
  <c r="B133" i="29" s="1"/>
  <c r="A134" i="26"/>
  <c r="B134" i="29" s="1"/>
  <c r="A135" i="26"/>
  <c r="B135" i="29" s="1"/>
  <c r="A136" i="26"/>
  <c r="B136" i="29" s="1"/>
  <c r="A137" i="26"/>
  <c r="B137" i="29" s="1"/>
  <c r="A138" i="26"/>
  <c r="B138" i="29" s="1"/>
  <c r="A139" i="26"/>
  <c r="B139" i="29" s="1"/>
  <c r="A140" i="26"/>
  <c r="B140" i="29" s="1"/>
  <c r="A141" i="26"/>
  <c r="B141" i="29" s="1"/>
  <c r="A142" i="26"/>
  <c r="B142" i="29" s="1"/>
  <c r="A143" i="26"/>
  <c r="B143" i="29" s="1"/>
  <c r="A144" i="26"/>
  <c r="B144" i="29" s="1"/>
  <c r="A145" i="26"/>
  <c r="B145" i="29" s="1"/>
  <c r="A146" i="26"/>
  <c r="B146" i="29" s="1"/>
  <c r="A147" i="26"/>
  <c r="B147" i="29" s="1"/>
  <c r="A148" i="26"/>
  <c r="B148" i="29" s="1"/>
  <c r="A149" i="26"/>
  <c r="B149" i="29" s="1"/>
  <c r="A150" i="26"/>
  <c r="B150" i="29" s="1"/>
  <c r="A151" i="26"/>
  <c r="B151" i="29" s="1"/>
  <c r="A152" i="26"/>
  <c r="B152" i="29" s="1"/>
  <c r="A153" i="26"/>
  <c r="B153" i="29" s="1"/>
  <c r="A154" i="26"/>
  <c r="B154" i="29" s="1"/>
  <c r="A155" i="26"/>
  <c r="B155" i="29" s="1"/>
  <c r="A156" i="26"/>
  <c r="B156" i="29" s="1"/>
  <c r="A157" i="26"/>
  <c r="B157" i="29" s="1"/>
  <c r="A158" i="26"/>
  <c r="B158" i="29" s="1"/>
  <c r="A159" i="26"/>
  <c r="B159" i="29" s="1"/>
  <c r="A160" i="26"/>
  <c r="B160" i="29" s="1"/>
  <c r="A161" i="26"/>
  <c r="B161" i="29" s="1"/>
  <c r="A162" i="26"/>
  <c r="B162" i="29" s="1"/>
  <c r="A163" i="26"/>
  <c r="B163" i="29" s="1"/>
  <c r="A164" i="26"/>
  <c r="B164" i="29" s="1"/>
  <c r="A165" i="26"/>
  <c r="B165" i="29" s="1"/>
  <c r="A166" i="26"/>
  <c r="B166" i="29" s="1"/>
  <c r="A167" i="26"/>
  <c r="B167" i="29" s="1"/>
  <c r="A168" i="26"/>
  <c r="B168" i="29" s="1"/>
  <c r="A169" i="26"/>
  <c r="B169" i="29" s="1"/>
  <c r="A170" i="26"/>
  <c r="B170" i="29" s="1"/>
  <c r="A171" i="26"/>
  <c r="B171" i="29" s="1"/>
  <c r="A172" i="26"/>
  <c r="B172" i="29" s="1"/>
  <c r="A173" i="26"/>
  <c r="B173" i="29" s="1"/>
  <c r="A174" i="26"/>
  <c r="B174" i="29" s="1"/>
  <c r="A175" i="26"/>
  <c r="B175" i="29" s="1"/>
  <c r="A176" i="26"/>
  <c r="B176" i="29" s="1"/>
  <c r="A177" i="26"/>
  <c r="B177" i="29" s="1"/>
  <c r="A178" i="26"/>
  <c r="B178" i="29" s="1"/>
  <c r="A179" i="26"/>
  <c r="B179" i="29" s="1"/>
  <c r="A180" i="26"/>
  <c r="B180" i="29" s="1"/>
  <c r="A181" i="26"/>
  <c r="B181" i="29" s="1"/>
  <c r="A182" i="26"/>
  <c r="B182" i="29" s="1"/>
  <c r="A183" i="26"/>
  <c r="B183" i="29" s="1"/>
  <c r="A184" i="26"/>
  <c r="B184" i="29" s="1"/>
  <c r="A185" i="26"/>
  <c r="B185" i="29" s="1"/>
  <c r="A186" i="26"/>
  <c r="B186" i="29" s="1"/>
  <c r="A187" i="26"/>
  <c r="B187" i="29" s="1"/>
  <c r="A188" i="26"/>
  <c r="B188" i="29" s="1"/>
  <c r="A189" i="26"/>
  <c r="B189" i="29" s="1"/>
  <c r="A190" i="26"/>
  <c r="B190" i="29" s="1"/>
  <c r="A191" i="26"/>
  <c r="B191" i="29" s="1"/>
  <c r="A192" i="26"/>
  <c r="B192" i="29" s="1"/>
  <c r="A193" i="26"/>
  <c r="B193" i="29" s="1"/>
  <c r="A194" i="26"/>
  <c r="B194" i="29" s="1"/>
  <c r="A195" i="26"/>
  <c r="B195" i="29" s="1"/>
  <c r="A196" i="26"/>
  <c r="B196" i="29" s="1"/>
  <c r="A197" i="26"/>
  <c r="B197" i="29" s="1"/>
  <c r="A198" i="26"/>
  <c r="B198" i="29" s="1"/>
  <c r="A199" i="26"/>
  <c r="B199" i="29" s="1"/>
  <c r="A200" i="26"/>
  <c r="B200" i="29" s="1"/>
  <c r="A201" i="26"/>
  <c r="B201" i="29" s="1"/>
  <c r="A202" i="26"/>
  <c r="B202" i="29" s="1"/>
  <c r="A203" i="26"/>
  <c r="B203" i="29" s="1"/>
  <c r="A204" i="26"/>
  <c r="B204" i="29" s="1"/>
  <c r="A205" i="26"/>
  <c r="B205" i="29" s="1"/>
  <c r="A206" i="26"/>
  <c r="B206" i="29" s="1"/>
  <c r="A207" i="26"/>
  <c r="B207" i="29" s="1"/>
  <c r="A208" i="26"/>
  <c r="B208" i="29" s="1"/>
  <c r="A209" i="26"/>
  <c r="B209" i="29" s="1"/>
  <c r="A210" i="26"/>
  <c r="B210" i="29" s="1"/>
  <c r="A211" i="26"/>
  <c r="B211" i="29" s="1"/>
  <c r="A212" i="26"/>
  <c r="B212" i="29" s="1"/>
  <c r="A213" i="26"/>
  <c r="B213" i="29" s="1"/>
  <c r="A214" i="26"/>
  <c r="B214" i="29" s="1"/>
  <c r="A215" i="26"/>
  <c r="B215" i="29" s="1"/>
  <c r="A216" i="26"/>
  <c r="B216" i="29" s="1"/>
  <c r="A217" i="26"/>
  <c r="B217" i="29" s="1"/>
  <c r="A218" i="26"/>
  <c r="B218" i="29" s="1"/>
  <c r="A219" i="26"/>
  <c r="B219" i="29" s="1"/>
  <c r="A220" i="26"/>
  <c r="B220" i="29" s="1"/>
  <c r="A221" i="26"/>
  <c r="B221" i="29" s="1"/>
  <c r="A222" i="26"/>
  <c r="B222" i="29" s="1"/>
  <c r="A223" i="26"/>
  <c r="B223" i="29" s="1"/>
  <c r="A224" i="26"/>
  <c r="B224" i="29" s="1"/>
  <c r="A225" i="26"/>
  <c r="B225" i="29" s="1"/>
  <c r="A52" i="26"/>
  <c r="B52" i="29" s="1"/>
  <c r="A53" i="26"/>
  <c r="B53" i="29" s="1"/>
  <c r="A54" i="26"/>
  <c r="B54" i="29" s="1"/>
  <c r="A55" i="26"/>
  <c r="B55" i="29" s="1"/>
  <c r="A56" i="26"/>
  <c r="B56" i="29" s="1"/>
  <c r="A57" i="26"/>
  <c r="B57" i="29" s="1"/>
  <c r="A58" i="26"/>
  <c r="B58" i="29" s="1"/>
  <c r="A59" i="26"/>
  <c r="B59" i="29" s="1"/>
  <c r="A60" i="26"/>
  <c r="B60" i="29" s="1"/>
  <c r="A61" i="26"/>
  <c r="B61" i="29" s="1"/>
  <c r="A62" i="26"/>
  <c r="B62" i="29" s="1"/>
  <c r="A63" i="26"/>
  <c r="B63" i="29" s="1"/>
  <c r="A64" i="26"/>
  <c r="B64" i="29" s="1"/>
  <c r="A65" i="26"/>
  <c r="B65" i="29" s="1"/>
  <c r="A66" i="26"/>
  <c r="B66" i="29" s="1"/>
  <c r="A67" i="26"/>
  <c r="B67" i="29" s="1"/>
  <c r="A68" i="26"/>
  <c r="B68" i="29" s="1"/>
  <c r="A69" i="26"/>
  <c r="B69" i="29" s="1"/>
  <c r="A70" i="26"/>
  <c r="B70" i="29" s="1"/>
  <c r="A71" i="26"/>
  <c r="B71" i="29" s="1"/>
  <c r="A72" i="26"/>
  <c r="B72" i="29" s="1"/>
  <c r="A73" i="26"/>
  <c r="B73" i="29" s="1"/>
  <c r="A74" i="26"/>
  <c r="B74" i="29" s="1"/>
  <c r="A75" i="26"/>
  <c r="B75" i="29" s="1"/>
  <c r="A76" i="26"/>
  <c r="B76" i="29" s="1"/>
  <c r="A77" i="26"/>
  <c r="B77" i="29" s="1"/>
  <c r="A78" i="26"/>
  <c r="B78" i="29" s="1"/>
  <c r="A79" i="26"/>
  <c r="B79" i="29" s="1"/>
  <c r="A80" i="26"/>
  <c r="B80" i="29" s="1"/>
  <c r="A81" i="26"/>
  <c r="B81" i="29" s="1"/>
  <c r="A82" i="26"/>
  <c r="B82" i="29" s="1"/>
  <c r="A83" i="26"/>
  <c r="B83" i="29" s="1"/>
  <c r="A84" i="26"/>
  <c r="B84" i="29" s="1"/>
  <c r="A85" i="26"/>
  <c r="B85" i="29" s="1"/>
  <c r="A86" i="26"/>
  <c r="B86" i="29" s="1"/>
  <c r="A87" i="26"/>
  <c r="B87" i="29" s="1"/>
  <c r="A88" i="26"/>
  <c r="B88" i="29" s="1"/>
  <c r="A89" i="26"/>
  <c r="B89" i="29" s="1"/>
  <c r="A90" i="26"/>
  <c r="B90" i="29" s="1"/>
  <c r="A91" i="26"/>
  <c r="B91" i="29" s="1"/>
  <c r="A92" i="26"/>
  <c r="B92" i="29" s="1"/>
  <c r="A93" i="26"/>
  <c r="B93" i="29" s="1"/>
  <c r="A94" i="26"/>
  <c r="B94" i="29" s="1"/>
  <c r="A95" i="26"/>
  <c r="B95" i="29" s="1"/>
  <c r="A96" i="26"/>
  <c r="B96" i="29" s="1"/>
  <c r="A97" i="26"/>
  <c r="B97" i="29" s="1"/>
  <c r="A98" i="26"/>
  <c r="B98" i="29" s="1"/>
  <c r="A99" i="26"/>
  <c r="B99" i="29" s="1"/>
  <c r="A100" i="26"/>
  <c r="B100" i="29" s="1"/>
  <c r="A101" i="26"/>
  <c r="B101" i="29" s="1"/>
  <c r="A102" i="26"/>
  <c r="B102" i="29" s="1"/>
  <c r="A103" i="26"/>
  <c r="B103" i="29" s="1"/>
  <c r="A104" i="26"/>
  <c r="B104" i="29" s="1"/>
  <c r="A105" i="26"/>
  <c r="B105" i="29" s="1"/>
  <c r="A106" i="26"/>
  <c r="B106" i="29" s="1"/>
  <c r="A107" i="26"/>
  <c r="B107" i="29" s="1"/>
  <c r="A108" i="26"/>
  <c r="B108" i="29" s="1"/>
  <c r="A109" i="26"/>
  <c r="B109" i="29" s="1"/>
  <c r="A110" i="26"/>
  <c r="B110" i="29" s="1"/>
  <c r="A111" i="26"/>
  <c r="B111" i="29" s="1"/>
  <c r="A112" i="26"/>
  <c r="B112" i="29" s="1"/>
  <c r="A113" i="26"/>
  <c r="B113" i="29" s="1"/>
  <c r="A114" i="26"/>
  <c r="B114" i="29" s="1"/>
  <c r="A115" i="26"/>
  <c r="B115" i="29" s="1"/>
  <c r="A116" i="26"/>
  <c r="B116" i="29" s="1"/>
  <c r="A117" i="26"/>
  <c r="B117" i="29" s="1"/>
  <c r="A118" i="26"/>
  <c r="B118" i="29" s="1"/>
  <c r="A119" i="26"/>
  <c r="B119" i="29" s="1"/>
  <c r="A5" i="26"/>
  <c r="A6"/>
  <c r="B6" i="29" s="1"/>
  <c r="A7" i="26"/>
  <c r="B7" i="29" s="1"/>
  <c r="A8" i="26"/>
  <c r="B8" i="29" s="1"/>
  <c r="A9" i="26"/>
  <c r="B9" i="29" s="1"/>
  <c r="A10" i="26"/>
  <c r="B10" i="29" s="1"/>
  <c r="A11" i="26"/>
  <c r="B11" i="29" s="1"/>
  <c r="A12" i="26"/>
  <c r="B12" i="29" s="1"/>
  <c r="A13" i="26"/>
  <c r="B13" i="29" s="1"/>
  <c r="A14" i="26"/>
  <c r="B14" i="29" s="1"/>
  <c r="A15" i="26"/>
  <c r="B15" i="29" s="1"/>
  <c r="A16" i="26"/>
  <c r="B16" i="29" s="1"/>
  <c r="A17" i="26"/>
  <c r="B17" i="29" s="1"/>
  <c r="A18" i="26"/>
  <c r="B18" i="29" s="1"/>
  <c r="A19" i="26"/>
  <c r="B19" i="29" s="1"/>
  <c r="A20" i="26"/>
  <c r="B20" i="29" s="1"/>
  <c r="A21" i="26"/>
  <c r="B21" i="29" s="1"/>
  <c r="A22" i="26"/>
  <c r="B22" i="29" s="1"/>
  <c r="A23" i="26"/>
  <c r="B23" i="29" s="1"/>
  <c r="A24" i="26"/>
  <c r="B24" i="29" s="1"/>
  <c r="A25" i="26"/>
  <c r="B25" i="29" s="1"/>
  <c r="A26" i="26"/>
  <c r="B26" i="29" s="1"/>
  <c r="A27" i="26"/>
  <c r="B27" i="29" s="1"/>
  <c r="A28" i="26"/>
  <c r="B28" i="29" s="1"/>
  <c r="A29" i="26"/>
  <c r="B29" i="29" s="1"/>
  <c r="A30" i="26"/>
  <c r="B30" i="29" s="1"/>
  <c r="A31" i="26"/>
  <c r="B31" i="29" s="1"/>
  <c r="A32" i="26"/>
  <c r="B32" i="29" s="1"/>
  <c r="A33" i="26"/>
  <c r="B33" i="29" s="1"/>
  <c r="A34" i="26"/>
  <c r="B34" i="29" s="1"/>
  <c r="A35" i="26"/>
  <c r="B35" i="29" s="1"/>
  <c r="A36" i="26"/>
  <c r="B36" i="29" s="1"/>
  <c r="A37" i="26"/>
  <c r="B37" i="29" s="1"/>
  <c r="A38" i="26"/>
  <c r="B38" i="29" s="1"/>
  <c r="A39" i="26"/>
  <c r="B39" i="29" s="1"/>
  <c r="A40" i="26"/>
  <c r="B40" i="29" s="1"/>
  <c r="A41" i="26"/>
  <c r="B41" i="29" s="1"/>
  <c r="A42" i="26"/>
  <c r="B42" i="29" s="1"/>
  <c r="A43" i="26"/>
  <c r="B43" i="29" s="1"/>
  <c r="A44" i="26"/>
  <c r="B44" i="29" s="1"/>
  <c r="A45" i="26"/>
  <c r="B45" i="29" s="1"/>
  <c r="A46" i="26"/>
  <c r="B46" i="29" s="1"/>
  <c r="A47" i="26"/>
  <c r="B47" i="29" s="1"/>
  <c r="A48" i="26"/>
  <c r="B48" i="29" s="1"/>
  <c r="A49" i="26"/>
  <c r="B49" i="29" s="1"/>
  <c r="A50" i="26"/>
  <c r="B50" i="29" s="1"/>
  <c r="A51" i="26"/>
  <c r="B51" i="29" s="1"/>
  <c r="A4" i="26"/>
  <c r="B4" i="29" s="1"/>
  <c r="D15" i="3"/>
  <c r="C15"/>
  <c r="C14"/>
  <c r="C6"/>
  <c r="D6" s="1"/>
  <c r="J11" i="20"/>
  <c r="O16" i="26" l="1"/>
  <c r="C6" i="36"/>
  <c r="C7"/>
  <c r="S11" i="35"/>
  <c r="O11"/>
  <c r="P11" s="1"/>
  <c r="R19" i="26"/>
  <c r="F5" i="29"/>
  <c r="G8" i="36"/>
  <c r="G7"/>
  <c r="G6"/>
  <c r="G9"/>
  <c r="S16" i="26"/>
  <c r="I30" i="36"/>
  <c r="I9"/>
  <c r="I7"/>
  <c r="I6"/>
  <c r="I8"/>
  <c r="T8" i="26"/>
  <c r="H5" i="29"/>
  <c r="S14" i="26"/>
  <c r="H12" i="32" s="1"/>
  <c r="H19" s="1"/>
  <c r="G5" i="29"/>
  <c r="V2" s="1"/>
  <c r="Q24"/>
  <c r="Q15"/>
  <c r="G30" i="36"/>
  <c r="H8"/>
  <c r="H9"/>
  <c r="H7"/>
  <c r="H6"/>
  <c r="O12" i="35"/>
  <c r="P12" s="1"/>
  <c r="S12"/>
  <c r="F30" i="36"/>
  <c r="T16" i="26"/>
  <c r="E30" i="36"/>
  <c r="D30"/>
  <c r="E6"/>
  <c r="E9"/>
  <c r="E8"/>
  <c r="E7"/>
  <c r="J129" i="29"/>
  <c r="J117"/>
  <c r="J105"/>
  <c r="J93"/>
  <c r="J77"/>
  <c r="J65"/>
  <c r="J53"/>
  <c r="J37"/>
  <c r="J25"/>
  <c r="J9"/>
  <c r="O9" i="35"/>
  <c r="P9" s="1"/>
  <c r="S9"/>
  <c r="E5" i="32"/>
  <c r="J133" i="29"/>
  <c r="J121"/>
  <c r="J109"/>
  <c r="J97"/>
  <c r="J85"/>
  <c r="J73"/>
  <c r="J61"/>
  <c r="J49"/>
  <c r="J41"/>
  <c r="J29"/>
  <c r="J13"/>
  <c r="J125"/>
  <c r="J113"/>
  <c r="J101"/>
  <c r="J89"/>
  <c r="J81"/>
  <c r="J69"/>
  <c r="J57"/>
  <c r="J45"/>
  <c r="J33"/>
  <c r="J21"/>
  <c r="J17"/>
  <c r="Q16" i="26"/>
  <c r="D5" i="29"/>
  <c r="D43"/>
  <c r="S10" i="35"/>
  <c r="O10"/>
  <c r="P10" s="1"/>
  <c r="F6" i="36"/>
  <c r="F7"/>
  <c r="F9"/>
  <c r="F8"/>
  <c r="J248" i="29"/>
  <c r="J240"/>
  <c r="J228"/>
  <c r="J220"/>
  <c r="J212"/>
  <c r="J204"/>
  <c r="J196"/>
  <c r="J192"/>
  <c r="J180"/>
  <c r="J172"/>
  <c r="J164"/>
  <c r="J156"/>
  <c r="J148"/>
  <c r="J140"/>
  <c r="J132"/>
  <c r="J124"/>
  <c r="J116"/>
  <c r="J108"/>
  <c r="J100"/>
  <c r="J92"/>
  <c r="J84"/>
  <c r="J76"/>
  <c r="J68"/>
  <c r="J60"/>
  <c r="J48"/>
  <c r="J40"/>
  <c r="J32"/>
  <c r="J24"/>
  <c r="J16"/>
  <c r="J12"/>
  <c r="J249"/>
  <c r="J245"/>
  <c r="J241"/>
  <c r="J237"/>
  <c r="J233"/>
  <c r="J229"/>
  <c r="J225"/>
  <c r="J221"/>
  <c r="J217"/>
  <c r="J213"/>
  <c r="J209"/>
  <c r="J205"/>
  <c r="J201"/>
  <c r="J197"/>
  <c r="J193"/>
  <c r="J189"/>
  <c r="J185"/>
  <c r="J181"/>
  <c r="J177"/>
  <c r="J173"/>
  <c r="J169"/>
  <c r="J165"/>
  <c r="J161"/>
  <c r="J157"/>
  <c r="J153"/>
  <c r="J149"/>
  <c r="J145"/>
  <c r="J141"/>
  <c r="J137"/>
  <c r="E5"/>
  <c r="E43"/>
  <c r="J247"/>
  <c r="J243"/>
  <c r="J239"/>
  <c r="J235"/>
  <c r="J231"/>
  <c r="J227"/>
  <c r="J223"/>
  <c r="J219"/>
  <c r="J215"/>
  <c r="J211"/>
  <c r="J207"/>
  <c r="J203"/>
  <c r="J199"/>
  <c r="J195"/>
  <c r="J191"/>
  <c r="J187"/>
  <c r="J183"/>
  <c r="J179"/>
  <c r="J175"/>
  <c r="J171"/>
  <c r="J167"/>
  <c r="J163"/>
  <c r="J159"/>
  <c r="J155"/>
  <c r="J151"/>
  <c r="J147"/>
  <c r="J143"/>
  <c r="J139"/>
  <c r="J135"/>
  <c r="J131"/>
  <c r="J127"/>
  <c r="J123"/>
  <c r="J119"/>
  <c r="J115"/>
  <c r="J111"/>
  <c r="J107"/>
  <c r="J103"/>
  <c r="J99"/>
  <c r="J95"/>
  <c r="J91"/>
  <c r="J87"/>
  <c r="J83"/>
  <c r="J79"/>
  <c r="J75"/>
  <c r="J71"/>
  <c r="J67"/>
  <c r="J63"/>
  <c r="J59"/>
  <c r="J55"/>
  <c r="J51"/>
  <c r="J47"/>
  <c r="J39"/>
  <c r="J35"/>
  <c r="J31"/>
  <c r="J27"/>
  <c r="J23"/>
  <c r="J19"/>
  <c r="J15"/>
  <c r="J11"/>
  <c r="J7"/>
  <c r="R16" i="26"/>
  <c r="J244" i="29"/>
  <c r="J236"/>
  <c r="J232"/>
  <c r="J224"/>
  <c r="J216"/>
  <c r="J208"/>
  <c r="J200"/>
  <c r="J188"/>
  <c r="J184"/>
  <c r="J176"/>
  <c r="J168"/>
  <c r="J160"/>
  <c r="J152"/>
  <c r="J144"/>
  <c r="J136"/>
  <c r="J128"/>
  <c r="J120"/>
  <c r="J112"/>
  <c r="J104"/>
  <c r="J96"/>
  <c r="J88"/>
  <c r="J80"/>
  <c r="J72"/>
  <c r="J64"/>
  <c r="J56"/>
  <c r="J52"/>
  <c r="J44"/>
  <c r="J36"/>
  <c r="J28"/>
  <c r="J20"/>
  <c r="J8"/>
  <c r="J250"/>
  <c r="J246"/>
  <c r="J242"/>
  <c r="J238"/>
  <c r="J234"/>
  <c r="J230"/>
  <c r="J226"/>
  <c r="J222"/>
  <c r="J218"/>
  <c r="J214"/>
  <c r="J210"/>
  <c r="J206"/>
  <c r="J202"/>
  <c r="J198"/>
  <c r="J194"/>
  <c r="J190"/>
  <c r="J186"/>
  <c r="J182"/>
  <c r="J178"/>
  <c r="J174"/>
  <c r="J170"/>
  <c r="J166"/>
  <c r="J162"/>
  <c r="J158"/>
  <c r="J154"/>
  <c r="J150"/>
  <c r="J146"/>
  <c r="J142"/>
  <c r="J138"/>
  <c r="J134"/>
  <c r="J130"/>
  <c r="J126"/>
  <c r="J122"/>
  <c r="J118"/>
  <c r="J114"/>
  <c r="J110"/>
  <c r="J106"/>
  <c r="J102"/>
  <c r="J98"/>
  <c r="J94"/>
  <c r="J90"/>
  <c r="J86"/>
  <c r="J82"/>
  <c r="J78"/>
  <c r="J74"/>
  <c r="J70"/>
  <c r="J66"/>
  <c r="J62"/>
  <c r="J58"/>
  <c r="J54"/>
  <c r="J50"/>
  <c r="J46"/>
  <c r="J42"/>
  <c r="J38"/>
  <c r="J34"/>
  <c r="J30"/>
  <c r="J26"/>
  <c r="J22"/>
  <c r="J18"/>
  <c r="J14"/>
  <c r="J10"/>
  <c r="J6"/>
  <c r="N16" i="26"/>
  <c r="B5" i="29"/>
  <c r="O13" i="26"/>
  <c r="D11" i="32" s="1"/>
  <c r="C5" i="29"/>
  <c r="D7" i="36"/>
  <c r="D6"/>
  <c r="D9"/>
  <c r="D8"/>
  <c r="C43" i="29"/>
  <c r="J43" s="1"/>
  <c r="P16" i="26"/>
  <c r="O8" i="35"/>
  <c r="P8" s="1"/>
  <c r="S8"/>
  <c r="J16"/>
  <c r="F26" i="37"/>
  <c r="F27" s="1"/>
  <c r="F33" s="1"/>
  <c r="D26"/>
  <c r="D27" s="1"/>
  <c r="D33" s="1"/>
  <c r="G26"/>
  <c r="G27" s="1"/>
  <c r="G33" s="1"/>
  <c r="E26"/>
  <c r="E27" s="1"/>
  <c r="E33" s="1"/>
  <c r="H26"/>
  <c r="H27" s="1"/>
  <c r="H33" s="1"/>
  <c r="N21" i="28"/>
  <c r="N27" s="1"/>
  <c r="J45" i="35"/>
  <c r="G14" i="33"/>
  <c r="H14"/>
  <c r="I14"/>
  <c r="E14"/>
  <c r="D14"/>
  <c r="G61"/>
  <c r="G62" s="1"/>
  <c r="G64" s="1"/>
  <c r="D31"/>
  <c r="F20"/>
  <c r="J17"/>
  <c r="G18"/>
  <c r="D19"/>
  <c r="J19" s="1"/>
  <c r="H19"/>
  <c r="E20"/>
  <c r="I20"/>
  <c r="J20" s="1"/>
  <c r="F18"/>
  <c r="J18" s="1"/>
  <c r="G19"/>
  <c r="L57" i="32"/>
  <c r="K57"/>
  <c r="I57"/>
  <c r="Q49" i="30"/>
  <c r="Q52" a="1"/>
  <c r="Q52" s="1"/>
  <c r="Q54" s="1"/>
  <c r="P49"/>
  <c r="M51" a="1"/>
  <c r="M51" s="1"/>
  <c r="M49"/>
  <c r="M52" a="1"/>
  <c r="M52" s="1"/>
  <c r="M54" s="1"/>
  <c r="U49" i="29"/>
  <c r="S7" i="26"/>
  <c r="O7"/>
  <c r="Q8"/>
  <c r="R13"/>
  <c r="G11" i="32" s="1"/>
  <c r="G20" s="1"/>
  <c r="T14" i="26"/>
  <c r="I12" i="32" s="1"/>
  <c r="P14" i="26"/>
  <c r="E12" i="32" s="1"/>
  <c r="T7" i="26"/>
  <c r="P7"/>
  <c r="R8"/>
  <c r="S13"/>
  <c r="H11" i="32" s="1"/>
  <c r="H20" s="1"/>
  <c r="O14" i="26"/>
  <c r="Q14"/>
  <c r="F12" i="32" s="1"/>
  <c r="N8" i="26"/>
  <c r="Q7"/>
  <c r="S8"/>
  <c r="O8"/>
  <c r="T13"/>
  <c r="I11" i="32" s="1"/>
  <c r="I20" s="1"/>
  <c r="P13" i="26"/>
  <c r="E11" i="32" s="1"/>
  <c r="E20" s="1"/>
  <c r="R14" i="26"/>
  <c r="G12" i="32" s="1"/>
  <c r="E77" i="14"/>
  <c r="N9" i="26" l="1"/>
  <c r="N11" s="1"/>
  <c r="D27" i="32"/>
  <c r="D9"/>
  <c r="O21" i="26"/>
  <c r="C17" i="36"/>
  <c r="E17"/>
  <c r="C21"/>
  <c r="F26" s="1"/>
  <c r="F27" s="1"/>
  <c r="F33" s="1"/>
  <c r="E291" i="26" s="1"/>
  <c r="E21" i="36"/>
  <c r="R9" i="26"/>
  <c r="G5" i="32"/>
  <c r="G19"/>
  <c r="G14"/>
  <c r="S21" i="26"/>
  <c r="H9" i="32"/>
  <c r="U5" i="29"/>
  <c r="U2"/>
  <c r="P14"/>
  <c r="U3"/>
  <c r="U4" s="1"/>
  <c r="P23"/>
  <c r="T9" i="26"/>
  <c r="I6" i="32" s="1"/>
  <c r="I5"/>
  <c r="I14"/>
  <c r="I19"/>
  <c r="W3" i="29"/>
  <c r="W4" s="1"/>
  <c r="W5"/>
  <c r="R16"/>
  <c r="W2"/>
  <c r="R25"/>
  <c r="T11" i="26"/>
  <c r="I4" i="32"/>
  <c r="I18" s="1"/>
  <c r="T19" i="26"/>
  <c r="V5" i="29"/>
  <c r="V3"/>
  <c r="V4" s="1"/>
  <c r="H14" i="32"/>
  <c r="S9" i="26"/>
  <c r="H5" i="32"/>
  <c r="H26" i="36"/>
  <c r="H27" s="1"/>
  <c r="H33" s="1"/>
  <c r="S19" i="26"/>
  <c r="S23" s="1"/>
  <c r="S27" s="1"/>
  <c r="H4" i="32"/>
  <c r="H18" s="1"/>
  <c r="I9"/>
  <c r="T23" i="26"/>
  <c r="T21"/>
  <c r="E14" i="32"/>
  <c r="E19"/>
  <c r="Q21" i="26"/>
  <c r="F9" i="32"/>
  <c r="N21" i="29"/>
  <c r="N12"/>
  <c r="S3"/>
  <c r="S4" s="1"/>
  <c r="S2"/>
  <c r="S5"/>
  <c r="P11" i="26"/>
  <c r="E4" i="32"/>
  <c r="P19" i="26"/>
  <c r="E26" i="36"/>
  <c r="E27" s="1"/>
  <c r="E33" s="1"/>
  <c r="F4" i="32"/>
  <c r="F18" s="1"/>
  <c r="Q19" i="26"/>
  <c r="Q23" s="1"/>
  <c r="Q27" s="1"/>
  <c r="T5" i="29"/>
  <c r="T2"/>
  <c r="O13"/>
  <c r="T3"/>
  <c r="T4" s="1"/>
  <c r="O22"/>
  <c r="Q9" i="26"/>
  <c r="F6" i="32" s="1"/>
  <c r="F5"/>
  <c r="F19"/>
  <c r="F14"/>
  <c r="G9"/>
  <c r="R21" i="26"/>
  <c r="R23"/>
  <c r="D8" i="35" a="1"/>
  <c r="D12" i="32"/>
  <c r="N23" i="26"/>
  <c r="N21"/>
  <c r="D4" i="32"/>
  <c r="O19" i="26"/>
  <c r="O23" s="1"/>
  <c r="O9"/>
  <c r="D5" i="32"/>
  <c r="E9"/>
  <c r="P21" i="26"/>
  <c r="P23"/>
  <c r="D20" i="32"/>
  <c r="J20" s="1"/>
  <c r="D26" s="1"/>
  <c r="E26"/>
  <c r="R2" i="29"/>
  <c r="M20"/>
  <c r="R3"/>
  <c r="R4" s="1"/>
  <c r="R5"/>
  <c r="M11"/>
  <c r="J5"/>
  <c r="D26" i="36"/>
  <c r="D27" s="1"/>
  <c r="D33" s="1"/>
  <c r="Q11" i="26"/>
  <c r="B13" i="36"/>
  <c r="I26" l="1"/>
  <c r="I27" s="1"/>
  <c r="I33" s="1"/>
  <c r="H291" i="26" s="1"/>
  <c r="G26" i="36"/>
  <c r="G27" s="1"/>
  <c r="G33" s="1"/>
  <c r="T11" i="35" s="1"/>
  <c r="U11" s="1"/>
  <c r="V11" s="1"/>
  <c r="O27" i="26"/>
  <c r="R11"/>
  <c r="G6" i="32"/>
  <c r="G8" s="1"/>
  <c r="I8"/>
  <c r="T27" i="26"/>
  <c r="G291"/>
  <c r="T12" i="35"/>
  <c r="U12" s="1"/>
  <c r="V12" s="1"/>
  <c r="S11" i="26"/>
  <c r="H6" i="32"/>
  <c r="H8" s="1"/>
  <c r="D291" i="26"/>
  <c r="T9" i="35"/>
  <c r="U9" s="1"/>
  <c r="V9" s="1"/>
  <c r="E18" i="32"/>
  <c r="E8"/>
  <c r="T10" i="35"/>
  <c r="U10" s="1"/>
  <c r="V10" s="1"/>
  <c r="R27" i="26"/>
  <c r="F8" i="32"/>
  <c r="N27" i="26"/>
  <c r="P27"/>
  <c r="Y5" i="29"/>
  <c r="Y3"/>
  <c r="Y4" s="1"/>
  <c r="Y2"/>
  <c r="T52" a="1"/>
  <c r="T52" s="1"/>
  <c r="T54" s="1"/>
  <c r="V52" a="1"/>
  <c r="V52" s="1"/>
  <c r="V54" s="1"/>
  <c r="R52" a="1"/>
  <c r="R52" s="1"/>
  <c r="R54" s="1"/>
  <c r="S29" a="1"/>
  <c r="S29" s="1"/>
  <c r="S30" s="1"/>
  <c r="U52" a="1"/>
  <c r="U52" s="1"/>
  <c r="U54" s="1"/>
  <c r="Q52" a="1"/>
  <c r="Q52" s="1"/>
  <c r="Q54" s="1"/>
  <c r="M52" a="1"/>
  <c r="M52" s="1"/>
  <c r="M54" s="1"/>
  <c r="O52" a="1"/>
  <c r="O52" s="1"/>
  <c r="O54" s="1"/>
  <c r="P52" a="1"/>
  <c r="P52" s="1"/>
  <c r="P54" s="1"/>
  <c r="P59" i="32"/>
  <c r="N59"/>
  <c r="D18"/>
  <c r="J18" s="1"/>
  <c r="D28" s="1"/>
  <c r="E28"/>
  <c r="K59"/>
  <c r="L59"/>
  <c r="I59"/>
  <c r="O59"/>
  <c r="G59"/>
  <c r="J59"/>
  <c r="D8" i="35"/>
  <c r="D12"/>
  <c r="D11"/>
  <c r="D10"/>
  <c r="D9"/>
  <c r="D13"/>
  <c r="U51" i="29" a="1"/>
  <c r="U51" s="1"/>
  <c r="P51" a="1"/>
  <c r="P51" s="1"/>
  <c r="V51" a="1"/>
  <c r="V51" s="1"/>
  <c r="R51" a="1"/>
  <c r="R51" s="1"/>
  <c r="S28" a="1"/>
  <c r="S28" s="1"/>
  <c r="Q51" a="1"/>
  <c r="Q51" s="1"/>
  <c r="O51" a="1"/>
  <c r="O51" s="1"/>
  <c r="M51" a="1"/>
  <c r="M51" s="1"/>
  <c r="T51" a="1"/>
  <c r="T51" s="1"/>
  <c r="D14" i="32"/>
  <c r="P61"/>
  <c r="P62" s="1"/>
  <c r="N61"/>
  <c r="N62" s="1"/>
  <c r="N64" s="1"/>
  <c r="D19"/>
  <c r="J19" s="1"/>
  <c r="D25" s="1"/>
  <c r="E25"/>
  <c r="O61"/>
  <c r="O62" s="1"/>
  <c r="O64" s="1"/>
  <c r="G61"/>
  <c r="G62" s="1"/>
  <c r="G64" s="1"/>
  <c r="I61"/>
  <c r="I62" s="1"/>
  <c r="I64" s="1"/>
  <c r="L61"/>
  <c r="L62" s="1"/>
  <c r="L64" s="1"/>
  <c r="K61"/>
  <c r="K62" s="1"/>
  <c r="K64" s="1"/>
  <c r="J61"/>
  <c r="J62" s="1"/>
  <c r="J64" s="1"/>
  <c r="O11" i="26"/>
  <c r="D6" i="32"/>
  <c r="D8" s="1"/>
  <c r="C296" i="28"/>
  <c r="C291" i="26"/>
  <c r="T8" i="35"/>
  <c r="U8" s="1"/>
  <c r="V8" s="1"/>
  <c r="L3" i="30"/>
  <c r="H52" i="35"/>
  <c r="T13" l="1"/>
  <c r="U13" s="1"/>
  <c r="V13" s="1"/>
  <c r="F291" i="26"/>
  <c r="D30" i="32"/>
  <c r="D31" s="1"/>
  <c r="E31"/>
  <c r="C9" i="34"/>
  <c r="D24" s="1"/>
  <c r="E24" s="1"/>
  <c r="D19"/>
  <c r="E19" s="1"/>
  <c r="P64" i="32"/>
  <c r="D21" i="34" s="1"/>
  <c r="E21" s="1"/>
  <c r="D20"/>
  <c r="C42" i="19"/>
  <c r="R34" i="35"/>
  <c r="L34"/>
  <c r="D54" i="34" l="1"/>
  <c r="E20"/>
  <c r="D22"/>
  <c r="B13" i="37"/>
  <c r="B30" s="1"/>
  <c r="E54" i="34" l="1"/>
  <c r="D55"/>
  <c r="E55" s="1"/>
  <c r="D23"/>
  <c r="E23" s="1"/>
  <c r="E22"/>
  <c r="D13" i="37"/>
  <c r="B33" s="1"/>
  <c r="D13" i="36"/>
  <c r="B33" l="1"/>
  <c r="B30"/>
  <c r="H23" i="35" l="1"/>
  <c r="T53"/>
  <c r="N53"/>
  <c r="T24"/>
  <c r="N24"/>
  <c r="G34" i="33" l="1"/>
  <c r="G33"/>
  <c r="G32"/>
  <c r="G31"/>
  <c r="G30"/>
  <c r="G29"/>
  <c r="G35" l="1"/>
  <c r="G34" i="32" l="1"/>
  <c r="G33"/>
  <c r="G32"/>
  <c r="G31"/>
  <c r="G30"/>
  <c r="G29"/>
  <c r="G35" l="1"/>
  <c r="N3" i="30" l="1"/>
  <c r="N3" i="29" l="1"/>
  <c r="L3"/>
  <c r="J10" i="20" l="1"/>
  <c r="I22" l="1"/>
  <c r="C7" i="3" l="1"/>
  <c r="E52" i="19"/>
  <c r="J8" i="20"/>
  <c r="C7" i="19"/>
  <c r="C38"/>
  <c r="C40"/>
  <c r="B52" s="1"/>
  <c r="E5" i="3" l="1"/>
  <c r="E14" s="1"/>
  <c r="E6"/>
  <c r="E15" s="1"/>
  <c r="C16"/>
  <c r="C42" i="34" s="1"/>
  <c r="D56" s="1"/>
  <c r="E56" s="1"/>
  <c r="D7" i="3"/>
  <c r="D16" s="1"/>
  <c r="K22" i="20"/>
  <c r="J23" s="1"/>
  <c r="N22"/>
  <c r="E21" i="19"/>
  <c r="C9"/>
  <c r="L22" i="20"/>
  <c r="B21" i="19" l="1"/>
  <c r="M23" i="20"/>
  <c r="M26" s="1"/>
  <c r="K15"/>
  <c r="M25"/>
  <c r="M28" l="1"/>
  <c r="M29" s="1"/>
  <c r="E83" i="14"/>
  <c r="E87" l="1"/>
  <c r="F2" i="35" l="1"/>
  <c r="D21" i="19"/>
  <c r="C22" s="1"/>
  <c r="F24" s="1"/>
  <c r="G21"/>
  <c r="F22" s="1"/>
  <c r="F25" s="1"/>
  <c r="C13"/>
  <c r="G52"/>
  <c r="F53" s="1"/>
  <c r="F56" s="1"/>
  <c r="D52"/>
  <c r="C53" s="1"/>
  <c r="F55" s="1"/>
  <c r="C44"/>
  <c r="D45" l="1"/>
  <c r="C45"/>
  <c r="F58"/>
  <c r="F59" s="1"/>
  <c r="F27"/>
  <c r="F28" s="1"/>
  <c r="D14"/>
  <c r="C14"/>
  <c r="T14" i="35" s="1"/>
  <c r="U14" s="1"/>
  <c r="V14" s="1"/>
  <c r="E45" l="1"/>
  <c r="O17" l="1"/>
  <c r="O16" l="1"/>
  <c r="U16"/>
  <c r="J18"/>
  <c r="O18" s="1"/>
  <c r="U18" s="1"/>
  <c r="U17"/>
  <c r="V21" l="1"/>
  <c r="V56" s="1"/>
  <c r="P20"/>
  <c r="P21"/>
  <c r="P56" s="1"/>
  <c r="V20"/>
  <c r="U46"/>
  <c r="V49" s="1"/>
  <c r="J47"/>
  <c r="O47" s="1"/>
  <c r="U47" s="1"/>
  <c r="O46"/>
  <c r="P49" l="1"/>
</calcChain>
</file>

<file path=xl/connections.xml><?xml version="1.0" encoding="utf-8"?>
<connections xmlns="http://schemas.openxmlformats.org/spreadsheetml/2006/main">
  <connection id="1" name="opap" type="6" refreshedVersion="3" background="1" saveData="1">
    <textPr codePage="737" sourceFile="C:\Users\user\Desktop\opap.csv" decimal="," thousands=".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<sst xmlns="http://schemas.openxmlformats.org/spreadsheetml/2006/main" count="1510" uniqueCount="478">
  <si>
    <t>Date</t>
  </si>
  <si>
    <t>Open</t>
  </si>
  <si>
    <t>High</t>
  </si>
  <si>
    <t>Low</t>
  </si>
  <si>
    <t>Spreads 10ετών κρατικών ομολόγων</t>
  </si>
  <si>
    <t>ΣΕ ΕΤΗΣΙΑ ΒΑΣΗ</t>
  </si>
  <si>
    <t>Χώρα</t>
  </si>
  <si>
    <t>Απόδοση</t>
  </si>
  <si>
    <t>Spread έναντι Bund</t>
  </si>
  <si>
    <t>Spread έναντι T-bond</t>
  </si>
  <si>
    <t>Γερμανία</t>
  </si>
  <si>
    <t>ETΗΣΙΟΠOIHMENO ΣΕ ΠΕΡΙΟΔΙΚΟ</t>
  </si>
  <si>
    <t>Ελλάδα</t>
  </si>
  <si>
    <t>ΙΣΧΥΕΙ Η ΣΧΕΣΗ</t>
  </si>
  <si>
    <t>ΗΠΑ</t>
  </si>
  <si>
    <t>n= Αριθμός Ετών</t>
  </si>
  <si>
    <t>m= περίοδοι ανα Ετος</t>
  </si>
  <si>
    <t>R το Ετησιο Επιτοκιο</t>
  </si>
  <si>
    <t>r=R/m το Περιοδικο Επιτοκιο</t>
  </si>
  <si>
    <t>ΣΕ ΗΜΕΡΗΣΙΑ ΒΑΣΗ</t>
  </si>
  <si>
    <t>http://www.naftemporiki.gr/finance/spreads</t>
  </si>
  <si>
    <t xml:space="preserve">EURIBOR </t>
  </si>
  <si>
    <t>n</t>
  </si>
  <si>
    <t>ΑΝΑΛΥΣΗ ΠΡΟΦΙΛ ΕΠΕΝΔΥΤΟΥ</t>
  </si>
  <si>
    <t>ΕΡΩΤΗΜΑΤΟΛΟΓΙΟ</t>
  </si>
  <si>
    <t>ΟΔΗΓΙΕΣ: Παρακαλεισθε να σημειωσετε με ενα Χ την απαντηση η</t>
  </si>
  <si>
    <t>οποια αφορα την οικογενεια σας. Αφου γραψετε δε τον αριθμο στο</t>
  </si>
  <si>
    <t>κενο δεξια πρεπει να αθροισετε τους αριθμους και να διαιρεσετε το</t>
  </si>
  <si>
    <t xml:space="preserve">αθροισμα αυτο με το 9 (αριθμός ερωτήσεων). Ο μεσος αυτος θα σας δειξει τον </t>
  </si>
  <si>
    <t xml:space="preserve">βαθμό κινδυνου που σας χαρακρηριζει, σε μια κλιμακα κινδυνου απο 1 </t>
  </si>
  <si>
    <t>(μικρος βαθμος αποφυγής κινδυνου ή επενδυτής υψηλου κινδυνου)</t>
  </si>
  <si>
    <t xml:space="preserve">εως 9 (υψηλος βαθμος αποφυγης κινδυνου ή επενδυτης χαμηλου κινδυνου). </t>
  </si>
  <si>
    <t xml:space="preserve">Με βαση τελος τoν βαθμο κινδυνου αυτο θα συγκροτηθει </t>
  </si>
  <si>
    <t>χαρτοφυλακιο επενδυσεως απο τιτλους χωρίς κινδυνο και με κίνδυνο</t>
  </si>
  <si>
    <t>A.</t>
  </si>
  <si>
    <t>ΗΛΙΚΙΑ - Η ηλικια μου ειναι πλησιεστερη στα:</t>
  </si>
  <si>
    <t>(1) 30</t>
  </si>
  <si>
    <t>(3) 40</t>
  </si>
  <si>
    <t>(5) 50</t>
  </si>
  <si>
    <t>(7) 60</t>
  </si>
  <si>
    <t>(9) 70</t>
  </si>
  <si>
    <t>ΑΠΑΝΤΗΣΗ</t>
  </si>
  <si>
    <t>[</t>
  </si>
  <si>
    <t>]</t>
  </si>
  <si>
    <t>Β.</t>
  </si>
  <si>
    <t>ΕΙΣΟΔΗΜΑ - Το παρον ετησιο εισοδημα μου απο ολες τις πηγες</t>
  </si>
  <si>
    <t>σε χιλιάδες ευρώ ειναι:</t>
  </si>
  <si>
    <t>(2) 41 και ανω</t>
  </si>
  <si>
    <t>(4) 31-40</t>
  </si>
  <si>
    <t>(5) 21-30</t>
  </si>
  <si>
    <t>(6) 10-20</t>
  </si>
  <si>
    <t>(8)6-9</t>
  </si>
  <si>
    <t>Γ.</t>
  </si>
  <si>
    <t>ΕΤΗΣΙΑ ΕΞΟΔΑ - Σε σχεση με τα εσοδα μου τα εξοδα μου</t>
  </si>
  <si>
    <t>ανερχονται σε ποσοστο:</t>
  </si>
  <si>
    <t>(1) 40%</t>
  </si>
  <si>
    <t>(3) 70%</t>
  </si>
  <si>
    <t>(5) 80%</t>
  </si>
  <si>
    <t>(7) 90%</t>
  </si>
  <si>
    <t>(9)100%</t>
  </si>
  <si>
    <t>Δ.</t>
  </si>
  <si>
    <t>ΑΡΙΘΜΟΣ ΕΞΑΡΤΟΝΕΝΩΝ ΜΕΛΩΝ ΟΙΚΟΓΕΝΕΙΑΣ - Προς το παρον εχω</t>
  </si>
  <si>
    <t>αυτα τα μελη οικογενειας που εξαρτωνται</t>
  </si>
  <si>
    <t>(1) 0</t>
  </si>
  <si>
    <t>(4) 1</t>
  </si>
  <si>
    <t>(6) 2-3</t>
  </si>
  <si>
    <t>(8) 4-5</t>
  </si>
  <si>
    <t>(9) 6</t>
  </si>
  <si>
    <t>και ανω</t>
  </si>
  <si>
    <t>Ε.</t>
  </si>
  <si>
    <t xml:space="preserve">ΕΚΤΙΜΗΣΗ ΑΞΙΑΣ ΠΕΡΙΟΥΣΙΑΚΩΝ ΣΤΟΙΧΕΙΩΝ - </t>
  </si>
  <si>
    <t>Το σπιτιμου, οι καταθεσεις, οι επενδυσεις και η ασφαλιση μου</t>
  </si>
  <si>
    <t>αθροιζονται σε χιλιάδες ευρώ:</t>
  </si>
  <si>
    <t>(1) 151 και ανω</t>
  </si>
  <si>
    <t>(3) 91-150</t>
  </si>
  <si>
    <t>(5) 51-90</t>
  </si>
  <si>
    <t>(7) 16-50</t>
  </si>
  <si>
    <t>(9) 15</t>
  </si>
  <si>
    <t>Ζ.</t>
  </si>
  <si>
    <t>ΕΚΤΙΜΗΣΗ ΥΠΟΧΡΕΩΣΕΩΝ - ΟΙ βραχυπροθεσμες ωφειλες μου, τα</t>
  </si>
  <si>
    <t>τα ενυποθηκα δανεια, οι δοσεις και λοιπες ωφειλες</t>
  </si>
  <si>
    <t>σε σχεση με τα περιουσιακα μου στοιχεια</t>
  </si>
  <si>
    <t>(1) 30%</t>
  </si>
  <si>
    <t>(3) 50%</t>
  </si>
  <si>
    <t>(5) 75%</t>
  </si>
  <si>
    <t>(9) 100%</t>
  </si>
  <si>
    <t>ΣΤ.</t>
  </si>
  <si>
    <t>ΑΠΟΤΑΜΙΕΥΣΕΙΣ - Εχω ρευστο, καταθεσεις η αλλα ρευστοποιησιμα</t>
  </si>
  <si>
    <t>περιουσιακα στοιχεια για καλυψη των παραπανω υποχρεωσεων:</t>
  </si>
  <si>
    <t>(1) 6 μηνες</t>
  </si>
  <si>
    <t>(3) 4 μηνες</t>
  </si>
  <si>
    <t>(5) 3 μηνες</t>
  </si>
  <si>
    <t>(7) 2 μηνες</t>
  </si>
  <si>
    <t>(9) 1 μηνα</t>
  </si>
  <si>
    <t>Η.</t>
  </si>
  <si>
    <t>ΑΣΦΑΛΕΙΕΣ ΖΩΗΣ - Οι ασφαλειες ζωης μου ανερχοντα σε χιλιάδες ευρώ:</t>
  </si>
  <si>
    <t>(3) 60</t>
  </si>
  <si>
    <t>(5) 150</t>
  </si>
  <si>
    <t>(7) 180</t>
  </si>
  <si>
    <t>(9) 250</t>
  </si>
  <si>
    <t>Θ.</t>
  </si>
  <si>
    <t>ΙΑΤΡΙΚΗ ΑΣΦΑΛΙΣΗ - Η ιατρικη μου ασφαλιση περιλαμβανει:</t>
  </si>
  <si>
    <t>(1) Βασικη</t>
  </si>
  <si>
    <t>(5) Βασικη/Iατρικη</t>
  </si>
  <si>
    <t>(9) Βασικη/Iατρικη  /Kαταστροφων</t>
  </si>
  <si>
    <t>ΓΕΝΙΚΗ ΒΑΘΜΟΛΟΓΙΑ</t>
  </si>
  <si>
    <t xml:space="preserve">ΜΕΣΟΣ ΟΡΟΣ ΒΑΘΜΟΛΟΓΙΑΣ </t>
  </si>
  <si>
    <t>ΚΛΙΜΑΚΑ ΑΠΟ 1 ΕΩΣ 9</t>
  </si>
  <si>
    <t>ΒΑΘΜΟΣ ΑΠΟΦΥΓΗΣ ΚΙΝΔΥΝΟΥ (%)</t>
  </si>
  <si>
    <t>ΣΕ ΧΡΕΟΓΡΑΦΑ ΜΗΔΕΝΙΚΟΥ ΚΙΝΔΥΝΟΥ</t>
  </si>
  <si>
    <t>RISK AVERSION</t>
  </si>
  <si>
    <t>ΑΝΟΧΗ ΣΤΟΝ ΚΙΝΔΥΝΟ (%)</t>
  </si>
  <si>
    <t>ΣΕ ΧΡΕΟΓΡΑΦΑ ΜΕ ΚΙΝΔΥΝΟ</t>
  </si>
  <si>
    <t>RISK TOLERANCE</t>
  </si>
  <si>
    <t>XAA</t>
  </si>
  <si>
    <t>USA</t>
  </si>
  <si>
    <t>GREECE 10 YEAR BOND YIELD</t>
  </si>
  <si>
    <t>Price</t>
  </si>
  <si>
    <t>Change %</t>
  </si>
  <si>
    <t>https://www.investing.com/rates-bonds/u.s.-10-year-bond-yield-historical-data</t>
  </si>
  <si>
    <t>https://www.investing.com/rates-bonds/greece-10-year-bond-yield-historical-data</t>
  </si>
  <si>
    <t>ΔΙΑΔΙΚΑΣΙΑ YΠΟΛΟΓΙΣΜΟΥ ΑΞΙΑΣ ΟΜOΛΟΓΩΝ και ΟΜΟΛΟΓΙΩΝ</t>
  </si>
  <si>
    <t>[ΖΗΤΟΥΜΕΝΟ Η ΤΙΜΗ ΠΩΛΗΣΗΣ]</t>
  </si>
  <si>
    <t>ΤΙΜΗ ΟΜΟΛΟΓΙΑΣ (ΥΠΟΘΕΤΟΥΜΕ ΣΤΗΝ ΟΝΟΜΑΣΤΙΚΗ ΑΞΙΑ ΤΗΝ ΗΜΕΡΟΜΗΝΙΑ ΑΓΟΡΑΣ 100%)</t>
  </si>
  <si>
    <t>V</t>
  </si>
  <si>
    <t>ΤΙΜΗ ΣΤΟ ΑΡΤΙΟ ή ΟΝΟΜΑΣΤΙΚΗ ΑΞΙΑ ΟΜΟΛΟΓΙΑΣ</t>
  </si>
  <si>
    <t>[Face Value or Par value]</t>
  </si>
  <si>
    <t>ΧΡΟΝΟΣ ΓΙΑ ΝΑ ΛΗΞΗ</t>
  </si>
  <si>
    <t>[Life to Maturity]</t>
  </si>
  <si>
    <t>ΕΠΙΤΟΚΙΟ-ΑΠΟΔΟΣΗ ΤΗΝ ΗΜΕΡΟΜΗΝΙΑ ΑΓΟΡΑΣ ΤΟΥ ΟΜΟΛΟΓΙΑΣ</t>
  </si>
  <si>
    <t>[every period]</t>
  </si>
  <si>
    <t>ΕΠΙΤΟΚΙΟ-ΑΠΟΔΟΣΗ ΤΗΝ ΗΜΕΡΟΜΗΝΙΑ ΑΠΟΤΙΜΗΣΗΣ ΤΟΥ ΟΜΟΛΟΓΟΥ</t>
  </si>
  <si>
    <t>Ct</t>
  </si>
  <si>
    <t>ΤΟΚΟΣ ΚΟΥΠΟΝΙΟΥ ΣΤΟ ΧΡΟΝΟ t</t>
  </si>
  <si>
    <t>[Coupon Interest]</t>
  </si>
  <si>
    <t>%C</t>
  </si>
  <si>
    <t>ΕΠΙΤΟΚΙΟ ΚΟΥΠΟΝΙΟΥ</t>
  </si>
  <si>
    <t>[Coupon Rate]</t>
  </si>
  <si>
    <t>i</t>
  </si>
  <si>
    <t>ΕΠΙΤΟΚΙΟ ΑΓΟΡΑΣ</t>
  </si>
  <si>
    <t>[Market Rate]</t>
  </si>
  <si>
    <t>Pt</t>
  </si>
  <si>
    <t>ΚΑΘΑΡΗ ΤΙΜΗ ΑΓΟΡΑΣ</t>
  </si>
  <si>
    <t>[Bond Price]</t>
  </si>
  <si>
    <t>ΑΝΑΛΥΤΙΚΑ</t>
  </si>
  <si>
    <t>ΠΛΗΡΩΜΕΣ ΠΕΡΙΟΔΟΥ (ΕΤΗΣΙΕΣ)</t>
  </si>
  <si>
    <t>ΠΑΡΟΥΣΑ ΑΞΙΑ ΤΟΚΟΜΕΡΙΔΙΩΝ</t>
  </si>
  <si>
    <t>ΠΑΡΟΥΣΑ ΑΞΙΑ ΤΙΜΗΣ ΚΑΤΑ ΤΗΝ ΛΗΞΗ</t>
  </si>
  <si>
    <t>ΡΟΕΣ</t>
  </si>
  <si>
    <t>PVIFA(r,n)</t>
  </si>
  <si>
    <t>PVIF(r,n)</t>
  </si>
  <si>
    <t>x</t>
  </si>
  <si>
    <t>παρουσα αξια τοκομεριδιων</t>
  </si>
  <si>
    <t>παρουσα αξια τιμης ληξης</t>
  </si>
  <si>
    <t>αγοραια τιμη ομολ.</t>
  </si>
  <si>
    <t>πωληση υπο(-), υπερ(+) το αρτιο</t>
  </si>
  <si>
    <t>ΤΙΜΗ ΟΜΟΛΟΓΙΑΣ ΤΗΝ ΗΜΕΡΟΜΗΝΙΑ ΑΠΟΤΙΜΗΣΗΣ ΤΟΥ ΟΜΟΛΟΓΟΥ</t>
  </si>
  <si>
    <t>απόδοση-στη-λήξη</t>
  </si>
  <si>
    <t>ΥΠΟΛΟΓΙΣΜΟΣ ΤΙΜΗΣ ΟΜΟΛΟΓΙΑΣ</t>
  </si>
  <si>
    <t>ΥΠΟΛΟΓΙΣΜΟΣ ΑΠΟΔΟΣΗΣ ΣΤΗ ΛΗΞΗ</t>
  </si>
  <si>
    <t>USA 10 YEAR BOND YIELD</t>
  </si>
  <si>
    <t>https://www.investing.com/rates-bonds/</t>
  </si>
  <si>
    <t>(ΑΡΓΟΤΕΡΑ ΗΜΕΡΟΜΗΝΙΑ ΡΕΥΣΤΟΠΟΙΗΣΗΣ ΧΑΡΤΟΦΥΛΑΚΙΟΥ Ή ΕΚΤΙΜΗΣΗΣ ΤΙΜΩΝ ΜΕΤΑ ΈΝΑ ΕΤΟΣ)</t>
  </si>
  <si>
    <t>πχ ΕΔΏ 31/5/2017</t>
  </si>
  <si>
    <t>ΟΣΟ ΜΕΓΑΛΥΤΕΡΟ ΣΗΜΑΙΝΕΙ ΕΠΕΝΔΥΤΗΣ ΛΙΓΟΤΕΡΟ ΡΙΨΟΚΙΝΔΥΝΟΣ</t>
  </si>
  <si>
    <t>ΟΣΟ MΕΓΑΛΥΤΕΡΟ  ΣΗΜΑΙΝΕΙ ΕΠΕΝΔΥΤΗΣ ΠΕΡΙΣΣΟΤΕΡΟ ΡΙΨΟΚΙΝΔΥΝΟΣ</t>
  </si>
  <si>
    <t>ΚΑΘΕ ΠΕΡΙΟΔΟΣ (1 ΕΤΟΣ, 2 ΕΞΑΜΗΜΟ, 12 ΜΗΝΕΣ)</t>
  </si>
  <si>
    <t>m</t>
  </si>
  <si>
    <t>nm</t>
  </si>
  <si>
    <t>πχ ΕΔΏ 24/5/2018</t>
  </si>
  <si>
    <t>πχ ΕΔΏ 1/3/2018</t>
  </si>
  <si>
    <t>πχ ΕΔΩ 1/3/2018</t>
  </si>
  <si>
    <t>πχ ΕΔΏ 24/5/2019</t>
  </si>
  <si>
    <t>ΜΕΤΡΑ ΑΠΟΔΟΣΗΣ ΚΑΙ ΚΙΝΔΥΝΟΥ</t>
  </si>
  <si>
    <t>ΜΕΣΗ ΑΠΟΔΟΣΗ</t>
  </si>
  <si>
    <t>μ</t>
  </si>
  <si>
    <t>ΔΙΑΚΥΜΑΝΣΗ</t>
  </si>
  <si>
    <t>σ^2</t>
  </si>
  <si>
    <t>ΣΥΝΟΛΙΚΟΣ ΚΙΝΔΥΝΟΣ</t>
  </si>
  <si>
    <t>ΤΥΠΙΚΗ ΑΠΟΚΛΙΣΗ</t>
  </si>
  <si>
    <t>σ</t>
  </si>
  <si>
    <t>ΣΥΝΤΕΛΕΣΤΗΣ ΜΕΤΑΒΛΗΤΟΤΗΤΑΣ</t>
  </si>
  <si>
    <t>σ/μ</t>
  </si>
  <si>
    <t>α ΜΕΤΟΧΗΣ</t>
  </si>
  <si>
    <t>β ΜΕΤΟΧΗΣ</t>
  </si>
  <si>
    <t>ΣΥΣΤΗΜΑΤΙΚΟΣ ΚΙΝΔΥΝΟΣ</t>
  </si>
  <si>
    <t>ΗΜΕΡΕΣ ΣΤΟ ΕΤΟΣ</t>
  </si>
  <si>
    <t>ΑΠΟΔΟΣΗ ΣΕ ΕΤΗΣΙΑ ΒΑΣΗ</t>
  </si>
  <si>
    <r>
      <rPr>
        <b/>
        <sz val="10"/>
        <rFont val="Arial Greek"/>
        <charset val="161"/>
      </rPr>
      <t>(1+R)=(1+R/m)</t>
    </r>
    <r>
      <rPr>
        <b/>
        <vertAlign val="superscript"/>
        <sz val="10"/>
        <rFont val="Arial Greek"/>
        <charset val="161"/>
      </rPr>
      <t>mn</t>
    </r>
  </si>
  <si>
    <t>R/m= Επιτόκιο περιόδου</t>
  </si>
  <si>
    <t>*</t>
  </si>
  <si>
    <r>
      <rPr>
        <b/>
        <sz val="10"/>
        <rFont val="Arial Greek"/>
        <charset val="161"/>
      </rPr>
      <t>R= [(1+R/m)</t>
    </r>
    <r>
      <rPr>
        <b/>
        <vertAlign val="superscript"/>
        <sz val="10"/>
        <rFont val="Arial Greek"/>
        <charset val="161"/>
      </rPr>
      <t>mn</t>
    </r>
    <r>
      <rPr>
        <b/>
        <sz val="10"/>
        <rFont val="Arial Greek"/>
        <charset val="161"/>
      </rPr>
      <t>]-1</t>
    </r>
  </si>
  <si>
    <t>R= Ετήσια Αποδοση</t>
  </si>
  <si>
    <t>**</t>
  </si>
  <si>
    <t>ΠΡΟΒΛΕΨΗ ΤΙΜΩΝ ΜΕ ΒΑΣΗ ΈΝΑ ΕΤΟΣ ΠΡΙΝ</t>
  </si>
  <si>
    <t>ΧΑΡΤΟΦΥΛΑΚΙΟ</t>
  </si>
  <si>
    <t>ΜΕΣΗ ΑΠΌΔΟΣΗ ΧΑΡΤΟΦΥΛΑΚΙΟΥ</t>
  </si>
  <si>
    <t xml:space="preserve">ME </t>
  </si>
  <si>
    <t>VARIANCE</t>
  </si>
  <si>
    <t>ΔΙΑΚ. ΧΑΡΤΟΦΥΛΑΚΙΟΥ</t>
  </si>
  <si>
    <t>STAND DEV</t>
  </si>
  <si>
    <t>ΤΥΠ.ΑΠΟΚΛ. ΧΑΡΤΟΦΥΛΑΚΙΟΥ</t>
  </si>
  <si>
    <t>ΠΙΝΑΚΑΣ ΣΥΝΔΙΑΚΥΜΑΝΣΕΩΝ</t>
  </si>
  <si>
    <t>COUNT</t>
  </si>
  <si>
    <t>COVARIANCE MATRIX</t>
  </si>
  <si>
    <t>Δεδομενα/Αναλυση δεδομενων/Συνδιακυμανση</t>
  </si>
  <si>
    <t>ΣΥΜΠΛΗΡΩΣΗ ΠΙΝΑΚΑ ΜΕ TRANSPOSE</t>
  </si>
  <si>
    <t>MMULT(TRANSPOSE(COVRij-ER);(COVRij-ER))/n)</t>
  </si>
  <si>
    <t>COVRij</t>
  </si>
  <si>
    <t>ΠΙΝΑΚΑΣ ΣΥΝΔΙΑΚΥΜΑΝΣΗΣ ΑΠΟΔΟΣΕΩΝ</t>
  </si>
  <si>
    <t>ER</t>
  </si>
  <si>
    <t>ΑΝΑΜΕΝΟΜΕΝΗ ΑΠΟΔΟΣΗ</t>
  </si>
  <si>
    <t>n= ΑΡΙΘΜΟΣ ΠΑΡΑΤΗΡΗΣΕΩΝ</t>
  </si>
  <si>
    <t>SUM(TRANSPOSE(W)*ER)</t>
  </si>
  <si>
    <t>MMULT(TRANSPOSE(Rij-ER);(Rij-ER))/n</t>
  </si>
  <si>
    <t>Αναμενομενη Αποδοση Χαρτοφυλακιου</t>
  </si>
  <si>
    <t>Rij</t>
  </si>
  <si>
    <t>ΠΙΝΑΚΑΣ ΑΠΟΔΟΣΕΩΝ</t>
  </si>
  <si>
    <t>Συνδιακυμανση Χαρτοφυλακιου</t>
  </si>
  <si>
    <t>Τυπικη Αποκλιση Χαρτοφυλακιου</t>
  </si>
  <si>
    <t>Σεναρια Χαρτοφυλακιου</t>
  </si>
  <si>
    <t>ΕΛΑΧΙΣΤΟΠΟΙΗΣΗ ΚΙΝΔΥΝΟΥ</t>
  </si>
  <si>
    <t>ΜΕΓΙΣΤΟΠΟΙΗΣΗ ΚΕΡΔΟΥΣ</t>
  </si>
  <si>
    <t>Risk Minimized</t>
  </si>
  <si>
    <t>Return Maximized</t>
  </si>
  <si>
    <t>ΙΣΟΜΕΡΕΣ</t>
  </si>
  <si>
    <t>Min</t>
  </si>
  <si>
    <t>Long</t>
  </si>
  <si>
    <t>0% to 25%</t>
  </si>
  <si>
    <t>8% to 25%</t>
  </si>
  <si>
    <t>Var</t>
  </si>
  <si>
    <t>Only</t>
  </si>
  <si>
    <t>Weights</t>
  </si>
  <si>
    <t>ΜΕΤΟΧΕΣ</t>
  </si>
  <si>
    <t>Portfolio</t>
  </si>
  <si>
    <t xml:space="preserve">Αθροισμα </t>
  </si>
  <si>
    <t>Αναμ. Αποδ.</t>
  </si>
  <si>
    <t>Διακ.</t>
  </si>
  <si>
    <t>Τυπικη Αποκλ.</t>
  </si>
  <si>
    <t>Data/Solver</t>
  </si>
  <si>
    <t>MIN-MAX</t>
  </si>
  <si>
    <t>CTRL+SHIFT+ENTER</t>
  </si>
  <si>
    <t>MMULT(MMULT(TRANSPOSE(Wr);COVij);Wr)</t>
  </si>
  <si>
    <t>Wr</t>
  </si>
  <si>
    <t>AVERAGE (AEG)</t>
  </si>
  <si>
    <t>MMULT(MMULT(TRANSPOSE(USW);USCOVij);USW)</t>
  </si>
  <si>
    <t>ΑΠΌ</t>
  </si>
  <si>
    <t>ΕΩΣ</t>
  </si>
  <si>
    <t>R1</t>
  </si>
  <si>
    <t>R2</t>
  </si>
  <si>
    <t>R3</t>
  </si>
  <si>
    <t>R4</t>
  </si>
  <si>
    <t>R5</t>
  </si>
  <si>
    <t>R6</t>
  </si>
  <si>
    <t>Μέγεθος δείγματος</t>
  </si>
  <si>
    <t>INTERCEPT</t>
  </si>
  <si>
    <t>αλφα</t>
  </si>
  <si>
    <t>SLOPE</t>
  </si>
  <si>
    <t>βητα</t>
  </si>
  <si>
    <t>ΜΕΣΗ ΑΠΟΔΟΣΗ ΧΑΡΤΟΦΥΛΑΚΙΟΥ ΑΞΙΟΓΡΑΦΩΝ ΜΕ ΚΙΝΔΥΝΟ (RISK PORTFOLIO)</t>
  </si>
  <si>
    <t>w1</t>
  </si>
  <si>
    <t>w2</t>
  </si>
  <si>
    <t>w3</t>
  </si>
  <si>
    <t>w4</t>
  </si>
  <si>
    <t>w5</t>
  </si>
  <si>
    <t>w6</t>
  </si>
  <si>
    <t>ΣΥΝΟΛΑ</t>
  </si>
  <si>
    <t>wi*Ri</t>
  </si>
  <si>
    <t>wi*bi</t>
  </si>
  <si>
    <t>wi*αi</t>
  </si>
  <si>
    <t>ΜΕΣΗ ΑΠΟΔΟΣΗ ΧΑΡΤΟΦΥΛΑΚΙΟΥ</t>
  </si>
  <si>
    <t>ΜΕΓΙΣΤΟΠΟΙΗΣΗ ΑΠΟΔΟΣΗΣ</t>
  </si>
  <si>
    <t>ΜΕ ΑΛΛΑΓΗ ΠΟΣΟΣΤΩΝ</t>
  </si>
  <si>
    <t>Μεσο σταθμ. βητα</t>
  </si>
  <si>
    <r>
      <rPr>
        <b/>
        <sz val="10"/>
        <rFont val="Arial Greek"/>
        <charset val="161"/>
      </rPr>
      <t>β</t>
    </r>
    <r>
      <rPr>
        <b/>
        <vertAlign val="subscript"/>
        <sz val="10"/>
        <rFont val="Arial Greek"/>
        <charset val="161"/>
      </rPr>
      <t>p</t>
    </r>
  </si>
  <si>
    <t>MMULT(D12:I12;G29:G34)</t>
  </si>
  <si>
    <t>Μεσο σταθμ. Αλφα</t>
  </si>
  <si>
    <r>
      <rPr>
        <b/>
        <sz val="10"/>
        <rFont val="Arial Greek"/>
        <charset val="161"/>
      </rPr>
      <t>α</t>
    </r>
    <r>
      <rPr>
        <b/>
        <vertAlign val="subscript"/>
        <sz val="10"/>
        <rFont val="Arial Greek"/>
        <charset val="161"/>
      </rPr>
      <t>p</t>
    </r>
  </si>
  <si>
    <t>ΔΙΑΚ. ΑΓΟΡΑΣ</t>
  </si>
  <si>
    <r>
      <rPr>
        <sz val="10"/>
        <rFont val="Arial Greek"/>
        <charset val="161"/>
      </rPr>
      <t>σ</t>
    </r>
    <r>
      <rPr>
        <vertAlign val="superscript"/>
        <sz val="10"/>
        <rFont val="Arial Greek"/>
        <charset val="161"/>
      </rPr>
      <t>2</t>
    </r>
    <r>
      <rPr>
        <vertAlign val="subscript"/>
        <sz val="10"/>
        <rFont val="Arial Greek"/>
        <charset val="161"/>
      </rPr>
      <t>m</t>
    </r>
  </si>
  <si>
    <t>τιμες εκκινησης</t>
  </si>
  <si>
    <t>ΑΠΟΔΟΣΗ ΧΑΡΤ</t>
  </si>
  <si>
    <t>Rp</t>
  </si>
  <si>
    <t>Συνολικός Κίνδυνος Χαρτοφυλακίου</t>
  </si>
  <si>
    <t>Σημ.: Αριστοποιηση ερημην του επιπεδου κινδυνου του επενδυτου</t>
  </si>
  <si>
    <t>Διακυμανση</t>
  </si>
  <si>
    <r>
      <rPr>
        <sz val="10"/>
        <rFont val="Arial Greek"/>
        <charset val="161"/>
      </rPr>
      <t>σ</t>
    </r>
    <r>
      <rPr>
        <vertAlign val="superscript"/>
        <sz val="10"/>
        <rFont val="Arial Greek"/>
        <charset val="161"/>
      </rPr>
      <t>2</t>
    </r>
    <r>
      <rPr>
        <vertAlign val="subscript"/>
        <sz val="10"/>
        <rFont val="Arial Greek"/>
        <charset val="161"/>
      </rPr>
      <t>p</t>
    </r>
  </si>
  <si>
    <t>Τυπ. Αποκλιση</t>
  </si>
  <si>
    <r>
      <rPr>
        <sz val="10"/>
        <rFont val="Arial Greek"/>
        <charset val="161"/>
      </rPr>
      <t>σ</t>
    </r>
    <r>
      <rPr>
        <vertAlign val="subscript"/>
        <sz val="10"/>
        <rFont val="Arial Greek"/>
        <charset val="161"/>
      </rPr>
      <t>p</t>
    </r>
  </si>
  <si>
    <t>Α</t>
  </si>
  <si>
    <t>Όταν ο αριθμός των αξιογράφων (n) που περιλαμβάνονται στο χαρτοφυλάκιο είναι μεγάλος</t>
  </si>
  <si>
    <t>ΓΙΑ ΣΥΝΘΕΣΗ (W) ΠΟΥ ΕΛΑΧΙΣΤΟΠΟΙΕΙ</t>
  </si>
  <si>
    <t xml:space="preserve"> τότε ο παραπάνω τύπος μετασχηματίζεται ως ακολούθως</t>
  </si>
  <si>
    <t xml:space="preserve"> ΤΟΝ ΚΙΝΔΥΝΟ</t>
  </si>
  <si>
    <t>Εργαλεία/Προσθετα/Ανάλυση</t>
  </si>
  <si>
    <t>και Επίλυση</t>
  </si>
  <si>
    <r>
      <rPr>
        <b/>
        <sz val="18"/>
        <rFont val="Arial Greek"/>
        <charset val="161"/>
      </rPr>
      <t>σ</t>
    </r>
    <r>
      <rPr>
        <b/>
        <vertAlign val="subscript"/>
        <sz val="18"/>
        <rFont val="Arial Greek"/>
        <charset val="161"/>
      </rPr>
      <t>p</t>
    </r>
    <r>
      <rPr>
        <b/>
        <sz val="18"/>
        <rFont val="Arial Greek"/>
        <charset val="161"/>
      </rPr>
      <t>=β</t>
    </r>
    <r>
      <rPr>
        <b/>
        <vertAlign val="subscript"/>
        <sz val="18"/>
        <rFont val="Arial Greek"/>
        <charset val="161"/>
      </rPr>
      <t>p</t>
    </r>
    <r>
      <rPr>
        <b/>
        <sz val="18"/>
        <rFont val="Arial Greek"/>
        <charset val="161"/>
      </rPr>
      <t>*σ</t>
    </r>
    <r>
      <rPr>
        <b/>
        <vertAlign val="subscript"/>
        <sz val="18"/>
        <rFont val="Arial Greek"/>
        <charset val="161"/>
      </rPr>
      <t>m</t>
    </r>
  </si>
  <si>
    <t>Portfolio Scenarios</t>
  </si>
  <si>
    <t>ΑΓΟΡΑ</t>
  </si>
  <si>
    <t>ΜΟΝΟ</t>
  </si>
  <si>
    <t>Stock</t>
  </si>
  <si>
    <t>Αναμενομενη Αποδοση</t>
  </si>
  <si>
    <t>Expected Return</t>
  </si>
  <si>
    <t>Συντ. βητα (β)</t>
  </si>
  <si>
    <t>ΛΑΜΒΑΝΟΥΜΕ ΥΠΟΨΗ ΚΑΙ ΤΟ ΠΡΟΦΙΛ ΕΠΕΝΔΥΤΟΥ</t>
  </si>
  <si>
    <t>Efficient stock portfolio.</t>
  </si>
  <si>
    <t>CAPM</t>
  </si>
  <si>
    <t>Find the weightings of stocks in an efficient portfolio which maximizes the portfolio rate of</t>
  </si>
  <si>
    <t>ΑΝΑΛΥΣΗ ΑΠΟΔΟΣΗΣ-ΚΙΝΔΥΝΟΥ ΧΑΡΤΟΦΥΛΑΚΙΟΥ</t>
  </si>
  <si>
    <t>return for a given level of risk.  This worksheet uses the Sharpe single-index model; you</t>
  </si>
  <si>
    <r>
      <rPr>
        <sz val="7.5"/>
        <color rgb="FF000000"/>
        <rFont val="PA-SansSerif"/>
        <family val="2"/>
        <charset val="1"/>
      </rPr>
      <t xml:space="preserve">ΜΕ ΕΝΑ ΜΕΡΟΣ  (%) ΕΠΕΝΔΥΜΕΝΟ ΣΕ ΧΡΕΟΓΡΑΦΑ ΜΕ ΚΙΝΔΥΝΟ ΚΑΙ ΤΟ ΥΠΟΛΟΙΠΟ ΣΕ ΧΡΕΟΓΡΑΦΑ ΜΗΔΕΝΙΚΟΥ ΚΙΝΔΥΝΟΥ </t>
    </r>
    <r>
      <rPr>
        <sz val="10"/>
        <rFont val="Arial Greek"/>
        <charset val="161"/>
      </rPr>
      <t xml:space="preserve"> </t>
    </r>
  </si>
  <si>
    <t>can also use the Markowitz method if you have covariance terms available.</t>
  </si>
  <si>
    <t>Rf</t>
  </si>
  <si>
    <t>ετησιως</t>
  </si>
  <si>
    <t>(Covariances for n securities are difficult to calculate, so we use the Rm statistics)</t>
  </si>
  <si>
    <t>(Composite Portfolio)</t>
  </si>
  <si>
    <t>ΣΥΝΘΕΤΟ ΧΑΡΤΟΦ</t>
  </si>
  <si>
    <t>ΠΟΣΟΣΤΑ ΑΠΌ ΜΟΝΤΕΛΟ SHARP</t>
  </si>
  <si>
    <t>Ριψοκίνδυνο Χαρτ (χρεόγραφα j)</t>
  </si>
  <si>
    <t>Wp</t>
  </si>
  <si>
    <t>Wf</t>
  </si>
  <si>
    <t xml:space="preserve">ΥΠΟΛΟΓΙΣΜΕΝΑ ΒΑΣΗ </t>
  </si>
  <si>
    <t>ΑΠΌ ΒΑΣΗ ΔΕΔΟΜΕΝΩΝ</t>
  </si>
  <si>
    <t xml:space="preserve">ΏΣΤΕ </t>
  </si>
  <si>
    <t>ΑΠΟΔΟΣΗ ΣΕ ΗΜΕΡΗΣΙΑ ΒΑΣΗ</t>
  </si>
  <si>
    <t>ΝΑ ΙΣΟΥΤΑΙ ΜΕ</t>
  </si>
  <si>
    <t>ΑΠΌ ΕΡΩΤΗΜΑΤΟΛΟΓΙΟ</t>
  </si>
  <si>
    <t>E(Rp)</t>
  </si>
  <si>
    <t>Var(p)</t>
  </si>
  <si>
    <t>σ(p)</t>
  </si>
  <si>
    <t>Var(c)</t>
  </si>
  <si>
    <t>YΠΟΛΟΓΙΣΜΕΝΑ</t>
  </si>
  <si>
    <t>σ[c]</t>
  </si>
  <si>
    <t>Ε(Rc)</t>
  </si>
  <si>
    <t>ΓΙΑ USA</t>
  </si>
  <si>
    <t>CAPITAL ASSET PRICING MODEL</t>
  </si>
  <si>
    <t>ΓΙΑ Greece</t>
  </si>
  <si>
    <t>ΑΡΧΙΚΗ ΔΟΜΗ XAPΤOΦYΛAKIOY</t>
  </si>
  <si>
    <t>ΔΟΜΗ XAPΤOΦYΛAKIOY ΤΕΛΟΣ ΕΞΑΜΗΝΟΥ</t>
  </si>
  <si>
    <t>ΔΟΜΗ XAPΤOΦYΛAKIOY ΈΝΑ ΕΤΟΣ ΜΕΤΑ</t>
  </si>
  <si>
    <t>ευρω</t>
  </si>
  <si>
    <t>TITΛOΣ  XPEΩΓPAΦOY</t>
  </si>
  <si>
    <t>ΣΥΜΒΟΛΟ</t>
  </si>
  <si>
    <t>ΒΑΘΜΟΣ ΚΙΝΔΥΝΟΥ (συντ. βητα)</t>
  </si>
  <si>
    <t>ΠOΣOΣTO ΣYMMETOXHΣ ΣΤΟ ΣΥΝΟΛΟ AΞIAΣ</t>
  </si>
  <si>
    <t>MONAΔA ΔIAΠPΑΓΜΑΤΕΥΣHΣ</t>
  </si>
  <si>
    <t>ΠOΣOTHTA [ΣΥΝΟΛΙΚΟ ΚΟΣΤΟΣ πριν /(ΜΟΝΑΔΑ ΔΙΑΠΡΑΓΜΑΤΕΣΥΣΗΣ x ΜΟΝΑΔΙΑΙΟ ΚΟΣΤΟΣ)]</t>
  </si>
  <si>
    <t>KOΣTOΣ MONAΔAΣ (ΑΠΌ ΒΑΣΗ ΔΕΔΟΜΕΝΩΝ)</t>
  </si>
  <si>
    <t>ΣYNOΛIKO KOΣTOΣ πριν ΤΗΝ ΣΤΡΟΓΓΥΛΟΠΟΙΗΣΗ</t>
  </si>
  <si>
    <t>ΣYNOΛIKO KOΣTOΣ μετα ΤΗΝ ΣΤΡΟΓΓΥΛΟΠΟΙΗΣΗ [ΠΟΣΟΤΗΤΑ x ΜΟΝΑΔΙΑΙΟ ΚΟΣΤΟΣ]</t>
  </si>
  <si>
    <t>ΠOΣOTHTA</t>
  </si>
  <si>
    <t>ΠOΣOΣTO ΑΠΟΔΟΣΗΣ</t>
  </si>
  <si>
    <t>ΜΕΤΟΧΗ 1</t>
  </si>
  <si>
    <t xml:space="preserve">ΜΕΤΟΧΗ 2 </t>
  </si>
  <si>
    <t xml:space="preserve">Αμοιβαίο 1 </t>
  </si>
  <si>
    <t xml:space="preserve">Αμοιβαίο 2 </t>
  </si>
  <si>
    <t>Αμοιβαίο 3</t>
  </si>
  <si>
    <t>ΜΗΔΕΝΙΚΟΥ</t>
  </si>
  <si>
    <t>ΔΕΔΟΥΛΕΥΜΕΝΟΙ ΤΟΚΟΙ</t>
  </si>
  <si>
    <t>ΑΡΧΙΚΟ ΠΟΣΟ</t>
  </si>
  <si>
    <t>ΣΥΝΟΛΙΚΑ ΑΔΙΑΘΕΤΑ ΤΑΜΕΙΑΚΑ ΥΠΟΛΟΙΠΑ</t>
  </si>
  <si>
    <t>ΥΠΟΛΟΙΠΟ</t>
  </si>
  <si>
    <t>ΔΑΝΕΙΣΜΟΣ</t>
  </si>
  <si>
    <t>ΚΑΙ ΑΓΟΡΑ</t>
  </si>
  <si>
    <t>ΑΠΟΔΟΣΗ ΧΑΡΤΟΦΥΛΑΚΙΟΥ</t>
  </si>
  <si>
    <t>ΜΕΤΟΧΩΝ</t>
  </si>
  <si>
    <t>ΔΕΔΟΜΕΝΟ</t>
  </si>
  <si>
    <t>ΠΡΑΓΜΑΤΙΚΕΣ</t>
  </si>
  <si>
    <t>ΑΓΟΡΑΣ</t>
  </si>
  <si>
    <t>ΤΙΜΕΣ ΑΓΟΡΑΣ</t>
  </si>
  <si>
    <t>ΕΚΤΙΜΗΜΕΝΕΣ</t>
  </si>
  <si>
    <t>ΑΡΧΙΚΑ %</t>
  </si>
  <si>
    <t xml:space="preserve">ΜΕΧΡΙ ΝΑ ΒΡΟΥΜΕ </t>
  </si>
  <si>
    <t>ΤΑ ΑΡΙΣΤΑ</t>
  </si>
  <si>
    <t>$</t>
  </si>
  <si>
    <t xml:space="preserve">ΜΕΤΟΧΗ 3 </t>
  </si>
  <si>
    <t>ΜΕΤΟΧΗ 4</t>
  </si>
  <si>
    <t>ΜΕΤΟΧΗ 5</t>
  </si>
  <si>
    <t>ΜΕΤΟΧΗ 6</t>
  </si>
  <si>
    <t>ΟΜΟΛΟΓΟ</t>
  </si>
  <si>
    <t>ΟΙΚΟΝΟΜΕΤΡΙΚΗ ΑΝΑΛΥΣΗ</t>
  </si>
  <si>
    <t>Rm</t>
  </si>
  <si>
    <t>ΑΡΙΘΜΟΣ ΠΑΡΑΤΗΡΗΣΕΩΝ</t>
  </si>
  <si>
    <t>Ri</t>
  </si>
  <si>
    <t xml:space="preserve">ΠΡΟΒΛΕΨΕΙΣ ΒΑΣΕΙ ΕΚΤΙΜΗΣΕΩΝ ΑΓΟΡΑΣ ΚΑΙ ΕΡΕΥΝΗΤΗ  </t>
  </si>
  <si>
    <t>ΔΤ ΧΑΑ</t>
  </si>
  <si>
    <t>ΠΙΘΑΝΟΤΗΤΑ</t>
  </si>
  <si>
    <t>ΑΠΟΔΟΣΗ</t>
  </si>
  <si>
    <t>ΑΠΟΔΟΣΗ ΔΤ ΧΑΑ</t>
  </si>
  <si>
    <r>
      <rPr>
        <sz val="10"/>
        <rFont val="Arial"/>
        <family val="2"/>
        <charset val="161"/>
      </rPr>
      <t>r=(1+R)</t>
    </r>
    <r>
      <rPr>
        <vertAlign val="superscript"/>
        <sz val="11"/>
        <rFont val="Arial"/>
        <family val="2"/>
        <charset val="161"/>
      </rPr>
      <t>(1/mn)</t>
    </r>
    <r>
      <rPr>
        <sz val="11"/>
        <color rgb="FF000000"/>
        <rFont val="Calibri"/>
        <family val="2"/>
        <charset val="161"/>
      </rPr>
      <t>-1</t>
    </r>
  </si>
  <si>
    <t>ΈΝΑ ΕΤΟΣ ΜΕΤΑ</t>
  </si>
  <si>
    <t>ΜΕΣΗ ΗΜΕΡΗΣΙΑ ΑΠΟΔΟΣΗ ΔΤΧΑΑ</t>
  </si>
  <si>
    <t>ή</t>
  </si>
  <si>
    <t>`</t>
  </si>
  <si>
    <t>ΤΙΜΕΣ ΚΑΙ ΑΠΟΔΟΣΗ ΧΡΕΟΓΡΑΦΩΝ</t>
  </si>
  <si>
    <t>ΑΝΑΜΕΝΟΜΕΝΗ ΗΜΕΡΗΣΙΑ ΑΠΟΔΟΣΗ</t>
  </si>
  <si>
    <t>ΑΝΑΜΕΝΟΜΕΝΗ ΕΤΗΣΙΑ ΑΠΟΔΟΣΗ</t>
  </si>
  <si>
    <r>
      <rPr>
        <sz val="10"/>
        <rFont val="Arial"/>
        <family val="2"/>
        <charset val="161"/>
      </rPr>
      <t>R=(1+r)</t>
    </r>
    <r>
      <rPr>
        <vertAlign val="superscript"/>
        <sz val="10"/>
        <rFont val="Arial"/>
        <family val="2"/>
        <charset val="161"/>
      </rPr>
      <t>mn</t>
    </r>
    <r>
      <rPr>
        <sz val="10"/>
        <rFont val="Arial"/>
        <family val="2"/>
        <charset val="161"/>
      </rPr>
      <t>-1</t>
    </r>
  </si>
  <si>
    <t>ΤΙΜΕΣ ΧΡΕΟΓΡΑΦΩΝ</t>
  </si>
  <si>
    <t>Greece</t>
  </si>
  <si>
    <t>ΑΠΟΔΟΣΗ ΟΜΟΛΟΓΟΥ</t>
  </si>
  <si>
    <t>ΜΕΣΗ ΗΜΕΡΗΣΙΑ ΑΠΟΔΟΣΗ ΟΜΟΛΟΓΟΥ</t>
  </si>
  <si>
    <t>ΑΠΟΔΟΣΗ ΕΤΗΣΙΟΥ ΟΜΟΛΟΓΟΥ</t>
  </si>
  <si>
    <t>ΕΠΙΤΟΚΙΟ-ΑΠΟΔΟΣΗ ΤΗΝ ΗΜΕΡΟΜΗΝΙΑ ΑΓΟΡΑΣ ΤΟΥ ΟΜΟΛΟΓΟΥ</t>
  </si>
  <si>
    <t>πχ ΕΔΏ 16/5/2018</t>
  </si>
  <si>
    <t>πχ ΕΔΏ 16/5/2019</t>
  </si>
  <si>
    <t>Risk-free rate</t>
  </si>
  <si>
    <t>ΜΕΤΑΦΟΡΑ ΑΠΌ SHARPE</t>
  </si>
  <si>
    <t>Trade Date</t>
  </si>
  <si>
    <t>Close</t>
  </si>
  <si>
    <t>Volume</t>
  </si>
  <si>
    <t>Prev. Close</t>
  </si>
  <si>
    <t>Total Turnover</t>
  </si>
  <si>
    <t>Num. Of Trans.</t>
  </si>
  <si>
    <t>EPSILON NET Α.Ε.</t>
  </si>
  <si>
    <t>ΤΕΡΝΑ ΕΝΕΡΓΕΙΑΚΗ Α.Β.Ε.Τ.Ε.</t>
  </si>
  <si>
    <t xml:space="preserve">Καπνοβιομηχανία ΚΑΡΕΛΙΑ </t>
  </si>
  <si>
    <t>ΓΔ</t>
  </si>
  <si>
    <r>
      <t xml:space="preserve">
</t>
    </r>
    <r>
      <rPr>
        <b/>
        <sz val="11"/>
        <color rgb="FF000000"/>
        <rFont val="Calibri"/>
        <family val="2"/>
        <charset val="161"/>
      </rPr>
      <t>INTERLIFE ΜΙΚΤΟ</t>
    </r>
  </si>
  <si>
    <t>ATHOS HIGH PEAKS – ΕΛΛΗΝΙΚΟ ΜΕΤΟΧΙΚΟ ΑΜΟΙΒΑΙΟ ΚΕΦΑΛΑΙΟ (ΚΑΤΗΓΟΡΙΑ ΜΕΡΙΔΙΩΝ I)</t>
  </si>
  <si>
    <t>OPTIMA SMART CASH ΟΜΟΛΟΓΙΑΚΟ</t>
  </si>
  <si>
    <t>Westlake Chemical Corporation (WLK)</t>
  </si>
  <si>
    <t>Adj Close</t>
  </si>
  <si>
    <t>Nucor Corporation (NUE)</t>
  </si>
  <si>
    <t>Huntsman Corporation (HUN)</t>
  </si>
  <si>
    <t>Dow Jones Industrial Average (^DJI)</t>
  </si>
  <si>
    <t>Rush Enterprises, Inc. (RUSHA)</t>
  </si>
  <si>
    <t>Computer Programs and Systems, Inc. (CPSI)</t>
  </si>
  <si>
    <t>Universal Logistics Holdings, Inc. (ULH)</t>
  </si>
  <si>
    <t>NASDAQ Composite (^IXIC)</t>
  </si>
  <si>
    <t xml:space="preserve">EPSILON </t>
  </si>
  <si>
    <t xml:space="preserve">ΤΕΡΝΑ </t>
  </si>
  <si>
    <t xml:space="preserve">ΚΑΡΕΛΙΑ </t>
  </si>
  <si>
    <t xml:space="preserve">OPTIMA </t>
  </si>
  <si>
    <t>ATHOS HIGH</t>
  </si>
  <si>
    <t>INTERLIFE</t>
  </si>
  <si>
    <t>Μετοχές</t>
  </si>
  <si>
    <t>Α/Κ</t>
  </si>
  <si>
    <t>ΑΠΟΔΟΣΕΙΣ(RETURNS)</t>
  </si>
  <si>
    <t>Dow Jones</t>
  </si>
  <si>
    <t>Μετοχή 1</t>
  </si>
  <si>
    <t xml:space="preserve"> WLK</t>
  </si>
  <si>
    <t>NUE</t>
  </si>
  <si>
    <t>HUN</t>
  </si>
  <si>
    <t>Μετοχή 2</t>
  </si>
  <si>
    <t>Μετοχή 3</t>
  </si>
  <si>
    <t>RUSHA</t>
  </si>
  <si>
    <t>CPSI</t>
  </si>
  <si>
    <t>ULH</t>
  </si>
  <si>
    <t>NASDAQ</t>
  </si>
  <si>
    <t>bm=1</t>
  </si>
  <si>
    <t>beta</t>
  </si>
  <si>
    <t>b&gt;1</t>
  </si>
  <si>
    <t>b=1,2</t>
  </si>
  <si>
    <t>b=0,8</t>
  </si>
  <si>
    <t>b=-0,6</t>
  </si>
  <si>
    <t>Y=a+ b*X</t>
  </si>
  <si>
    <t>b=-1,4</t>
  </si>
  <si>
    <t>β ΜΕΤΟΧΗΣ(beta)</t>
  </si>
  <si>
    <t>Στήλη 1</t>
  </si>
  <si>
    <t>Στήλη 2</t>
  </si>
  <si>
    <t>Στήλη 3</t>
  </si>
  <si>
    <t>Στήλη 4</t>
  </si>
  <si>
    <t>Στήλη 5</t>
  </si>
  <si>
    <t>Στήλη 6</t>
  </si>
  <si>
    <t>Στήλη 7</t>
  </si>
  <si>
    <t>Στήλη 8</t>
  </si>
  <si>
    <t>Correlation Matrix</t>
  </si>
  <si>
    <t>Διακκύμανση</t>
  </si>
  <si>
    <t>Τυπ Αποκλ</t>
  </si>
  <si>
    <t>Δυακυμανση Χαρτοφυλακιου</t>
  </si>
  <si>
    <t>RFR</t>
  </si>
  <si>
    <t>CAPM 1/12/2020</t>
  </si>
  <si>
    <t>ΥΠΟ ΤΟ ΑΡΤΙΟ</t>
  </si>
  <si>
    <t>ΚΕΡΔΟΣ</t>
  </si>
  <si>
    <t>ΣΥΝΟΛΙΚΗ ΑΠΟΔΟΣΗ</t>
  </si>
  <si>
    <t>GREECE + USA</t>
  </si>
  <si>
    <t>ΤΕΛΟΣ ΧΑΡΤΟΦΥΛΑΚΙΟΥ</t>
  </si>
</sst>
</file>

<file path=xl/styles.xml><?xml version="1.0" encoding="utf-8"?>
<styleSheet xmlns="http://schemas.openxmlformats.org/spreadsheetml/2006/main">
  <numFmts count="28">
    <numFmt numFmtId="164" formatCode="#,##0.00\ &quot;€&quot;;[Red]\-#,##0.00\ &quot;€&quot;"/>
    <numFmt numFmtId="165" formatCode="_-* #,##0.00\ _€_-;\-* #,##0.00\ _€_-;_-* &quot;-&quot;??\ _€_-;_-@_-"/>
    <numFmt numFmtId="166" formatCode="0.0%"/>
    <numFmt numFmtId="167" formatCode="0.00000"/>
    <numFmt numFmtId="168" formatCode="#,##0.0000"/>
    <numFmt numFmtId="169" formatCode="dd/mm/yy;@"/>
    <numFmt numFmtId="170" formatCode="0.000"/>
    <numFmt numFmtId="171" formatCode="0.0"/>
    <numFmt numFmtId="172" formatCode="0.000%"/>
    <numFmt numFmtId="173" formatCode="_(* #,##0.000_);_(* \(#,##0.000\);_(* &quot;-&quot;??_);_(@_)"/>
    <numFmt numFmtId="174" formatCode="_(* #,##0_);_(* \(#,##0\);_(* &quot;-&quot;??_);_(@_)"/>
    <numFmt numFmtId="175" formatCode="_-* #,##0.000\ _Δ_ρ_χ_-;\-* #,##0.000\ _Δ_ρ_χ_-;_-* &quot;-&quot;???\ _Δ_ρ_χ_-;_-@_-"/>
    <numFmt numFmtId="176" formatCode="0_)"/>
    <numFmt numFmtId="177" formatCode="0.000_)"/>
    <numFmt numFmtId="178" formatCode="0.00_)"/>
    <numFmt numFmtId="179" formatCode="0.0000_)"/>
    <numFmt numFmtId="180" formatCode="0.0_)"/>
    <numFmt numFmtId="181" formatCode="_(* #,##0.00_);_(* \(#,##0.00\);_(* &quot;-&quot;??_);_(@_)"/>
    <numFmt numFmtId="182" formatCode="#,##0.000"/>
    <numFmt numFmtId="183" formatCode="#,##0.00000"/>
    <numFmt numFmtId="184" formatCode="0.0000"/>
    <numFmt numFmtId="185" formatCode="0.000000"/>
    <numFmt numFmtId="186" formatCode="#,##0.0000_);[Red]\(#,##0.0000\)"/>
    <numFmt numFmtId="187" formatCode="0.00000000"/>
    <numFmt numFmtId="188" formatCode="#,##0.0"/>
    <numFmt numFmtId="189" formatCode="d/m/yyyy;@"/>
    <numFmt numFmtId="190" formatCode="0.0000%"/>
    <numFmt numFmtId="191" formatCode="0.0000000"/>
  </numFmts>
  <fonts count="80">
    <font>
      <sz val="11"/>
      <color rgb="FF000000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b/>
      <sz val="11"/>
      <color rgb="FF000000"/>
      <name val="Calibri"/>
      <family val="2"/>
      <charset val="161"/>
    </font>
    <font>
      <b/>
      <sz val="8"/>
      <color rgb="FFFFFFFF"/>
      <name val="Arial"/>
      <family val="2"/>
      <charset val="161"/>
    </font>
    <font>
      <sz val="9"/>
      <color rgb="FF111111"/>
      <name val="Arial"/>
      <family val="2"/>
      <charset val="161"/>
    </font>
    <font>
      <b/>
      <sz val="10"/>
      <name val="Arial Greek"/>
      <charset val="161"/>
    </font>
    <font>
      <b/>
      <sz val="9"/>
      <color rgb="FF111111"/>
      <name val="Arial"/>
      <family val="2"/>
      <charset val="161"/>
    </font>
    <font>
      <sz val="10"/>
      <name val="Arial"/>
      <family val="2"/>
      <charset val="161"/>
    </font>
    <font>
      <sz val="10"/>
      <name val="Arial Greek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11"/>
      <color rgb="FF000000"/>
      <name val="Calibri"/>
      <family val="2"/>
      <charset val="161"/>
    </font>
    <font>
      <b/>
      <sz val="11"/>
      <color theme="1"/>
      <name val="Calibri"/>
      <family val="2"/>
      <charset val="161"/>
      <scheme val="minor"/>
    </font>
    <font>
      <b/>
      <sz val="9"/>
      <color rgb="FF333333"/>
      <name val="Times New Roman"/>
      <family val="1"/>
      <charset val="161"/>
    </font>
    <font>
      <b/>
      <u/>
      <sz val="11"/>
      <name val="Arial"/>
      <family val="2"/>
      <charset val="161"/>
    </font>
    <font>
      <sz val="11"/>
      <name val="Arial"/>
      <family val="2"/>
      <charset val="161"/>
    </font>
    <font>
      <sz val="11"/>
      <color indexed="14"/>
      <name val="Arial"/>
      <family val="2"/>
      <charset val="161"/>
    </font>
    <font>
      <b/>
      <sz val="10"/>
      <color theme="1"/>
      <name val="Calibri"/>
      <family val="2"/>
      <charset val="161"/>
      <scheme val="minor"/>
    </font>
    <font>
      <b/>
      <sz val="11"/>
      <name val="Arial"/>
      <family val="2"/>
      <charset val="161"/>
    </font>
    <font>
      <u/>
      <sz val="11"/>
      <color theme="10"/>
      <name val="Calibri"/>
      <family val="2"/>
      <charset val="161"/>
    </font>
    <font>
      <sz val="11"/>
      <name val="Calibri"/>
      <family val="2"/>
      <charset val="161"/>
      <scheme val="minor"/>
    </font>
    <font>
      <sz val="8"/>
      <color rgb="FF333333"/>
      <name val="Arial"/>
      <family val="2"/>
      <charset val="161"/>
    </font>
    <font>
      <sz val="8"/>
      <color rgb="FF0EA600"/>
      <name val="Arial"/>
      <family val="2"/>
      <charset val="161"/>
    </font>
    <font>
      <sz val="8"/>
      <color rgb="FFFF0000"/>
      <name val="Arial"/>
      <family val="2"/>
      <charset val="161"/>
    </font>
    <font>
      <sz val="8"/>
      <name val="Arial"/>
      <family val="2"/>
      <charset val="161"/>
    </font>
    <font>
      <sz val="12"/>
      <color rgb="FF333333"/>
      <name val="Arial"/>
      <family val="2"/>
      <charset val="161"/>
    </font>
    <font>
      <b/>
      <sz val="9"/>
      <color rgb="FF000000"/>
      <name val="Arial"/>
      <family val="2"/>
      <charset val="161"/>
    </font>
    <font>
      <b/>
      <vertAlign val="superscript"/>
      <sz val="10"/>
      <name val="Arial Greek"/>
      <charset val="161"/>
    </font>
    <font>
      <sz val="9"/>
      <color rgb="FF000000"/>
      <name val="Arial"/>
      <family val="2"/>
      <charset val="16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61"/>
    </font>
    <font>
      <b/>
      <sz val="14"/>
      <name val="Arial Greek"/>
      <charset val="161"/>
    </font>
    <font>
      <b/>
      <sz val="14"/>
      <name val="Arial"/>
      <family val="2"/>
      <charset val="161"/>
    </font>
    <font>
      <b/>
      <vertAlign val="subscript"/>
      <sz val="10"/>
      <name val="Arial Greek"/>
      <charset val="161"/>
    </font>
    <font>
      <vertAlign val="superscript"/>
      <sz val="10"/>
      <name val="Arial Greek"/>
      <charset val="161"/>
    </font>
    <font>
      <vertAlign val="subscript"/>
      <sz val="10"/>
      <name val="Arial Greek"/>
      <charset val="161"/>
    </font>
    <font>
      <b/>
      <sz val="10"/>
      <name val="Arial Greek"/>
      <family val="2"/>
      <charset val="161"/>
    </font>
    <font>
      <b/>
      <u/>
      <sz val="10"/>
      <name val="Arial Greek"/>
      <charset val="161"/>
    </font>
    <font>
      <b/>
      <sz val="18"/>
      <name val="Arial Greek"/>
      <charset val="161"/>
    </font>
    <font>
      <b/>
      <vertAlign val="subscript"/>
      <sz val="18"/>
      <name val="Arial Greek"/>
      <charset val="161"/>
    </font>
    <font>
      <b/>
      <i/>
      <u/>
      <sz val="10"/>
      <name val="Arial Greek"/>
      <charset val="161"/>
    </font>
    <font>
      <u/>
      <sz val="10"/>
      <name val="Arial Greek"/>
      <family val="2"/>
      <charset val="161"/>
    </font>
    <font>
      <sz val="7.5"/>
      <color rgb="FF000000"/>
      <name val="PA-SansSerif"/>
      <family val="2"/>
      <charset val="1"/>
    </font>
    <font>
      <sz val="10"/>
      <name val="Geneva"/>
      <charset val="161"/>
    </font>
    <font>
      <u/>
      <sz val="10"/>
      <name val="Arial Greek"/>
      <charset val="161"/>
    </font>
    <font>
      <sz val="10"/>
      <name val="Arial Greek"/>
      <family val="2"/>
      <charset val="161"/>
    </font>
    <font>
      <i/>
      <sz val="10"/>
      <name val="Arial Greek"/>
      <family val="2"/>
      <charset val="161"/>
    </font>
    <font>
      <b/>
      <u/>
      <sz val="12"/>
      <name val="Times New Roman"/>
      <family val="1"/>
      <charset val="161"/>
    </font>
    <font>
      <sz val="10"/>
      <name val="Times New Roman"/>
      <family val="1"/>
      <charset val="161"/>
    </font>
    <font>
      <b/>
      <sz val="10"/>
      <name val="Times New Roman"/>
      <family val="1"/>
      <charset val="161"/>
    </font>
    <font>
      <u/>
      <sz val="10"/>
      <name val="Times New Roman"/>
      <family val="1"/>
      <charset val="161"/>
    </font>
    <font>
      <u/>
      <sz val="10"/>
      <name val="Arial"/>
      <family val="2"/>
      <charset val="161"/>
    </font>
    <font>
      <vertAlign val="superscript"/>
      <sz val="11"/>
      <name val="Arial"/>
      <family val="2"/>
      <charset val="161"/>
    </font>
    <font>
      <vertAlign val="superscript"/>
      <sz val="10"/>
      <name val="Arial"/>
      <family val="2"/>
      <charset val="161"/>
    </font>
    <font>
      <b/>
      <sz val="11"/>
      <color rgb="FF000000"/>
      <name val="Calibri"/>
      <family val="2"/>
      <charset val="161"/>
      <scheme val="minor"/>
    </font>
    <font>
      <b/>
      <sz val="12"/>
      <color rgb="FF0EA600"/>
      <name val="Inherit"/>
    </font>
    <font>
      <b/>
      <sz val="12"/>
      <color rgb="FFFF0000"/>
      <name val="Inherit"/>
    </font>
    <font>
      <sz val="12"/>
      <color theme="1"/>
      <name val="Arial"/>
      <family val="2"/>
      <charset val="161"/>
    </font>
    <font>
      <sz val="12"/>
      <name val="Arial"/>
      <family val="2"/>
      <charset val="161"/>
    </font>
    <font>
      <b/>
      <sz val="12"/>
      <color rgb="FF00B050"/>
      <name val="Inherit"/>
    </font>
    <font>
      <b/>
      <i/>
      <sz val="11"/>
      <color rgb="FF000000"/>
      <name val="Calibri"/>
      <family val="2"/>
      <charset val="161"/>
    </font>
    <font>
      <sz val="11"/>
      <color theme="1"/>
      <name val="Calibri"/>
      <family val="2"/>
      <charset val="161"/>
    </font>
    <font>
      <sz val="9"/>
      <color theme="0"/>
      <name val="Arial"/>
      <family val="2"/>
      <charset val="161"/>
    </font>
    <font>
      <b/>
      <sz val="11"/>
      <color theme="1"/>
      <name val="Arial"/>
      <family val="2"/>
      <charset val="161"/>
    </font>
    <font>
      <b/>
      <sz val="12"/>
      <color rgb="FF333333"/>
      <name val="Arial"/>
      <family val="2"/>
      <charset val="161"/>
    </font>
    <font>
      <b/>
      <sz val="12"/>
      <color rgb="FF0EA600"/>
      <name val="Arial"/>
      <family val="2"/>
      <charset val="161"/>
    </font>
    <font>
      <b/>
      <sz val="12"/>
      <color rgb="FFFF0000"/>
      <name val="Arial"/>
      <family val="2"/>
      <charset val="161"/>
    </font>
    <font>
      <b/>
      <sz val="12"/>
      <color rgb="FF00B050"/>
      <name val="Arial"/>
      <family val="2"/>
      <charset val="161"/>
    </font>
    <font>
      <b/>
      <sz val="12"/>
      <color theme="1"/>
      <name val="Arial"/>
      <family val="2"/>
      <charset val="161"/>
    </font>
    <font>
      <sz val="11"/>
      <name val="Calibri"/>
      <family val="2"/>
      <charset val="161"/>
    </font>
    <font>
      <sz val="9"/>
      <color rgb="FF000000"/>
      <name val="Arial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333333"/>
      <name val="Arial"/>
      <family val="2"/>
    </font>
    <font>
      <sz val="11"/>
      <color rgb="FF000000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90AAB5"/>
        <bgColor rgb="FF8EB4E3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rgb="FFFFCC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9CDE5"/>
        <bgColor rgb="FFC2D4D4"/>
      </patternFill>
    </fill>
    <fill>
      <patternFill patternType="solid">
        <fgColor rgb="FFEEEEEE"/>
        <bgColor rgb="FFDBEEF4"/>
      </patternFill>
    </fill>
    <fill>
      <patternFill patternType="solid">
        <fgColor rgb="FFC6D9F1"/>
        <bgColor rgb="FFC2D4D4"/>
      </patternFill>
    </fill>
    <fill>
      <patternFill patternType="solid">
        <fgColor rgb="FFFFFF99"/>
        <bgColor rgb="FFFFFFCC"/>
      </patternFill>
    </fill>
    <fill>
      <patternFill patternType="solid">
        <fgColor rgb="FFBFBFBF"/>
        <bgColor rgb="FFCCC1DA"/>
      </patternFill>
    </fill>
    <fill>
      <patternFill patternType="solid">
        <fgColor rgb="FFCCFFCC"/>
        <bgColor rgb="FFDBEEF4"/>
      </patternFill>
    </fill>
    <fill>
      <patternFill patternType="solid">
        <fgColor rgb="FFC4BD97"/>
        <bgColor rgb="FFBFBFBF"/>
      </patternFill>
    </fill>
    <fill>
      <patternFill patternType="solid">
        <fgColor rgb="FF8EB4E3"/>
        <bgColor rgb="FF90AAB5"/>
      </patternFill>
    </fill>
    <fill>
      <patternFill patternType="solid">
        <fgColor rgb="FFE6E0EC"/>
        <bgColor rgb="FFDDE6E6"/>
      </patternFill>
    </fill>
    <fill>
      <patternFill patternType="solid">
        <fgColor rgb="FFC0504D"/>
        <bgColor rgb="FF993366"/>
      </patternFill>
    </fill>
    <fill>
      <patternFill patternType="solid">
        <fgColor rgb="FF92D050"/>
        <bgColor rgb="FFC4BD97"/>
      </patternFill>
    </fill>
    <fill>
      <patternFill patternType="solid">
        <fgColor rgb="FFD7E4BD"/>
        <bgColor rgb="FFDDDDDD"/>
      </patternFill>
    </fill>
    <fill>
      <patternFill patternType="solid">
        <fgColor rgb="FFDCE6F2"/>
        <bgColor rgb="FFDDE6E6"/>
      </patternFill>
    </fill>
    <fill>
      <patternFill patternType="solid">
        <fgColor rgb="FFFFCC00"/>
        <bgColor rgb="FFFFFF00"/>
      </patternFill>
    </fill>
    <fill>
      <patternFill patternType="solid">
        <fgColor rgb="FF00FF00"/>
        <bgColor rgb="FF92D050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30">
    <border>
      <left/>
      <right/>
      <top/>
      <bottom/>
      <diagonal/>
    </border>
    <border>
      <left/>
      <right style="medium">
        <color rgb="FF7997A5"/>
      </right>
      <top/>
      <bottom style="thick">
        <color rgb="FFC2D4D4"/>
      </bottom>
      <diagonal/>
    </border>
    <border>
      <left/>
      <right/>
      <top/>
      <bottom style="medium">
        <color rgb="FFDDE6E6"/>
      </bottom>
      <diagonal/>
    </border>
    <border>
      <left/>
      <right/>
      <top/>
      <bottom style="thick">
        <color rgb="FFC2D4D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BABABA"/>
      </left>
      <right/>
      <top style="medium">
        <color rgb="FFBABABA"/>
      </top>
      <bottom/>
      <diagonal/>
    </border>
    <border>
      <left/>
      <right/>
      <top style="medium">
        <color rgb="FFBABABA"/>
      </top>
      <bottom/>
      <diagonal/>
    </border>
    <border>
      <left/>
      <right style="medium">
        <color rgb="FFBABABA"/>
      </right>
      <top style="medium">
        <color rgb="FFBABABA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</borders>
  <cellStyleXfs count="8">
    <xf numFmtId="0" fontId="0" fillId="0" borderId="0"/>
    <xf numFmtId="9" fontId="13" fillId="0" borderId="0" applyBorder="0" applyProtection="0"/>
    <xf numFmtId="9" fontId="13" fillId="0" borderId="0" applyBorder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0" fillId="0" borderId="0"/>
    <xf numFmtId="0" fontId="21" fillId="0" borderId="0" applyNumberFormat="0" applyFill="0" applyBorder="0" applyAlignment="0" applyProtection="0"/>
  </cellStyleXfs>
  <cellXfs count="485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14" fontId="0" fillId="0" borderId="0" xfId="0" applyNumberFormat="1"/>
    <xf numFmtId="0" fontId="5" fillId="3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wrapText="1"/>
    </xf>
    <xf numFmtId="0" fontId="7" fillId="0" borderId="0" xfId="0" applyFont="1" applyBorder="1" applyAlignment="1">
      <alignment horizontal="left"/>
    </xf>
    <xf numFmtId="0" fontId="8" fillId="4" borderId="2" xfId="0" applyFont="1" applyFill="1" applyBorder="1" applyAlignment="1">
      <alignment wrapText="1"/>
    </xf>
    <xf numFmtId="0" fontId="0" fillId="0" borderId="0" xfId="0" applyFont="1" applyBorder="1" applyAlignment="1">
      <alignment horizontal="left"/>
    </xf>
    <xf numFmtId="0" fontId="6" fillId="4" borderId="3" xfId="0" applyFont="1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0" fontId="7" fillId="0" borderId="0" xfId="0" applyFont="1" applyBorder="1"/>
    <xf numFmtId="0" fontId="0" fillId="0" borderId="0" xfId="0" applyBorder="1"/>
    <xf numFmtId="3" fontId="0" fillId="0" borderId="0" xfId="0" applyNumberFormat="1" applyBorder="1"/>
    <xf numFmtId="14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9" fillId="0" borderId="0" xfId="0" applyFont="1"/>
    <xf numFmtId="0" fontId="12" fillId="0" borderId="0" xfId="0" applyFont="1"/>
    <xf numFmtId="0" fontId="12" fillId="0" borderId="6" xfId="0" applyFont="1" applyBorder="1" applyAlignment="1">
      <alignment horizontal="left"/>
    </xf>
    <xf numFmtId="0" fontId="0" fillId="0" borderId="6" xfId="0" applyBorder="1" applyAlignment="1">
      <alignment horizontal="fill"/>
    </xf>
    <xf numFmtId="0" fontId="0" fillId="0" borderId="6" xfId="0" applyBorder="1" applyAlignment="1">
      <alignment horizontal="center"/>
    </xf>
    <xf numFmtId="0" fontId="0" fillId="0" borderId="8" xfId="0" applyBorder="1"/>
    <xf numFmtId="0" fontId="0" fillId="0" borderId="8" xfId="0" applyBorder="1" applyAlignment="1">
      <alignment horizontal="center"/>
    </xf>
    <xf numFmtId="0" fontId="9" fillId="0" borderId="0" xfId="0" applyFont="1" applyAlignment="1">
      <alignment horizontal="right"/>
    </xf>
    <xf numFmtId="0" fontId="9" fillId="0" borderId="0" xfId="0" applyFont="1" applyBorder="1"/>
    <xf numFmtId="0" fontId="9" fillId="0" borderId="0" xfId="0" applyFont="1" applyBorder="1" applyAlignment="1">
      <alignment horizontal="right"/>
    </xf>
    <xf numFmtId="0" fontId="9" fillId="0" borderId="0" xfId="0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9" fillId="0" borderId="7" xfId="0" applyFont="1" applyBorder="1" applyAlignment="1">
      <alignment horizontal="left"/>
    </xf>
    <xf numFmtId="0" fontId="0" fillId="0" borderId="10" xfId="0" applyFont="1" applyBorder="1" applyAlignment="1">
      <alignment vertical="top" wrapText="1"/>
    </xf>
    <xf numFmtId="0" fontId="9" fillId="0" borderId="5" xfId="0" applyFont="1" applyBorder="1"/>
    <xf numFmtId="0" fontId="9" fillId="0" borderId="5" xfId="0" applyFont="1" applyBorder="1" applyAlignment="1">
      <alignment horizontal="center"/>
    </xf>
    <xf numFmtId="171" fontId="9" fillId="2" borderId="0" xfId="0" applyNumberFormat="1" applyFont="1" applyFill="1" applyAlignment="1">
      <alignment horizontal="center"/>
    </xf>
    <xf numFmtId="0" fontId="9" fillId="0" borderId="8" xfId="0" applyFont="1" applyBorder="1"/>
    <xf numFmtId="0" fontId="9" fillId="0" borderId="8" xfId="0" applyFont="1" applyBorder="1" applyAlignment="1">
      <alignment horizontal="center"/>
    </xf>
    <xf numFmtId="9" fontId="10" fillId="0" borderId="0" xfId="2" applyFont="1" applyBorder="1" applyAlignment="1" applyProtection="1"/>
    <xf numFmtId="10" fontId="0" fillId="0" borderId="0" xfId="2" applyNumberFormat="1" applyFont="1" applyBorder="1" applyAlignment="1" applyProtection="1">
      <alignment horizontal="center"/>
    </xf>
    <xf numFmtId="10" fontId="0" fillId="0" borderId="0" xfId="0" applyNumberFormat="1" applyAlignment="1">
      <alignment horizontal="center"/>
    </xf>
    <xf numFmtId="10" fontId="11" fillId="2" borderId="0" xfId="0" applyNumberFormat="1" applyFont="1" applyFill="1" applyAlignment="1">
      <alignment horizontal="center"/>
    </xf>
    <xf numFmtId="0" fontId="14" fillId="5" borderId="0" xfId="3" applyFont="1" applyFill="1"/>
    <xf numFmtId="0" fontId="2" fillId="0" borderId="0" xfId="3"/>
    <xf numFmtId="0" fontId="15" fillId="6" borderId="11" xfId="3" applyFont="1" applyFill="1" applyBorder="1" applyAlignment="1">
      <alignment horizontal="left" indent="1"/>
    </xf>
    <xf numFmtId="0" fontId="16" fillId="0" borderId="0" xfId="3" applyFont="1" applyAlignment="1" applyProtection="1">
      <alignment horizontal="left"/>
    </xf>
    <xf numFmtId="0" fontId="17" fillId="0" borderId="0" xfId="3" applyFont="1"/>
    <xf numFmtId="0" fontId="17" fillId="0" borderId="8" xfId="3" applyFont="1" applyBorder="1" applyAlignment="1" applyProtection="1">
      <alignment horizontal="fill"/>
    </xf>
    <xf numFmtId="0" fontId="19" fillId="0" borderId="0" xfId="3" applyFont="1" applyBorder="1"/>
    <xf numFmtId="0" fontId="17" fillId="0" borderId="0" xfId="3" applyFont="1" applyAlignment="1" applyProtection="1">
      <alignment horizontal="center"/>
    </xf>
    <xf numFmtId="3" fontId="17" fillId="0" borderId="0" xfId="3" applyNumberFormat="1" applyFont="1" applyAlignment="1" applyProtection="1">
      <alignment horizontal="center"/>
    </xf>
    <xf numFmtId="0" fontId="17" fillId="0" borderId="0" xfId="3" applyFont="1" applyAlignment="1" applyProtection="1">
      <alignment horizontal="left"/>
    </xf>
    <xf numFmtId="0" fontId="2" fillId="0" borderId="0" xfId="3" applyBorder="1"/>
    <xf numFmtId="0" fontId="20" fillId="0" borderId="0" xfId="3" applyFont="1" applyBorder="1"/>
    <xf numFmtId="0" fontId="17" fillId="0" borderId="0" xfId="3" applyFont="1" applyBorder="1"/>
    <xf numFmtId="3" fontId="20" fillId="0" borderId="0" xfId="3" applyNumberFormat="1" applyFont="1" applyAlignment="1" applyProtection="1">
      <alignment horizontal="center"/>
    </xf>
    <xf numFmtId="0" fontId="19" fillId="0" borderId="0" xfId="3" applyFont="1"/>
    <xf numFmtId="0" fontId="2" fillId="0" borderId="0" xfId="3" applyAlignment="1">
      <alignment horizontal="center"/>
    </xf>
    <xf numFmtId="172" fontId="17" fillId="0" borderId="0" xfId="3" applyNumberFormat="1" applyFont="1" applyAlignment="1" applyProtection="1">
      <alignment horizontal="center"/>
    </xf>
    <xf numFmtId="172" fontId="20" fillId="0" borderId="0" xfId="3" applyNumberFormat="1" applyFont="1" applyAlignment="1" applyProtection="1">
      <alignment horizontal="center"/>
    </xf>
    <xf numFmtId="10" fontId="17" fillId="0" borderId="0" xfId="4" applyNumberFormat="1" applyFont="1" applyBorder="1"/>
    <xf numFmtId="9" fontId="17" fillId="0" borderId="0" xfId="3" applyNumberFormat="1" applyFont="1" applyProtection="1"/>
    <xf numFmtId="173" fontId="17" fillId="0" borderId="0" xfId="3" applyNumberFormat="1" applyFont="1" applyBorder="1"/>
    <xf numFmtId="175" fontId="2" fillId="0" borderId="0" xfId="3" applyNumberFormat="1" applyBorder="1"/>
    <xf numFmtId="0" fontId="18" fillId="0" borderId="6" xfId="3" applyFont="1" applyBorder="1" applyAlignment="1" applyProtection="1">
      <alignment horizontal="center"/>
    </xf>
    <xf numFmtId="174" fontId="18" fillId="0" borderId="6" xfId="5" applyNumberFormat="1" applyFont="1" applyBorder="1" applyAlignment="1" applyProtection="1">
      <alignment horizontal="center"/>
    </xf>
    <xf numFmtId="0" fontId="2" fillId="0" borderId="6" xfId="3" applyBorder="1"/>
    <xf numFmtId="0" fontId="17" fillId="0" borderId="6" xfId="3" quotePrefix="1" applyFont="1" applyBorder="1" applyAlignment="1" applyProtection="1">
      <alignment horizontal="left"/>
    </xf>
    <xf numFmtId="0" fontId="17" fillId="0" borderId="6" xfId="3" applyFont="1" applyBorder="1"/>
    <xf numFmtId="0" fontId="17" fillId="0" borderId="6" xfId="3" applyFont="1" applyBorder="1" applyAlignment="1" applyProtection="1">
      <alignment horizontal="center"/>
    </xf>
    <xf numFmtId="0" fontId="17" fillId="0" borderId="6" xfId="3" applyFont="1" applyBorder="1" applyAlignment="1" applyProtection="1">
      <alignment horizontal="fill"/>
    </xf>
    <xf numFmtId="176" fontId="17" fillId="0" borderId="0" xfId="3" applyNumberFormat="1" applyFont="1" applyAlignment="1" applyProtection="1">
      <alignment horizontal="center"/>
    </xf>
    <xf numFmtId="177" fontId="17" fillId="0" borderId="0" xfId="3" applyNumberFormat="1" applyFont="1" applyAlignment="1" applyProtection="1">
      <alignment horizontal="center"/>
    </xf>
    <xf numFmtId="171" fontId="17" fillId="0" borderId="0" xfId="3" applyNumberFormat="1" applyFont="1" applyAlignment="1" applyProtection="1">
      <alignment horizontal="center"/>
    </xf>
    <xf numFmtId="177" fontId="17" fillId="0" borderId="0" xfId="3" applyNumberFormat="1" applyFont="1" applyProtection="1"/>
    <xf numFmtId="178" fontId="17" fillId="0" borderId="0" xfId="3" applyNumberFormat="1" applyFont="1" applyAlignment="1" applyProtection="1">
      <alignment horizontal="center"/>
    </xf>
    <xf numFmtId="2" fontId="17" fillId="0" borderId="0" xfId="3" applyNumberFormat="1" applyFont="1" applyAlignment="1" applyProtection="1">
      <alignment horizontal="center"/>
    </xf>
    <xf numFmtId="179" fontId="17" fillId="0" borderId="0" xfId="3" applyNumberFormat="1" applyFont="1" applyProtection="1"/>
    <xf numFmtId="2" fontId="17" fillId="0" borderId="0" xfId="3" applyNumberFormat="1" applyFont="1" applyAlignment="1">
      <alignment horizontal="center"/>
    </xf>
    <xf numFmtId="180" fontId="17" fillId="0" borderId="6" xfId="3" applyNumberFormat="1" applyFont="1" applyBorder="1" applyAlignment="1" applyProtection="1">
      <alignment horizontal="right"/>
    </xf>
    <xf numFmtId="0" fontId="17" fillId="0" borderId="0" xfId="3" applyFont="1" applyAlignment="1">
      <alignment horizontal="center"/>
    </xf>
    <xf numFmtId="166" fontId="17" fillId="0" borderId="0" xfId="4" applyNumberFormat="1" applyFont="1" applyProtection="1"/>
    <xf numFmtId="170" fontId="15" fillId="6" borderId="12" xfId="3" applyNumberFormat="1" applyFont="1" applyFill="1" applyBorder="1" applyAlignment="1">
      <alignment horizontal="right"/>
    </xf>
    <xf numFmtId="10" fontId="15" fillId="6" borderId="13" xfId="3" applyNumberFormat="1" applyFont="1" applyFill="1" applyBorder="1" applyAlignment="1">
      <alignment horizontal="right" indent="1"/>
    </xf>
    <xf numFmtId="0" fontId="18" fillId="0" borderId="0" xfId="3" applyFont="1" applyBorder="1" applyAlignment="1" applyProtection="1">
      <alignment horizontal="left"/>
    </xf>
    <xf numFmtId="0" fontId="17" fillId="0" borderId="0" xfId="3" applyFont="1" applyBorder="1" applyAlignment="1" applyProtection="1">
      <alignment horizontal="fill"/>
    </xf>
    <xf numFmtId="0" fontId="17" fillId="0" borderId="0" xfId="3" applyFont="1" applyBorder="1" applyAlignment="1" applyProtection="1">
      <alignment horizontal="center"/>
    </xf>
    <xf numFmtId="3" fontId="17" fillId="0" borderId="0" xfId="3" applyNumberFormat="1" applyFont="1" applyBorder="1" applyAlignment="1" applyProtection="1">
      <alignment horizontal="center"/>
    </xf>
    <xf numFmtId="3" fontId="20" fillId="0" borderId="0" xfId="3" applyNumberFormat="1" applyFont="1" applyBorder="1" applyAlignment="1" applyProtection="1">
      <alignment horizontal="center"/>
    </xf>
    <xf numFmtId="0" fontId="2" fillId="0" borderId="0" xfId="3" applyBorder="1" applyAlignment="1">
      <alignment horizontal="center"/>
    </xf>
    <xf numFmtId="172" fontId="17" fillId="0" borderId="0" xfId="3" applyNumberFormat="1" applyFont="1" applyBorder="1" applyAlignment="1" applyProtection="1">
      <alignment horizontal="center"/>
    </xf>
    <xf numFmtId="172" fontId="20" fillId="0" borderId="0" xfId="3" applyNumberFormat="1" applyFont="1" applyBorder="1" applyAlignment="1" applyProtection="1">
      <alignment horizontal="center"/>
    </xf>
    <xf numFmtId="9" fontId="17" fillId="0" borderId="0" xfId="3" applyNumberFormat="1" applyFont="1" applyBorder="1" applyProtection="1"/>
    <xf numFmtId="0" fontId="18" fillId="0" borderId="0" xfId="3" applyFont="1" applyBorder="1" applyAlignment="1" applyProtection="1">
      <alignment horizontal="center"/>
    </xf>
    <xf numFmtId="174" fontId="18" fillId="0" borderId="0" xfId="5" applyNumberFormat="1" applyFont="1" applyBorder="1" applyAlignment="1" applyProtection="1">
      <alignment horizontal="center"/>
    </xf>
    <xf numFmtId="10" fontId="18" fillId="0" borderId="0" xfId="4" applyNumberFormat="1" applyFont="1" applyBorder="1" applyAlignment="1" applyProtection="1">
      <alignment horizontal="center"/>
    </xf>
    <xf numFmtId="0" fontId="17" fillId="0" borderId="0" xfId="3" applyFont="1" applyBorder="1" applyAlignment="1" applyProtection="1">
      <alignment horizontal="left"/>
    </xf>
    <xf numFmtId="176" fontId="17" fillId="0" borderId="0" xfId="3" applyNumberFormat="1" applyFont="1" applyBorder="1" applyAlignment="1" applyProtection="1">
      <alignment horizontal="center"/>
    </xf>
    <xf numFmtId="178" fontId="17" fillId="0" borderId="0" xfId="3" applyNumberFormat="1" applyFont="1" applyBorder="1" applyAlignment="1" applyProtection="1">
      <alignment horizontal="center"/>
    </xf>
    <xf numFmtId="169" fontId="2" fillId="0" borderId="0" xfId="3" applyNumberFormat="1" applyAlignment="1">
      <alignment horizontal="center"/>
    </xf>
    <xf numFmtId="170" fontId="2" fillId="0" borderId="0" xfId="3" applyNumberFormat="1"/>
    <xf numFmtId="10" fontId="2" fillId="0" borderId="0" xfId="3" applyNumberFormat="1"/>
    <xf numFmtId="167" fontId="6" fillId="4" borderId="2" xfId="0" applyNumberFormat="1" applyFont="1" applyFill="1" applyBorder="1" applyAlignment="1">
      <alignment horizontal="right" wrapText="1"/>
    </xf>
    <xf numFmtId="167" fontId="0" fillId="4" borderId="3" xfId="0" applyNumberFormat="1" applyFill="1" applyBorder="1"/>
    <xf numFmtId="0" fontId="21" fillId="0" borderId="0" xfId="7"/>
    <xf numFmtId="0" fontId="17" fillId="0" borderId="0" xfId="3" applyFont="1" applyFill="1" applyAlignment="1" applyProtection="1">
      <alignment horizontal="left"/>
    </xf>
    <xf numFmtId="0" fontId="17" fillId="0" borderId="0" xfId="3" applyFont="1" applyFill="1"/>
    <xf numFmtId="0" fontId="17" fillId="0" borderId="6" xfId="3" quotePrefix="1" applyFont="1" applyFill="1" applyBorder="1" applyAlignment="1" applyProtection="1">
      <alignment horizontal="left"/>
    </xf>
    <xf numFmtId="0" fontId="17" fillId="0" borderId="6" xfId="3" applyFont="1" applyFill="1" applyBorder="1"/>
    <xf numFmtId="0" fontId="22" fillId="0" borderId="0" xfId="3" applyFont="1" applyFill="1"/>
    <xf numFmtId="0" fontId="17" fillId="0" borderId="6" xfId="3" applyFont="1" applyFill="1" applyBorder="1" applyAlignment="1" applyProtection="1">
      <alignment horizontal="center"/>
    </xf>
    <xf numFmtId="174" fontId="17" fillId="0" borderId="6" xfId="5" applyNumberFormat="1" applyFont="1" applyFill="1" applyBorder="1" applyAlignment="1" applyProtection="1">
      <alignment horizontal="center"/>
    </xf>
    <xf numFmtId="0" fontId="22" fillId="0" borderId="6" xfId="3" applyFont="1" applyFill="1" applyBorder="1"/>
    <xf numFmtId="0" fontId="17" fillId="5" borderId="0" xfId="3" applyFont="1" applyFill="1" applyAlignment="1" applyProtection="1">
      <alignment horizontal="left"/>
    </xf>
    <xf numFmtId="181" fontId="17" fillId="5" borderId="0" xfId="5" applyNumberFormat="1" applyFont="1" applyFill="1" applyAlignment="1" applyProtection="1">
      <alignment horizontal="center"/>
    </xf>
    <xf numFmtId="0" fontId="17" fillId="5" borderId="0" xfId="3" applyFont="1" applyFill="1"/>
    <xf numFmtId="10" fontId="17" fillId="5" borderId="0" xfId="4" applyNumberFormat="1" applyFont="1" applyFill="1" applyAlignment="1" applyProtection="1">
      <alignment horizontal="center"/>
    </xf>
    <xf numFmtId="0" fontId="17" fillId="5" borderId="0" xfId="3" applyFont="1" applyFill="1" applyAlignment="1" applyProtection="1">
      <alignment horizontal="center"/>
    </xf>
    <xf numFmtId="174" fontId="17" fillId="5" borderId="0" xfId="5" applyNumberFormat="1" applyFont="1" applyFill="1" applyAlignment="1" applyProtection="1">
      <alignment horizontal="center"/>
    </xf>
    <xf numFmtId="0" fontId="1" fillId="0" borderId="0" xfId="3" applyFont="1"/>
    <xf numFmtId="0" fontId="23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3" fontId="23" fillId="0" borderId="0" xfId="0" applyNumberFormat="1" applyFont="1" applyAlignment="1">
      <alignment vertical="top" wrapText="1"/>
    </xf>
    <xf numFmtId="3" fontId="25" fillId="0" borderId="0" xfId="0" applyNumberFormat="1" applyFont="1" applyAlignment="1">
      <alignment vertical="top" wrapText="1"/>
    </xf>
    <xf numFmtId="0" fontId="23" fillId="0" borderId="0" xfId="0" applyFont="1" applyAlignment="1">
      <alignment vertical="top"/>
    </xf>
    <xf numFmtId="0" fontId="3" fillId="0" borderId="0" xfId="0" applyFont="1"/>
    <xf numFmtId="0" fontId="9" fillId="0" borderId="0" xfId="0" applyFont="1" applyBorder="1"/>
    <xf numFmtId="10" fontId="0" fillId="7" borderId="4" xfId="2" applyNumberFormat="1" applyFont="1" applyFill="1" applyBorder="1" applyAlignment="1" applyProtection="1">
      <alignment horizontal="center"/>
    </xf>
    <xf numFmtId="0" fontId="26" fillId="0" borderId="0" xfId="0" applyFont="1"/>
    <xf numFmtId="0" fontId="0" fillId="0" borderId="0" xfId="0" applyBorder="1" applyAlignment="1">
      <alignment horizontal="fill"/>
    </xf>
    <xf numFmtId="172" fontId="13" fillId="0" borderId="0" xfId="1" applyNumberFormat="1"/>
    <xf numFmtId="4" fontId="17" fillId="0" borderId="0" xfId="3" applyNumberFormat="1" applyFont="1" applyAlignment="1" applyProtection="1">
      <alignment horizontal="center"/>
    </xf>
    <xf numFmtId="0" fontId="0" fillId="5" borderId="0" xfId="0" applyFill="1"/>
    <xf numFmtId="3" fontId="0" fillId="0" borderId="0" xfId="0" applyNumberFormat="1" applyAlignment="1">
      <alignment horizontal="center"/>
    </xf>
    <xf numFmtId="4" fontId="0" fillId="0" borderId="0" xfId="0" applyNumberFormat="1" applyFont="1" applyAlignment="1">
      <alignment horizontal="center"/>
    </xf>
    <xf numFmtId="4" fontId="4" fillId="9" borderId="14" xfId="0" applyNumberFormat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184" fontId="0" fillId="0" borderId="0" xfId="0" applyNumberFormat="1" applyAlignment="1">
      <alignment horizontal="center"/>
    </xf>
    <xf numFmtId="0" fontId="0" fillId="0" borderId="15" xfId="0" applyBorder="1" applyAlignment="1">
      <alignment horizontal="left"/>
    </xf>
    <xf numFmtId="0" fontId="28" fillId="10" borderId="16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0" xfId="0" applyFont="1" applyBorder="1" applyAlignment="1">
      <alignment horizontal="center"/>
    </xf>
    <xf numFmtId="167" fontId="0" fillId="0" borderId="0" xfId="0" applyNumberFormat="1" applyBorder="1"/>
    <xf numFmtId="0" fontId="0" fillId="0" borderId="19" xfId="0" applyBorder="1"/>
    <xf numFmtId="2" fontId="0" fillId="0" borderId="0" xfId="0" applyNumberFormat="1" applyBorder="1"/>
    <xf numFmtId="171" fontId="0" fillId="0" borderId="0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0" fontId="3" fillId="0" borderId="0" xfId="1" applyNumberFormat="1" applyFont="1" applyBorder="1" applyAlignment="1" applyProtection="1"/>
    <xf numFmtId="184" fontId="0" fillId="0" borderId="0" xfId="0" applyNumberFormat="1" applyBorder="1" applyAlignment="1">
      <alignment horizontal="center"/>
    </xf>
    <xf numFmtId="0" fontId="0" fillId="2" borderId="18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7" fillId="2" borderId="0" xfId="0" applyFont="1" applyFill="1" applyBorder="1"/>
    <xf numFmtId="0" fontId="0" fillId="2" borderId="20" xfId="0" applyFill="1" applyBorder="1" applyAlignment="1">
      <alignment horizontal="left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1" xfId="0" applyBorder="1" applyAlignment="1">
      <alignment horizontal="center"/>
    </xf>
    <xf numFmtId="4" fontId="4" fillId="9" borderId="14" xfId="0" applyNumberFormat="1" applyFont="1" applyFill="1" applyBorder="1" applyAlignment="1">
      <alignment horizontal="center" wrapText="1"/>
    </xf>
    <xf numFmtId="0" fontId="28" fillId="1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left"/>
    </xf>
    <xf numFmtId="0" fontId="0" fillId="0" borderId="15" xfId="0" applyFont="1" applyBorder="1"/>
    <xf numFmtId="169" fontId="0" fillId="0" borderId="16" xfId="0" applyNumberFormat="1" applyBorder="1" applyAlignment="1">
      <alignment horizontal="center"/>
    </xf>
    <xf numFmtId="184" fontId="4" fillId="0" borderId="0" xfId="0" applyNumberFormat="1" applyFont="1" applyAlignment="1">
      <alignment horizontal="center"/>
    </xf>
    <xf numFmtId="169" fontId="0" fillId="0" borderId="0" xfId="0" applyNumberFormat="1"/>
    <xf numFmtId="0" fontId="0" fillId="0" borderId="18" xfId="0" applyFont="1" applyBorder="1"/>
    <xf numFmtId="169" fontId="0" fillId="0" borderId="0" xfId="0" applyNumberFormat="1" applyBorder="1" applyAlignment="1">
      <alignment horizontal="center"/>
    </xf>
    <xf numFmtId="167" fontId="4" fillId="0" borderId="0" xfId="0" applyNumberFormat="1" applyFont="1" applyBorder="1" applyAlignment="1">
      <alignment horizontal="center"/>
    </xf>
    <xf numFmtId="2" fontId="28" fillId="0" borderId="0" xfId="0" applyNumberFormat="1" applyFont="1" applyAlignment="1">
      <alignment horizontal="center" vertical="center" wrapText="1"/>
    </xf>
    <xf numFmtId="184" fontId="28" fillId="0" borderId="0" xfId="0" applyNumberFormat="1" applyFont="1" applyAlignment="1">
      <alignment horizontal="center" vertical="center" wrapText="1"/>
    </xf>
    <xf numFmtId="184" fontId="30" fillId="10" borderId="0" xfId="0" applyNumberFormat="1" applyFont="1" applyFill="1" applyAlignment="1">
      <alignment horizontal="center" vertical="center" wrapText="1"/>
    </xf>
    <xf numFmtId="0" fontId="31" fillId="0" borderId="0" xfId="0" applyFont="1" applyBorder="1" applyAlignment="1">
      <alignment horizontal="left"/>
    </xf>
    <xf numFmtId="0" fontId="0" fillId="0" borderId="20" xfId="0" applyFont="1" applyBorder="1"/>
    <xf numFmtId="169" fontId="0" fillId="0" borderId="5" xfId="0" applyNumberForma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2" fillId="0" borderId="22" xfId="0" applyFont="1" applyBorder="1" applyAlignment="1">
      <alignment horizontal="center"/>
    </xf>
    <xf numFmtId="0" fontId="0" fillId="0" borderId="0" xfId="0" applyFont="1" applyBorder="1" applyAlignment="1"/>
    <xf numFmtId="0" fontId="0" fillId="0" borderId="5" xfId="0" applyFont="1" applyBorder="1" applyAlignment="1"/>
    <xf numFmtId="0" fontId="32" fillId="0" borderId="0" xfId="0" applyFont="1" applyBorder="1" applyAlignment="1">
      <alignment horizontal="center"/>
    </xf>
    <xf numFmtId="10" fontId="0" fillId="0" borderId="0" xfId="1" applyNumberFormat="1" applyFont="1" applyBorder="1" applyAlignment="1" applyProtection="1">
      <alignment horizontal="center"/>
    </xf>
    <xf numFmtId="167" fontId="0" fillId="0" borderId="0" xfId="0" applyNumberFormat="1"/>
    <xf numFmtId="167" fontId="0" fillId="2" borderId="0" xfId="0" applyNumberFormat="1" applyFill="1" applyAlignment="1">
      <alignment horizontal="center"/>
    </xf>
    <xf numFmtId="0" fontId="4" fillId="0" borderId="0" xfId="0" applyFont="1" applyBorder="1" applyAlignment="1">
      <alignment horizontal="left"/>
    </xf>
    <xf numFmtId="167" fontId="0" fillId="0" borderId="0" xfId="0" applyNumberFormat="1" applyAlignment="1">
      <alignment horizontal="center"/>
    </xf>
    <xf numFmtId="170" fontId="0" fillId="0" borderId="0" xfId="0" applyNumberFormat="1"/>
    <xf numFmtId="167" fontId="0" fillId="0" borderId="0" xfId="0" applyNumberFormat="1" applyBorder="1" applyAlignment="1">
      <alignment horizontal="center"/>
    </xf>
    <xf numFmtId="186" fontId="0" fillId="0" borderId="5" xfId="0" applyNumberFormat="1" applyBorder="1" applyAlignment="1"/>
    <xf numFmtId="0" fontId="31" fillId="0" borderId="0" xfId="0" applyFont="1"/>
    <xf numFmtId="0" fontId="31" fillId="0" borderId="0" xfId="0" applyFont="1" applyBorder="1" applyAlignment="1"/>
    <xf numFmtId="0" fontId="31" fillId="0" borderId="0" xfId="0" applyFont="1" applyAlignment="1">
      <alignment horizontal="center"/>
    </xf>
    <xf numFmtId="9" fontId="31" fillId="0" borderId="0" xfId="0" applyNumberFormat="1" applyFont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0" fillId="0" borderId="0" xfId="0" applyBorder="1" applyAlignment="1">
      <alignment horizontal="left"/>
    </xf>
    <xf numFmtId="10" fontId="0" fillId="0" borderId="0" xfId="0" applyNumberFormat="1" applyFont="1" applyBorder="1" applyAlignment="1">
      <alignment horizontal="center"/>
    </xf>
    <xf numFmtId="10" fontId="0" fillId="0" borderId="0" xfId="0" applyNumberFormat="1" applyFont="1" applyBorder="1" applyAlignment="1">
      <alignment horizontal="right"/>
    </xf>
    <xf numFmtId="167" fontId="4" fillId="0" borderId="0" xfId="0" applyNumberFormat="1" applyFont="1" applyBorder="1" applyAlignment="1">
      <alignment horizontal="left"/>
    </xf>
    <xf numFmtId="0" fontId="4" fillId="11" borderId="0" xfId="0" applyFont="1" applyFill="1" applyBorder="1" applyAlignment="1">
      <alignment horizontal="left"/>
    </xf>
    <xf numFmtId="0" fontId="0" fillId="11" borderId="0" xfId="0" applyFont="1" applyFill="1"/>
    <xf numFmtId="167" fontId="0" fillId="5" borderId="0" xfId="0" applyNumberFormat="1" applyFill="1" applyAlignment="1">
      <alignment horizontal="center"/>
    </xf>
    <xf numFmtId="172" fontId="13" fillId="0" borderId="16" xfId="1" applyNumberFormat="1" applyBorder="1"/>
    <xf numFmtId="0" fontId="0" fillId="0" borderId="0" xfId="0" applyFill="1" applyBorder="1" applyAlignment="1"/>
    <xf numFmtId="0" fontId="0" fillId="0" borderId="5" xfId="0" applyFill="1" applyBorder="1" applyAlignment="1"/>
    <xf numFmtId="0" fontId="4" fillId="0" borderId="0" xfId="0" applyFont="1" applyFill="1" applyBorder="1" applyAlignment="1"/>
    <xf numFmtId="0" fontId="4" fillId="0" borderId="5" xfId="0" applyFont="1" applyFill="1" applyBorder="1" applyAlignment="1"/>
    <xf numFmtId="167" fontId="0" fillId="0" borderId="0" xfId="0" applyNumberFormat="1" applyFill="1" applyAlignment="1">
      <alignment horizontal="center"/>
    </xf>
    <xf numFmtId="0" fontId="4" fillId="0" borderId="0" xfId="0" applyFont="1" applyFill="1" applyBorder="1" applyAlignment="1">
      <alignment horizontal="left"/>
    </xf>
    <xf numFmtId="167" fontId="4" fillId="0" borderId="0" xfId="0" applyNumberFormat="1" applyFont="1" applyFill="1" applyBorder="1" applyAlignment="1">
      <alignment horizontal="left"/>
    </xf>
    <xf numFmtId="0" fontId="10" fillId="2" borderId="0" xfId="0" applyFont="1" applyFill="1" applyAlignment="1">
      <alignment horizontal="left"/>
    </xf>
    <xf numFmtId="0" fontId="11" fillId="12" borderId="0" xfId="0" applyFont="1" applyFill="1" applyAlignment="1">
      <alignment horizontal="left"/>
    </xf>
    <xf numFmtId="0" fontId="11" fillId="0" borderId="0" xfId="0" applyFont="1" applyAlignment="1">
      <alignment horizontal="center"/>
    </xf>
    <xf numFmtId="167" fontId="0" fillId="13" borderId="0" xfId="0" applyNumberFormat="1" applyFill="1" applyBorder="1" applyAlignment="1">
      <alignment horizontal="center"/>
    </xf>
    <xf numFmtId="0" fontId="0" fillId="0" borderId="0" xfId="0" applyBorder="1" applyAlignment="1"/>
    <xf numFmtId="2" fontId="0" fillId="13" borderId="0" xfId="0" applyNumberFormat="1" applyFill="1" applyBorder="1" applyAlignment="1">
      <alignment horizontal="center"/>
    </xf>
    <xf numFmtId="0" fontId="7" fillId="0" borderId="0" xfId="0" applyFont="1" applyAlignment="1">
      <alignment horizontal="center"/>
    </xf>
    <xf numFmtId="1" fontId="0" fillId="13" borderId="0" xfId="0" applyNumberFormat="1" applyFill="1" applyBorder="1" applyAlignment="1">
      <alignment horizontal="center"/>
    </xf>
    <xf numFmtId="0" fontId="33" fillId="0" borderId="0" xfId="0" applyFont="1"/>
    <xf numFmtId="0" fontId="34" fillId="0" borderId="0" xfId="0" applyFont="1" applyAlignment="1">
      <alignment vertical="top" wrapText="1"/>
    </xf>
    <xf numFmtId="170" fontId="11" fillId="0" borderId="0" xfId="0" applyNumberFormat="1" applyFont="1"/>
    <xf numFmtId="185" fontId="11" fillId="0" borderId="0" xfId="0" applyNumberFormat="1" applyFont="1" applyAlignment="1">
      <alignment horizontal="center"/>
    </xf>
    <xf numFmtId="185" fontId="0" fillId="0" borderId="0" xfId="0" applyNumberFormat="1"/>
    <xf numFmtId="166" fontId="10" fillId="0" borderId="0" xfId="2" applyNumberFormat="1" applyFont="1" applyBorder="1" applyAlignment="1" applyProtection="1">
      <alignment horizontal="center"/>
    </xf>
    <xf numFmtId="0" fontId="10" fillId="0" borderId="0" xfId="0" applyFont="1"/>
    <xf numFmtId="0" fontId="7" fillId="0" borderId="0" xfId="0" applyFont="1"/>
    <xf numFmtId="167" fontId="11" fillId="0" borderId="7" xfId="0" applyNumberFormat="1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10" fontId="10" fillId="0" borderId="7" xfId="2" applyNumberFormat="1" applyFont="1" applyBorder="1" applyAlignment="1" applyProtection="1">
      <alignment horizontal="center"/>
    </xf>
    <xf numFmtId="9" fontId="11" fillId="0" borderId="7" xfId="2" applyFont="1" applyBorder="1" applyAlignment="1" applyProtection="1">
      <alignment horizontal="center"/>
    </xf>
    <xf numFmtId="184" fontId="3" fillId="0" borderId="7" xfId="0" applyNumberFormat="1" applyFont="1" applyBorder="1"/>
    <xf numFmtId="167" fontId="0" fillId="0" borderId="7" xfId="0" applyNumberFormat="1" applyBorder="1" applyAlignment="1">
      <alignment horizontal="center"/>
    </xf>
    <xf numFmtId="167" fontId="11" fillId="15" borderId="7" xfId="0" applyNumberFormat="1" applyFont="1" applyFill="1" applyBorder="1" applyAlignment="1">
      <alignment horizontal="center"/>
    </xf>
    <xf numFmtId="167" fontId="11" fillId="16" borderId="7" xfId="0" applyNumberFormat="1" applyFont="1" applyFill="1" applyBorder="1" applyAlignment="1">
      <alignment horizontal="center"/>
    </xf>
    <xf numFmtId="167" fontId="11" fillId="17" borderId="7" xfId="0" applyNumberFormat="1" applyFont="1" applyFill="1" applyBorder="1" applyAlignment="1">
      <alignment horizontal="center"/>
    </xf>
    <xf numFmtId="184" fontId="0" fillId="0" borderId="7" xfId="0" applyNumberFormat="1" applyBorder="1"/>
    <xf numFmtId="185" fontId="0" fillId="0" borderId="7" xfId="0" applyNumberFormat="1" applyBorder="1"/>
    <xf numFmtId="185" fontId="11" fillId="0" borderId="0" xfId="0" applyNumberFormat="1" applyFont="1"/>
    <xf numFmtId="0" fontId="11" fillId="0" borderId="0" xfId="0" applyFont="1" applyAlignment="1">
      <alignment vertical="top" wrapText="1"/>
    </xf>
    <xf numFmtId="184" fontId="0" fillId="16" borderId="0" xfId="0" applyNumberFormat="1" applyFill="1" applyAlignment="1">
      <alignment horizontal="center"/>
    </xf>
    <xf numFmtId="167" fontId="0" fillId="17" borderId="0" xfId="0" applyNumberFormat="1" applyFill="1" applyAlignment="1">
      <alignment horizontal="center"/>
    </xf>
    <xf numFmtId="0" fontId="10" fillId="0" borderId="0" xfId="0" applyFont="1" applyAlignment="1">
      <alignment horizontal="center"/>
    </xf>
    <xf numFmtId="167" fontId="0" fillId="13" borderId="0" xfId="0" applyNumberFormat="1" applyFill="1" applyAlignment="1">
      <alignment horizontal="center"/>
    </xf>
    <xf numFmtId="167" fontId="0" fillId="15" borderId="0" xfId="0" applyNumberFormat="1" applyFill="1" applyAlignment="1">
      <alignment horizontal="center"/>
    </xf>
    <xf numFmtId="185" fontId="0" fillId="0" borderId="0" xfId="0" applyNumberFormat="1" applyAlignment="1">
      <alignment horizontal="center"/>
    </xf>
    <xf numFmtId="0" fontId="38" fillId="0" borderId="0" xfId="0" applyFont="1"/>
    <xf numFmtId="10" fontId="7" fillId="0" borderId="15" xfId="2" applyNumberFormat="1" applyFont="1" applyBorder="1" applyAlignment="1" applyProtection="1">
      <alignment horizontal="center"/>
    </xf>
    <xf numFmtId="0" fontId="10" fillId="0" borderId="17" xfId="0" applyFont="1" applyBorder="1"/>
    <xf numFmtId="10" fontId="7" fillId="0" borderId="18" xfId="2" applyNumberFormat="1" applyFont="1" applyBorder="1" applyAlignment="1" applyProtection="1">
      <alignment horizontal="center"/>
    </xf>
    <xf numFmtId="0" fontId="10" fillId="0" borderId="19" xfId="0" applyFont="1" applyBorder="1"/>
    <xf numFmtId="167" fontId="7" fillId="2" borderId="0" xfId="0" applyNumberFormat="1" applyFont="1" applyFill="1" applyAlignment="1">
      <alignment horizontal="center"/>
    </xf>
    <xf numFmtId="10" fontId="39" fillId="0" borderId="18" xfId="2" applyNumberFormat="1" applyFont="1" applyBorder="1" applyAlignment="1" applyProtection="1">
      <alignment horizontal="center"/>
    </xf>
    <xf numFmtId="9" fontId="7" fillId="0" borderId="20" xfId="0" applyNumberFormat="1" applyFont="1" applyBorder="1" applyAlignment="1">
      <alignment horizontal="center"/>
    </xf>
    <xf numFmtId="0" fontId="0" fillId="0" borderId="21" xfId="0" applyBorder="1"/>
    <xf numFmtId="0" fontId="40" fillId="0" borderId="0" xfId="0" applyFont="1"/>
    <xf numFmtId="10" fontId="0" fillId="0" borderId="0" xfId="0" applyNumberFormat="1"/>
    <xf numFmtId="172" fontId="10" fillId="0" borderId="0" xfId="1" applyNumberFormat="1" applyFont="1" applyBorder="1" applyAlignment="1" applyProtection="1"/>
    <xf numFmtId="185" fontId="0" fillId="0" borderId="0" xfId="0" applyNumberFormat="1" applyFont="1" applyBorder="1" applyAlignment="1">
      <alignment horizontal="left"/>
    </xf>
    <xf numFmtId="167" fontId="0" fillId="9" borderId="0" xfId="0" applyNumberFormat="1" applyFill="1" applyAlignment="1">
      <alignment horizontal="center"/>
    </xf>
    <xf numFmtId="184" fontId="0" fillId="14" borderId="0" xfId="0" applyNumberFormat="1" applyFill="1" applyBorder="1" applyAlignment="1">
      <alignment horizontal="center"/>
    </xf>
    <xf numFmtId="14" fontId="4" fillId="0" borderId="0" xfId="0" applyNumberFormat="1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7" fillId="18" borderId="0" xfId="0" applyFont="1" applyFill="1"/>
    <xf numFmtId="172" fontId="7" fillId="0" borderId="0" xfId="2" applyNumberFormat="1" applyFont="1" applyBorder="1" applyAlignment="1" applyProtection="1">
      <alignment horizontal="center"/>
    </xf>
    <xf numFmtId="10" fontId="7" fillId="0" borderId="0" xfId="2" applyNumberFormat="1" applyFont="1" applyBorder="1" applyAlignment="1" applyProtection="1"/>
    <xf numFmtId="0" fontId="10" fillId="0" borderId="8" xfId="0" applyFont="1" applyBorder="1"/>
    <xf numFmtId="0" fontId="10" fillId="0" borderId="8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166" fontId="10" fillId="0" borderId="0" xfId="2" applyNumberFormat="1" applyFont="1" applyBorder="1" applyAlignment="1" applyProtection="1"/>
    <xf numFmtId="10" fontId="7" fillId="2" borderId="0" xfId="2" applyNumberFormat="1" applyFont="1" applyFill="1" applyBorder="1" applyAlignment="1" applyProtection="1"/>
    <xf numFmtId="10" fontId="45" fillId="2" borderId="0" xfId="2" applyNumberFormat="1" applyFont="1" applyFill="1" applyBorder="1" applyAlignment="1" applyProtection="1"/>
    <xf numFmtId="10" fontId="46" fillId="19" borderId="0" xfId="2" applyNumberFormat="1" applyFont="1" applyFill="1" applyBorder="1" applyAlignment="1" applyProtection="1"/>
    <xf numFmtId="9" fontId="47" fillId="0" borderId="0" xfId="2" applyFont="1" applyBorder="1" applyAlignment="1" applyProtection="1"/>
    <xf numFmtId="10" fontId="7" fillId="2" borderId="0" xfId="0" applyNumberFormat="1" applyFont="1" applyFill="1"/>
    <xf numFmtId="184" fontId="38" fillId="0" borderId="0" xfId="0" applyNumberFormat="1" applyFont="1" applyBorder="1"/>
    <xf numFmtId="0" fontId="0" fillId="0" borderId="6" xfId="0" applyBorder="1"/>
    <xf numFmtId="9" fontId="45" fillId="0" borderId="0" xfId="2" applyFont="1" applyBorder="1" applyAlignment="1" applyProtection="1"/>
    <xf numFmtId="10" fontId="10" fillId="0" borderId="0" xfId="1" applyNumberFormat="1" applyFont="1" applyBorder="1" applyAlignment="1" applyProtection="1">
      <alignment horizontal="center"/>
    </xf>
    <xf numFmtId="185" fontId="10" fillId="0" borderId="0" xfId="0" applyNumberFormat="1" applyFont="1"/>
    <xf numFmtId="0" fontId="10" fillId="2" borderId="0" xfId="0" applyFont="1" applyFill="1"/>
    <xf numFmtId="185" fontId="10" fillId="2" borderId="0" xfId="0" applyNumberFormat="1" applyFont="1" applyFill="1"/>
    <xf numFmtId="0" fontId="48" fillId="0" borderId="8" xfId="0" applyFont="1" applyBorder="1"/>
    <xf numFmtId="0" fontId="0" fillId="0" borderId="0" xfId="0" applyBorder="1" applyAlignment="1">
      <alignment horizontal="center"/>
    </xf>
    <xf numFmtId="167" fontId="0" fillId="20" borderId="0" xfId="0" applyNumberFormat="1" applyFill="1" applyAlignment="1">
      <alignment horizontal="center"/>
    </xf>
    <xf numFmtId="10" fontId="45" fillId="21" borderId="0" xfId="2" applyNumberFormat="1" applyFont="1" applyFill="1" applyBorder="1" applyAlignment="1" applyProtection="1"/>
    <xf numFmtId="10" fontId="7" fillId="21" borderId="0" xfId="0" applyNumberFormat="1" applyFont="1" applyFill="1"/>
    <xf numFmtId="3" fontId="49" fillId="0" borderId="0" xfId="0" applyNumberFormat="1" applyFont="1" applyAlignment="1">
      <alignment horizontal="left" vertical="top"/>
    </xf>
    <xf numFmtId="3" fontId="50" fillId="0" borderId="0" xfId="0" applyNumberFormat="1" applyFont="1" applyAlignment="1">
      <alignment vertical="top"/>
    </xf>
    <xf numFmtId="14" fontId="0" fillId="0" borderId="0" xfId="0" applyNumberFormat="1" applyBorder="1"/>
    <xf numFmtId="3" fontId="51" fillId="0" borderId="23" xfId="0" applyNumberFormat="1" applyFont="1" applyBorder="1" applyAlignment="1">
      <alignment horizontal="center" vertical="top"/>
    </xf>
    <xf numFmtId="14" fontId="11" fillId="2" borderId="8" xfId="0" applyNumberFormat="1" applyFont="1" applyFill="1" applyBorder="1" applyAlignment="1">
      <alignment horizontal="center" wrapText="1"/>
    </xf>
    <xf numFmtId="14" fontId="0" fillId="2" borderId="8" xfId="0" applyNumberFormat="1" applyFill="1" applyBorder="1" applyAlignment="1">
      <alignment horizontal="center" wrapText="1"/>
    </xf>
    <xf numFmtId="3" fontId="50" fillId="0" borderId="8" xfId="0" applyNumberFormat="1" applyFont="1" applyBorder="1" applyAlignment="1">
      <alignment vertical="top"/>
    </xf>
    <xf numFmtId="3" fontId="50" fillId="0" borderId="24" xfId="0" applyNumberFormat="1" applyFont="1" applyBorder="1" applyAlignment="1">
      <alignment horizontal="left" vertical="top" wrapText="1"/>
    </xf>
    <xf numFmtId="3" fontId="50" fillId="0" borderId="23" xfId="0" applyNumberFormat="1" applyFont="1" applyBorder="1" applyAlignment="1">
      <alignment horizontal="left" vertical="top" wrapText="1"/>
    </xf>
    <xf numFmtId="3" fontId="10" fillId="0" borderId="23" xfId="0" applyNumberFormat="1" applyFont="1" applyBorder="1" applyAlignment="1">
      <alignment horizontal="center" vertical="top" wrapText="1"/>
    </xf>
    <xf numFmtId="3" fontId="50" fillId="0" borderId="23" xfId="0" applyNumberFormat="1" applyFont="1" applyBorder="1" applyAlignment="1">
      <alignment horizontal="center" vertical="top" wrapText="1"/>
    </xf>
    <xf numFmtId="3" fontId="50" fillId="0" borderId="24" xfId="0" applyNumberFormat="1" applyFont="1" applyBorder="1" applyAlignment="1">
      <alignment horizontal="center" vertical="top" wrapText="1"/>
    </xf>
    <xf numFmtId="3" fontId="50" fillId="0" borderId="25" xfId="0" applyNumberFormat="1" applyFont="1" applyBorder="1" applyAlignment="1">
      <alignment horizontal="center" vertical="top" wrapText="1"/>
    </xf>
    <xf numFmtId="3" fontId="50" fillId="0" borderId="23" xfId="0" applyNumberFormat="1" applyFont="1" applyBorder="1" applyAlignment="1">
      <alignment horizontal="center" vertical="top"/>
    </xf>
    <xf numFmtId="3" fontId="50" fillId="0" borderId="26" xfId="0" applyNumberFormat="1" applyFont="1" applyBorder="1" applyAlignment="1">
      <alignment horizontal="left" vertical="top"/>
    </xf>
    <xf numFmtId="3" fontId="50" fillId="0" borderId="27" xfId="0" applyNumberFormat="1" applyFont="1" applyBorder="1" applyAlignment="1">
      <alignment horizontal="left" vertical="top"/>
    </xf>
    <xf numFmtId="3" fontId="50" fillId="0" borderId="27" xfId="0" applyNumberFormat="1" applyFont="1" applyBorder="1" applyAlignment="1">
      <alignment vertical="top"/>
    </xf>
    <xf numFmtId="3" fontId="50" fillId="0" borderId="27" xfId="0" applyNumberFormat="1" applyFont="1" applyBorder="1" applyAlignment="1">
      <alignment horizontal="center" vertical="top"/>
    </xf>
    <xf numFmtId="3" fontId="50" fillId="0" borderId="26" xfId="0" applyNumberFormat="1" applyFont="1" applyBorder="1" applyAlignment="1">
      <alignment horizontal="center" vertical="top"/>
    </xf>
    <xf numFmtId="0" fontId="10" fillId="0" borderId="24" xfId="0" applyFont="1" applyBorder="1"/>
    <xf numFmtId="10" fontId="7" fillId="2" borderId="24" xfId="0" applyNumberFormat="1" applyFont="1" applyFill="1" applyBorder="1"/>
    <xf numFmtId="3" fontId="51" fillId="2" borderId="23" xfId="0" applyNumberFormat="1" applyFont="1" applyFill="1" applyBorder="1" applyAlignment="1">
      <alignment horizontal="center" vertical="top"/>
    </xf>
    <xf numFmtId="188" fontId="50" fillId="0" borderId="24" xfId="0" applyNumberFormat="1" applyFont="1" applyBorder="1" applyAlignment="1">
      <alignment horizontal="center" vertical="top"/>
    </xf>
    <xf numFmtId="2" fontId="7" fillId="2" borderId="23" xfId="0" applyNumberFormat="1" applyFont="1" applyFill="1" applyBorder="1" applyAlignment="1" applyProtection="1"/>
    <xf numFmtId="4" fontId="50" fillId="0" borderId="23" xfId="0" applyNumberFormat="1" applyFont="1" applyBorder="1" applyAlignment="1">
      <alignment horizontal="center" vertical="top"/>
    </xf>
    <xf numFmtId="1" fontId="0" fillId="0" borderId="24" xfId="0" applyNumberFormat="1" applyBorder="1" applyAlignment="1">
      <alignment horizontal="center"/>
    </xf>
    <xf numFmtId="4" fontId="50" fillId="0" borderId="24" xfId="0" applyNumberFormat="1" applyFont="1" applyBorder="1" applyAlignment="1">
      <alignment vertical="top"/>
    </xf>
    <xf numFmtId="4" fontId="50" fillId="0" borderId="23" xfId="0" applyNumberFormat="1" applyFont="1" applyBorder="1" applyAlignment="1">
      <alignment vertical="top"/>
    </xf>
    <xf numFmtId="166" fontId="13" fillId="0" borderId="23" xfId="1" applyNumberFormat="1" applyBorder="1"/>
    <xf numFmtId="4" fontId="50" fillId="0" borderId="24" xfId="0" applyNumberFormat="1" applyFont="1" applyBorder="1" applyAlignment="1">
      <alignment horizontal="center" vertical="top"/>
    </xf>
    <xf numFmtId="2" fontId="7" fillId="2" borderId="24" xfId="0" applyNumberFormat="1" applyFont="1" applyFill="1" applyBorder="1" applyAlignment="1" applyProtection="1"/>
    <xf numFmtId="2" fontId="4" fillId="2" borderId="24" xfId="0" applyNumberFormat="1" applyFont="1" applyFill="1" applyBorder="1"/>
    <xf numFmtId="0" fontId="10" fillId="22" borderId="24" xfId="0" applyFont="1" applyFill="1" applyBorder="1"/>
    <xf numFmtId="0" fontId="10" fillId="0" borderId="24" xfId="0" applyFont="1" applyBorder="1" applyAlignment="1">
      <alignment horizontal="center"/>
    </xf>
    <xf numFmtId="3" fontId="10" fillId="22" borderId="24" xfId="0" applyNumberFormat="1" applyFont="1" applyFill="1" applyBorder="1" applyAlignment="1">
      <alignment vertical="top"/>
    </xf>
    <xf numFmtId="3" fontId="51" fillId="22" borderId="23" xfId="0" applyNumberFormat="1" applyFont="1" applyFill="1" applyBorder="1" applyAlignment="1">
      <alignment horizontal="center" vertical="top"/>
    </xf>
    <xf numFmtId="10" fontId="7" fillId="22" borderId="23" xfId="2" applyNumberFormat="1" applyFont="1" applyFill="1" applyBorder="1" applyAlignment="1" applyProtection="1"/>
    <xf numFmtId="10" fontId="50" fillId="0" borderId="24" xfId="2" applyNumberFormat="1" applyFont="1" applyBorder="1" applyAlignment="1" applyProtection="1">
      <alignment vertical="top"/>
    </xf>
    <xf numFmtId="166" fontId="50" fillId="22" borderId="24" xfId="2" applyNumberFormat="1" applyFont="1" applyFill="1" applyBorder="1" applyAlignment="1" applyProtection="1">
      <alignment horizontal="center" vertical="top"/>
    </xf>
    <xf numFmtId="3" fontId="0" fillId="0" borderId="24" xfId="0" applyNumberFormat="1" applyBorder="1" applyAlignment="1">
      <alignment vertical="top"/>
    </xf>
    <xf numFmtId="10" fontId="46" fillId="0" borderId="24" xfId="0" applyNumberFormat="1" applyFont="1" applyBorder="1"/>
    <xf numFmtId="3" fontId="51" fillId="0" borderId="23" xfId="0" applyNumberFormat="1" applyFont="1" applyBorder="1" applyAlignment="1">
      <alignment vertical="top"/>
    </xf>
    <xf numFmtId="188" fontId="50" fillId="0" borderId="24" xfId="0" applyNumberFormat="1" applyFont="1" applyBorder="1" applyAlignment="1">
      <alignment vertical="top"/>
    </xf>
    <xf numFmtId="9" fontId="51" fillId="0" borderId="23" xfId="2" applyFont="1" applyBorder="1" applyAlignment="1" applyProtection="1">
      <alignment vertical="top"/>
    </xf>
    <xf numFmtId="3" fontId="52" fillId="0" borderId="23" xfId="0" applyNumberFormat="1" applyFont="1" applyBorder="1" applyAlignment="1">
      <alignment vertical="top"/>
    </xf>
    <xf numFmtId="3" fontId="52" fillId="0" borderId="23" xfId="0" applyNumberFormat="1" applyFont="1" applyBorder="1" applyAlignment="1">
      <alignment horizontal="center" vertical="top"/>
    </xf>
    <xf numFmtId="10" fontId="13" fillId="0" borderId="24" xfId="1" applyNumberFormat="1" applyBorder="1"/>
    <xf numFmtId="3" fontId="50" fillId="0" borderId="28" xfId="0" applyNumberFormat="1" applyFont="1" applyBorder="1" applyAlignment="1">
      <alignment horizontal="right" vertical="top"/>
    </xf>
    <xf numFmtId="3" fontId="50" fillId="0" borderId="28" xfId="0" applyNumberFormat="1" applyFont="1" applyBorder="1" applyAlignment="1">
      <alignment vertical="top"/>
    </xf>
    <xf numFmtId="166" fontId="0" fillId="0" borderId="28" xfId="0" applyNumberFormat="1" applyBorder="1"/>
    <xf numFmtId="3" fontId="50" fillId="0" borderId="29" xfId="0" applyNumberFormat="1" applyFont="1" applyBorder="1" applyAlignment="1">
      <alignment vertical="top"/>
    </xf>
    <xf numFmtId="4" fontId="51" fillId="0" borderId="29" xfId="0" applyNumberFormat="1" applyFont="1" applyBorder="1" applyAlignment="1">
      <alignment vertical="top"/>
    </xf>
    <xf numFmtId="3" fontId="51" fillId="0" borderId="29" xfId="0" applyNumberFormat="1" applyFont="1" applyBorder="1" applyAlignment="1">
      <alignment horizontal="center" vertical="top"/>
    </xf>
    <xf numFmtId="182" fontId="50" fillId="0" borderId="28" xfId="0" applyNumberFormat="1" applyFont="1" applyBorder="1" applyAlignment="1">
      <alignment horizontal="center" vertical="top"/>
    </xf>
    <xf numFmtId="3" fontId="0" fillId="0" borderId="0" xfId="0" applyNumberFormat="1"/>
    <xf numFmtId="167" fontId="0" fillId="0" borderId="8" xfId="0" applyNumberFormat="1" applyBorder="1"/>
    <xf numFmtId="3" fontId="51" fillId="0" borderId="8" xfId="0" applyNumberFormat="1" applyFont="1" applyBorder="1" applyAlignment="1">
      <alignment vertical="top"/>
    </xf>
    <xf numFmtId="3" fontId="51" fillId="0" borderId="8" xfId="0" applyNumberFormat="1" applyFont="1" applyBorder="1" applyAlignment="1">
      <alignment horizontal="center" vertical="top"/>
    </xf>
    <xf numFmtId="166" fontId="3" fillId="0" borderId="0" xfId="1" applyNumberFormat="1" applyFont="1" applyBorder="1" applyAlignment="1" applyProtection="1">
      <alignment horizontal="center"/>
    </xf>
    <xf numFmtId="0" fontId="10" fillId="23" borderId="0" xfId="0" applyFont="1" applyFill="1"/>
    <xf numFmtId="0" fontId="46" fillId="0" borderId="0" xfId="0" applyFont="1"/>
    <xf numFmtId="189" fontId="0" fillId="2" borderId="0" xfId="0" applyNumberFormat="1" applyFill="1"/>
    <xf numFmtId="189" fontId="0" fillId="23" borderId="0" xfId="0" applyNumberFormat="1" applyFill="1"/>
    <xf numFmtId="172" fontId="0" fillId="0" borderId="0" xfId="0" applyNumberFormat="1"/>
    <xf numFmtId="9" fontId="53" fillId="0" borderId="0" xfId="0" applyNumberFormat="1" applyFont="1"/>
    <xf numFmtId="2" fontId="0" fillId="0" borderId="24" xfId="0" applyNumberFormat="1" applyBorder="1" applyAlignment="1">
      <alignment horizontal="center" vertical="top"/>
    </xf>
    <xf numFmtId="2" fontId="10" fillId="0" borderId="24" xfId="0" applyNumberFormat="1" applyFont="1" applyBorder="1" applyAlignment="1">
      <alignment horizontal="center" vertical="top"/>
    </xf>
    <xf numFmtId="10" fontId="0" fillId="2" borderId="24" xfId="0" applyNumberFormat="1" applyFill="1" applyBorder="1"/>
    <xf numFmtId="188" fontId="50" fillId="0" borderId="23" xfId="0" applyNumberFormat="1" applyFont="1" applyBorder="1" applyAlignment="1">
      <alignment horizontal="center" vertical="top"/>
    </xf>
    <xf numFmtId="2" fontId="4" fillId="2" borderId="0" xfId="0" applyNumberFormat="1" applyFont="1" applyFill="1"/>
    <xf numFmtId="4" fontId="0" fillId="0" borderId="0" xfId="0" applyNumberFormat="1"/>
    <xf numFmtId="0" fontId="11" fillId="0" borderId="0" xfId="0" applyFont="1"/>
    <xf numFmtId="0" fontId="3" fillId="18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14" fontId="11" fillId="2" borderId="0" xfId="0" applyNumberFormat="1" applyFont="1" applyFill="1" applyAlignment="1">
      <alignment horizontal="center"/>
    </xf>
    <xf numFmtId="14" fontId="11" fillId="23" borderId="0" xfId="0" applyNumberFormat="1" applyFont="1" applyFill="1" applyAlignment="1">
      <alignment horizontal="center"/>
    </xf>
    <xf numFmtId="0" fontId="7" fillId="0" borderId="0" xfId="0" applyFont="1" applyAlignment="1">
      <alignment horizontal="left"/>
    </xf>
    <xf numFmtId="14" fontId="11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185" fontId="0" fillId="14" borderId="0" xfId="0" applyNumberFormat="1" applyFill="1" applyBorder="1" applyAlignment="1"/>
    <xf numFmtId="0" fontId="34" fillId="0" borderId="0" xfId="0" applyFont="1" applyAlignment="1">
      <alignment horizontal="center" vertical="top" wrapText="1"/>
    </xf>
    <xf numFmtId="185" fontId="0" fillId="12" borderId="0" xfId="0" applyNumberFormat="1" applyFill="1" applyBorder="1" applyAlignment="1"/>
    <xf numFmtId="0" fontId="7" fillId="2" borderId="0" xfId="0" applyFont="1" applyFill="1" applyAlignment="1">
      <alignment horizontal="center"/>
    </xf>
    <xf numFmtId="0" fontId="11" fillId="14" borderId="0" xfId="0" applyFont="1" applyFill="1"/>
    <xf numFmtId="0" fontId="0" fillId="14" borderId="0" xfId="0" applyFill="1"/>
    <xf numFmtId="0" fontId="11" fillId="14" borderId="7" xfId="0" applyFont="1" applyFill="1" applyBorder="1"/>
    <xf numFmtId="0" fontId="3" fillId="14" borderId="7" xfId="0" applyFont="1" applyFill="1" applyBorder="1"/>
    <xf numFmtId="0" fontId="3" fillId="0" borderId="0" xfId="0" applyFont="1" applyAlignment="1">
      <alignment horizontal="center"/>
    </xf>
    <xf numFmtId="0" fontId="3" fillId="14" borderId="0" xfId="0" applyFont="1" applyFill="1"/>
    <xf numFmtId="9" fontId="3" fillId="14" borderId="7" xfId="2" applyFont="1" applyFill="1" applyBorder="1" applyAlignment="1" applyProtection="1"/>
    <xf numFmtId="10" fontId="3" fillId="14" borderId="7" xfId="2" applyNumberFormat="1" applyFont="1" applyFill="1" applyBorder="1" applyAlignment="1" applyProtection="1"/>
    <xf numFmtId="0" fontId="0" fillId="14" borderId="7" xfId="0" applyFill="1" applyBorder="1" applyAlignment="1">
      <alignment horizontal="center"/>
    </xf>
    <xf numFmtId="0" fontId="11" fillId="12" borderId="0" xfId="0" applyFont="1" applyFill="1"/>
    <xf numFmtId="0" fontId="3" fillId="12" borderId="0" xfId="0" applyFont="1" applyFill="1"/>
    <xf numFmtId="9" fontId="3" fillId="12" borderId="7" xfId="2" applyFont="1" applyFill="1" applyBorder="1" applyAlignment="1" applyProtection="1"/>
    <xf numFmtId="10" fontId="3" fillId="12" borderId="7" xfId="2" applyNumberFormat="1" applyFont="1" applyFill="1" applyBorder="1" applyAlignment="1" applyProtection="1"/>
    <xf numFmtId="0" fontId="0" fillId="12" borderId="7" xfId="0" applyFill="1" applyBorder="1"/>
    <xf numFmtId="0" fontId="0" fillId="12" borderId="7" xfId="0" applyFill="1" applyBorder="1" applyAlignment="1">
      <alignment horizontal="center"/>
    </xf>
    <xf numFmtId="10" fontId="3" fillId="0" borderId="0" xfId="2" applyNumberFormat="1" applyFont="1" applyBorder="1" applyAlignment="1" applyProtection="1">
      <alignment vertical="top" wrapText="1"/>
    </xf>
    <xf numFmtId="2" fontId="0" fillId="0" borderId="0" xfId="0" applyNumberFormat="1" applyAlignment="1">
      <alignment horizontal="center"/>
    </xf>
    <xf numFmtId="14" fontId="0" fillId="2" borderId="0" xfId="0" applyNumberFormat="1" applyFill="1" applyAlignment="1">
      <alignment horizontal="center"/>
    </xf>
    <xf numFmtId="189" fontId="0" fillId="23" borderId="8" xfId="0" applyNumberFormat="1" applyFill="1" applyBorder="1" applyAlignment="1">
      <alignment horizontal="center"/>
    </xf>
    <xf numFmtId="166" fontId="0" fillId="14" borderId="7" xfId="0" applyNumberFormat="1" applyFill="1" applyBorder="1" applyAlignment="1">
      <alignment horizontal="center"/>
    </xf>
    <xf numFmtId="14" fontId="11" fillId="24" borderId="0" xfId="0" applyNumberFormat="1" applyFont="1" applyFill="1" applyAlignment="1">
      <alignment horizontal="center"/>
    </xf>
    <xf numFmtId="14" fontId="11" fillId="24" borderId="0" xfId="0" applyNumberFormat="1" applyFont="1" applyFill="1" applyAlignment="1">
      <alignment horizontal="center" wrapText="1"/>
    </xf>
    <xf numFmtId="190" fontId="0" fillId="0" borderId="0" xfId="2" applyNumberFormat="1" applyFont="1" applyBorder="1" applyAlignment="1" applyProtection="1">
      <alignment horizontal="center"/>
    </xf>
    <xf numFmtId="10" fontId="13" fillId="0" borderId="13" xfId="1" applyNumberFormat="1" applyBorder="1"/>
    <xf numFmtId="3" fontId="50" fillId="0" borderId="28" xfId="0" applyNumberFormat="1" applyFont="1" applyBorder="1" applyAlignment="1">
      <alignment horizontal="center" vertical="top"/>
    </xf>
    <xf numFmtId="182" fontId="51" fillId="0" borderId="29" xfId="0" applyNumberFormat="1" applyFont="1" applyBorder="1" applyAlignment="1">
      <alignment horizontal="center" vertical="top"/>
    </xf>
    <xf numFmtId="10" fontId="13" fillId="0" borderId="29" xfId="1" applyNumberFormat="1" applyBorder="1"/>
    <xf numFmtId="0" fontId="3" fillId="2" borderId="0" xfId="0" applyFont="1" applyFill="1" applyAlignment="1">
      <alignment horizontal="center"/>
    </xf>
    <xf numFmtId="164" fontId="13" fillId="5" borderId="11" xfId="1" applyNumberFormat="1" applyFill="1" applyBorder="1" applyAlignment="1">
      <alignment horizontal="center"/>
    </xf>
    <xf numFmtId="0" fontId="17" fillId="0" borderId="0" xfId="3" applyNumberFormat="1" applyFont="1" applyAlignment="1" applyProtection="1">
      <alignment horizontal="center"/>
    </xf>
    <xf numFmtId="172" fontId="6" fillId="4" borderId="2" xfId="1" applyNumberFormat="1" applyFont="1" applyFill="1" applyBorder="1" applyAlignment="1" applyProtection="1">
      <alignment horizontal="right" wrapText="1"/>
    </xf>
    <xf numFmtId="190" fontId="6" fillId="4" borderId="2" xfId="1" applyNumberFormat="1" applyFont="1" applyFill="1" applyBorder="1" applyAlignment="1" applyProtection="1">
      <alignment horizontal="right" wrapText="1"/>
    </xf>
    <xf numFmtId="172" fontId="13" fillId="0" borderId="2" xfId="1" applyNumberFormat="1" applyBorder="1" applyProtection="1"/>
    <xf numFmtId="172" fontId="0" fillId="4" borderId="3" xfId="0" applyNumberFormat="1" applyFill="1" applyBorder="1"/>
    <xf numFmtId="172" fontId="6" fillId="4" borderId="2" xfId="0" applyNumberFormat="1" applyFont="1" applyFill="1" applyBorder="1" applyAlignment="1">
      <alignment horizontal="right" wrapText="1"/>
    </xf>
    <xf numFmtId="0" fontId="4" fillId="5" borderId="0" xfId="0" applyFont="1" applyFill="1"/>
    <xf numFmtId="0" fontId="0" fillId="5" borderId="0" xfId="0" applyFill="1" applyAlignment="1">
      <alignment wrapText="1"/>
    </xf>
    <xf numFmtId="0" fontId="56" fillId="5" borderId="0" xfId="0" applyFont="1" applyFill="1"/>
    <xf numFmtId="0" fontId="4" fillId="8" borderId="0" xfId="0" applyFont="1" applyFill="1" applyAlignment="1">
      <alignment horizontal="center"/>
    </xf>
    <xf numFmtId="0" fontId="4" fillId="25" borderId="0" xfId="0" applyFont="1" applyFill="1" applyAlignment="1">
      <alignment horizontal="center"/>
    </xf>
    <xf numFmtId="0" fontId="4" fillId="25" borderId="0" xfId="0" applyFont="1" applyFill="1"/>
    <xf numFmtId="172" fontId="0" fillId="0" borderId="0" xfId="0" applyNumberFormat="1" applyBorder="1"/>
    <xf numFmtId="0" fontId="32" fillId="0" borderId="22" xfId="0" applyFont="1" applyFill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2" fillId="26" borderId="0" xfId="3" applyFill="1"/>
    <xf numFmtId="0" fontId="2" fillId="8" borderId="0" xfId="3" applyFill="1"/>
    <xf numFmtId="191" fontId="0" fillId="0" borderId="0" xfId="0" applyNumberFormat="1" applyFont="1" applyBorder="1" applyAlignment="1">
      <alignment horizontal="center"/>
    </xf>
    <xf numFmtId="187" fontId="0" fillId="0" borderId="0" xfId="0" applyNumberFormat="1" applyFont="1" applyBorder="1" applyAlignment="1">
      <alignment horizontal="center"/>
    </xf>
    <xf numFmtId="172" fontId="0" fillId="0" borderId="0" xfId="0" applyNumberFormat="1" applyBorder="1" applyAlignment="1">
      <alignment horizontal="center"/>
    </xf>
    <xf numFmtId="0" fontId="62" fillId="0" borderId="22" xfId="0" applyFont="1" applyFill="1" applyBorder="1" applyAlignment="1">
      <alignment horizontal="center"/>
    </xf>
    <xf numFmtId="0" fontId="63" fillId="5" borderId="0" xfId="0" applyFont="1" applyFill="1" applyBorder="1" applyAlignment="1"/>
    <xf numFmtId="0" fontId="63" fillId="5" borderId="5" xfId="0" applyFont="1" applyFill="1" applyBorder="1" applyAlignment="1"/>
    <xf numFmtId="0" fontId="0" fillId="5" borderId="0" xfId="0" applyFill="1" applyBorder="1" applyAlignment="1"/>
    <xf numFmtId="0" fontId="0" fillId="5" borderId="5" xfId="0" applyFill="1" applyBorder="1" applyAlignment="1"/>
    <xf numFmtId="0" fontId="23" fillId="8" borderId="0" xfId="0" applyFont="1" applyFill="1" applyAlignment="1">
      <alignment vertical="top" wrapText="1"/>
    </xf>
    <xf numFmtId="183" fontId="60" fillId="26" borderId="0" xfId="0" applyNumberFormat="1" applyFont="1" applyFill="1" applyAlignment="1">
      <alignment vertical="top" wrapText="1"/>
    </xf>
    <xf numFmtId="183" fontId="27" fillId="26" borderId="0" xfId="0" applyNumberFormat="1" applyFont="1" applyFill="1" applyAlignment="1">
      <alignment vertical="top" wrapText="1"/>
    </xf>
    <xf numFmtId="0" fontId="60" fillId="26" borderId="11" xfId="0" applyFont="1" applyFill="1" applyBorder="1" applyAlignment="1">
      <alignment horizontal="right" vertical="center" wrapText="1" readingOrder="1"/>
    </xf>
    <xf numFmtId="0" fontId="60" fillId="26" borderId="12" xfId="0" applyFont="1" applyFill="1" applyBorder="1" applyAlignment="1">
      <alignment horizontal="right" vertical="center" wrapText="1" readingOrder="1"/>
    </xf>
    <xf numFmtId="0" fontId="27" fillId="26" borderId="12" xfId="0" applyFont="1" applyFill="1" applyBorder="1" applyAlignment="1">
      <alignment horizontal="right" vertical="center" wrapText="1" readingOrder="1"/>
    </xf>
    <xf numFmtId="10" fontId="57" fillId="27" borderId="13" xfId="0" applyNumberFormat="1" applyFont="1" applyFill="1" applyBorder="1" applyAlignment="1">
      <alignment horizontal="right" vertical="center" wrapText="1" indent="1" readingOrder="1"/>
    </xf>
    <xf numFmtId="10" fontId="58" fillId="27" borderId="13" xfId="0" applyNumberFormat="1" applyFont="1" applyFill="1" applyBorder="1" applyAlignment="1">
      <alignment horizontal="right" vertical="center" wrapText="1" indent="1" readingOrder="1"/>
    </xf>
    <xf numFmtId="10" fontId="61" fillId="27" borderId="13" xfId="0" applyNumberFormat="1" applyFont="1" applyFill="1" applyBorder="1" applyAlignment="1">
      <alignment horizontal="right" vertical="center" wrapText="1" indent="1" readingOrder="1"/>
    </xf>
    <xf numFmtId="0" fontId="65" fillId="0" borderId="0" xfId="3" applyFont="1"/>
    <xf numFmtId="14" fontId="66" fillId="8" borderId="11" xfId="0" applyNumberFormat="1" applyFont="1" applyFill="1" applyBorder="1" applyAlignment="1">
      <alignment horizontal="center" vertical="center" readingOrder="1"/>
    </xf>
    <xf numFmtId="14" fontId="66" fillId="8" borderId="11" xfId="0" applyNumberFormat="1" applyFont="1" applyFill="1" applyBorder="1" applyAlignment="1">
      <alignment horizontal="left" vertical="center" indent="1" readingOrder="1"/>
    </xf>
    <xf numFmtId="10" fontId="67" fillId="26" borderId="13" xfId="0" applyNumberFormat="1" applyFont="1" applyFill="1" applyBorder="1" applyAlignment="1">
      <alignment horizontal="right" vertical="center" wrapText="1" indent="1" readingOrder="1"/>
    </xf>
    <xf numFmtId="10" fontId="68" fillId="26" borderId="13" xfId="0" applyNumberFormat="1" applyFont="1" applyFill="1" applyBorder="1" applyAlignment="1">
      <alignment horizontal="right" vertical="center" wrapText="1" indent="1" readingOrder="1"/>
    </xf>
    <xf numFmtId="10" fontId="69" fillId="26" borderId="13" xfId="0" applyNumberFormat="1" applyFont="1" applyFill="1" applyBorder="1" applyAlignment="1">
      <alignment horizontal="right" vertical="center" wrapText="1" indent="1" readingOrder="1"/>
    </xf>
    <xf numFmtId="0" fontId="59" fillId="26" borderId="11" xfId="0" applyFont="1" applyFill="1" applyBorder="1" applyAlignment="1">
      <alignment horizontal="right" vertical="center" wrapText="1" readingOrder="1"/>
    </xf>
    <xf numFmtId="0" fontId="27" fillId="26" borderId="13" xfId="0" applyFont="1" applyFill="1" applyBorder="1" applyAlignment="1">
      <alignment horizontal="right" vertical="center" wrapText="1" readingOrder="1"/>
    </xf>
    <xf numFmtId="183" fontId="27" fillId="26" borderId="12" xfId="0" applyNumberFormat="1" applyFont="1" applyFill="1" applyBorder="1" applyAlignment="1">
      <alignment horizontal="right" vertical="center" wrapText="1" readingOrder="1"/>
    </xf>
    <xf numFmtId="185" fontId="0" fillId="0" borderId="0" xfId="0" applyNumberFormat="1" applyBorder="1" applyAlignment="1">
      <alignment horizontal="center"/>
    </xf>
    <xf numFmtId="10" fontId="69" fillId="26" borderId="13" xfId="1" applyNumberFormat="1" applyFont="1" applyFill="1" applyBorder="1" applyAlignment="1">
      <alignment horizontal="right" vertical="center"/>
    </xf>
    <xf numFmtId="184" fontId="64" fillId="0" borderId="0" xfId="0" applyNumberFormat="1" applyFont="1" applyFill="1" applyAlignment="1">
      <alignment horizontal="center" vertical="center" wrapText="1"/>
    </xf>
    <xf numFmtId="0" fontId="0" fillId="0" borderId="0" xfId="0" applyFill="1"/>
    <xf numFmtId="184" fontId="0" fillId="0" borderId="0" xfId="0" applyNumberFormat="1" applyFill="1" applyAlignment="1">
      <alignment horizontal="center"/>
    </xf>
    <xf numFmtId="184" fontId="30" fillId="0" borderId="0" xfId="0" applyNumberFormat="1" applyFont="1" applyFill="1" applyAlignment="1">
      <alignment horizontal="center" vertical="center" wrapText="1"/>
    </xf>
    <xf numFmtId="0" fontId="59" fillId="26" borderId="0" xfId="3" applyFont="1" applyFill="1"/>
    <xf numFmtId="14" fontId="70" fillId="8" borderId="0" xfId="3" applyNumberFormat="1" applyFont="1" applyFill="1" applyAlignment="1">
      <alignment horizontal="center"/>
    </xf>
    <xf numFmtId="184" fontId="71" fillId="14" borderId="0" xfId="0" applyNumberFormat="1" applyFont="1" applyFill="1" applyBorder="1" applyAlignment="1">
      <alignment horizontal="center"/>
    </xf>
    <xf numFmtId="10" fontId="68" fillId="26" borderId="0" xfId="3" applyNumberFormat="1" applyFont="1" applyFill="1" applyAlignment="1">
      <alignment horizontal="right"/>
    </xf>
    <xf numFmtId="172" fontId="72" fillId="0" borderId="3" xfId="1" applyNumberFormat="1" applyFont="1" applyBorder="1"/>
    <xf numFmtId="183" fontId="0" fillId="0" borderId="24" xfId="0" applyNumberFormat="1" applyBorder="1" applyAlignment="1">
      <alignment horizontal="center" vertical="top"/>
    </xf>
    <xf numFmtId="183" fontId="0" fillId="0" borderId="0" xfId="0" applyNumberFormat="1" applyAlignment="1">
      <alignment horizontal="center"/>
    </xf>
    <xf numFmtId="183" fontId="10" fillId="0" borderId="24" xfId="0" applyNumberFormat="1" applyFont="1" applyBorder="1" applyAlignment="1">
      <alignment horizontal="center" vertical="top"/>
    </xf>
    <xf numFmtId="2" fontId="73" fillId="2" borderId="24" xfId="0" applyNumberFormat="1" applyFont="1" applyFill="1" applyBorder="1"/>
    <xf numFmtId="0" fontId="7" fillId="28" borderId="24" xfId="0" applyFont="1" applyFill="1" applyBorder="1" applyAlignment="1">
      <alignment horizontal="center"/>
    </xf>
    <xf numFmtId="9" fontId="7" fillId="22" borderId="23" xfId="2" applyNumberFormat="1" applyFont="1" applyFill="1" applyBorder="1" applyAlignment="1" applyProtection="1"/>
    <xf numFmtId="2" fontId="73" fillId="2" borderId="0" xfId="0" applyNumberFormat="1" applyFont="1" applyFill="1"/>
    <xf numFmtId="10" fontId="69" fillId="26" borderId="0" xfId="3" applyNumberFormat="1" applyFont="1" applyFill="1" applyAlignment="1">
      <alignment horizontal="right"/>
    </xf>
    <xf numFmtId="0" fontId="74" fillId="0" borderId="0" xfId="0" applyFont="1" applyAlignment="1">
      <alignment horizontal="center"/>
    </xf>
    <xf numFmtId="3" fontId="74" fillId="0" borderId="0" xfId="0" applyNumberFormat="1" applyFont="1" applyAlignment="1">
      <alignment horizontal="center"/>
    </xf>
    <xf numFmtId="10" fontId="50" fillId="0" borderId="23" xfId="0" applyNumberFormat="1" applyFont="1" applyBorder="1" applyAlignment="1">
      <alignment horizontal="center" vertical="top"/>
    </xf>
    <xf numFmtId="2" fontId="74" fillId="0" borderId="0" xfId="0" applyNumberFormat="1" applyFont="1" applyAlignment="1">
      <alignment horizontal="center"/>
    </xf>
    <xf numFmtId="0" fontId="75" fillId="5" borderId="0" xfId="0" applyFont="1" applyFill="1"/>
    <xf numFmtId="4" fontId="75" fillId="5" borderId="0" xfId="0" applyNumberFormat="1" applyFont="1" applyFill="1" applyAlignment="1">
      <alignment horizontal="center"/>
    </xf>
    <xf numFmtId="190" fontId="0" fillId="12" borderId="7" xfId="0" applyNumberFormat="1" applyFill="1" applyBorder="1" applyAlignment="1">
      <alignment horizontal="center"/>
    </xf>
    <xf numFmtId="0" fontId="73" fillId="0" borderId="0" xfId="0" applyFont="1"/>
    <xf numFmtId="10" fontId="0" fillId="12" borderId="7" xfId="0" applyNumberFormat="1" applyFill="1" applyBorder="1"/>
    <xf numFmtId="14" fontId="77" fillId="8" borderId="0" xfId="3" applyNumberFormat="1" applyFont="1" applyFill="1" applyAlignment="1">
      <alignment horizontal="center"/>
    </xf>
    <xf numFmtId="0" fontId="76" fillId="26" borderId="0" xfId="3" applyFont="1" applyFill="1" applyAlignment="1">
      <alignment horizontal="right" vertical="center"/>
    </xf>
    <xf numFmtId="184" fontId="73" fillId="0" borderId="0" xfId="0" applyNumberFormat="1" applyFont="1" applyAlignment="1">
      <alignment horizontal="center"/>
    </xf>
    <xf numFmtId="14" fontId="78" fillId="8" borderId="0" xfId="0" applyNumberFormat="1" applyFont="1" applyFill="1" applyAlignment="1">
      <alignment vertical="top" wrapText="1"/>
    </xf>
    <xf numFmtId="188" fontId="75" fillId="5" borderId="0" xfId="0" applyNumberFormat="1" applyFont="1" applyFill="1" applyAlignment="1">
      <alignment horizontal="center"/>
    </xf>
    <xf numFmtId="0" fontId="9" fillId="0" borderId="0" xfId="0" applyFont="1" applyBorder="1"/>
    <xf numFmtId="0" fontId="9" fillId="0" borderId="9" xfId="0" applyFont="1" applyBorder="1"/>
    <xf numFmtId="0" fontId="9" fillId="0" borderId="0" xfId="0" applyFont="1" applyBorder="1" applyAlignment="1">
      <alignment horizontal="left"/>
    </xf>
    <xf numFmtId="0" fontId="31" fillId="0" borderId="5" xfId="0" applyFont="1" applyBorder="1" applyAlignment="1">
      <alignment horizontal="center"/>
    </xf>
    <xf numFmtId="14" fontId="79" fillId="0" borderId="0" xfId="0" applyNumberFormat="1" applyFont="1" applyAlignment="1">
      <alignment horizontal="right"/>
    </xf>
    <xf numFmtId="3" fontId="79" fillId="0" borderId="0" xfId="0" applyNumberFormat="1" applyFont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/>
    <xf numFmtId="11" fontId="79" fillId="0" borderId="0" xfId="0" applyNumberFormat="1" applyFont="1" applyAlignment="1">
      <alignment horizontal="right"/>
    </xf>
  </cellXfs>
  <cellStyles count="8">
    <cellStyle name="Comma 2" xfId="5"/>
    <cellStyle name="Normal 2" xfId="3"/>
    <cellStyle name="Percent 2" xfId="4"/>
    <cellStyle name="Βασικό_CAPM_Markowitz" xfId="6"/>
    <cellStyle name="Επεξηγηματικό κείμενο" xfId="2" builtinId="53" customBuiltin="1"/>
    <cellStyle name="Κανονικό" xfId="0" builtinId="0"/>
    <cellStyle name="Ποσοστό" xfId="1" builtinId="5"/>
    <cellStyle name="Υπερ-σύνδεση" xfId="7" builtinId="8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DDE6E6"/>
      <rgbColor rgb="FF800000"/>
      <rgbColor rgb="FF006600"/>
      <rgbColor rgb="FF000080"/>
      <rgbColor rgb="FF996600"/>
      <rgbColor rgb="FF800080"/>
      <rgbColor rgb="FF008080"/>
      <rgbColor rgb="FFBFBFBF"/>
      <rgbColor rgb="FF808080"/>
      <rgbColor rgb="FF8EB4E3"/>
      <rgbColor rgb="FFC0504D"/>
      <rgbColor rgb="FFFFFFCC"/>
      <rgbColor rgb="FFDBEEF4"/>
      <rgbColor rgb="FF660066"/>
      <rgbColor rgb="FFC4BD97"/>
      <rgbColor rgb="FF0066CC"/>
      <rgbColor rgb="FFC6D9F1"/>
      <rgbColor rgb="FF000080"/>
      <rgbColor rgb="FFFF00FF"/>
      <rgbColor rgb="FFD7E4BD"/>
      <rgbColor rgb="FFEEEEEE"/>
      <rgbColor rgb="FF800080"/>
      <rgbColor rgb="FF800000"/>
      <rgbColor rgb="FF008080"/>
      <rgbColor rgb="FF0000FF"/>
      <rgbColor rgb="FF00CCFF"/>
      <rgbColor rgb="FFDCE6F2"/>
      <rgbColor rgb="FFCCFFCC"/>
      <rgbColor rgb="FFFFFF99"/>
      <rgbColor rgb="FFB9CDE5"/>
      <rgbColor rgb="FFE6B9B8"/>
      <rgbColor rgb="FFCCC1DA"/>
      <rgbColor rgb="FFFCD5B5"/>
      <rgbColor rgb="FF3366FF"/>
      <rgbColor rgb="FF90AAB5"/>
      <rgbColor rgb="FF92D050"/>
      <rgbColor rgb="FFFFCC00"/>
      <rgbColor rgb="FFFFCCCC"/>
      <rgbColor rgb="FFE6E0EC"/>
      <rgbColor rgb="FFDDDDDD"/>
      <rgbColor rgb="FF7997A5"/>
      <rgbColor rgb="FF003366"/>
      <rgbColor rgb="FFC2D4D4"/>
      <rgbColor rgb="FF111111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void();" TargetMode="External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6.png"/><Relationship Id="rId3" Type="http://schemas.openxmlformats.org/officeDocument/2006/relationships/image" Target="../media/image8.jpe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4.jpeg"/><Relationship Id="rId17" Type="http://schemas.openxmlformats.org/officeDocument/2006/relationships/image" Target="../media/image19.png"/><Relationship Id="rId25" Type="http://schemas.openxmlformats.org/officeDocument/2006/relationships/image" Target="../media/image25.png"/><Relationship Id="rId2" Type="http://schemas.openxmlformats.org/officeDocument/2006/relationships/hyperlink" Target="https://www.investing.com/members/201261514" TargetMode="External"/><Relationship Id="rId16" Type="http://schemas.openxmlformats.org/officeDocument/2006/relationships/image" Target="../media/image18.gif"/><Relationship Id="rId20" Type="http://schemas.openxmlformats.org/officeDocument/2006/relationships/image" Target="../media/image22.jpeg"/><Relationship Id="rId1" Type="http://schemas.openxmlformats.org/officeDocument/2006/relationships/image" Target="../media/image7.png"/><Relationship Id="rId6" Type="http://schemas.openxmlformats.org/officeDocument/2006/relationships/hyperlink" Target="https://www.investing.com/members/200208223" TargetMode="External"/><Relationship Id="rId11" Type="http://schemas.openxmlformats.org/officeDocument/2006/relationships/image" Target="../media/image13.png"/><Relationship Id="rId24" Type="http://schemas.openxmlformats.org/officeDocument/2006/relationships/hyperlink" Target="https://itunes.apple.com/us/app/investing.com-stocks-forex/id909998122?mt=8" TargetMode="External"/><Relationship Id="rId5" Type="http://schemas.openxmlformats.org/officeDocument/2006/relationships/image" Target="../media/image9.jpeg"/><Relationship Id="rId15" Type="http://schemas.openxmlformats.org/officeDocument/2006/relationships/image" Target="../media/image17.png"/><Relationship Id="rId23" Type="http://schemas.openxmlformats.org/officeDocument/2006/relationships/image" Target="../media/image24.png"/><Relationship Id="rId10" Type="http://schemas.openxmlformats.org/officeDocument/2006/relationships/image" Target="../media/image12.gif"/><Relationship Id="rId19" Type="http://schemas.openxmlformats.org/officeDocument/2006/relationships/image" Target="../media/image21.gif"/><Relationship Id="rId4" Type="http://schemas.openxmlformats.org/officeDocument/2006/relationships/hyperlink" Target="https://www.investing.com/members/138827" TargetMode="External"/><Relationship Id="rId9" Type="http://schemas.openxmlformats.org/officeDocument/2006/relationships/image" Target="../media/image11.jpeg"/><Relationship Id="rId14" Type="http://schemas.openxmlformats.org/officeDocument/2006/relationships/image" Target="../media/image16.jpeg"/><Relationship Id="rId22" Type="http://schemas.openxmlformats.org/officeDocument/2006/relationships/hyperlink" Target="https://play.google.com/store/apps/details?id=com.fusionmedia.investing&amp;referrer=utm_source=com_footer&amp;utm_medium=com_footer&amp;utm_term=com_footer&amp;utm_content=com_footer&amp;utm_campaign=com_footer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2" Type="http://schemas.openxmlformats.org/officeDocument/2006/relationships/image" Target="../media/image40.emf"/><Relationship Id="rId1" Type="http://schemas.openxmlformats.org/officeDocument/2006/relationships/image" Target="../media/image39.emf"/><Relationship Id="rId4" Type="http://schemas.openxmlformats.org/officeDocument/2006/relationships/image" Target="../media/image42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2" Type="http://schemas.openxmlformats.org/officeDocument/2006/relationships/image" Target="../media/image40.emf"/><Relationship Id="rId1" Type="http://schemas.openxmlformats.org/officeDocument/2006/relationships/image" Target="../media/image39.emf"/><Relationship Id="rId4" Type="http://schemas.openxmlformats.org/officeDocument/2006/relationships/image" Target="../media/image42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emf"/><Relationship Id="rId1" Type="http://schemas.openxmlformats.org/officeDocument/2006/relationships/image" Target="../media/image4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png"/><Relationship Id="rId7" Type="http://schemas.openxmlformats.org/officeDocument/2006/relationships/image" Target="../media/image31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200904</xdr:colOff>
      <xdr:row>28</xdr:row>
      <xdr:rowOff>48350</xdr:rowOff>
    </xdr:to>
    <xdr:pic>
      <xdr:nvPicPr>
        <xdr:cNvPr id="2" name="1 - Εικόνα" descr="ago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96904" cy="51918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607218</xdr:colOff>
      <xdr:row>30</xdr:row>
      <xdr:rowOff>0</xdr:rowOff>
    </xdr:from>
    <xdr:to>
      <xdr:col>25</xdr:col>
      <xdr:colOff>202406</xdr:colOff>
      <xdr:row>84</xdr:row>
      <xdr:rowOff>1437</xdr:rowOff>
    </xdr:to>
    <xdr:pic>
      <xdr:nvPicPr>
        <xdr:cNvPr id="3" name="2 - Εικόνα" descr="Χωρίς τίτλο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8" y="5715000"/>
          <a:ext cx="14775657" cy="10288437"/>
        </a:xfrm>
        <a:prstGeom prst="rect">
          <a:avLst/>
        </a:prstGeom>
      </xdr:spPr>
    </xdr:pic>
    <xdr:clientData/>
  </xdr:twoCellAnchor>
  <xdr:twoCellAnchor editAs="oneCell">
    <xdr:from>
      <xdr:col>0</xdr:col>
      <xdr:colOff>500743</xdr:colOff>
      <xdr:row>141</xdr:row>
      <xdr:rowOff>32657</xdr:rowOff>
    </xdr:from>
    <xdr:to>
      <xdr:col>30</xdr:col>
      <xdr:colOff>503297</xdr:colOff>
      <xdr:row>195</xdr:row>
      <xdr:rowOff>148338</xdr:rowOff>
    </xdr:to>
    <xdr:pic>
      <xdr:nvPicPr>
        <xdr:cNvPr id="6" name="5 - Εικόνα" descr="4.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743" y="26125714"/>
          <a:ext cx="18290554" cy="10108767"/>
        </a:xfrm>
        <a:prstGeom prst="rect">
          <a:avLst/>
        </a:prstGeom>
      </xdr:spPr>
    </xdr:pic>
    <xdr:clientData/>
  </xdr:twoCellAnchor>
  <xdr:twoCellAnchor editAs="oneCell">
    <xdr:from>
      <xdr:col>0</xdr:col>
      <xdr:colOff>522515</xdr:colOff>
      <xdr:row>84</xdr:row>
      <xdr:rowOff>174171</xdr:rowOff>
    </xdr:from>
    <xdr:to>
      <xdr:col>30</xdr:col>
      <xdr:colOff>525069</xdr:colOff>
      <xdr:row>138</xdr:row>
      <xdr:rowOff>12258</xdr:rowOff>
    </xdr:to>
    <xdr:pic>
      <xdr:nvPicPr>
        <xdr:cNvPr id="7" name="6 - Εικόνα" descr="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2515" y="15718971"/>
          <a:ext cx="18290554" cy="98311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7</xdr:row>
      <xdr:rowOff>0</xdr:rowOff>
    </xdr:from>
    <xdr:to>
      <xdr:col>14</xdr:col>
      <xdr:colOff>9525</xdr:colOff>
      <xdr:row>10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 flipH="1">
          <a:off x="7331075" y="1339850"/>
          <a:ext cx="5645150" cy="676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523874</xdr:colOff>
      <xdr:row>4</xdr:row>
      <xdr:rowOff>104775</xdr:rowOff>
    </xdr:from>
    <xdr:to>
      <xdr:col>14</xdr:col>
      <xdr:colOff>28574</xdr:colOff>
      <xdr:row>5</xdr:row>
      <xdr:rowOff>66675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 flipH="1">
          <a:off x="7292974" y="866775"/>
          <a:ext cx="570230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542921</xdr:colOff>
      <xdr:row>9</xdr:row>
      <xdr:rowOff>0</xdr:rowOff>
    </xdr:from>
    <xdr:to>
      <xdr:col>13</xdr:col>
      <xdr:colOff>371474</xdr:colOff>
      <xdr:row>11</xdr:row>
      <xdr:rowOff>76199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H="1">
          <a:off x="7312021" y="1720850"/>
          <a:ext cx="5416553" cy="4571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7</xdr:row>
      <xdr:rowOff>0</xdr:rowOff>
    </xdr:from>
    <xdr:to>
      <xdr:col>14</xdr:col>
      <xdr:colOff>9525</xdr:colOff>
      <xdr:row>10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 flipH="1">
          <a:off x="7762875" y="1346200"/>
          <a:ext cx="5645150" cy="676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523874</xdr:colOff>
      <xdr:row>4</xdr:row>
      <xdr:rowOff>104775</xdr:rowOff>
    </xdr:from>
    <xdr:to>
      <xdr:col>14</xdr:col>
      <xdr:colOff>28574</xdr:colOff>
      <xdr:row>5</xdr:row>
      <xdr:rowOff>66675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 flipH="1">
          <a:off x="7724774" y="873125"/>
          <a:ext cx="570230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542921</xdr:colOff>
      <xdr:row>9</xdr:row>
      <xdr:rowOff>0</xdr:rowOff>
    </xdr:from>
    <xdr:to>
      <xdr:col>13</xdr:col>
      <xdr:colOff>371474</xdr:colOff>
      <xdr:row>11</xdr:row>
      <xdr:rowOff>76199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H="1">
          <a:off x="7743821" y="1727200"/>
          <a:ext cx="5416553" cy="4571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283029</xdr:colOff>
      <xdr:row>83</xdr:row>
      <xdr:rowOff>114300</xdr:rowOff>
    </xdr:to>
    <xdr:sp macro="" textlink="">
      <xdr:nvSpPr>
        <xdr:cNvPr id="14343" name="commentBox_23705_img"/>
        <xdr:cNvSpPr>
          <a:spLocks noChangeAspect="1" noChangeArrowheads="1"/>
        </xdr:cNvSpPr>
      </xdr:nvSpPr>
      <xdr:spPr bwMode="auto">
        <a:xfrm>
          <a:off x="1571625" y="19088100"/>
          <a:ext cx="1104900" cy="4953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762000</xdr:colOff>
      <xdr:row>85</xdr:row>
      <xdr:rowOff>0</xdr:rowOff>
    </xdr:to>
    <xdr:pic>
      <xdr:nvPicPr>
        <xdr:cNvPr id="14345" name="Picture 9" descr="https://i-invdn-com.akamaized.net/defaultUserMaleTmp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1625" y="22002750"/>
          <a:ext cx="762000" cy="76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314325</xdr:colOff>
      <xdr:row>82</xdr:row>
      <xdr:rowOff>123825</xdr:rowOff>
    </xdr:to>
    <xdr:pic>
      <xdr:nvPicPr>
        <xdr:cNvPr id="14346" name="Picture 10" descr="James Kaufma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71625" y="22764750"/>
          <a:ext cx="314325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314325</xdr:colOff>
      <xdr:row>82</xdr:row>
      <xdr:rowOff>123825</xdr:rowOff>
    </xdr:to>
    <xdr:pic>
      <xdr:nvPicPr>
        <xdr:cNvPr id="14347" name="Picture 11" descr="Steve Bernstein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71625" y="24669750"/>
          <a:ext cx="314325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314325</xdr:colOff>
      <xdr:row>82</xdr:row>
      <xdr:rowOff>123825</xdr:rowOff>
    </xdr:to>
    <xdr:pic>
      <xdr:nvPicPr>
        <xdr:cNvPr id="14348" name="Picture 12" descr="Gino11able .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571625" y="26574750"/>
          <a:ext cx="314325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283029</xdr:colOff>
      <xdr:row>83</xdr:row>
      <xdr:rowOff>114300</xdr:rowOff>
    </xdr:to>
    <xdr:sp macro="" textlink="">
      <xdr:nvSpPr>
        <xdr:cNvPr id="14349" name="commentBox_ADD_ID_HERE_img"/>
        <xdr:cNvSpPr>
          <a:spLocks noChangeAspect="1" noChangeArrowheads="1"/>
        </xdr:cNvSpPr>
      </xdr:nvSpPr>
      <xdr:spPr bwMode="auto">
        <a:xfrm>
          <a:off x="1571625" y="28670250"/>
          <a:ext cx="1104900" cy="4953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762000</xdr:colOff>
      <xdr:row>85</xdr:row>
      <xdr:rowOff>0</xdr:rowOff>
    </xdr:to>
    <xdr:pic>
      <xdr:nvPicPr>
        <xdr:cNvPr id="14351" name="Picture 15" descr="https://i-invdn-com.akamaized.net/defaultUserMaleTmp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1625" y="31184850"/>
          <a:ext cx="762000" cy="76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97292</xdr:colOff>
      <xdr:row>82</xdr:row>
      <xdr:rowOff>123825</xdr:rowOff>
    </xdr:to>
    <xdr:pic>
      <xdr:nvPicPr>
        <xdr:cNvPr id="14360" name="Picture 24" descr="https://a-invdn-com.akamaized.net/Broker_Button_New/fab_47909261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571625" y="36366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152400</xdr:colOff>
      <xdr:row>81</xdr:row>
      <xdr:rowOff>0</xdr:rowOff>
    </xdr:from>
    <xdr:to>
      <xdr:col>4</xdr:col>
      <xdr:colOff>266700</xdr:colOff>
      <xdr:row>82</xdr:row>
      <xdr:rowOff>123825</xdr:rowOff>
    </xdr:to>
    <xdr:pic>
      <xdr:nvPicPr>
        <xdr:cNvPr id="14361" name="Picture 25" descr="https://a-invdn-com.akamaized.net/Broker_Button_New/Forex_Tab/EN/EN_Iforex_Button_100x33_YellowBook_YB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533650" y="36366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81</xdr:row>
      <xdr:rowOff>0</xdr:rowOff>
    </xdr:from>
    <xdr:to>
      <xdr:col>6</xdr:col>
      <xdr:colOff>469446</xdr:colOff>
      <xdr:row>82</xdr:row>
      <xdr:rowOff>123825</xdr:rowOff>
    </xdr:to>
    <xdr:pic>
      <xdr:nvPicPr>
        <xdr:cNvPr id="14362" name="Picture 26" descr="https://a-invdn-com.akamaized.net/Broker_Button_New/fab_93952366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495675" y="36366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97292</xdr:colOff>
      <xdr:row>82</xdr:row>
      <xdr:rowOff>123825</xdr:rowOff>
    </xdr:to>
    <xdr:pic>
      <xdr:nvPicPr>
        <xdr:cNvPr id="14363" name="Picture 27" descr="https://a-invdn-com.akamaized.net/Broker_Button_New/Forex_Tab/Kawase%20Flat%20Logo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71625" y="365569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152400</xdr:colOff>
      <xdr:row>81</xdr:row>
      <xdr:rowOff>0</xdr:rowOff>
    </xdr:from>
    <xdr:to>
      <xdr:col>4</xdr:col>
      <xdr:colOff>266700</xdr:colOff>
      <xdr:row>82</xdr:row>
      <xdr:rowOff>123825</xdr:rowOff>
    </xdr:to>
    <xdr:pic>
      <xdr:nvPicPr>
        <xdr:cNvPr id="14364" name="Picture 28" descr="https://a-invdn-com.akamaized.net/Broker_Button_New/fab_2979746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33650" y="365569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81</xdr:row>
      <xdr:rowOff>0</xdr:rowOff>
    </xdr:from>
    <xdr:to>
      <xdr:col>6</xdr:col>
      <xdr:colOff>469446</xdr:colOff>
      <xdr:row>82</xdr:row>
      <xdr:rowOff>123825</xdr:rowOff>
    </xdr:to>
    <xdr:pic>
      <xdr:nvPicPr>
        <xdr:cNvPr id="14365" name="Picture 29" descr="https://a-invdn-com.akamaized.net/Broker_Button_New/fab_76368117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495675" y="365569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97292</xdr:colOff>
      <xdr:row>82</xdr:row>
      <xdr:rowOff>123825</xdr:rowOff>
    </xdr:to>
    <xdr:pic>
      <xdr:nvPicPr>
        <xdr:cNvPr id="14366" name="Picture 30" descr="https://a-invdn-com.akamaized.net/Broker_Button_New/Forex_Tab/XM_logo_Jul16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71625" y="36747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152400</xdr:colOff>
      <xdr:row>81</xdr:row>
      <xdr:rowOff>0</xdr:rowOff>
    </xdr:from>
    <xdr:to>
      <xdr:col>4</xdr:col>
      <xdr:colOff>266700</xdr:colOff>
      <xdr:row>82</xdr:row>
      <xdr:rowOff>123825</xdr:rowOff>
    </xdr:to>
    <xdr:pic>
      <xdr:nvPicPr>
        <xdr:cNvPr id="14367" name="Picture 31" descr="https://a-invdn-com.akamaized.net/Broker_Button_New/fab_12518343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533650" y="36747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81</xdr:row>
      <xdr:rowOff>0</xdr:rowOff>
    </xdr:from>
    <xdr:to>
      <xdr:col>6</xdr:col>
      <xdr:colOff>469446</xdr:colOff>
      <xdr:row>82</xdr:row>
      <xdr:rowOff>123825</xdr:rowOff>
    </xdr:to>
    <xdr:pic>
      <xdr:nvPicPr>
        <xdr:cNvPr id="14368" name="Picture 32" descr="https://a-invdn-com.akamaized.net/Broker_Button_New/fab_61854540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495675" y="36747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97292</xdr:colOff>
      <xdr:row>82</xdr:row>
      <xdr:rowOff>123825</xdr:rowOff>
    </xdr:to>
    <xdr:pic>
      <xdr:nvPicPr>
        <xdr:cNvPr id="14369" name="Picture 33" descr="https://a-invdn-com.akamaized.net/Broker_Button_New/Forex_Tab/EN/AVA/AVA_White%20100x33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571625" y="369379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152400</xdr:colOff>
      <xdr:row>81</xdr:row>
      <xdr:rowOff>0</xdr:rowOff>
    </xdr:from>
    <xdr:to>
      <xdr:col>4</xdr:col>
      <xdr:colOff>266700</xdr:colOff>
      <xdr:row>82</xdr:row>
      <xdr:rowOff>123825</xdr:rowOff>
    </xdr:to>
    <xdr:pic>
      <xdr:nvPicPr>
        <xdr:cNvPr id="14370" name="Picture 34" descr="https://a-invdn-com.akamaized.net/Broker_Button_New/Forex_Tab/Plus500%20Button%20UpdateSep2016.pn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533650" y="369379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97292</xdr:colOff>
      <xdr:row>82</xdr:row>
      <xdr:rowOff>123825</xdr:rowOff>
    </xdr:to>
    <xdr:pic>
      <xdr:nvPicPr>
        <xdr:cNvPr id="14371" name="Picture 35" descr="https://a-invdn-com.akamaized.net/Broker_Button_New/fab_6541110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571625" y="37128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152400</xdr:colOff>
      <xdr:row>81</xdr:row>
      <xdr:rowOff>0</xdr:rowOff>
    </xdr:from>
    <xdr:to>
      <xdr:col>4</xdr:col>
      <xdr:colOff>266700</xdr:colOff>
      <xdr:row>82</xdr:row>
      <xdr:rowOff>123825</xdr:rowOff>
    </xdr:to>
    <xdr:pic>
      <xdr:nvPicPr>
        <xdr:cNvPr id="14372" name="Picture 36" descr="https://a-invdn-com.akamaized.net/Broker_Button_New/fab_78944716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33650" y="37128450"/>
          <a:ext cx="952500" cy="314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702129</xdr:colOff>
      <xdr:row>90</xdr:row>
      <xdr:rowOff>47625</xdr:rowOff>
    </xdr:to>
    <xdr:pic>
      <xdr:nvPicPr>
        <xdr:cNvPr id="14386" name="Picture 50" descr="https://i-invdn-com.akamaized.net/footer/footerMobile4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71625" y="72732900"/>
          <a:ext cx="1533525" cy="17621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559254</xdr:colOff>
      <xdr:row>83</xdr:row>
      <xdr:rowOff>19050</xdr:rowOff>
    </xdr:to>
    <xdr:pic>
      <xdr:nvPicPr>
        <xdr:cNvPr id="14387" name="Picture 51" descr="DOWNLOAD APP">
          <a:hlinkClick xmlns:r="http://schemas.openxmlformats.org/officeDocument/2006/relationships" r:id="rId2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571625" y="73113900"/>
          <a:ext cx="1390650" cy="4000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266700</xdr:colOff>
      <xdr:row>81</xdr:row>
      <xdr:rowOff>0</xdr:rowOff>
    </xdr:from>
    <xdr:to>
      <xdr:col>6</xdr:col>
      <xdr:colOff>1360</xdr:colOff>
      <xdr:row>83</xdr:row>
      <xdr:rowOff>19050</xdr:rowOff>
    </xdr:to>
    <xdr:pic>
      <xdr:nvPicPr>
        <xdr:cNvPr id="14388" name="Picture 52" descr="App store">
          <a:hlinkClick xmlns:r="http://schemas.openxmlformats.org/officeDocument/2006/relationships" r:id="rId2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71800" y="73113900"/>
          <a:ext cx="1257300" cy="4000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711654</xdr:colOff>
      <xdr:row>82</xdr:row>
      <xdr:rowOff>133350</xdr:rowOff>
    </xdr:to>
    <xdr:pic>
      <xdr:nvPicPr>
        <xdr:cNvPr id="14389" name="Picture 53" descr="Investing.com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571625" y="73494900"/>
          <a:ext cx="1543050" cy="3238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100523</xdr:colOff>
      <xdr:row>13</xdr:row>
      <xdr:rowOff>170970</xdr:rowOff>
    </xdr:from>
    <xdr:to>
      <xdr:col>9</xdr:col>
      <xdr:colOff>208163</xdr:colOff>
      <xdr:row>15</xdr:row>
      <xdr:rowOff>75769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4454280" y="3247920"/>
          <a:ext cx="1896480" cy="30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138683</xdr:colOff>
      <xdr:row>6</xdr:row>
      <xdr:rowOff>25309</xdr:rowOff>
    </xdr:from>
    <xdr:to>
      <xdr:col>9</xdr:col>
      <xdr:colOff>246323</xdr:colOff>
      <xdr:row>7</xdr:row>
      <xdr:rowOff>184156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/>
        <a:stretch/>
      </xdr:blipFill>
      <xdr:spPr>
        <a:xfrm>
          <a:off x="4492440" y="1457280"/>
          <a:ext cx="1896480" cy="37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107003</xdr:colOff>
      <xdr:row>11</xdr:row>
      <xdr:rowOff>75969</xdr:rowOff>
    </xdr:from>
    <xdr:to>
      <xdr:col>9</xdr:col>
      <xdr:colOff>214643</xdr:colOff>
      <xdr:row>12</xdr:row>
      <xdr:rowOff>190089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/>
        <a:stretch/>
      </xdr:blipFill>
      <xdr:spPr>
        <a:xfrm>
          <a:off x="4460760" y="2492280"/>
          <a:ext cx="1896480" cy="304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6</xdr:row>
      <xdr:rowOff>0</xdr:rowOff>
    </xdr:from>
    <xdr:to>
      <xdr:col>7</xdr:col>
      <xdr:colOff>9525</xdr:colOff>
      <xdr:row>9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 flipH="1">
          <a:off x="7343775" y="1352550"/>
          <a:ext cx="5476875" cy="676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523874</xdr:colOff>
      <xdr:row>3</xdr:row>
      <xdr:rowOff>104775</xdr:rowOff>
    </xdr:from>
    <xdr:to>
      <xdr:col>7</xdr:col>
      <xdr:colOff>28574</xdr:colOff>
      <xdr:row>4</xdr:row>
      <xdr:rowOff>66675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 flipH="1">
          <a:off x="7305674" y="866775"/>
          <a:ext cx="5534025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542921</xdr:colOff>
      <xdr:row>8</xdr:row>
      <xdr:rowOff>0</xdr:rowOff>
    </xdr:from>
    <xdr:to>
      <xdr:col>6</xdr:col>
      <xdr:colOff>371474</xdr:colOff>
      <xdr:row>10</xdr:row>
      <xdr:rowOff>76199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H="1">
          <a:off x="7324721" y="1733550"/>
          <a:ext cx="5276853" cy="4571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561975</xdr:colOff>
      <xdr:row>37</xdr:row>
      <xdr:rowOff>0</xdr:rowOff>
    </xdr:from>
    <xdr:to>
      <xdr:col>7</xdr:col>
      <xdr:colOff>9525</xdr:colOff>
      <xdr:row>40</xdr:row>
      <xdr:rowOff>104775</xdr:rowOff>
    </xdr:to>
    <xdr:sp macro="" textlink="">
      <xdr:nvSpPr>
        <xdr:cNvPr id="5" name="Line 1"/>
        <xdr:cNvSpPr>
          <a:spLocks noChangeShapeType="1"/>
        </xdr:cNvSpPr>
      </xdr:nvSpPr>
      <xdr:spPr bwMode="auto">
        <a:xfrm flipH="1">
          <a:off x="1781175" y="1117600"/>
          <a:ext cx="5676900" cy="657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523874</xdr:colOff>
      <xdr:row>34</xdr:row>
      <xdr:rowOff>104775</xdr:rowOff>
    </xdr:from>
    <xdr:to>
      <xdr:col>7</xdr:col>
      <xdr:colOff>28574</xdr:colOff>
      <xdr:row>35</xdr:row>
      <xdr:rowOff>66675</xdr:rowOff>
    </xdr:to>
    <xdr:sp macro="" textlink="">
      <xdr:nvSpPr>
        <xdr:cNvPr id="6" name="Line 2"/>
        <xdr:cNvSpPr>
          <a:spLocks noChangeShapeType="1"/>
        </xdr:cNvSpPr>
      </xdr:nvSpPr>
      <xdr:spPr bwMode="auto">
        <a:xfrm flipH="1">
          <a:off x="1743074" y="657225"/>
          <a:ext cx="573405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542921</xdr:colOff>
      <xdr:row>39</xdr:row>
      <xdr:rowOff>0</xdr:rowOff>
    </xdr:from>
    <xdr:to>
      <xdr:col>6</xdr:col>
      <xdr:colOff>371474</xdr:colOff>
      <xdr:row>41</xdr:row>
      <xdr:rowOff>76199</xdr:rowOff>
    </xdr:to>
    <xdr:sp macro="" textlink="">
      <xdr:nvSpPr>
        <xdr:cNvPr id="7" name="Line 3"/>
        <xdr:cNvSpPr>
          <a:spLocks noChangeShapeType="1"/>
        </xdr:cNvSpPr>
      </xdr:nvSpPr>
      <xdr:spPr bwMode="auto">
        <a:xfrm flipH="1">
          <a:off x="1762121" y="1485900"/>
          <a:ext cx="5448303" cy="4444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95400</xdr:rowOff>
    </xdr:from>
    <xdr:to>
      <xdr:col>24</xdr:col>
      <xdr:colOff>435184</xdr:colOff>
      <xdr:row>14</xdr:row>
      <xdr:rowOff>8835</xdr:rowOff>
    </xdr:to>
    <xdr:sp macro="" textlink="">
      <xdr:nvSpPr>
        <xdr:cNvPr id="2" name="CustomShape 1"/>
        <xdr:cNvSpPr/>
      </xdr:nvSpPr>
      <xdr:spPr>
        <a:xfrm>
          <a:off x="12334875" y="1733700"/>
          <a:ext cx="3199815" cy="10659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14</xdr:col>
      <xdr:colOff>181080</xdr:colOff>
      <xdr:row>16</xdr:row>
      <xdr:rowOff>8640</xdr:rowOff>
    </xdr:from>
    <xdr:to>
      <xdr:col>18</xdr:col>
      <xdr:colOff>36200</xdr:colOff>
      <xdr:row>27</xdr:row>
      <xdr:rowOff>84270</xdr:rowOff>
    </xdr:to>
    <xdr:sp macro="" textlink="">
      <xdr:nvSpPr>
        <xdr:cNvPr id="3" name="CustomShape 1"/>
        <xdr:cNvSpPr/>
      </xdr:nvSpPr>
      <xdr:spPr>
        <a:xfrm flipV="1">
          <a:off x="8925030" y="3170940"/>
          <a:ext cx="3523605" cy="21901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19</xdr:col>
      <xdr:colOff>0</xdr:colOff>
      <xdr:row>8</xdr:row>
      <xdr:rowOff>95400</xdr:rowOff>
    </xdr:from>
    <xdr:to>
      <xdr:col>24</xdr:col>
      <xdr:colOff>435184</xdr:colOff>
      <xdr:row>14</xdr:row>
      <xdr:rowOff>8835</xdr:rowOff>
    </xdr:to>
    <xdr:sp macro="" textlink="">
      <xdr:nvSpPr>
        <xdr:cNvPr id="4" name="CustomShape 1"/>
        <xdr:cNvSpPr/>
      </xdr:nvSpPr>
      <xdr:spPr>
        <a:xfrm>
          <a:off x="12334875" y="1733700"/>
          <a:ext cx="3199815" cy="10659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14</xdr:col>
      <xdr:colOff>181080</xdr:colOff>
      <xdr:row>16</xdr:row>
      <xdr:rowOff>8640</xdr:rowOff>
    </xdr:from>
    <xdr:to>
      <xdr:col>18</xdr:col>
      <xdr:colOff>36200</xdr:colOff>
      <xdr:row>27</xdr:row>
      <xdr:rowOff>84270</xdr:rowOff>
    </xdr:to>
    <xdr:sp macro="" textlink="">
      <xdr:nvSpPr>
        <xdr:cNvPr id="5" name="CustomShape 1"/>
        <xdr:cNvSpPr/>
      </xdr:nvSpPr>
      <xdr:spPr>
        <a:xfrm flipV="1">
          <a:off x="8925030" y="3170940"/>
          <a:ext cx="3523605" cy="21901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95400</xdr:rowOff>
    </xdr:from>
    <xdr:to>
      <xdr:col>25</xdr:col>
      <xdr:colOff>37516</xdr:colOff>
      <xdr:row>14</xdr:row>
      <xdr:rowOff>8835</xdr:rowOff>
    </xdr:to>
    <xdr:sp macro="" textlink="">
      <xdr:nvSpPr>
        <xdr:cNvPr id="2" name="CustomShape 1"/>
        <xdr:cNvSpPr/>
      </xdr:nvSpPr>
      <xdr:spPr>
        <a:xfrm>
          <a:off x="13030200" y="2800500"/>
          <a:ext cx="3476040" cy="10659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19</xdr:col>
      <xdr:colOff>0</xdr:colOff>
      <xdr:row>8</xdr:row>
      <xdr:rowOff>95400</xdr:rowOff>
    </xdr:from>
    <xdr:to>
      <xdr:col>25</xdr:col>
      <xdr:colOff>37516</xdr:colOff>
      <xdr:row>14</xdr:row>
      <xdr:rowOff>8835</xdr:rowOff>
    </xdr:to>
    <xdr:sp macro="" textlink="">
      <xdr:nvSpPr>
        <xdr:cNvPr id="4" name="CustomShape 1"/>
        <xdr:cNvSpPr/>
      </xdr:nvSpPr>
      <xdr:spPr>
        <a:xfrm>
          <a:off x="13030200" y="2800500"/>
          <a:ext cx="3476040" cy="10659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373856</xdr:colOff>
      <xdr:row>24</xdr:row>
      <xdr:rowOff>166687</xdr:rowOff>
    </xdr:from>
    <xdr:to>
      <xdr:col>12</xdr:col>
      <xdr:colOff>335336</xdr:colOff>
      <xdr:row>27</xdr:row>
      <xdr:rowOff>120964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10248900" y="5114925"/>
          <a:ext cx="1990305" cy="53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485775</xdr:colOff>
      <xdr:row>29</xdr:row>
      <xdr:rowOff>169069</xdr:rowOff>
    </xdr:from>
    <xdr:to>
      <xdr:col>10</xdr:col>
      <xdr:colOff>475017</xdr:colOff>
      <xdr:row>32</xdr:row>
      <xdr:rowOff>39187</xdr:rowOff>
    </xdr:to>
    <xdr:pic>
      <xdr:nvPicPr>
        <xdr:cNvPr id="3" name="Picture 4"/>
        <xdr:cNvPicPr/>
      </xdr:nvPicPr>
      <xdr:blipFill>
        <a:blip xmlns:r="http://schemas.openxmlformats.org/officeDocument/2006/relationships" r:embed="rId2" cstate="print"/>
        <a:stretch/>
      </xdr:blipFill>
      <xdr:spPr>
        <a:xfrm>
          <a:off x="9544050" y="6086475"/>
          <a:ext cx="1510860" cy="4630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476250</xdr:colOff>
      <xdr:row>32</xdr:row>
      <xdr:rowOff>100012</xdr:rowOff>
    </xdr:from>
    <xdr:to>
      <xdr:col>9</xdr:col>
      <xdr:colOff>628350</xdr:colOff>
      <xdr:row>34</xdr:row>
      <xdr:rowOff>76474</xdr:rowOff>
    </xdr:to>
    <xdr:pic>
      <xdr:nvPicPr>
        <xdr:cNvPr id="4" name="Picture 5"/>
        <xdr:cNvPicPr/>
      </xdr:nvPicPr>
      <xdr:blipFill>
        <a:blip xmlns:r="http://schemas.openxmlformats.org/officeDocument/2006/relationships" r:embed="rId3" cstate="print"/>
        <a:stretch/>
      </xdr:blipFill>
      <xdr:spPr>
        <a:xfrm>
          <a:off x="9534525" y="6610350"/>
          <a:ext cx="971250" cy="35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485775</xdr:colOff>
      <xdr:row>37</xdr:row>
      <xdr:rowOff>166688</xdr:rowOff>
    </xdr:from>
    <xdr:to>
      <xdr:col>9</xdr:col>
      <xdr:colOff>468896</xdr:colOff>
      <xdr:row>39</xdr:row>
      <xdr:rowOff>134648</xdr:rowOff>
    </xdr:to>
    <xdr:pic>
      <xdr:nvPicPr>
        <xdr:cNvPr id="5" name="Picture 3"/>
        <xdr:cNvPicPr/>
      </xdr:nvPicPr>
      <xdr:blipFill>
        <a:blip xmlns:r="http://schemas.openxmlformats.org/officeDocument/2006/relationships" r:embed="rId4" cstate="print"/>
        <a:stretch/>
      </xdr:blipFill>
      <xdr:spPr>
        <a:xfrm>
          <a:off x="9544050" y="7639050"/>
          <a:ext cx="799890" cy="348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595312</xdr:colOff>
      <xdr:row>22</xdr:row>
      <xdr:rowOff>166687</xdr:rowOff>
    </xdr:from>
    <xdr:to>
      <xdr:col>13</xdr:col>
      <xdr:colOff>111498</xdr:colOff>
      <xdr:row>25</xdr:row>
      <xdr:rowOff>128107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10953750" y="4733925"/>
          <a:ext cx="1990305" cy="53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583407</xdr:colOff>
      <xdr:row>27</xdr:row>
      <xdr:rowOff>178594</xdr:rowOff>
    </xdr:from>
    <xdr:to>
      <xdr:col>10</xdr:col>
      <xdr:colOff>696472</xdr:colOff>
      <xdr:row>30</xdr:row>
      <xdr:rowOff>51093</xdr:rowOff>
    </xdr:to>
    <xdr:pic>
      <xdr:nvPicPr>
        <xdr:cNvPr id="4" name="Picture 4"/>
        <xdr:cNvPicPr/>
      </xdr:nvPicPr>
      <xdr:blipFill>
        <a:blip xmlns:r="http://schemas.openxmlformats.org/officeDocument/2006/relationships" r:embed="rId2" cstate="print"/>
        <a:stretch/>
      </xdr:blipFill>
      <xdr:spPr>
        <a:xfrm>
          <a:off x="9544050" y="5705475"/>
          <a:ext cx="1510860" cy="4630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583407</xdr:colOff>
      <xdr:row>30</xdr:row>
      <xdr:rowOff>178593</xdr:rowOff>
    </xdr:from>
    <xdr:to>
      <xdr:col>10</xdr:col>
      <xdr:colOff>159243</xdr:colOff>
      <xdr:row>32</xdr:row>
      <xdr:rowOff>140767</xdr:rowOff>
    </xdr:to>
    <xdr:pic>
      <xdr:nvPicPr>
        <xdr:cNvPr id="5" name="Picture 5"/>
        <xdr:cNvPicPr/>
      </xdr:nvPicPr>
      <xdr:blipFill>
        <a:blip xmlns:r="http://schemas.openxmlformats.org/officeDocument/2006/relationships" r:embed="rId3" cstate="print"/>
        <a:stretch/>
      </xdr:blipFill>
      <xdr:spPr>
        <a:xfrm>
          <a:off x="9544050" y="6296025"/>
          <a:ext cx="971250" cy="35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583407</xdr:colOff>
      <xdr:row>36</xdr:row>
      <xdr:rowOff>166688</xdr:rowOff>
    </xdr:from>
    <xdr:to>
      <xdr:col>9</xdr:col>
      <xdr:colOff>690352</xdr:colOff>
      <xdr:row>38</xdr:row>
      <xdr:rowOff>134648</xdr:rowOff>
    </xdr:to>
    <xdr:pic>
      <xdr:nvPicPr>
        <xdr:cNvPr id="6" name="Picture 3"/>
        <xdr:cNvPicPr/>
      </xdr:nvPicPr>
      <xdr:blipFill>
        <a:blip xmlns:r="http://schemas.openxmlformats.org/officeDocument/2006/relationships" r:embed="rId4" cstate="print"/>
        <a:stretch/>
      </xdr:blipFill>
      <xdr:spPr>
        <a:xfrm>
          <a:off x="9544050" y="7448550"/>
          <a:ext cx="799890" cy="348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514080</xdr:colOff>
      <xdr:row>8</xdr:row>
      <xdr:rowOff>114120</xdr:rowOff>
    </xdr:from>
    <xdr:to>
      <xdr:col>4</xdr:col>
      <xdr:colOff>819120</xdr:colOff>
      <xdr:row>8</xdr:row>
      <xdr:rowOff>114120</xdr:rowOff>
    </xdr:to>
    <xdr:sp macro="" textlink="">
      <xdr:nvSpPr>
        <xdr:cNvPr id="2" name="Line 1"/>
        <xdr:cNvSpPr/>
      </xdr:nvSpPr>
      <xdr:spPr>
        <a:xfrm>
          <a:off x="6448155" y="1638120"/>
          <a:ext cx="514590" cy="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6</xdr:col>
      <xdr:colOff>523800</xdr:colOff>
      <xdr:row>7</xdr:row>
      <xdr:rowOff>46800</xdr:rowOff>
    </xdr:from>
    <xdr:to>
      <xdr:col>11</xdr:col>
      <xdr:colOff>113550</xdr:colOff>
      <xdr:row>7</xdr:row>
      <xdr:rowOff>55440</xdr:rowOff>
    </xdr:to>
    <xdr:sp macro="" textlink="">
      <xdr:nvSpPr>
        <xdr:cNvPr id="3" name="CustomShape 1"/>
        <xdr:cNvSpPr/>
      </xdr:nvSpPr>
      <xdr:spPr>
        <a:xfrm flipV="1">
          <a:off x="8105700" y="1380300"/>
          <a:ext cx="2066250" cy="86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9</xdr:col>
      <xdr:colOff>0</xdr:colOff>
      <xdr:row>10</xdr:row>
      <xdr:rowOff>189720</xdr:rowOff>
    </xdr:from>
    <xdr:to>
      <xdr:col>11</xdr:col>
      <xdr:colOff>27720</xdr:colOff>
      <xdr:row>11</xdr:row>
      <xdr:rowOff>7920</xdr:rowOff>
    </xdr:to>
    <xdr:sp macro="" textlink="">
      <xdr:nvSpPr>
        <xdr:cNvPr id="4" name="CustomShape 1"/>
        <xdr:cNvSpPr/>
      </xdr:nvSpPr>
      <xdr:spPr>
        <a:xfrm flipV="1">
          <a:off x="9124950" y="2094720"/>
          <a:ext cx="1246920" cy="87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95400</xdr:colOff>
      <xdr:row>10</xdr:row>
      <xdr:rowOff>28440</xdr:rowOff>
    </xdr:from>
    <xdr:to>
      <xdr:col>1</xdr:col>
      <xdr:colOff>95760</xdr:colOff>
      <xdr:row>12</xdr:row>
      <xdr:rowOff>180000</xdr:rowOff>
    </xdr:to>
    <xdr:sp macro="" textlink="">
      <xdr:nvSpPr>
        <xdr:cNvPr id="5" name="CustomShape 1"/>
        <xdr:cNvSpPr/>
      </xdr:nvSpPr>
      <xdr:spPr>
        <a:xfrm>
          <a:off x="657375" y="1933440"/>
          <a:ext cx="360" cy="5325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</xdr:col>
      <xdr:colOff>656640</xdr:colOff>
      <xdr:row>4</xdr:row>
      <xdr:rowOff>152280</xdr:rowOff>
    </xdr:from>
    <xdr:to>
      <xdr:col>2</xdr:col>
      <xdr:colOff>657330</xdr:colOff>
      <xdr:row>13</xdr:row>
      <xdr:rowOff>18390</xdr:rowOff>
    </xdr:to>
    <xdr:sp macro="" textlink="">
      <xdr:nvSpPr>
        <xdr:cNvPr id="6" name="CustomShape 1"/>
        <xdr:cNvSpPr/>
      </xdr:nvSpPr>
      <xdr:spPr>
        <a:xfrm flipH="1">
          <a:off x="3409365" y="914280"/>
          <a:ext cx="18360" cy="15996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3</xdr:col>
      <xdr:colOff>838080</xdr:colOff>
      <xdr:row>8</xdr:row>
      <xdr:rowOff>104760</xdr:rowOff>
    </xdr:from>
    <xdr:to>
      <xdr:col>3</xdr:col>
      <xdr:colOff>838440</xdr:colOff>
      <xdr:row>14</xdr:row>
      <xdr:rowOff>161280</xdr:rowOff>
    </xdr:to>
    <xdr:sp macro="" textlink="">
      <xdr:nvSpPr>
        <xdr:cNvPr id="7" name="CustomShape 1"/>
        <xdr:cNvSpPr/>
      </xdr:nvSpPr>
      <xdr:spPr>
        <a:xfrm>
          <a:off x="5295780" y="1628760"/>
          <a:ext cx="360" cy="11995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514080</xdr:colOff>
      <xdr:row>40</xdr:row>
      <xdr:rowOff>114120</xdr:rowOff>
    </xdr:from>
    <xdr:to>
      <xdr:col>4</xdr:col>
      <xdr:colOff>819120</xdr:colOff>
      <xdr:row>40</xdr:row>
      <xdr:rowOff>114120</xdr:rowOff>
    </xdr:to>
    <xdr:sp macro="" textlink="">
      <xdr:nvSpPr>
        <xdr:cNvPr id="8" name="Line 1"/>
        <xdr:cNvSpPr/>
      </xdr:nvSpPr>
      <xdr:spPr>
        <a:xfrm>
          <a:off x="6448155" y="7715070"/>
          <a:ext cx="514590" cy="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6</xdr:col>
      <xdr:colOff>523800</xdr:colOff>
      <xdr:row>39</xdr:row>
      <xdr:rowOff>46800</xdr:rowOff>
    </xdr:from>
    <xdr:to>
      <xdr:col>11</xdr:col>
      <xdr:colOff>113550</xdr:colOff>
      <xdr:row>39</xdr:row>
      <xdr:rowOff>55440</xdr:rowOff>
    </xdr:to>
    <xdr:sp macro="" textlink="">
      <xdr:nvSpPr>
        <xdr:cNvPr id="9" name="CustomShape 1"/>
        <xdr:cNvSpPr/>
      </xdr:nvSpPr>
      <xdr:spPr>
        <a:xfrm flipV="1">
          <a:off x="8105700" y="7457250"/>
          <a:ext cx="2066250" cy="86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9</xdr:col>
      <xdr:colOff>0</xdr:colOff>
      <xdr:row>42</xdr:row>
      <xdr:rowOff>190080</xdr:rowOff>
    </xdr:from>
    <xdr:to>
      <xdr:col>11</xdr:col>
      <xdr:colOff>27720</xdr:colOff>
      <xdr:row>43</xdr:row>
      <xdr:rowOff>7920</xdr:rowOff>
    </xdr:to>
    <xdr:sp macro="" textlink="">
      <xdr:nvSpPr>
        <xdr:cNvPr id="10" name="CustomShape 1"/>
        <xdr:cNvSpPr/>
      </xdr:nvSpPr>
      <xdr:spPr>
        <a:xfrm flipV="1">
          <a:off x="9124950" y="8172030"/>
          <a:ext cx="1246920" cy="83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95400</xdr:colOff>
      <xdr:row>42</xdr:row>
      <xdr:rowOff>28440</xdr:rowOff>
    </xdr:from>
    <xdr:to>
      <xdr:col>1</xdr:col>
      <xdr:colOff>95760</xdr:colOff>
      <xdr:row>44</xdr:row>
      <xdr:rowOff>180000</xdr:rowOff>
    </xdr:to>
    <xdr:sp macro="" textlink="">
      <xdr:nvSpPr>
        <xdr:cNvPr id="11" name="CustomShape 1"/>
        <xdr:cNvSpPr/>
      </xdr:nvSpPr>
      <xdr:spPr>
        <a:xfrm>
          <a:off x="657375" y="8010390"/>
          <a:ext cx="360" cy="5325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</xdr:col>
      <xdr:colOff>656640</xdr:colOff>
      <xdr:row>36</xdr:row>
      <xdr:rowOff>152280</xdr:rowOff>
    </xdr:from>
    <xdr:to>
      <xdr:col>2</xdr:col>
      <xdr:colOff>657330</xdr:colOff>
      <xdr:row>45</xdr:row>
      <xdr:rowOff>18390</xdr:rowOff>
    </xdr:to>
    <xdr:sp macro="" textlink="">
      <xdr:nvSpPr>
        <xdr:cNvPr id="12" name="CustomShape 1"/>
        <xdr:cNvSpPr/>
      </xdr:nvSpPr>
      <xdr:spPr>
        <a:xfrm flipH="1">
          <a:off x="3409365" y="6991230"/>
          <a:ext cx="18360" cy="15996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3</xdr:col>
      <xdr:colOff>838080</xdr:colOff>
      <xdr:row>40</xdr:row>
      <xdr:rowOff>104760</xdr:rowOff>
    </xdr:from>
    <xdr:to>
      <xdr:col>3</xdr:col>
      <xdr:colOff>838440</xdr:colOff>
      <xdr:row>46</xdr:row>
      <xdr:rowOff>161280</xdr:rowOff>
    </xdr:to>
    <xdr:sp macro="" textlink="">
      <xdr:nvSpPr>
        <xdr:cNvPr id="13" name="CustomShape 1"/>
        <xdr:cNvSpPr/>
      </xdr:nvSpPr>
      <xdr:spPr>
        <a:xfrm>
          <a:off x="5295780" y="7705710"/>
          <a:ext cx="360" cy="11995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447480</xdr:colOff>
      <xdr:row>16</xdr:row>
      <xdr:rowOff>95040</xdr:rowOff>
    </xdr:from>
    <xdr:to>
      <xdr:col>7</xdr:col>
      <xdr:colOff>447480</xdr:colOff>
      <xdr:row>22</xdr:row>
      <xdr:rowOff>28305</xdr:rowOff>
    </xdr:to>
    <xdr:sp macro="" textlink="">
      <xdr:nvSpPr>
        <xdr:cNvPr id="2" name="Line 1"/>
        <xdr:cNvSpPr/>
      </xdr:nvSpPr>
      <xdr:spPr>
        <a:xfrm flipV="1">
          <a:off x="8077005" y="4905165"/>
          <a:ext cx="0" cy="110484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438120</xdr:colOff>
      <xdr:row>16</xdr:row>
      <xdr:rowOff>104760</xdr:rowOff>
    </xdr:from>
    <xdr:to>
      <xdr:col>5</xdr:col>
      <xdr:colOff>447480</xdr:colOff>
      <xdr:row>22</xdr:row>
      <xdr:rowOff>47385</xdr:rowOff>
    </xdr:to>
    <xdr:sp macro="" textlink="">
      <xdr:nvSpPr>
        <xdr:cNvPr id="3" name="Line 1"/>
        <xdr:cNvSpPr/>
      </xdr:nvSpPr>
      <xdr:spPr>
        <a:xfrm flipV="1">
          <a:off x="5743545" y="4914885"/>
          <a:ext cx="9360" cy="111420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152280</xdr:colOff>
      <xdr:row>13</xdr:row>
      <xdr:rowOff>9360</xdr:rowOff>
    </xdr:from>
    <xdr:to>
      <xdr:col>4</xdr:col>
      <xdr:colOff>161640</xdr:colOff>
      <xdr:row>25</xdr:row>
      <xdr:rowOff>47580</xdr:rowOff>
    </xdr:to>
    <xdr:sp macro="" textlink="">
      <xdr:nvSpPr>
        <xdr:cNvPr id="4" name="Line 1"/>
        <xdr:cNvSpPr/>
      </xdr:nvSpPr>
      <xdr:spPr>
        <a:xfrm flipH="1" flipV="1">
          <a:off x="4238505" y="4247985"/>
          <a:ext cx="9360" cy="236232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7</xdr:col>
      <xdr:colOff>447480</xdr:colOff>
      <xdr:row>45</xdr:row>
      <xdr:rowOff>95040</xdr:rowOff>
    </xdr:from>
    <xdr:to>
      <xdr:col>7</xdr:col>
      <xdr:colOff>447480</xdr:colOff>
      <xdr:row>51</xdr:row>
      <xdr:rowOff>28305</xdr:rowOff>
    </xdr:to>
    <xdr:sp macro="" textlink="">
      <xdr:nvSpPr>
        <xdr:cNvPr id="5" name="Line 1"/>
        <xdr:cNvSpPr/>
      </xdr:nvSpPr>
      <xdr:spPr>
        <a:xfrm flipV="1">
          <a:off x="8077005" y="12191790"/>
          <a:ext cx="0" cy="110484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438120</xdr:colOff>
      <xdr:row>45</xdr:row>
      <xdr:rowOff>104760</xdr:rowOff>
    </xdr:from>
    <xdr:to>
      <xdr:col>5</xdr:col>
      <xdr:colOff>447480</xdr:colOff>
      <xdr:row>51</xdr:row>
      <xdr:rowOff>47385</xdr:rowOff>
    </xdr:to>
    <xdr:sp macro="" textlink="">
      <xdr:nvSpPr>
        <xdr:cNvPr id="6" name="Line 1"/>
        <xdr:cNvSpPr/>
      </xdr:nvSpPr>
      <xdr:spPr>
        <a:xfrm flipV="1">
          <a:off x="5743545" y="12201510"/>
          <a:ext cx="9360" cy="111420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152280</xdr:colOff>
      <xdr:row>42</xdr:row>
      <xdr:rowOff>9360</xdr:rowOff>
    </xdr:from>
    <xdr:to>
      <xdr:col>4</xdr:col>
      <xdr:colOff>161640</xdr:colOff>
      <xdr:row>54</xdr:row>
      <xdr:rowOff>47580</xdr:rowOff>
    </xdr:to>
    <xdr:sp macro="" textlink="">
      <xdr:nvSpPr>
        <xdr:cNvPr id="7" name="Line 1"/>
        <xdr:cNvSpPr/>
      </xdr:nvSpPr>
      <xdr:spPr>
        <a:xfrm flipH="1" flipV="1">
          <a:off x="4238505" y="11534610"/>
          <a:ext cx="9360" cy="236232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13</xdr:col>
      <xdr:colOff>647640</xdr:colOff>
      <xdr:row>15</xdr:row>
      <xdr:rowOff>47520</xdr:rowOff>
    </xdr:from>
    <xdr:to>
      <xdr:col>13</xdr:col>
      <xdr:colOff>647640</xdr:colOff>
      <xdr:row>20</xdr:row>
      <xdr:rowOff>123900</xdr:rowOff>
    </xdr:to>
    <xdr:sp macro="" textlink="">
      <xdr:nvSpPr>
        <xdr:cNvPr id="8" name="Line 1"/>
        <xdr:cNvSpPr/>
      </xdr:nvSpPr>
      <xdr:spPr>
        <a:xfrm flipV="1">
          <a:off x="11887140" y="4667145"/>
          <a:ext cx="0" cy="106698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13</xdr:col>
      <xdr:colOff>647640</xdr:colOff>
      <xdr:row>44</xdr:row>
      <xdr:rowOff>47520</xdr:rowOff>
    </xdr:from>
    <xdr:to>
      <xdr:col>13</xdr:col>
      <xdr:colOff>647640</xdr:colOff>
      <xdr:row>49</xdr:row>
      <xdr:rowOff>123899</xdr:rowOff>
    </xdr:to>
    <xdr:sp macro="" textlink="">
      <xdr:nvSpPr>
        <xdr:cNvPr id="9" name="Line 1"/>
        <xdr:cNvSpPr/>
      </xdr:nvSpPr>
      <xdr:spPr>
        <a:xfrm flipV="1">
          <a:off x="11887140" y="11953770"/>
          <a:ext cx="0" cy="1066979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47625</xdr:colOff>
      <xdr:row>23</xdr:row>
      <xdr:rowOff>0</xdr:rowOff>
    </xdr:from>
    <xdr:to>
      <xdr:col>5</xdr:col>
      <xdr:colOff>177809</xdr:colOff>
      <xdr:row>24</xdr:row>
      <xdr:rowOff>37800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5010150" y="4543425"/>
          <a:ext cx="1806584" cy="228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266700</xdr:colOff>
      <xdr:row>21</xdr:row>
      <xdr:rowOff>66675</xdr:rowOff>
    </xdr:from>
    <xdr:to>
      <xdr:col>8</xdr:col>
      <xdr:colOff>104744</xdr:colOff>
      <xdr:row>23</xdr:row>
      <xdr:rowOff>28155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/>
        <a:stretch/>
      </xdr:blipFill>
      <xdr:spPr>
        <a:xfrm>
          <a:off x="6905625" y="4229100"/>
          <a:ext cx="1857344" cy="34248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vesting.com/rates-bonds/greece-10-year-bond-yield-historical-data" TargetMode="External"/><Relationship Id="rId6" Type="http://schemas.openxmlformats.org/officeDocument/2006/relationships/oleObject" Target="../embeddings/oleObject2.bin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control" Target="../activeX/activeX8.xml"/><Relationship Id="rId18" Type="http://schemas.openxmlformats.org/officeDocument/2006/relationships/control" Target="../activeX/activeX13.xml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2.xml"/><Relationship Id="rId12" Type="http://schemas.openxmlformats.org/officeDocument/2006/relationships/control" Target="../activeX/activeX7.xml"/><Relationship Id="rId17" Type="http://schemas.openxmlformats.org/officeDocument/2006/relationships/control" Target="../activeX/activeX12.xml"/><Relationship Id="rId2" Type="http://schemas.openxmlformats.org/officeDocument/2006/relationships/drawing" Target="../drawings/drawing3.xml"/><Relationship Id="rId16" Type="http://schemas.openxmlformats.org/officeDocument/2006/relationships/control" Target="../activeX/activeX11.xml"/><Relationship Id="rId20" Type="http://schemas.openxmlformats.org/officeDocument/2006/relationships/control" Target="../activeX/activeX15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1.xml"/><Relationship Id="rId11" Type="http://schemas.openxmlformats.org/officeDocument/2006/relationships/control" Target="../activeX/activeX6.xml"/><Relationship Id="rId5" Type="http://schemas.openxmlformats.org/officeDocument/2006/relationships/oleObject" Target="../embeddings/oleObject4.bin"/><Relationship Id="rId15" Type="http://schemas.openxmlformats.org/officeDocument/2006/relationships/control" Target="../activeX/activeX10.xml"/><Relationship Id="rId10" Type="http://schemas.openxmlformats.org/officeDocument/2006/relationships/control" Target="../activeX/activeX5.xml"/><Relationship Id="rId19" Type="http://schemas.openxmlformats.org/officeDocument/2006/relationships/control" Target="../activeX/activeX14.xml"/><Relationship Id="rId4" Type="http://schemas.openxmlformats.org/officeDocument/2006/relationships/oleObject" Target="../embeddings/oleObject3.bin"/><Relationship Id="rId9" Type="http://schemas.openxmlformats.org/officeDocument/2006/relationships/control" Target="../activeX/activeX4.xml"/><Relationship Id="rId14" Type="http://schemas.openxmlformats.org/officeDocument/2006/relationships/control" Target="../activeX/activeX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K89"/>
  <sheetViews>
    <sheetView topLeftCell="A69" workbookViewId="0">
      <selection activeCell="E18" sqref="E18"/>
    </sheetView>
  </sheetViews>
  <sheetFormatPr defaultRowHeight="14.4"/>
  <cols>
    <col min="1" max="1" width="3.6640625" style="17" customWidth="1"/>
    <col min="2" max="2" width="3.5546875" style="17" bestFit="1" customWidth="1"/>
    <col min="3" max="3" width="28" style="17" customWidth="1"/>
    <col min="4" max="4" width="8.6640625" style="17" customWidth="1"/>
    <col min="5" max="5" width="8.6640625" style="1" customWidth="1"/>
    <col min="6" max="6" width="8.6640625" style="17" customWidth="1"/>
    <col min="7" max="7" width="17.88671875" style="17" customWidth="1"/>
    <col min="8" max="8" width="10.33203125" style="17" customWidth="1"/>
    <col min="9" max="9" width="3.109375" style="126" customWidth="1"/>
    <col min="10" max="248" width="8.6640625" style="17" customWidth="1"/>
    <col min="249" max="250" width="3.6640625" style="17" customWidth="1"/>
    <col min="251" max="251" width="28" style="17" customWidth="1"/>
    <col min="252" max="504" width="8.6640625" style="17" customWidth="1"/>
    <col min="505" max="506" width="3.6640625" style="17" customWidth="1"/>
    <col min="507" max="507" width="28" style="17" customWidth="1"/>
    <col min="508" max="760" width="8.6640625" style="17" customWidth="1"/>
    <col min="761" max="762" width="3.6640625" style="17" customWidth="1"/>
    <col min="763" max="763" width="28" style="17" customWidth="1"/>
    <col min="764" max="1016" width="8.6640625" style="17" customWidth="1"/>
    <col min="1017" max="1018" width="3.6640625" style="17" customWidth="1"/>
    <col min="1019" max="1019" width="28" style="17" customWidth="1"/>
    <col min="1020" max="1025" width="8.6640625" style="17" customWidth="1"/>
  </cols>
  <sheetData>
    <row r="1" spans="2:11" ht="15.6">
      <c r="C1" s="18" t="s">
        <v>23</v>
      </c>
    </row>
    <row r="2" spans="2:11" ht="15.6">
      <c r="C2" s="19" t="s">
        <v>24</v>
      </c>
      <c r="D2" s="20"/>
      <c r="E2" s="21"/>
      <c r="F2" s="20"/>
      <c r="G2" s="20"/>
      <c r="H2" s="20"/>
      <c r="I2" s="129"/>
    </row>
    <row r="4" spans="2:11">
      <c r="C4" s="17" t="s">
        <v>25</v>
      </c>
    </row>
    <row r="5" spans="2:11">
      <c r="C5" s="17" t="s">
        <v>26</v>
      </c>
    </row>
    <row r="6" spans="2:11">
      <c r="C6" s="17" t="s">
        <v>27</v>
      </c>
    </row>
    <row r="7" spans="2:11">
      <c r="C7" s="17" t="s">
        <v>28</v>
      </c>
    </row>
    <row r="8" spans="2:11">
      <c r="C8" s="17" t="s">
        <v>29</v>
      </c>
    </row>
    <row r="9" spans="2:11">
      <c r="C9" s="17" t="s">
        <v>30</v>
      </c>
    </row>
    <row r="10" spans="2:11">
      <c r="C10" s="17" t="s">
        <v>31</v>
      </c>
    </row>
    <row r="11" spans="2:11">
      <c r="C11" s="17" t="s">
        <v>32</v>
      </c>
    </row>
    <row r="12" spans="2:11">
      <c r="C12" s="17" t="s">
        <v>33</v>
      </c>
    </row>
    <row r="13" spans="2:11" ht="15" thickBot="1">
      <c r="B13" s="22"/>
      <c r="C13" s="22"/>
      <c r="D13" s="22"/>
      <c r="E13" s="23"/>
      <c r="F13" s="22"/>
      <c r="G13" s="22"/>
      <c r="H13" s="22"/>
      <c r="I13" s="13"/>
    </row>
    <row r="14" spans="2:11" ht="15" thickTop="1">
      <c r="B14" s="24" t="s">
        <v>34</v>
      </c>
      <c r="C14" s="477" t="s">
        <v>35</v>
      </c>
      <c r="D14" s="477"/>
      <c r="E14" s="477"/>
      <c r="F14" s="477"/>
      <c r="H14" s="25"/>
      <c r="I14" s="26"/>
      <c r="J14" s="25"/>
      <c r="K14" s="26"/>
    </row>
    <row r="15" spans="2:11">
      <c r="E15" s="27"/>
      <c r="H15" s="25"/>
      <c r="J15" s="25"/>
      <c r="K15" s="25"/>
    </row>
    <row r="16" spans="2:11">
      <c r="C16" s="28" t="s">
        <v>36</v>
      </c>
      <c r="D16" s="28" t="s">
        <v>37</v>
      </c>
      <c r="E16" s="28" t="s">
        <v>38</v>
      </c>
      <c r="F16" s="28" t="s">
        <v>39</v>
      </c>
      <c r="G16" s="29" t="s">
        <v>40</v>
      </c>
      <c r="H16" s="25"/>
      <c r="J16" s="25"/>
      <c r="K16" s="25"/>
    </row>
    <row r="17" spans="2:11">
      <c r="E17" s="27"/>
      <c r="H17" s="25"/>
      <c r="J17" s="25"/>
      <c r="K17" s="25"/>
    </row>
    <row r="18" spans="2:11">
      <c r="C18" s="17" t="s">
        <v>41</v>
      </c>
      <c r="D18" s="24" t="s">
        <v>42</v>
      </c>
      <c r="E18" s="30">
        <v>1</v>
      </c>
      <c r="F18" s="17" t="s">
        <v>43</v>
      </c>
      <c r="H18" s="25"/>
      <c r="J18" s="25"/>
      <c r="K18" s="25"/>
    </row>
    <row r="19" spans="2:11">
      <c r="E19" s="27"/>
      <c r="H19" s="25"/>
      <c r="J19" s="25"/>
      <c r="K19" s="25"/>
    </row>
    <row r="20" spans="2:11">
      <c r="B20" s="24" t="s">
        <v>44</v>
      </c>
      <c r="C20" s="476" t="s">
        <v>45</v>
      </c>
      <c r="D20" s="476"/>
      <c r="E20" s="476"/>
      <c r="F20" s="476"/>
      <c r="G20" s="476"/>
      <c r="H20" s="476"/>
      <c r="I20" s="26"/>
      <c r="K20" s="26"/>
    </row>
    <row r="21" spans="2:11">
      <c r="C21" s="478" t="s">
        <v>46</v>
      </c>
      <c r="D21" s="478"/>
      <c r="E21" s="27"/>
      <c r="H21" s="25"/>
      <c r="J21" s="25"/>
      <c r="K21" s="25"/>
    </row>
    <row r="22" spans="2:11">
      <c r="E22" s="27"/>
      <c r="H22" s="25"/>
      <c r="J22" s="25"/>
      <c r="K22" s="25"/>
    </row>
    <row r="23" spans="2:11">
      <c r="C23" s="28" t="s">
        <v>47</v>
      </c>
      <c r="D23" s="28" t="s">
        <v>48</v>
      </c>
      <c r="E23" s="28" t="s">
        <v>49</v>
      </c>
      <c r="F23" s="28" t="s">
        <v>50</v>
      </c>
      <c r="G23" s="29" t="s">
        <v>51</v>
      </c>
      <c r="H23" s="13"/>
      <c r="I23" s="13"/>
      <c r="J23" s="13"/>
      <c r="K23" s="13"/>
    </row>
    <row r="24" spans="2:11">
      <c r="C24" s="27"/>
      <c r="E24" s="27"/>
      <c r="H24" s="25"/>
      <c r="J24" s="25"/>
      <c r="K24" s="25"/>
    </row>
    <row r="25" spans="2:11">
      <c r="C25" s="17" t="s">
        <v>41</v>
      </c>
      <c r="D25" s="24" t="s">
        <v>42</v>
      </c>
      <c r="E25" s="30">
        <v>6</v>
      </c>
      <c r="F25" s="17" t="s">
        <v>43</v>
      </c>
      <c r="H25" s="25"/>
      <c r="J25" s="25"/>
      <c r="K25" s="25"/>
    </row>
    <row r="26" spans="2:11">
      <c r="E26" s="27"/>
      <c r="H26" s="25"/>
      <c r="J26" s="25"/>
      <c r="K26" s="25"/>
    </row>
    <row r="27" spans="2:11">
      <c r="B27" s="24" t="s">
        <v>52</v>
      </c>
      <c r="C27" s="476" t="s">
        <v>53</v>
      </c>
      <c r="D27" s="476"/>
      <c r="E27" s="476"/>
      <c r="F27" s="476"/>
      <c r="G27" s="476"/>
      <c r="H27" s="25"/>
      <c r="J27" s="25"/>
      <c r="K27" s="25"/>
    </row>
    <row r="28" spans="2:11">
      <c r="C28" s="476" t="s">
        <v>54</v>
      </c>
      <c r="D28" s="476"/>
      <c r="E28" s="27"/>
      <c r="H28" s="25"/>
      <c r="J28" s="25"/>
      <c r="K28" s="25"/>
    </row>
    <row r="29" spans="2:11">
      <c r="E29" s="27"/>
      <c r="H29" s="25"/>
      <c r="J29" s="25"/>
      <c r="K29" s="25"/>
    </row>
    <row r="30" spans="2:11">
      <c r="C30" s="28" t="s">
        <v>55</v>
      </c>
      <c r="D30" s="28" t="s">
        <v>56</v>
      </c>
      <c r="E30" s="28" t="s">
        <v>57</v>
      </c>
      <c r="F30" s="28" t="s">
        <v>58</v>
      </c>
      <c r="G30" s="29" t="s">
        <v>59</v>
      </c>
      <c r="H30" s="25"/>
      <c r="J30" s="25"/>
      <c r="K30" s="25"/>
    </row>
    <row r="31" spans="2:11">
      <c r="H31" s="25"/>
      <c r="J31" s="25"/>
      <c r="K31" s="25"/>
    </row>
    <row r="32" spans="2:11">
      <c r="C32" s="17" t="s">
        <v>41</v>
      </c>
      <c r="D32" s="24" t="s">
        <v>42</v>
      </c>
      <c r="E32" s="30">
        <v>1</v>
      </c>
      <c r="F32" s="17" t="s">
        <v>43</v>
      </c>
      <c r="H32" s="25"/>
      <c r="J32" s="25"/>
      <c r="K32" s="25"/>
    </row>
    <row r="33" spans="2:11">
      <c r="E33" s="27"/>
      <c r="H33" s="25"/>
      <c r="J33" s="25"/>
      <c r="K33" s="25"/>
    </row>
    <row r="34" spans="2:11">
      <c r="B34" s="24" t="s">
        <v>60</v>
      </c>
      <c r="C34" s="476" t="s">
        <v>61</v>
      </c>
      <c r="D34" s="476"/>
      <c r="E34" s="476"/>
      <c r="F34" s="476"/>
      <c r="G34" s="476"/>
      <c r="H34" s="476"/>
      <c r="I34" s="26"/>
      <c r="K34" s="26"/>
    </row>
    <row r="35" spans="2:11">
      <c r="C35" s="476" t="s">
        <v>62</v>
      </c>
      <c r="D35" s="476"/>
      <c r="E35" s="476"/>
      <c r="F35" s="476"/>
      <c r="H35" s="25"/>
      <c r="J35" s="25"/>
      <c r="K35" s="25"/>
    </row>
    <row r="36" spans="2:11">
      <c r="E36" s="27"/>
      <c r="H36" s="25"/>
      <c r="J36" s="25"/>
      <c r="K36" s="25"/>
    </row>
    <row r="37" spans="2:11">
      <c r="C37" s="28" t="s">
        <v>63</v>
      </c>
      <c r="D37" s="28" t="s">
        <v>64</v>
      </c>
      <c r="E37" s="28" t="s">
        <v>65</v>
      </c>
      <c r="F37" s="28" t="s">
        <v>66</v>
      </c>
      <c r="G37" s="29" t="s">
        <v>67</v>
      </c>
      <c r="H37" s="25"/>
      <c r="J37" s="25"/>
      <c r="K37" s="25"/>
    </row>
    <row r="38" spans="2:11">
      <c r="E38" s="27"/>
      <c r="G38" s="17" t="s">
        <v>68</v>
      </c>
      <c r="H38" s="25"/>
      <c r="J38" s="25"/>
      <c r="K38" s="25"/>
    </row>
    <row r="39" spans="2:11">
      <c r="C39" s="17" t="s">
        <v>41</v>
      </c>
      <c r="D39" s="24" t="s">
        <v>42</v>
      </c>
      <c r="E39" s="30">
        <v>1</v>
      </c>
      <c r="F39" s="17" t="s">
        <v>43</v>
      </c>
      <c r="H39" s="25"/>
      <c r="J39" s="25"/>
      <c r="K39" s="25"/>
    </row>
    <row r="40" spans="2:11">
      <c r="E40" s="27"/>
      <c r="H40" s="25"/>
      <c r="J40" s="25"/>
      <c r="K40" s="25"/>
    </row>
    <row r="41" spans="2:11">
      <c r="B41" s="24" t="s">
        <v>69</v>
      </c>
      <c r="C41" s="476" t="s">
        <v>70</v>
      </c>
      <c r="D41" s="476"/>
      <c r="E41" s="476"/>
      <c r="F41" s="476"/>
      <c r="H41" s="25"/>
      <c r="I41" s="26"/>
      <c r="J41" s="25"/>
      <c r="K41" s="26"/>
    </row>
    <row r="42" spans="2:11">
      <c r="C42" s="476" t="s">
        <v>71</v>
      </c>
      <c r="D42" s="476"/>
      <c r="E42" s="476"/>
      <c r="F42" s="476"/>
      <c r="G42" s="476"/>
      <c r="H42" s="476"/>
      <c r="K42" s="25"/>
    </row>
    <row r="43" spans="2:11">
      <c r="C43" s="476" t="s">
        <v>72</v>
      </c>
      <c r="D43" s="476"/>
      <c r="E43" s="27"/>
      <c r="H43" s="25"/>
      <c r="J43" s="25"/>
      <c r="K43" s="25"/>
    </row>
    <row r="44" spans="2:11">
      <c r="E44" s="27"/>
      <c r="H44" s="25"/>
      <c r="J44" s="25"/>
      <c r="K44" s="25"/>
    </row>
    <row r="45" spans="2:11">
      <c r="C45" s="28" t="s">
        <v>73</v>
      </c>
      <c r="D45" s="28" t="s">
        <v>74</v>
      </c>
      <c r="E45" s="28" t="s">
        <v>75</v>
      </c>
      <c r="F45" s="28" t="s">
        <v>76</v>
      </c>
      <c r="G45" s="29" t="s">
        <v>77</v>
      </c>
      <c r="H45" s="25"/>
      <c r="J45" s="25"/>
      <c r="K45" s="25"/>
    </row>
    <row r="46" spans="2:11">
      <c r="H46" s="25"/>
      <c r="J46" s="25"/>
      <c r="K46" s="25"/>
    </row>
    <row r="47" spans="2:11">
      <c r="C47" s="17" t="s">
        <v>41</v>
      </c>
      <c r="D47" s="24" t="s">
        <v>42</v>
      </c>
      <c r="E47" s="30">
        <v>3</v>
      </c>
      <c r="F47" s="17" t="s">
        <v>43</v>
      </c>
      <c r="H47" s="25"/>
      <c r="J47" s="25"/>
      <c r="K47" s="25"/>
    </row>
    <row r="48" spans="2:11">
      <c r="E48" s="27"/>
      <c r="H48" s="25"/>
      <c r="J48" s="25"/>
      <c r="K48" s="25"/>
    </row>
    <row r="49" spans="2:11">
      <c r="B49" s="24" t="s">
        <v>78</v>
      </c>
      <c r="C49" s="476" t="s">
        <v>79</v>
      </c>
      <c r="D49" s="476"/>
      <c r="E49" s="476"/>
      <c r="F49" s="476"/>
      <c r="G49" s="476"/>
      <c r="H49" s="476"/>
      <c r="I49" s="26"/>
      <c r="K49" s="26"/>
    </row>
    <row r="50" spans="2:11">
      <c r="C50" s="476" t="s">
        <v>80</v>
      </c>
      <c r="D50" s="476"/>
      <c r="E50" s="476"/>
      <c r="F50" s="476"/>
      <c r="G50" s="476"/>
      <c r="H50" s="25"/>
      <c r="J50" s="25"/>
      <c r="K50" s="25"/>
    </row>
    <row r="51" spans="2:11">
      <c r="C51" s="476" t="s">
        <v>81</v>
      </c>
      <c r="D51" s="476"/>
      <c r="E51" s="476"/>
      <c r="F51" s="476"/>
      <c r="H51" s="25"/>
      <c r="J51" s="25"/>
      <c r="K51" s="25"/>
    </row>
    <row r="52" spans="2:11">
      <c r="E52" s="27"/>
      <c r="H52" s="25"/>
      <c r="J52" s="25"/>
      <c r="K52" s="25"/>
    </row>
    <row r="53" spans="2:11">
      <c r="C53" s="28" t="s">
        <v>82</v>
      </c>
      <c r="D53" s="28" t="s">
        <v>83</v>
      </c>
      <c r="E53" s="28" t="s">
        <v>84</v>
      </c>
      <c r="F53" s="28" t="s">
        <v>58</v>
      </c>
      <c r="G53" s="29" t="s">
        <v>85</v>
      </c>
      <c r="H53" s="25"/>
      <c r="J53" s="25"/>
      <c r="K53" s="25"/>
    </row>
    <row r="54" spans="2:11">
      <c r="E54" s="27"/>
      <c r="H54" s="25"/>
      <c r="J54" s="25"/>
      <c r="K54" s="25"/>
    </row>
    <row r="55" spans="2:11">
      <c r="C55" s="17" t="s">
        <v>41</v>
      </c>
      <c r="D55" s="24" t="s">
        <v>42</v>
      </c>
      <c r="E55" s="30">
        <v>1</v>
      </c>
      <c r="F55" s="17" t="s">
        <v>43</v>
      </c>
      <c r="H55" s="25"/>
      <c r="J55" s="25"/>
      <c r="K55" s="25"/>
    </row>
    <row r="56" spans="2:11">
      <c r="E56" s="27"/>
      <c r="H56" s="25"/>
      <c r="J56" s="25"/>
      <c r="K56" s="25"/>
    </row>
    <row r="57" spans="2:11">
      <c r="B57" s="24" t="s">
        <v>86</v>
      </c>
      <c r="C57" s="476" t="s">
        <v>87</v>
      </c>
      <c r="D57" s="476"/>
      <c r="E57" s="476"/>
      <c r="F57" s="476"/>
      <c r="G57" s="476"/>
      <c r="H57" s="476"/>
      <c r="I57" s="26"/>
      <c r="K57" s="26"/>
    </row>
    <row r="58" spans="2:11">
      <c r="C58" s="476" t="s">
        <v>88</v>
      </c>
      <c r="D58" s="476"/>
      <c r="E58" s="476"/>
      <c r="F58" s="476"/>
      <c r="G58" s="476"/>
      <c r="H58" s="476"/>
      <c r="K58" s="25"/>
    </row>
    <row r="59" spans="2:11">
      <c r="E59" s="27"/>
      <c r="H59" s="25"/>
      <c r="J59" s="25"/>
      <c r="K59" s="25"/>
    </row>
    <row r="60" spans="2:11">
      <c r="C60" s="28" t="s">
        <v>89</v>
      </c>
      <c r="D60" s="28" t="s">
        <v>90</v>
      </c>
      <c r="E60" s="28" t="s">
        <v>91</v>
      </c>
      <c r="F60" s="28" t="s">
        <v>92</v>
      </c>
      <c r="G60" s="29" t="s">
        <v>93</v>
      </c>
      <c r="H60" s="13"/>
      <c r="J60" s="13"/>
      <c r="K60" s="25"/>
    </row>
    <row r="61" spans="2:11">
      <c r="C61" s="17" t="s">
        <v>68</v>
      </c>
      <c r="E61" s="27"/>
      <c r="H61" s="25"/>
      <c r="J61" s="25"/>
      <c r="K61" s="25"/>
    </row>
    <row r="62" spans="2:11">
      <c r="C62" s="17" t="s">
        <v>41</v>
      </c>
      <c r="D62" s="24" t="s">
        <v>42</v>
      </c>
      <c r="E62" s="30">
        <v>1</v>
      </c>
      <c r="F62" s="17" t="s">
        <v>43</v>
      </c>
      <c r="H62" s="25"/>
      <c r="J62" s="25"/>
      <c r="K62" s="25"/>
    </row>
    <row r="63" spans="2:11">
      <c r="E63" s="27"/>
      <c r="H63" s="25"/>
      <c r="J63" s="25"/>
      <c r="K63" s="25"/>
    </row>
    <row r="64" spans="2:11">
      <c r="B64" s="24" t="s">
        <v>94</v>
      </c>
      <c r="C64" s="476" t="s">
        <v>95</v>
      </c>
      <c r="D64" s="476"/>
      <c r="E64" s="476"/>
      <c r="F64" s="476"/>
      <c r="G64" s="476"/>
      <c r="H64" s="476"/>
      <c r="I64" s="26"/>
      <c r="K64" s="26"/>
    </row>
    <row r="65" spans="2:11">
      <c r="E65" s="27"/>
      <c r="H65" s="25"/>
      <c r="J65" s="25"/>
      <c r="K65" s="25"/>
    </row>
    <row r="66" spans="2:11">
      <c r="C66" s="28" t="s">
        <v>36</v>
      </c>
      <c r="D66" s="28" t="s">
        <v>96</v>
      </c>
      <c r="E66" s="28" t="s">
        <v>97</v>
      </c>
      <c r="F66" s="28" t="s">
        <v>98</v>
      </c>
      <c r="G66" s="29" t="s">
        <v>99</v>
      </c>
      <c r="H66" s="25"/>
      <c r="J66" s="25"/>
      <c r="K66" s="25"/>
    </row>
    <row r="67" spans="2:11">
      <c r="E67" s="27"/>
      <c r="H67" s="25"/>
      <c r="J67" s="25"/>
      <c r="K67" s="25"/>
    </row>
    <row r="68" spans="2:11">
      <c r="C68" s="17" t="s">
        <v>41</v>
      </c>
      <c r="D68" s="24" t="s">
        <v>42</v>
      </c>
      <c r="E68" s="30"/>
      <c r="F68" s="17" t="s">
        <v>43</v>
      </c>
      <c r="H68" s="25"/>
      <c r="J68" s="25"/>
      <c r="K68" s="25"/>
    </row>
    <row r="69" spans="2:11">
      <c r="E69" s="27"/>
      <c r="H69" s="25"/>
      <c r="J69" s="25"/>
      <c r="K69" s="25"/>
    </row>
    <row r="70" spans="2:11">
      <c r="B70" s="24" t="s">
        <v>100</v>
      </c>
      <c r="C70" s="476" t="s">
        <v>101</v>
      </c>
      <c r="D70" s="476"/>
      <c r="E70" s="476"/>
      <c r="F70" s="476"/>
      <c r="G70" s="476"/>
      <c r="H70" s="25"/>
      <c r="I70" s="26"/>
      <c r="J70" s="25"/>
      <c r="K70" s="26"/>
    </row>
    <row r="71" spans="2:11">
      <c r="E71" s="27"/>
      <c r="H71" s="25"/>
      <c r="J71" s="25"/>
      <c r="K71" s="25"/>
    </row>
    <row r="72" spans="2:11" ht="28.8">
      <c r="C72" s="31" t="s">
        <v>102</v>
      </c>
      <c r="D72" s="31"/>
      <c r="E72" s="28" t="s">
        <v>103</v>
      </c>
      <c r="F72" s="31"/>
      <c r="G72" s="32" t="s">
        <v>104</v>
      </c>
      <c r="H72" s="13"/>
      <c r="J72" s="13"/>
    </row>
    <row r="73" spans="2:11">
      <c r="E73" s="27"/>
      <c r="H73" s="25"/>
      <c r="J73" s="25"/>
      <c r="K73" s="25"/>
    </row>
    <row r="74" spans="2:11">
      <c r="C74" s="17" t="s">
        <v>41</v>
      </c>
      <c r="D74" s="24" t="s">
        <v>42</v>
      </c>
      <c r="E74" s="30">
        <v>1</v>
      </c>
      <c r="F74" s="17" t="s">
        <v>43</v>
      </c>
      <c r="H74" s="25"/>
      <c r="J74" s="25"/>
      <c r="K74" s="25"/>
    </row>
    <row r="75" spans="2:11">
      <c r="E75" s="27"/>
      <c r="H75" s="25"/>
      <c r="J75" s="25"/>
      <c r="K75" s="25"/>
    </row>
    <row r="76" spans="2:11" ht="15" thickBot="1">
      <c r="B76" s="33"/>
      <c r="C76" s="33"/>
      <c r="D76" s="33"/>
      <c r="E76" s="34"/>
      <c r="F76" s="33"/>
      <c r="G76" s="33"/>
      <c r="H76" s="25"/>
      <c r="J76" s="25"/>
      <c r="K76" s="25"/>
    </row>
    <row r="77" spans="2:11">
      <c r="C77" s="17" t="s">
        <v>105</v>
      </c>
      <c r="D77" s="24" t="s">
        <v>42</v>
      </c>
      <c r="E77" s="396">
        <f>SUM(E18+E25+E32+E39+E47+E55+E62+E74)</f>
        <v>15</v>
      </c>
      <c r="F77" s="17" t="s">
        <v>43</v>
      </c>
      <c r="H77" s="25"/>
      <c r="J77" s="25"/>
      <c r="K77" s="25"/>
    </row>
    <row r="78" spans="2:11">
      <c r="E78" s="27"/>
      <c r="H78" s="25"/>
      <c r="J78" s="25"/>
      <c r="K78" s="25"/>
    </row>
    <row r="79" spans="2:11">
      <c r="C79" s="17" t="s">
        <v>106</v>
      </c>
      <c r="D79" s="24" t="s">
        <v>42</v>
      </c>
      <c r="E79" s="35">
        <v>1.875</v>
      </c>
      <c r="F79" s="17" t="s">
        <v>43</v>
      </c>
      <c r="H79" s="25"/>
      <c r="J79" s="25"/>
      <c r="K79" s="25"/>
    </row>
    <row r="80" spans="2:11">
      <c r="C80" s="476" t="s">
        <v>107</v>
      </c>
      <c r="D80" s="476"/>
      <c r="E80" s="27"/>
      <c r="H80" s="25"/>
      <c r="J80" s="25"/>
      <c r="K80" s="25"/>
    </row>
    <row r="81" spans="2:11" ht="15" thickBot="1">
      <c r="B81" s="36"/>
      <c r="C81" s="36"/>
      <c r="D81" s="36"/>
      <c r="E81" s="37"/>
      <c r="F81" s="36"/>
      <c r="G81" s="36"/>
      <c r="H81" s="25"/>
      <c r="J81" s="25"/>
      <c r="K81" s="25"/>
    </row>
    <row r="82" spans="2:11" ht="15.6" thickTop="1" thickBot="1">
      <c r="E82" s="27"/>
      <c r="H82" s="25"/>
      <c r="J82" s="25"/>
      <c r="K82" s="25"/>
    </row>
    <row r="83" spans="2:11" ht="15" thickBot="1">
      <c r="B83" s="27">
        <v>1</v>
      </c>
      <c r="C83" s="17" t="s">
        <v>108</v>
      </c>
      <c r="D83" s="38"/>
      <c r="E83" s="127">
        <f>E79/9</f>
        <v>0.20833333333333334</v>
      </c>
      <c r="G83" s="128" t="s">
        <v>109</v>
      </c>
      <c r="H83" s="13"/>
      <c r="I83" s="13"/>
      <c r="J83" s="13"/>
      <c r="K83" s="13"/>
    </row>
    <row r="84" spans="2:11">
      <c r="B84" s="27"/>
      <c r="C84" s="17" t="s">
        <v>110</v>
      </c>
      <c r="D84" s="38"/>
      <c r="E84" s="39"/>
      <c r="H84" s="13"/>
      <c r="I84" s="13"/>
      <c r="J84" s="13"/>
      <c r="K84" s="13"/>
    </row>
    <row r="85" spans="2:11">
      <c r="B85" s="27"/>
      <c r="C85" s="125" t="s">
        <v>164</v>
      </c>
      <c r="E85" s="40"/>
      <c r="H85" s="13"/>
      <c r="I85" s="13"/>
      <c r="J85" s="13"/>
      <c r="K85" s="13"/>
    </row>
    <row r="86" spans="2:11">
      <c r="B86" s="27"/>
      <c r="C86" s="125"/>
      <c r="E86" s="40"/>
      <c r="H86" s="13"/>
      <c r="I86" s="13"/>
      <c r="J86" s="13"/>
      <c r="K86" s="13"/>
    </row>
    <row r="87" spans="2:11">
      <c r="B87" s="27">
        <v>2</v>
      </c>
      <c r="C87" s="17" t="s">
        <v>111</v>
      </c>
      <c r="E87" s="41">
        <f>1-E83</f>
        <v>0.79166666666666663</v>
      </c>
      <c r="G87" s="17" t="s">
        <v>112</v>
      </c>
      <c r="H87" s="13"/>
      <c r="I87" s="13"/>
      <c r="J87" s="13"/>
      <c r="K87" s="13"/>
    </row>
    <row r="88" spans="2:11">
      <c r="C88" t="s">
        <v>113</v>
      </c>
      <c r="H88" s="13"/>
      <c r="I88" s="13"/>
      <c r="J88" s="13"/>
      <c r="K88" s="13"/>
    </row>
    <row r="89" spans="2:11">
      <c r="C89" s="125" t="s">
        <v>165</v>
      </c>
      <c r="H89" s="13"/>
      <c r="I89" s="13"/>
      <c r="J89" s="13"/>
      <c r="K89" s="13"/>
    </row>
  </sheetData>
  <mergeCells count="18">
    <mergeCell ref="C14:F14"/>
    <mergeCell ref="C20:H20"/>
    <mergeCell ref="C21:D21"/>
    <mergeCell ref="C27:G27"/>
    <mergeCell ref="C28:D28"/>
    <mergeCell ref="C35:F35"/>
    <mergeCell ref="C41:F41"/>
    <mergeCell ref="C42:H42"/>
    <mergeCell ref="C43:D43"/>
    <mergeCell ref="C34:H34"/>
    <mergeCell ref="C64:H64"/>
    <mergeCell ref="C70:G70"/>
    <mergeCell ref="C80:D80"/>
    <mergeCell ref="C49:H49"/>
    <mergeCell ref="C50:G50"/>
    <mergeCell ref="C51:F51"/>
    <mergeCell ref="C57:H57"/>
    <mergeCell ref="C58:H58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70" zoomScaleNormal="70" workbookViewId="0">
      <selection activeCell="AA77" sqref="AA77"/>
    </sheetView>
  </sheetViews>
  <sheetFormatPr defaultRowHeight="14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7"/>
  <sheetViews>
    <sheetView zoomScale="80" zoomScaleNormal="80" workbookViewId="0">
      <selection activeCell="J12" sqref="J12"/>
    </sheetView>
  </sheetViews>
  <sheetFormatPr defaultColWidth="8.6640625" defaultRowHeight="14.4"/>
  <cols>
    <col min="1" max="1" width="26.6640625" style="43" bestFit="1" customWidth="1"/>
    <col min="2" max="2" width="15.6640625" style="43" customWidth="1"/>
    <col min="3" max="6" width="11.44140625" style="43" bestFit="1" customWidth="1"/>
    <col min="7" max="7" width="12.109375" style="43" bestFit="1" customWidth="1"/>
    <col min="8" max="8" width="8.6640625" style="43"/>
    <col min="9" max="9" width="17.5546875" style="43" customWidth="1"/>
    <col min="10" max="10" width="77.33203125" style="43" bestFit="1" customWidth="1"/>
    <col min="11" max="11" width="51.5546875" style="43" customWidth="1"/>
    <col min="12" max="12" width="9.33203125" style="43" customWidth="1"/>
    <col min="13" max="13" width="10.44140625" style="43" bestFit="1" customWidth="1"/>
    <col min="14" max="14" width="8.6640625" style="43"/>
    <col min="15" max="15" width="11.33203125" style="43" customWidth="1"/>
    <col min="16" max="16384" width="8.6640625" style="43"/>
  </cols>
  <sheetData>
    <row r="1" spans="1:17" ht="15" thickBot="1">
      <c r="A1" s="42" t="s">
        <v>116</v>
      </c>
      <c r="B1" s="434" t="s">
        <v>0</v>
      </c>
      <c r="C1" s="434" t="s">
        <v>117</v>
      </c>
      <c r="D1" s="434" t="s">
        <v>1</v>
      </c>
      <c r="E1" s="434" t="s">
        <v>2</v>
      </c>
      <c r="F1" s="434" t="s">
        <v>3</v>
      </c>
      <c r="G1" s="434" t="s">
        <v>118</v>
      </c>
      <c r="J1" s="104" t="s">
        <v>120</v>
      </c>
    </row>
    <row r="2" spans="1:17" ht="16.2" thickBot="1">
      <c r="B2" s="435">
        <v>44123</v>
      </c>
      <c r="C2" s="440">
        <v>7.9399999999999991E-3</v>
      </c>
      <c r="D2" s="430">
        <v>7.6499999999999997E-3</v>
      </c>
      <c r="E2" s="430">
        <v>8.26E-3</v>
      </c>
      <c r="F2" s="441">
        <v>6.7400000000000003E-3</v>
      </c>
      <c r="G2" s="437">
        <v>1.7299999999999999E-2</v>
      </c>
    </row>
    <row r="3" spans="1:17" ht="16.2" thickBot="1">
      <c r="B3" s="435">
        <v>44131</v>
      </c>
      <c r="C3" s="442">
        <v>9.1900000000000003E-3</v>
      </c>
      <c r="D3" s="442">
        <v>9.1599999999999997E-3</v>
      </c>
      <c r="E3" s="442">
        <v>9.1900000000000003E-3</v>
      </c>
      <c r="F3" s="442">
        <v>8.09E-3</v>
      </c>
      <c r="G3" s="438">
        <v>-7.6E-3</v>
      </c>
      <c r="I3" s="45" t="s">
        <v>121</v>
      </c>
      <c r="J3" s="46"/>
      <c r="K3" s="46"/>
      <c r="L3" s="46"/>
      <c r="M3" s="46"/>
      <c r="O3" s="46"/>
      <c r="P3" s="46"/>
      <c r="Q3" s="46"/>
    </row>
    <row r="4" spans="1:17" ht="16.2" thickBot="1">
      <c r="B4" s="435">
        <v>44138</v>
      </c>
      <c r="C4" s="442">
        <v>8.9700000000000005E-3</v>
      </c>
      <c r="D4" s="442">
        <v>9.2200000000000008E-3</v>
      </c>
      <c r="E4" s="442">
        <v>9.2200000000000008E-3</v>
      </c>
      <c r="F4" s="442">
        <v>8.1399999999999997E-3</v>
      </c>
      <c r="G4" s="438">
        <v>-2.7199999999999998E-2</v>
      </c>
      <c r="I4" s="51" t="s">
        <v>122</v>
      </c>
      <c r="J4" s="46"/>
      <c r="K4" s="46"/>
      <c r="L4" s="46"/>
      <c r="M4" s="46"/>
      <c r="O4" s="46"/>
      <c r="P4" s="46"/>
      <c r="Q4" s="46"/>
    </row>
    <row r="5" spans="1:17" ht="16.2" thickBot="1">
      <c r="B5" s="436">
        <v>44145</v>
      </c>
      <c r="C5" s="442">
        <v>8.5900000000000004E-3</v>
      </c>
      <c r="D5" s="442">
        <v>8.6700000000000006E-3</v>
      </c>
      <c r="E5" s="442">
        <v>8.6700000000000006E-3</v>
      </c>
      <c r="F5" s="442">
        <v>8.2699999999999996E-3</v>
      </c>
      <c r="G5" s="438">
        <v>-1.55E-2</v>
      </c>
      <c r="I5" s="47"/>
      <c r="J5" s="47"/>
      <c r="K5" s="47"/>
      <c r="L5" s="47"/>
      <c r="M5" s="47"/>
      <c r="N5" s="47"/>
      <c r="O5" s="48" t="s">
        <v>123</v>
      </c>
      <c r="Q5" s="46"/>
    </row>
    <row r="6" spans="1:17" ht="16.2" thickTop="1">
      <c r="B6" s="436">
        <v>44159</v>
      </c>
      <c r="C6" s="442">
        <v>6.7000000000000002E-3</v>
      </c>
      <c r="D6" s="442">
        <v>6.6E-3</v>
      </c>
      <c r="E6" s="442">
        <v>6.7000000000000002E-3</v>
      </c>
      <c r="F6" s="442">
        <v>5.5900000000000004E-3</v>
      </c>
      <c r="G6" s="437">
        <v>6.0000000000000001E-3</v>
      </c>
      <c r="I6" s="49" t="s">
        <v>124</v>
      </c>
      <c r="J6" s="50">
        <v>1000</v>
      </c>
      <c r="K6" s="51" t="s">
        <v>125</v>
      </c>
      <c r="L6" s="51" t="s">
        <v>126</v>
      </c>
      <c r="N6" s="52"/>
      <c r="O6" s="53"/>
      <c r="P6" s="54"/>
      <c r="Q6" s="46"/>
    </row>
    <row r="7" spans="1:17" ht="15.6">
      <c r="B7" s="450">
        <v>44166</v>
      </c>
      <c r="C7" s="449">
        <v>6.3200000000000001E-3</v>
      </c>
      <c r="D7" s="449">
        <v>6.3499999999999997E-3</v>
      </c>
      <c r="E7" s="449">
        <v>6.3800000000000003E-3</v>
      </c>
      <c r="F7" s="449">
        <v>6.2100000000000002E-3</v>
      </c>
      <c r="G7" s="452">
        <v>-2.3999999999999998E-3</v>
      </c>
      <c r="I7" s="49" t="s">
        <v>22</v>
      </c>
      <c r="J7" s="55">
        <v>10</v>
      </c>
      <c r="K7" s="51" t="s">
        <v>127</v>
      </c>
      <c r="L7" s="51" t="s">
        <v>128</v>
      </c>
      <c r="N7" s="54"/>
      <c r="O7" s="56" t="s">
        <v>129</v>
      </c>
      <c r="P7" s="54"/>
      <c r="Q7" s="46"/>
    </row>
    <row r="8" spans="1:17" ht="15.6">
      <c r="B8" s="450">
        <v>44173</v>
      </c>
      <c r="C8" s="449">
        <v>6.2700000000000004E-3</v>
      </c>
      <c r="D8" s="449">
        <v>6.2700000000000004E-3</v>
      </c>
      <c r="E8" s="449">
        <v>6.2899999999999996E-3</v>
      </c>
      <c r="F8" s="449">
        <v>6.2700000000000004E-3</v>
      </c>
      <c r="G8" s="452">
        <v>-5.5999999999999999E-3</v>
      </c>
      <c r="I8" s="49" t="s">
        <v>168</v>
      </c>
      <c r="J8" s="50">
        <f>J7*J9</f>
        <v>10</v>
      </c>
      <c r="K8" s="51"/>
      <c r="L8" s="51"/>
      <c r="N8" s="54"/>
      <c r="O8" s="56" t="s">
        <v>171</v>
      </c>
      <c r="P8" s="54"/>
      <c r="Q8" s="46"/>
    </row>
    <row r="9" spans="1:17" ht="15.6">
      <c r="B9" s="450">
        <v>44179</v>
      </c>
      <c r="C9" s="449">
        <v>5.96E-3</v>
      </c>
      <c r="D9" s="449">
        <v>5.9199999999999999E-3</v>
      </c>
      <c r="E9" s="449">
        <v>5.9899999999999997E-3</v>
      </c>
      <c r="F9" s="449">
        <v>5.8700000000000002E-3</v>
      </c>
      <c r="G9" s="461">
        <v>9.2999999999999992E-3</v>
      </c>
      <c r="I9" s="49" t="s">
        <v>167</v>
      </c>
      <c r="J9" s="57">
        <v>1</v>
      </c>
      <c r="K9" s="51" t="s">
        <v>166</v>
      </c>
      <c r="L9" s="51" t="s">
        <v>130</v>
      </c>
      <c r="N9" s="54"/>
      <c r="O9" s="56" t="s">
        <v>131</v>
      </c>
      <c r="P9" s="54"/>
      <c r="Q9" s="46"/>
    </row>
    <row r="10" spans="1:17">
      <c r="B10" s="416"/>
      <c r="C10" s="415"/>
      <c r="D10" s="415"/>
      <c r="E10" s="415"/>
      <c r="F10" s="415"/>
      <c r="G10" s="415"/>
      <c r="I10" s="49" t="s">
        <v>132</v>
      </c>
      <c r="J10" s="131">
        <f>J6*J11</f>
        <v>7.9399999999999995</v>
      </c>
      <c r="K10" s="51" t="s">
        <v>133</v>
      </c>
      <c r="L10" s="51" t="s">
        <v>134</v>
      </c>
      <c r="N10" s="54"/>
      <c r="O10" s="56" t="s">
        <v>169</v>
      </c>
      <c r="P10" s="52"/>
      <c r="Q10" s="119" t="s">
        <v>162</v>
      </c>
    </row>
    <row r="11" spans="1:17">
      <c r="B11" s="416"/>
      <c r="C11" s="415"/>
      <c r="D11" s="415"/>
      <c r="E11" s="415"/>
      <c r="F11" s="415"/>
      <c r="G11" s="415"/>
      <c r="I11" s="49" t="s">
        <v>135</v>
      </c>
      <c r="J11" s="398">
        <f>C2</f>
        <v>7.9399999999999991E-3</v>
      </c>
      <c r="K11" s="51" t="s">
        <v>136</v>
      </c>
      <c r="L11" s="51" t="s">
        <v>137</v>
      </c>
      <c r="N11" s="54"/>
      <c r="O11" s="54"/>
      <c r="P11" s="54"/>
      <c r="Q11" s="46"/>
    </row>
    <row r="12" spans="1:17" ht="15.6">
      <c r="B12" s="471">
        <v>44208</v>
      </c>
      <c r="C12" s="472">
        <v>6.2700000000000004E-3</v>
      </c>
      <c r="D12" s="415"/>
      <c r="E12" s="415"/>
      <c r="F12" s="415"/>
      <c r="G12" s="415"/>
      <c r="I12" s="49" t="s">
        <v>138</v>
      </c>
      <c r="J12" s="59">
        <f>C9</f>
        <v>5.96E-3</v>
      </c>
      <c r="K12" s="51" t="s">
        <v>139</v>
      </c>
      <c r="L12" s="51" t="s">
        <v>140</v>
      </c>
      <c r="N12" s="60"/>
      <c r="O12" s="54"/>
      <c r="P12" s="54"/>
      <c r="Q12" s="46"/>
    </row>
    <row r="13" spans="1:17" ht="15" thickBot="1">
      <c r="I13" s="49"/>
      <c r="J13" s="61"/>
      <c r="K13" s="51"/>
      <c r="L13" s="51"/>
      <c r="N13" s="62"/>
      <c r="O13" s="54"/>
      <c r="P13" s="54"/>
      <c r="Q13" s="46"/>
    </row>
    <row r="14" spans="1:17">
      <c r="I14" s="117" t="s">
        <v>141</v>
      </c>
      <c r="J14" s="397">
        <f>-PV(J12/J9,J8,J10,J6)</f>
        <v>1019.1661344210419</v>
      </c>
      <c r="K14" s="113" t="s">
        <v>142</v>
      </c>
      <c r="L14" s="105" t="s">
        <v>143</v>
      </c>
      <c r="M14" s="109"/>
      <c r="N14" s="63"/>
      <c r="O14" s="52"/>
      <c r="P14" s="52"/>
      <c r="Q14" s="46"/>
    </row>
    <row r="15" spans="1:17">
      <c r="I15" s="117"/>
      <c r="J15" s="116">
        <f>J14/J6</f>
        <v>1.0191661344210419</v>
      </c>
      <c r="K15" s="113" t="str">
        <f>IF(J14&lt;J6,"ΥΠΟ ΤΟ ΑΡΤΙΟ",IF(J14&gt;J6,"ΥΠΕΡ ΤΟ ΑΡΤΙΟ","ΣΤΟ ΑΡΤΙΟ"))</f>
        <v>ΥΠΕΡ ΤΟ ΑΡΤΙΟ</v>
      </c>
      <c r="L15" s="105"/>
      <c r="M15" s="106"/>
      <c r="N15" s="52"/>
      <c r="O15" s="52"/>
      <c r="P15" s="52"/>
      <c r="Q15" s="46"/>
    </row>
    <row r="16" spans="1:17">
      <c r="I16" s="110"/>
      <c r="J16" s="111"/>
      <c r="K16" s="112"/>
      <c r="L16" s="107"/>
      <c r="M16" s="108"/>
      <c r="N16" s="68"/>
      <c r="O16" s="68"/>
      <c r="P16" s="54"/>
      <c r="Q16" s="46"/>
    </row>
    <row r="17" spans="9:17">
      <c r="I17" s="46" t="s">
        <v>144</v>
      </c>
      <c r="J17" s="46"/>
      <c r="K17" s="46"/>
      <c r="L17" s="46"/>
      <c r="M17" s="46"/>
      <c r="N17" s="46"/>
      <c r="O17" s="46"/>
      <c r="P17" s="46"/>
      <c r="Q17" s="46"/>
    </row>
    <row r="18" spans="9:17">
      <c r="I18" s="51" t="s">
        <v>145</v>
      </c>
      <c r="J18" s="46"/>
      <c r="K18" s="46"/>
      <c r="L18" s="46"/>
      <c r="M18" s="46"/>
      <c r="N18" s="46"/>
      <c r="O18" s="46"/>
      <c r="P18" s="46"/>
      <c r="Q18" s="46"/>
    </row>
    <row r="19" spans="9:17">
      <c r="I19" s="51" t="s">
        <v>146</v>
      </c>
      <c r="J19" s="46"/>
      <c r="K19" s="46"/>
      <c r="L19" s="46"/>
      <c r="M19" s="46"/>
      <c r="O19" s="46"/>
      <c r="P19" s="46"/>
      <c r="Q19" s="46"/>
    </row>
    <row r="20" spans="9:17">
      <c r="I20" s="51"/>
      <c r="J20" s="46"/>
      <c r="K20" s="46"/>
      <c r="L20" s="51" t="s">
        <v>147</v>
      </c>
      <c r="M20" s="46"/>
      <c r="O20" s="46"/>
      <c r="P20" s="46"/>
      <c r="Q20" s="46"/>
    </row>
    <row r="21" spans="9:17">
      <c r="I21" s="69" t="s">
        <v>148</v>
      </c>
      <c r="J21" s="70"/>
      <c r="K21" s="69" t="s">
        <v>149</v>
      </c>
      <c r="L21" s="69" t="s">
        <v>148</v>
      </c>
      <c r="M21" s="70"/>
      <c r="N21" s="69" t="s">
        <v>150</v>
      </c>
      <c r="O21" s="69"/>
    </row>
    <row r="22" spans="9:17">
      <c r="I22" s="71">
        <f>J10</f>
        <v>7.9399999999999995</v>
      </c>
      <c r="J22" s="49" t="s">
        <v>151</v>
      </c>
      <c r="K22" s="72">
        <f>PV(J12/J9,J8,-1)</f>
        <v>9.6798658692130619</v>
      </c>
      <c r="L22" s="73">
        <f>J6</f>
        <v>1000</v>
      </c>
      <c r="M22" s="49" t="s">
        <v>151</v>
      </c>
      <c r="N22" s="74">
        <f>1/(1+J12)^J8</f>
        <v>0.94230799941949017</v>
      </c>
    </row>
    <row r="23" spans="9:17">
      <c r="J23" s="75">
        <f>I22*K22</f>
        <v>76.858135001551702</v>
      </c>
      <c r="K23" s="46"/>
      <c r="M23" s="76">
        <f>L22*N22</f>
        <v>942.30799941949022</v>
      </c>
      <c r="N23" s="77"/>
      <c r="Q23" s="46"/>
    </row>
    <row r="24" spans="9:17">
      <c r="I24" s="46"/>
      <c r="J24" s="46"/>
      <c r="K24" s="46"/>
      <c r="L24" s="46"/>
      <c r="M24" s="78"/>
      <c r="N24" s="46"/>
      <c r="O24" s="46"/>
      <c r="P24" s="46"/>
      <c r="Q24" s="46"/>
    </row>
    <row r="25" spans="9:17">
      <c r="I25" s="46"/>
      <c r="J25" s="51" t="s">
        <v>152</v>
      </c>
      <c r="K25" s="46"/>
      <c r="L25" s="46"/>
      <c r="M25" s="76">
        <f>J23</f>
        <v>76.858135001551702</v>
      </c>
      <c r="N25" s="46"/>
      <c r="O25" s="46"/>
      <c r="P25" s="46"/>
      <c r="Q25" s="46"/>
    </row>
    <row r="26" spans="9:17">
      <c r="I26" s="46"/>
      <c r="J26" s="51" t="s">
        <v>153</v>
      </c>
      <c r="K26" s="46"/>
      <c r="L26" s="46"/>
      <c r="M26" s="76">
        <f>M23</f>
        <v>942.30799941949022</v>
      </c>
      <c r="N26" s="46"/>
      <c r="O26" s="46"/>
      <c r="P26" s="46"/>
      <c r="Q26" s="46"/>
    </row>
    <row r="27" spans="9:17">
      <c r="I27" s="46"/>
      <c r="J27" s="46"/>
      <c r="K27" s="46"/>
      <c r="L27" s="46"/>
      <c r="M27" s="79"/>
      <c r="N27" s="46"/>
      <c r="O27" s="46"/>
      <c r="P27" s="46"/>
      <c r="Q27" s="46"/>
    </row>
    <row r="28" spans="9:17">
      <c r="I28" s="46"/>
      <c r="J28" s="113" t="s">
        <v>154</v>
      </c>
      <c r="K28" s="113"/>
      <c r="L28" s="113" t="s">
        <v>141</v>
      </c>
      <c r="M28" s="114">
        <f>M25+M26</f>
        <v>1019.1661344210419</v>
      </c>
      <c r="N28" s="46"/>
      <c r="O28" s="46"/>
      <c r="P28" s="46"/>
      <c r="Q28" s="46"/>
    </row>
    <row r="29" spans="9:17">
      <c r="I29" s="46"/>
      <c r="J29" s="113" t="s">
        <v>155</v>
      </c>
      <c r="K29" s="115"/>
      <c r="L29" s="115"/>
      <c r="M29" s="116">
        <f>M28/J6</f>
        <v>1.0191661344210419</v>
      </c>
      <c r="N29" s="46"/>
      <c r="O29" s="56" t="s">
        <v>156</v>
      </c>
    </row>
    <row r="30" spans="9:17">
      <c r="I30" s="46"/>
      <c r="J30" s="51" t="s">
        <v>157</v>
      </c>
      <c r="K30" s="46"/>
      <c r="L30" s="80"/>
      <c r="M30" s="81"/>
      <c r="N30" s="46"/>
      <c r="O30" s="56" t="s">
        <v>169</v>
      </c>
      <c r="Q30" s="119" t="s">
        <v>162</v>
      </c>
    </row>
    <row r="31" spans="9:17" ht="15" thickBot="1">
      <c r="I31" s="47"/>
      <c r="J31" s="47"/>
      <c r="K31" s="47"/>
      <c r="L31" s="47"/>
      <c r="M31" s="47"/>
      <c r="N31" s="47"/>
      <c r="O31" s="47"/>
    </row>
    <row r="32" spans="9:17" ht="15" thickTop="1"/>
    <row r="34" spans="12:12">
      <c r="L34" s="43" t="s">
        <v>158</v>
      </c>
    </row>
    <row r="37" spans="12:12">
      <c r="L37" s="43" t="s">
        <v>159</v>
      </c>
    </row>
  </sheetData>
  <hyperlinks>
    <hyperlink ref="J1" r:id="rId1"/>
  </hyperlinks>
  <pageMargins left="0.7" right="0.7" top="0.75" bottom="0.75" header="0.3" footer="0.3"/>
  <pageSetup paperSize="9" orientation="portrait" horizontalDpi="300" verticalDpi="300" r:id="rId2"/>
  <drawing r:id="rId3"/>
  <legacyDrawing r:id="rId4"/>
  <oleObjects>
    <oleObject progId="MathType 5.0 Equation" shapeId="13313" r:id="rId5"/>
    <oleObject progId="MathType 5.0 Equation" shapeId="13314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sheetPr codeName="F____1"/>
  <dimension ref="A1:R81"/>
  <sheetViews>
    <sheetView zoomScale="80" zoomScaleNormal="80" workbookViewId="0">
      <pane xSplit="2" ySplit="1" topLeftCell="C2" activePane="bottomRight" state="frozen"/>
      <selection activeCell="K33" sqref="K33"/>
      <selection pane="topRight" activeCell="K33" sqref="K33"/>
      <selection pane="bottomLeft" activeCell="K33" sqref="K33"/>
      <selection pane="bottomRight" activeCell="C22" sqref="C22"/>
    </sheetView>
  </sheetViews>
  <sheetFormatPr defaultRowHeight="14.4"/>
  <cols>
    <col min="1" max="1" width="20.109375" style="43" customWidth="1"/>
    <col min="2" max="2" width="12.33203125" style="99" customWidth="1"/>
    <col min="3" max="3" width="14.109375" style="99" customWidth="1"/>
    <col min="4" max="4" width="12.44140625" style="100" customWidth="1"/>
    <col min="5" max="5" width="12.5546875" style="100" customWidth="1"/>
    <col min="6" max="6" width="10.33203125" style="100" customWidth="1"/>
    <col min="7" max="7" width="16.109375" style="100" customWidth="1"/>
    <col min="8" max="8" width="10.109375" style="101" bestFit="1" customWidth="1"/>
    <col min="9" max="9" width="17.5546875" style="43" customWidth="1"/>
    <col min="10" max="10" width="13.6640625" style="43" customWidth="1"/>
    <col min="11" max="11" width="51.5546875" style="43" customWidth="1"/>
    <col min="12" max="12" width="9.33203125" style="43" customWidth="1"/>
    <col min="13" max="13" width="10.44140625" style="43" bestFit="1" customWidth="1"/>
    <col min="14" max="14" width="8.6640625" style="43"/>
    <col min="15" max="16" width="11.33203125" style="43" customWidth="1"/>
    <col min="17" max="17" width="17.5546875" style="43" customWidth="1"/>
    <col min="18" max="250" width="8.6640625" style="43"/>
    <col min="251" max="251" width="10.6640625" style="43" bestFit="1" customWidth="1"/>
    <col min="252" max="506" width="8.6640625" style="43"/>
    <col min="507" max="507" width="10.6640625" style="43" bestFit="1" customWidth="1"/>
    <col min="508" max="762" width="8.6640625" style="43"/>
    <col min="763" max="763" width="10.6640625" style="43" bestFit="1" customWidth="1"/>
    <col min="764" max="1018" width="8.6640625" style="43"/>
    <col min="1019" max="1019" width="10.6640625" style="43" bestFit="1" customWidth="1"/>
    <col min="1020" max="1274" width="8.6640625" style="43"/>
    <col min="1275" max="1275" width="10.6640625" style="43" bestFit="1" customWidth="1"/>
    <col min="1276" max="1530" width="8.6640625" style="43"/>
    <col min="1531" max="1531" width="10.6640625" style="43" bestFit="1" customWidth="1"/>
    <col min="1532" max="1786" width="8.6640625" style="43"/>
    <col min="1787" max="1787" width="10.6640625" style="43" bestFit="1" customWidth="1"/>
    <col min="1788" max="2042" width="8.6640625" style="43"/>
    <col min="2043" max="2043" width="10.6640625" style="43" bestFit="1" customWidth="1"/>
    <col min="2044" max="2298" width="8.6640625" style="43"/>
    <col min="2299" max="2299" width="10.6640625" style="43" bestFit="1" customWidth="1"/>
    <col min="2300" max="2554" width="8.6640625" style="43"/>
    <col min="2555" max="2555" width="10.6640625" style="43" bestFit="1" customWidth="1"/>
    <col min="2556" max="2810" width="8.6640625" style="43"/>
    <col min="2811" max="2811" width="10.6640625" style="43" bestFit="1" customWidth="1"/>
    <col min="2812" max="3066" width="8.6640625" style="43"/>
    <col min="3067" max="3067" width="10.6640625" style="43" bestFit="1" customWidth="1"/>
    <col min="3068" max="3322" width="8.6640625" style="43"/>
    <col min="3323" max="3323" width="10.6640625" style="43" bestFit="1" customWidth="1"/>
    <col min="3324" max="3578" width="8.6640625" style="43"/>
    <col min="3579" max="3579" width="10.6640625" style="43" bestFit="1" customWidth="1"/>
    <col min="3580" max="3834" width="8.6640625" style="43"/>
    <col min="3835" max="3835" width="10.6640625" style="43" bestFit="1" customWidth="1"/>
    <col min="3836" max="4090" width="8.6640625" style="43"/>
    <col min="4091" max="4091" width="10.6640625" style="43" bestFit="1" customWidth="1"/>
    <col min="4092" max="4346" width="8.6640625" style="43"/>
    <col min="4347" max="4347" width="10.6640625" style="43" bestFit="1" customWidth="1"/>
    <col min="4348" max="4602" width="8.6640625" style="43"/>
    <col min="4603" max="4603" width="10.6640625" style="43" bestFit="1" customWidth="1"/>
    <col min="4604" max="4858" width="8.6640625" style="43"/>
    <col min="4859" max="4859" width="10.6640625" style="43" bestFit="1" customWidth="1"/>
    <col min="4860" max="5114" width="8.6640625" style="43"/>
    <col min="5115" max="5115" width="10.6640625" style="43" bestFit="1" customWidth="1"/>
    <col min="5116" max="5370" width="8.6640625" style="43"/>
    <col min="5371" max="5371" width="10.6640625" style="43" bestFit="1" customWidth="1"/>
    <col min="5372" max="5626" width="8.6640625" style="43"/>
    <col min="5627" max="5627" width="10.6640625" style="43" bestFit="1" customWidth="1"/>
    <col min="5628" max="5882" width="8.6640625" style="43"/>
    <col min="5883" max="5883" width="10.6640625" style="43" bestFit="1" customWidth="1"/>
    <col min="5884" max="6138" width="8.6640625" style="43"/>
    <col min="6139" max="6139" width="10.6640625" style="43" bestFit="1" customWidth="1"/>
    <col min="6140" max="6394" width="8.6640625" style="43"/>
    <col min="6395" max="6395" width="10.6640625" style="43" bestFit="1" customWidth="1"/>
    <col min="6396" max="6650" width="8.6640625" style="43"/>
    <col min="6651" max="6651" width="10.6640625" style="43" bestFit="1" customWidth="1"/>
    <col min="6652" max="6906" width="8.6640625" style="43"/>
    <col min="6907" max="6907" width="10.6640625" style="43" bestFit="1" customWidth="1"/>
    <col min="6908" max="7162" width="8.6640625" style="43"/>
    <col min="7163" max="7163" width="10.6640625" style="43" bestFit="1" customWidth="1"/>
    <col min="7164" max="7418" width="8.6640625" style="43"/>
    <col min="7419" max="7419" width="10.6640625" style="43" bestFit="1" customWidth="1"/>
    <col min="7420" max="7674" width="8.6640625" style="43"/>
    <col min="7675" max="7675" width="10.6640625" style="43" bestFit="1" customWidth="1"/>
    <col min="7676" max="7930" width="8.6640625" style="43"/>
    <col min="7931" max="7931" width="10.6640625" style="43" bestFit="1" customWidth="1"/>
    <col min="7932" max="8186" width="8.6640625" style="43"/>
    <col min="8187" max="8187" width="10.6640625" style="43" bestFit="1" customWidth="1"/>
    <col min="8188" max="8442" width="8.6640625" style="43"/>
    <col min="8443" max="8443" width="10.6640625" style="43" bestFit="1" customWidth="1"/>
    <col min="8444" max="8698" width="8.6640625" style="43"/>
    <col min="8699" max="8699" width="10.6640625" style="43" bestFit="1" customWidth="1"/>
    <col min="8700" max="8954" width="8.6640625" style="43"/>
    <col min="8955" max="8955" width="10.6640625" style="43" bestFit="1" customWidth="1"/>
    <col min="8956" max="9210" width="8.6640625" style="43"/>
    <col min="9211" max="9211" width="10.6640625" style="43" bestFit="1" customWidth="1"/>
    <col min="9212" max="9466" width="8.6640625" style="43"/>
    <col min="9467" max="9467" width="10.6640625" style="43" bestFit="1" customWidth="1"/>
    <col min="9468" max="9722" width="8.6640625" style="43"/>
    <col min="9723" max="9723" width="10.6640625" style="43" bestFit="1" customWidth="1"/>
    <col min="9724" max="9978" width="8.6640625" style="43"/>
    <col min="9979" max="9979" width="10.6640625" style="43" bestFit="1" customWidth="1"/>
    <col min="9980" max="10234" width="8.6640625" style="43"/>
    <col min="10235" max="10235" width="10.6640625" style="43" bestFit="1" customWidth="1"/>
    <col min="10236" max="10490" width="8.6640625" style="43"/>
    <col min="10491" max="10491" width="10.6640625" style="43" bestFit="1" customWidth="1"/>
    <col min="10492" max="10746" width="8.6640625" style="43"/>
    <col min="10747" max="10747" width="10.6640625" style="43" bestFit="1" customWidth="1"/>
    <col min="10748" max="11002" width="8.6640625" style="43"/>
    <col min="11003" max="11003" width="10.6640625" style="43" bestFit="1" customWidth="1"/>
    <col min="11004" max="11258" width="8.6640625" style="43"/>
    <col min="11259" max="11259" width="10.6640625" style="43" bestFit="1" customWidth="1"/>
    <col min="11260" max="11514" width="8.6640625" style="43"/>
    <col min="11515" max="11515" width="10.6640625" style="43" bestFit="1" customWidth="1"/>
    <col min="11516" max="11770" width="8.6640625" style="43"/>
    <col min="11771" max="11771" width="10.6640625" style="43" bestFit="1" customWidth="1"/>
    <col min="11772" max="12026" width="8.6640625" style="43"/>
    <col min="12027" max="12027" width="10.6640625" style="43" bestFit="1" customWidth="1"/>
    <col min="12028" max="12282" width="8.6640625" style="43"/>
    <col min="12283" max="12283" width="10.6640625" style="43" bestFit="1" customWidth="1"/>
    <col min="12284" max="12538" width="8.6640625" style="43"/>
    <col min="12539" max="12539" width="10.6640625" style="43" bestFit="1" customWidth="1"/>
    <col min="12540" max="12794" width="8.6640625" style="43"/>
    <col min="12795" max="12795" width="10.6640625" style="43" bestFit="1" customWidth="1"/>
    <col min="12796" max="13050" width="8.6640625" style="43"/>
    <col min="13051" max="13051" width="10.6640625" style="43" bestFit="1" customWidth="1"/>
    <col min="13052" max="13306" width="8.6640625" style="43"/>
    <col min="13307" max="13307" width="10.6640625" style="43" bestFit="1" customWidth="1"/>
    <col min="13308" max="13562" width="8.6640625" style="43"/>
    <col min="13563" max="13563" width="10.6640625" style="43" bestFit="1" customWidth="1"/>
    <col min="13564" max="13818" width="8.6640625" style="43"/>
    <col min="13819" max="13819" width="10.6640625" style="43" bestFit="1" customWidth="1"/>
    <col min="13820" max="14074" width="8.6640625" style="43"/>
    <col min="14075" max="14075" width="10.6640625" style="43" bestFit="1" customWidth="1"/>
    <col min="14076" max="14330" width="8.6640625" style="43"/>
    <col min="14331" max="14331" width="10.6640625" style="43" bestFit="1" customWidth="1"/>
    <col min="14332" max="14586" width="8.6640625" style="43"/>
    <col min="14587" max="14587" width="10.6640625" style="43" bestFit="1" customWidth="1"/>
    <col min="14588" max="14842" width="8.6640625" style="43"/>
    <col min="14843" max="14843" width="10.6640625" style="43" bestFit="1" customWidth="1"/>
    <col min="14844" max="15098" width="8.6640625" style="43"/>
    <col min="15099" max="15099" width="10.6640625" style="43" bestFit="1" customWidth="1"/>
    <col min="15100" max="15354" width="8.6640625" style="43"/>
    <col min="15355" max="15355" width="10.6640625" style="43" bestFit="1" customWidth="1"/>
    <col min="15356" max="15610" width="8.6640625" style="43"/>
    <col min="15611" max="15611" width="10.6640625" style="43" bestFit="1" customWidth="1"/>
    <col min="15612" max="15866" width="8.6640625" style="43"/>
    <col min="15867" max="15867" width="10.6640625" style="43" bestFit="1" customWidth="1"/>
    <col min="15868" max="16122" width="8.6640625" style="43"/>
    <col min="16123" max="16123" width="10.6640625" style="43" bestFit="1" customWidth="1"/>
    <col min="16124" max="16383" width="8.6640625" style="43"/>
    <col min="16384" max="16384" width="8.6640625" style="43" customWidth="1"/>
  </cols>
  <sheetData>
    <row r="1" spans="1:18" ht="15" thickBot="1">
      <c r="A1" s="42" t="s">
        <v>160</v>
      </c>
      <c r="B1" s="44" t="s">
        <v>0</v>
      </c>
      <c r="C1" s="82" t="s">
        <v>117</v>
      </c>
      <c r="D1" s="82" t="s">
        <v>1</v>
      </c>
      <c r="E1" s="82" t="s">
        <v>2</v>
      </c>
      <c r="F1" s="82" t="s">
        <v>3</v>
      </c>
      <c r="G1" s="83" t="s">
        <v>118</v>
      </c>
      <c r="H1" s="83"/>
      <c r="I1" s="104" t="s">
        <v>119</v>
      </c>
    </row>
    <row r="2" spans="1:18" ht="16.2" thickBot="1">
      <c r="A2" s="57"/>
      <c r="B2" s="435">
        <v>44123</v>
      </c>
      <c r="C2" s="428">
        <v>7.7200000000000003E-3</v>
      </c>
      <c r="D2" s="429">
        <v>7.5900000000000004E-3</v>
      </c>
      <c r="E2" s="429">
        <v>7.8100000000000001E-3</v>
      </c>
      <c r="F2" s="430">
        <v>7.5399999999999998E-3</v>
      </c>
      <c r="G2" s="437">
        <v>1.54E-2</v>
      </c>
      <c r="H2" s="431"/>
    </row>
    <row r="3" spans="1:18" ht="16.2" thickBot="1">
      <c r="B3" s="435">
        <v>44131</v>
      </c>
      <c r="C3" s="426">
        <v>7.9799999999999992E-3</v>
      </c>
      <c r="D3" s="426">
        <v>7.9600000000000001E-3</v>
      </c>
      <c r="E3" s="426">
        <v>8.0300000000000007E-3</v>
      </c>
      <c r="F3" s="427">
        <v>7.9600000000000001E-3</v>
      </c>
      <c r="G3" s="438">
        <v>-6.1999999999999998E-3</v>
      </c>
      <c r="H3" s="432"/>
      <c r="I3" s="45" t="s">
        <v>121</v>
      </c>
      <c r="J3" s="46"/>
      <c r="K3" s="46"/>
      <c r="L3" s="46"/>
      <c r="M3" s="46"/>
      <c r="O3" s="46"/>
      <c r="P3" s="45"/>
      <c r="Q3" s="46"/>
    </row>
    <row r="4" spans="1:18" ht="16.2" thickBot="1">
      <c r="B4" s="435">
        <v>44138</v>
      </c>
      <c r="C4" s="427">
        <v>8.6499999999999997E-3</v>
      </c>
      <c r="D4" s="427">
        <v>8.5699999999999995E-3</v>
      </c>
      <c r="E4" s="427">
        <v>8.6899999999999998E-3</v>
      </c>
      <c r="F4" s="427">
        <v>8.5699999999999995E-3</v>
      </c>
      <c r="G4" s="439">
        <v>1.6E-2</v>
      </c>
      <c r="H4" s="433"/>
      <c r="I4" s="51" t="s">
        <v>122</v>
      </c>
      <c r="J4" s="46"/>
      <c r="K4" s="46"/>
      <c r="L4" s="46"/>
      <c r="M4" s="46"/>
      <c r="O4" s="46"/>
      <c r="P4" s="84"/>
      <c r="Q4" s="54"/>
      <c r="R4" s="52"/>
    </row>
    <row r="5" spans="1:18" ht="16.2" thickBot="1">
      <c r="B5" s="435">
        <v>44145</v>
      </c>
      <c r="C5" s="427">
        <v>9.3399999999999993E-3</v>
      </c>
      <c r="D5" s="427">
        <v>9.1800000000000007E-3</v>
      </c>
      <c r="E5" s="427">
        <v>9.3399999999999993E-3</v>
      </c>
      <c r="F5" s="427">
        <v>9.0799999999999995E-3</v>
      </c>
      <c r="G5" s="444">
        <v>1.1299999999999999E-2</v>
      </c>
      <c r="H5" s="392"/>
      <c r="I5" s="47"/>
      <c r="J5" s="47"/>
      <c r="K5" s="47"/>
      <c r="L5" s="47"/>
      <c r="M5" s="47"/>
      <c r="N5" s="47"/>
      <c r="O5" s="48" t="s">
        <v>123</v>
      </c>
      <c r="P5" s="85"/>
      <c r="Q5" s="85"/>
      <c r="R5" s="52"/>
    </row>
    <row r="6" spans="1:18" ht="16.8" thickTop="1" thickBot="1">
      <c r="B6" s="435">
        <v>44159</v>
      </c>
      <c r="C6" s="442">
        <v>8.6700000000000006E-3</v>
      </c>
      <c r="D6" s="442">
        <v>8.6800000000000002E-3</v>
      </c>
      <c r="E6" s="442">
        <v>8.7500000000000008E-3</v>
      </c>
      <c r="F6" s="442">
        <v>8.6E-3</v>
      </c>
      <c r="G6" s="437">
        <v>9.5999999999999992E-3</v>
      </c>
      <c r="H6" s="392"/>
      <c r="I6" s="49" t="s">
        <v>124</v>
      </c>
      <c r="J6" s="50">
        <v>1000</v>
      </c>
      <c r="K6" s="51" t="s">
        <v>125</v>
      </c>
      <c r="L6" s="51" t="s">
        <v>126</v>
      </c>
      <c r="N6" s="52"/>
      <c r="O6" s="53"/>
      <c r="P6" s="86"/>
      <c r="Q6" s="87"/>
      <c r="R6" s="52"/>
    </row>
    <row r="7" spans="1:18" ht="16.2" thickBot="1">
      <c r="B7" s="435">
        <v>44166</v>
      </c>
      <c r="C7" s="442">
        <v>8.4200000000000004E-3</v>
      </c>
      <c r="D7" s="442">
        <v>8.4700000000000001E-3</v>
      </c>
      <c r="E7" s="442">
        <v>8.5000000000000006E-3</v>
      </c>
      <c r="F7" s="442">
        <v>8.3899999999999999E-3</v>
      </c>
      <c r="G7" s="438">
        <v>0</v>
      </c>
      <c r="H7" s="120"/>
      <c r="I7" s="49" t="s">
        <v>22</v>
      </c>
      <c r="J7" s="55">
        <v>10</v>
      </c>
      <c r="K7" s="51" t="s">
        <v>127</v>
      </c>
      <c r="L7" s="51" t="s">
        <v>128</v>
      </c>
      <c r="N7" s="54"/>
      <c r="O7" s="56" t="s">
        <v>129</v>
      </c>
      <c r="P7" s="86"/>
      <c r="Q7" s="88"/>
      <c r="R7" s="52"/>
    </row>
    <row r="8" spans="1:18" ht="16.2" thickBot="1">
      <c r="B8" s="435">
        <v>44173</v>
      </c>
      <c r="C8" s="442">
        <v>9.3100000000000006E-3</v>
      </c>
      <c r="D8" s="442">
        <v>9.2800000000000001E-3</v>
      </c>
      <c r="E8" s="442">
        <v>9.3600000000000003E-3</v>
      </c>
      <c r="F8" s="442">
        <v>9.2599999999999991E-3</v>
      </c>
      <c r="G8" s="439">
        <v>3.5999999999999999E-3</v>
      </c>
      <c r="H8" s="120"/>
      <c r="I8" s="49" t="s">
        <v>168</v>
      </c>
      <c r="J8" s="50">
        <v>10</v>
      </c>
      <c r="K8" s="51"/>
      <c r="L8" s="51"/>
      <c r="N8" s="54"/>
      <c r="O8" s="53" t="s">
        <v>170</v>
      </c>
      <c r="P8" s="86"/>
      <c r="Q8" s="87"/>
      <c r="R8" s="52"/>
    </row>
    <row r="9" spans="1:18" ht="16.2" thickBot="1">
      <c r="B9" s="435">
        <v>44179</v>
      </c>
      <c r="C9" s="442">
        <v>8.9800000000000001E-3</v>
      </c>
      <c r="D9" s="442">
        <v>9.11E-3</v>
      </c>
      <c r="E9" s="442">
        <v>9.3900000000000008E-3</v>
      </c>
      <c r="F9" s="442">
        <v>8.8800000000000007E-3</v>
      </c>
      <c r="G9" s="438">
        <v>-1.2800000000000001E-2</v>
      </c>
      <c r="H9" s="120"/>
      <c r="I9" s="49" t="s">
        <v>167</v>
      </c>
      <c r="J9" s="57">
        <v>1</v>
      </c>
      <c r="K9" s="51" t="s">
        <v>166</v>
      </c>
      <c r="L9" s="51" t="s">
        <v>130</v>
      </c>
      <c r="N9" s="54"/>
      <c r="O9" s="56" t="s">
        <v>131</v>
      </c>
      <c r="P9" s="86"/>
      <c r="Q9" s="89"/>
      <c r="R9" s="52"/>
    </row>
    <row r="10" spans="1:18" ht="16.2" thickBot="1">
      <c r="B10" s="425"/>
      <c r="C10" s="442"/>
      <c r="D10" s="442"/>
      <c r="E10" s="442"/>
      <c r="F10" s="442"/>
      <c r="G10" s="438"/>
      <c r="H10" s="120"/>
      <c r="I10" s="49" t="s">
        <v>132</v>
      </c>
      <c r="J10" s="131">
        <f>J6*J11</f>
        <v>7.7200000000000006</v>
      </c>
      <c r="K10" s="51" t="s">
        <v>133</v>
      </c>
      <c r="L10" s="51" t="s">
        <v>134</v>
      </c>
      <c r="N10" s="54"/>
      <c r="O10" s="56" t="s">
        <v>163</v>
      </c>
      <c r="P10" s="86"/>
      <c r="Q10" s="87"/>
      <c r="R10" s="52"/>
    </row>
    <row r="11" spans="1:18" ht="16.2" thickBot="1">
      <c r="B11" s="425"/>
      <c r="C11" s="442"/>
      <c r="D11" s="442"/>
      <c r="E11" s="442"/>
      <c r="F11" s="442"/>
      <c r="G11" s="438"/>
      <c r="H11" s="120"/>
      <c r="I11" s="49" t="s">
        <v>135</v>
      </c>
      <c r="J11" s="58">
        <f>C2</f>
        <v>7.7200000000000003E-3</v>
      </c>
      <c r="K11" s="51" t="s">
        <v>136</v>
      </c>
      <c r="L11" s="51" t="s">
        <v>137</v>
      </c>
      <c r="N11" s="54"/>
      <c r="O11" s="54"/>
      <c r="P11" s="86"/>
      <c r="Q11" s="90"/>
      <c r="R11" s="52"/>
    </row>
    <row r="12" spans="1:18" ht="15.6">
      <c r="B12" s="474">
        <v>44208</v>
      </c>
      <c r="C12" s="442">
        <v>1.1509999999999999E-2</v>
      </c>
      <c r="D12" s="442"/>
      <c r="E12" s="442"/>
      <c r="F12" s="442"/>
      <c r="G12" s="438"/>
      <c r="H12" s="120"/>
      <c r="I12" s="49" t="s">
        <v>138</v>
      </c>
      <c r="J12" s="59">
        <f>C9</f>
        <v>8.9800000000000001E-3</v>
      </c>
      <c r="K12" s="51" t="s">
        <v>139</v>
      </c>
      <c r="L12" s="51" t="s">
        <v>140</v>
      </c>
      <c r="N12" s="60"/>
      <c r="O12" s="54"/>
      <c r="P12" s="86"/>
      <c r="Q12" s="91"/>
      <c r="R12" s="52"/>
    </row>
    <row r="13" spans="1:18">
      <c r="B13" s="120"/>
      <c r="C13" s="120"/>
      <c r="D13" s="123"/>
      <c r="E13" s="122"/>
      <c r="F13" s="122"/>
      <c r="G13" s="122"/>
      <c r="H13" s="120"/>
      <c r="I13" s="49"/>
      <c r="J13" s="61"/>
      <c r="K13" s="51"/>
      <c r="L13" s="51"/>
      <c r="N13" s="62"/>
      <c r="O13" s="54"/>
      <c r="P13" s="86"/>
      <c r="Q13" s="92"/>
      <c r="R13" s="52"/>
    </row>
    <row r="14" spans="1:18">
      <c r="B14" s="120"/>
      <c r="C14" s="120"/>
      <c r="D14" s="123"/>
      <c r="E14" s="122"/>
      <c r="F14" s="122"/>
      <c r="G14" s="122"/>
      <c r="H14" s="120"/>
      <c r="I14" s="117" t="s">
        <v>141</v>
      </c>
      <c r="J14" s="118">
        <f>-PV(J12/J9,J8,J10,J6)</f>
        <v>988.00059682578296</v>
      </c>
      <c r="K14" s="113" t="s">
        <v>142</v>
      </c>
      <c r="L14" s="113" t="s">
        <v>143</v>
      </c>
      <c r="N14" s="63"/>
      <c r="O14" s="52"/>
      <c r="P14" s="93"/>
      <c r="Q14" s="94"/>
      <c r="R14" s="52"/>
    </row>
    <row r="15" spans="1:18">
      <c r="B15" s="120"/>
      <c r="C15" s="120"/>
      <c r="D15" s="121"/>
      <c r="E15" s="122"/>
      <c r="F15" s="122"/>
      <c r="G15" s="122"/>
      <c r="H15" s="120"/>
      <c r="I15" s="117"/>
      <c r="J15" s="116">
        <f>J14/J6</f>
        <v>0.98800059682578301</v>
      </c>
      <c r="K15" s="113" t="s">
        <v>473</v>
      </c>
      <c r="L15" s="113"/>
      <c r="M15" s="46"/>
      <c r="N15" s="52"/>
      <c r="O15" s="52"/>
      <c r="P15" s="93"/>
      <c r="Q15" s="95"/>
      <c r="R15" s="52"/>
    </row>
    <row r="16" spans="1:18">
      <c r="B16" s="120"/>
      <c r="C16" s="120"/>
      <c r="D16" s="123"/>
      <c r="E16" s="122"/>
      <c r="F16" s="122"/>
      <c r="G16" s="122"/>
      <c r="H16" s="120"/>
      <c r="I16" s="64"/>
      <c r="J16" s="65"/>
      <c r="K16" s="66"/>
      <c r="L16" s="67"/>
      <c r="M16" s="68"/>
      <c r="N16" s="68"/>
      <c r="O16" s="68"/>
      <c r="P16" s="93"/>
      <c r="Q16" s="94"/>
      <c r="R16" s="52"/>
    </row>
    <row r="17" spans="2:18">
      <c r="B17" s="120"/>
      <c r="C17" s="120"/>
      <c r="D17" s="123"/>
      <c r="E17" s="122"/>
      <c r="F17" s="122"/>
      <c r="G17" s="122"/>
      <c r="H17" s="120"/>
      <c r="I17" s="46" t="s">
        <v>144</v>
      </c>
      <c r="J17" s="46"/>
      <c r="K17" s="46"/>
      <c r="L17" s="46"/>
      <c r="M17" s="46"/>
      <c r="N17" s="46"/>
      <c r="O17" s="46"/>
      <c r="P17" s="54"/>
      <c r="Q17" s="54"/>
      <c r="R17" s="52"/>
    </row>
    <row r="18" spans="2:18">
      <c r="B18" s="120"/>
      <c r="C18" s="120"/>
      <c r="D18" s="123"/>
      <c r="E18" s="122"/>
      <c r="F18" s="122"/>
      <c r="G18" s="122"/>
      <c r="H18" s="120"/>
      <c r="I18" s="51" t="s">
        <v>145</v>
      </c>
      <c r="J18" s="46"/>
      <c r="K18" s="46"/>
      <c r="L18" s="46"/>
      <c r="M18" s="46"/>
      <c r="N18" s="46"/>
      <c r="O18" s="46"/>
      <c r="P18" s="96"/>
      <c r="Q18" s="54"/>
      <c r="R18" s="52"/>
    </row>
    <row r="19" spans="2:18">
      <c r="B19" s="120"/>
      <c r="C19" s="120"/>
      <c r="D19" s="123"/>
      <c r="E19" s="122"/>
      <c r="F19" s="122"/>
      <c r="G19" s="122"/>
      <c r="H19" s="120"/>
      <c r="I19" s="51" t="s">
        <v>146</v>
      </c>
      <c r="J19" s="46"/>
      <c r="K19" s="46"/>
      <c r="L19" s="46"/>
      <c r="M19" s="46"/>
      <c r="O19" s="46"/>
      <c r="P19" s="96"/>
      <c r="Q19" s="54"/>
      <c r="R19" s="52"/>
    </row>
    <row r="20" spans="2:18">
      <c r="B20" s="120"/>
      <c r="C20" s="120"/>
      <c r="D20" s="123"/>
      <c r="E20" s="122"/>
      <c r="F20" s="122"/>
      <c r="G20" s="122"/>
      <c r="H20" s="120"/>
      <c r="I20" s="51"/>
      <c r="J20" s="46"/>
      <c r="K20" s="46"/>
      <c r="L20" s="51" t="s">
        <v>147</v>
      </c>
      <c r="M20" s="46"/>
      <c r="O20" s="46"/>
      <c r="P20" s="96"/>
      <c r="Q20" s="54"/>
      <c r="R20" s="52"/>
    </row>
    <row r="21" spans="2:18">
      <c r="B21" s="120"/>
      <c r="C21" s="120"/>
      <c r="D21" s="123"/>
      <c r="E21" s="122"/>
      <c r="F21" s="122"/>
      <c r="G21" s="122"/>
      <c r="H21" s="120"/>
      <c r="I21" s="69" t="s">
        <v>148</v>
      </c>
      <c r="J21" s="70"/>
      <c r="K21" s="69" t="s">
        <v>149</v>
      </c>
      <c r="L21" s="69" t="s">
        <v>148</v>
      </c>
      <c r="M21" s="70"/>
      <c r="N21" s="69" t="s">
        <v>150</v>
      </c>
      <c r="O21" s="69"/>
      <c r="P21" s="86"/>
      <c r="Q21" s="85"/>
      <c r="R21" s="52"/>
    </row>
    <row r="22" spans="2:18">
      <c r="B22" s="120"/>
      <c r="C22" s="120"/>
      <c r="D22" s="121"/>
      <c r="E22" s="122"/>
      <c r="F22" s="122"/>
      <c r="G22" s="122"/>
      <c r="H22" s="120"/>
      <c r="I22" s="71">
        <v>8</v>
      </c>
      <c r="J22" s="49" t="s">
        <v>151</v>
      </c>
      <c r="K22" s="72">
        <v>9.5389999999999997</v>
      </c>
      <c r="L22" s="73">
        <v>1000</v>
      </c>
      <c r="M22" s="49" t="s">
        <v>151</v>
      </c>
      <c r="N22" s="74">
        <v>0.91700000000000004</v>
      </c>
      <c r="P22" s="97"/>
      <c r="Q22" s="86"/>
      <c r="R22" s="52"/>
    </row>
    <row r="23" spans="2:18">
      <c r="B23" s="120"/>
      <c r="C23" s="120"/>
      <c r="D23" s="123"/>
      <c r="E23" s="122"/>
      <c r="F23" s="122"/>
      <c r="G23" s="122"/>
      <c r="H23" s="120"/>
      <c r="J23" s="75">
        <v>72.400000000000006</v>
      </c>
      <c r="K23" s="46"/>
      <c r="M23" s="76">
        <v>917.2</v>
      </c>
      <c r="N23" s="77"/>
      <c r="P23" s="52"/>
      <c r="Q23" s="98"/>
      <c r="R23" s="52"/>
    </row>
    <row r="24" spans="2:18">
      <c r="B24" s="120"/>
      <c r="C24" s="120"/>
      <c r="D24" s="123"/>
      <c r="E24" s="122"/>
      <c r="F24" s="122"/>
      <c r="G24" s="122"/>
      <c r="H24" s="120"/>
      <c r="I24" s="46"/>
      <c r="J24" s="46"/>
      <c r="K24" s="46"/>
      <c r="L24" s="46"/>
      <c r="M24" s="78"/>
      <c r="N24" s="46"/>
      <c r="O24" s="46"/>
      <c r="P24" s="54"/>
      <c r="Q24" s="54"/>
      <c r="R24" s="52"/>
    </row>
    <row r="25" spans="2:18">
      <c r="B25" s="120"/>
      <c r="C25" s="120"/>
      <c r="D25" s="123"/>
      <c r="E25" s="122"/>
      <c r="F25" s="122"/>
      <c r="G25" s="122"/>
      <c r="H25" s="120"/>
      <c r="I25" s="46"/>
      <c r="J25" s="51" t="s">
        <v>152</v>
      </c>
      <c r="K25" s="46"/>
      <c r="L25" s="46"/>
      <c r="M25" s="76">
        <v>72.400000000000006</v>
      </c>
      <c r="N25" s="46"/>
      <c r="O25" s="46"/>
      <c r="P25" s="54"/>
      <c r="Q25" s="96"/>
      <c r="R25" s="52"/>
    </row>
    <row r="26" spans="2:18">
      <c r="B26" s="120"/>
      <c r="C26" s="120"/>
      <c r="D26" s="121"/>
      <c r="E26" s="122"/>
      <c r="F26" s="122"/>
      <c r="G26" s="122"/>
      <c r="H26" s="120"/>
      <c r="I26" s="46"/>
      <c r="J26" s="51" t="s">
        <v>153</v>
      </c>
      <c r="K26" s="46"/>
      <c r="L26" s="46"/>
      <c r="M26" s="76">
        <v>917.2</v>
      </c>
      <c r="N26" s="46"/>
      <c r="O26" s="46"/>
      <c r="P26" s="54"/>
      <c r="Q26" s="96"/>
      <c r="R26" s="52"/>
    </row>
    <row r="27" spans="2:18">
      <c r="B27" s="120"/>
      <c r="C27" s="120"/>
      <c r="D27" s="123"/>
      <c r="E27" s="122"/>
      <c r="F27" s="122"/>
      <c r="G27" s="122"/>
      <c r="H27" s="120"/>
      <c r="I27" s="46"/>
      <c r="J27" s="46"/>
      <c r="K27" s="46"/>
      <c r="L27" s="46"/>
      <c r="M27" s="79"/>
      <c r="N27" s="46"/>
      <c r="O27" s="46"/>
      <c r="P27" s="54"/>
      <c r="Q27" s="54"/>
      <c r="R27" s="52"/>
    </row>
    <row r="28" spans="2:18">
      <c r="B28" s="120"/>
      <c r="C28" s="120"/>
      <c r="D28" s="121"/>
      <c r="E28" s="122"/>
      <c r="F28" s="122"/>
      <c r="G28" s="122"/>
      <c r="H28" s="120"/>
      <c r="I28" s="46"/>
      <c r="J28" s="113" t="s">
        <v>154</v>
      </c>
      <c r="K28" s="113"/>
      <c r="L28" s="113" t="s">
        <v>141</v>
      </c>
      <c r="M28" s="114">
        <v>989.6</v>
      </c>
      <c r="N28" s="46"/>
      <c r="O28" s="46"/>
      <c r="P28" s="54"/>
      <c r="Q28" s="84"/>
      <c r="R28" s="52"/>
    </row>
    <row r="29" spans="2:18">
      <c r="B29" s="120"/>
      <c r="C29" s="120"/>
      <c r="D29" s="130"/>
      <c r="E29" s="122"/>
      <c r="F29" s="122"/>
      <c r="G29" s="122"/>
      <c r="H29" s="120"/>
      <c r="I29" s="46"/>
      <c r="J29" s="113" t="s">
        <v>155</v>
      </c>
      <c r="K29" s="115"/>
      <c r="L29" s="115"/>
      <c r="M29" s="116">
        <v>0.98960000000000004</v>
      </c>
      <c r="N29" s="46"/>
      <c r="O29" s="56" t="s">
        <v>156</v>
      </c>
      <c r="P29" s="54"/>
      <c r="Q29" s="96"/>
      <c r="R29" s="52"/>
    </row>
    <row r="30" spans="2:18">
      <c r="B30" s="120"/>
      <c r="C30" s="120"/>
      <c r="D30" s="121"/>
      <c r="E30" s="122"/>
      <c r="F30" s="122"/>
      <c r="G30" s="122"/>
      <c r="H30" s="120"/>
      <c r="I30" s="46"/>
      <c r="J30" s="51" t="s">
        <v>157</v>
      </c>
      <c r="K30" s="46"/>
      <c r="L30" s="80"/>
      <c r="M30" s="81"/>
      <c r="N30" s="46"/>
      <c r="O30" s="56" t="s">
        <v>169</v>
      </c>
      <c r="P30" s="54"/>
      <c r="Q30" s="96"/>
      <c r="R30" s="52"/>
    </row>
    <row r="31" spans="2:18" ht="15" thickBot="1">
      <c r="B31" s="120"/>
      <c r="C31" s="120"/>
      <c r="D31" s="123"/>
      <c r="E31" s="122"/>
      <c r="F31" s="122"/>
      <c r="G31" s="122"/>
      <c r="H31" s="120"/>
      <c r="I31" s="47"/>
      <c r="J31" s="47"/>
      <c r="K31" s="47"/>
      <c r="L31" s="47"/>
      <c r="M31" s="47"/>
      <c r="N31" s="47"/>
      <c r="O31" s="47"/>
      <c r="P31" s="85"/>
      <c r="Q31" s="85"/>
      <c r="R31" s="52"/>
    </row>
    <row r="32" spans="2:18" ht="15" thickTop="1">
      <c r="B32" s="120"/>
      <c r="C32" s="120"/>
      <c r="D32" s="121"/>
      <c r="E32" s="122"/>
      <c r="F32" s="122"/>
      <c r="G32" s="122"/>
      <c r="H32" s="120"/>
      <c r="P32" s="52"/>
      <c r="Q32" s="52"/>
      <c r="R32" s="52"/>
    </row>
    <row r="33" spans="2:12">
      <c r="B33" s="120"/>
      <c r="C33" s="120"/>
      <c r="D33" s="123"/>
      <c r="E33" s="122"/>
      <c r="F33" s="122"/>
      <c r="G33" s="122"/>
      <c r="H33" s="120"/>
    </row>
    <row r="34" spans="2:12">
      <c r="B34" s="120"/>
      <c r="C34" s="120"/>
      <c r="D34" s="121"/>
      <c r="E34" s="122"/>
      <c r="F34" s="122"/>
      <c r="G34" s="122"/>
      <c r="H34" s="120"/>
      <c r="L34" s="43" t="s">
        <v>158</v>
      </c>
    </row>
    <row r="35" spans="2:12">
      <c r="B35" s="120"/>
      <c r="C35" s="120"/>
      <c r="D35" s="121"/>
      <c r="E35" s="122"/>
      <c r="F35" s="122"/>
      <c r="G35" s="122"/>
      <c r="H35" s="120"/>
    </row>
    <row r="36" spans="2:12">
      <c r="B36" s="120"/>
      <c r="C36" s="120"/>
      <c r="D36" s="121"/>
      <c r="E36" s="122"/>
      <c r="F36" s="122"/>
      <c r="G36" s="122"/>
      <c r="H36" s="120"/>
    </row>
    <row r="37" spans="2:12">
      <c r="B37" s="120"/>
      <c r="C37" s="120"/>
      <c r="D37" s="123"/>
      <c r="E37" s="122"/>
      <c r="F37" s="122"/>
      <c r="G37" s="122"/>
      <c r="H37" s="120"/>
      <c r="L37" s="43" t="s">
        <v>159</v>
      </c>
    </row>
    <row r="38" spans="2:12">
      <c r="B38" s="120"/>
      <c r="C38" s="120"/>
      <c r="D38" s="123"/>
      <c r="E38" s="122"/>
      <c r="F38" s="122"/>
      <c r="G38" s="122"/>
      <c r="H38" s="120"/>
    </row>
    <row r="39" spans="2:12">
      <c r="B39" s="120"/>
      <c r="C39" s="120"/>
      <c r="D39" s="123"/>
      <c r="E39" s="122"/>
      <c r="F39" s="122"/>
      <c r="G39" s="122"/>
      <c r="H39" s="120"/>
    </row>
    <row r="40" spans="2:12">
      <c r="B40" s="120"/>
      <c r="C40" s="120"/>
      <c r="D40" s="123"/>
      <c r="E40" s="122"/>
      <c r="F40" s="122"/>
      <c r="G40" s="122"/>
      <c r="H40" s="120"/>
    </row>
    <row r="41" spans="2:12">
      <c r="B41" s="120"/>
      <c r="C41" s="120"/>
      <c r="D41" s="123"/>
      <c r="E41" s="122"/>
      <c r="F41" s="122"/>
      <c r="G41" s="122"/>
      <c r="H41" s="120"/>
    </row>
    <row r="42" spans="2:12">
      <c r="B42" s="120"/>
      <c r="C42" s="120"/>
      <c r="D42" s="121"/>
      <c r="E42" s="122"/>
      <c r="F42" s="122"/>
      <c r="G42" s="122"/>
      <c r="H42" s="120"/>
    </row>
    <row r="43" spans="2:12">
      <c r="B43" s="120"/>
      <c r="C43" s="120"/>
      <c r="D43" s="123"/>
      <c r="E43" s="122"/>
      <c r="F43" s="122"/>
      <c r="G43" s="122"/>
      <c r="H43" s="120"/>
    </row>
    <row r="44" spans="2:12">
      <c r="B44" s="120"/>
      <c r="C44" s="120"/>
      <c r="D44" s="121"/>
      <c r="E44" s="122"/>
      <c r="F44" s="122"/>
      <c r="G44" s="122"/>
      <c r="H44" s="120"/>
    </row>
    <row r="45" spans="2:12">
      <c r="B45" s="120"/>
      <c r="C45" s="120"/>
      <c r="D45" s="121"/>
      <c r="E45" s="122"/>
      <c r="F45" s="122"/>
      <c r="G45" s="122"/>
      <c r="H45" s="120"/>
    </row>
    <row r="46" spans="2:12">
      <c r="B46" s="120"/>
      <c r="C46" s="120"/>
      <c r="D46" s="121"/>
      <c r="E46" s="122"/>
      <c r="F46" s="122"/>
      <c r="G46" s="122"/>
      <c r="H46" s="120"/>
    </row>
    <row r="47" spans="2:12">
      <c r="B47" s="120"/>
      <c r="C47" s="120"/>
      <c r="D47" s="121"/>
      <c r="E47" s="122"/>
      <c r="F47" s="122"/>
      <c r="G47" s="122"/>
      <c r="H47" s="120"/>
    </row>
    <row r="48" spans="2:12">
      <c r="B48" s="120"/>
      <c r="C48" s="120"/>
      <c r="D48" s="121"/>
      <c r="E48" s="122"/>
      <c r="F48" s="122"/>
      <c r="G48" s="122"/>
      <c r="H48" s="120"/>
    </row>
    <row r="49" spans="2:8">
      <c r="B49" s="120"/>
      <c r="C49" s="120"/>
      <c r="D49" s="121"/>
      <c r="E49" s="122"/>
      <c r="F49" s="122"/>
      <c r="G49" s="122"/>
      <c r="H49" s="120"/>
    </row>
    <row r="50" spans="2:8">
      <c r="B50" s="120"/>
      <c r="C50" s="120"/>
      <c r="D50" s="123"/>
      <c r="E50" s="122"/>
      <c r="F50" s="122"/>
      <c r="G50" s="122"/>
      <c r="H50" s="120"/>
    </row>
    <row r="51" spans="2:8">
      <c r="B51" s="120"/>
      <c r="C51" s="120"/>
      <c r="D51" s="123"/>
      <c r="E51" s="122"/>
      <c r="F51" s="122"/>
      <c r="G51" s="122"/>
      <c r="H51" s="120"/>
    </row>
    <row r="52" spans="2:8">
      <c r="B52" s="120"/>
      <c r="C52" s="120"/>
      <c r="D52" s="123"/>
      <c r="E52" s="122"/>
      <c r="F52" s="122"/>
      <c r="G52" s="122"/>
      <c r="H52" s="120"/>
    </row>
    <row r="53" spans="2:8">
      <c r="B53" s="120"/>
      <c r="C53" s="120"/>
      <c r="D53" s="123"/>
      <c r="E53" s="122"/>
      <c r="F53" s="122"/>
      <c r="G53" s="122"/>
      <c r="H53" s="120"/>
    </row>
    <row r="54" spans="2:8">
      <c r="B54" s="120"/>
      <c r="C54" s="120"/>
      <c r="D54" s="121"/>
      <c r="E54" s="122"/>
      <c r="F54" s="122"/>
      <c r="G54" s="122"/>
      <c r="H54" s="120"/>
    </row>
    <row r="55" spans="2:8">
      <c r="B55" s="120"/>
      <c r="C55" s="120"/>
      <c r="D55" s="123"/>
      <c r="E55" s="122"/>
      <c r="F55" s="122"/>
      <c r="G55" s="122"/>
      <c r="H55" s="120"/>
    </row>
    <row r="56" spans="2:8">
      <c r="B56" s="120"/>
      <c r="C56" s="120"/>
      <c r="D56" s="121"/>
      <c r="E56" s="122"/>
      <c r="F56" s="122"/>
      <c r="G56" s="122"/>
      <c r="H56" s="120"/>
    </row>
    <row r="57" spans="2:8">
      <c r="B57" s="120"/>
      <c r="C57" s="120"/>
      <c r="D57" s="121"/>
      <c r="E57" s="122"/>
      <c r="F57" s="122"/>
      <c r="G57" s="122"/>
      <c r="H57" s="120"/>
    </row>
    <row r="58" spans="2:8">
      <c r="B58" s="120"/>
      <c r="C58" s="120"/>
      <c r="D58" s="123"/>
      <c r="E58" s="122"/>
      <c r="F58" s="122"/>
      <c r="G58" s="122"/>
      <c r="H58" s="120"/>
    </row>
    <row r="59" spans="2:8">
      <c r="B59" s="120"/>
      <c r="C59" s="120"/>
      <c r="D59" s="121"/>
      <c r="E59" s="122"/>
      <c r="F59" s="122"/>
      <c r="G59" s="122"/>
      <c r="H59" s="120"/>
    </row>
    <row r="60" spans="2:8">
      <c r="B60" s="120"/>
      <c r="C60" s="120"/>
      <c r="D60" s="121"/>
      <c r="E60" s="122"/>
      <c r="F60" s="122"/>
      <c r="G60" s="122"/>
      <c r="H60" s="120"/>
    </row>
    <row r="61" spans="2:8">
      <c r="B61" s="120"/>
      <c r="C61" s="120"/>
      <c r="D61" s="121"/>
      <c r="E61" s="122"/>
      <c r="F61" s="122"/>
      <c r="G61" s="122"/>
      <c r="H61" s="120"/>
    </row>
    <row r="62" spans="2:8">
      <c r="B62" s="120"/>
      <c r="C62" s="120"/>
      <c r="D62" s="121"/>
      <c r="E62" s="122"/>
      <c r="F62" s="122"/>
      <c r="G62" s="122"/>
      <c r="H62" s="120"/>
    </row>
    <row r="63" spans="2:8">
      <c r="B63" s="120"/>
      <c r="C63" s="120"/>
      <c r="D63" s="123"/>
      <c r="E63" s="122"/>
      <c r="F63" s="122"/>
      <c r="G63" s="122"/>
      <c r="H63" s="120"/>
    </row>
    <row r="64" spans="2:8">
      <c r="B64" s="120"/>
      <c r="C64" s="120"/>
      <c r="D64" s="123"/>
      <c r="E64" s="122"/>
      <c r="F64" s="122"/>
      <c r="G64" s="122"/>
      <c r="H64" s="120"/>
    </row>
    <row r="65" spans="2:8">
      <c r="B65" s="120"/>
      <c r="C65" s="120"/>
      <c r="D65" s="123"/>
      <c r="E65" s="122"/>
      <c r="F65" s="122"/>
      <c r="G65" s="122"/>
      <c r="H65" s="120"/>
    </row>
    <row r="66" spans="2:8">
      <c r="B66" s="120"/>
      <c r="C66" s="120"/>
      <c r="D66" s="121"/>
      <c r="E66" s="122"/>
      <c r="F66" s="122"/>
      <c r="G66" s="122"/>
      <c r="H66" s="120"/>
    </row>
    <row r="67" spans="2:8">
      <c r="B67" s="120"/>
      <c r="C67" s="120"/>
      <c r="D67" s="123"/>
      <c r="E67" s="122"/>
      <c r="F67" s="122"/>
      <c r="G67" s="122"/>
      <c r="H67" s="120"/>
    </row>
    <row r="68" spans="2:8">
      <c r="B68" s="120"/>
      <c r="C68" s="120"/>
      <c r="D68" s="123"/>
      <c r="E68" s="122"/>
      <c r="F68" s="122"/>
      <c r="G68" s="122"/>
      <c r="H68" s="120"/>
    </row>
    <row r="69" spans="2:8">
      <c r="B69" s="120"/>
      <c r="C69" s="120"/>
      <c r="D69" s="121"/>
      <c r="E69" s="122"/>
      <c r="F69" s="122"/>
      <c r="G69" s="122"/>
      <c r="H69" s="120"/>
    </row>
    <row r="70" spans="2:8">
      <c r="B70" s="120"/>
      <c r="C70" s="120"/>
      <c r="D70" s="121"/>
      <c r="E70" s="122"/>
      <c r="F70" s="122"/>
      <c r="G70" s="122"/>
      <c r="H70" s="120"/>
    </row>
    <row r="71" spans="2:8">
      <c r="B71" s="120"/>
      <c r="C71" s="120"/>
      <c r="D71" s="121"/>
      <c r="E71" s="122"/>
      <c r="F71" s="122"/>
      <c r="G71" s="122"/>
      <c r="H71" s="120"/>
    </row>
    <row r="72" spans="2:8">
      <c r="B72" s="120"/>
      <c r="C72" s="120"/>
      <c r="D72" s="121"/>
      <c r="E72" s="122"/>
      <c r="F72" s="122"/>
      <c r="G72" s="122"/>
      <c r="H72" s="120"/>
    </row>
    <row r="73" spans="2:8">
      <c r="B73" s="120"/>
      <c r="C73" s="120"/>
      <c r="D73" s="121"/>
      <c r="E73" s="122"/>
      <c r="F73" s="122"/>
      <c r="G73" s="122"/>
      <c r="H73" s="120"/>
    </row>
    <row r="74" spans="2:8">
      <c r="B74" s="120"/>
      <c r="C74" s="120"/>
      <c r="D74" s="123"/>
      <c r="E74" s="122"/>
      <c r="F74" s="122"/>
      <c r="G74" s="122"/>
      <c r="H74" s="120"/>
    </row>
    <row r="75" spans="2:8">
      <c r="B75" s="120"/>
      <c r="C75" s="120"/>
      <c r="D75" s="121"/>
      <c r="E75" s="122"/>
      <c r="F75" s="122"/>
      <c r="G75" s="122"/>
      <c r="H75" s="120"/>
    </row>
    <row r="76" spans="2:8">
      <c r="B76" s="120"/>
      <c r="C76" s="120"/>
      <c r="D76" s="123"/>
      <c r="E76" s="122"/>
      <c r="F76" s="122"/>
      <c r="G76" s="122"/>
      <c r="H76" s="120"/>
    </row>
    <row r="77" spans="2:8">
      <c r="B77" s="120"/>
      <c r="C77" s="120"/>
      <c r="D77" s="123"/>
      <c r="E77" s="122"/>
      <c r="F77" s="122"/>
      <c r="G77" s="122"/>
      <c r="H77" s="120"/>
    </row>
    <row r="78" spans="2:8">
      <c r="B78" s="120"/>
      <c r="C78" s="120"/>
      <c r="D78" s="123"/>
      <c r="E78" s="122"/>
      <c r="F78" s="122"/>
      <c r="G78" s="122"/>
      <c r="H78" s="120"/>
    </row>
    <row r="79" spans="2:8">
      <c r="B79" s="120"/>
      <c r="C79" s="120"/>
      <c r="D79" s="130"/>
      <c r="E79" s="122"/>
      <c r="F79" s="122"/>
      <c r="G79" s="122"/>
      <c r="H79" s="120"/>
    </row>
    <row r="80" spans="2:8">
      <c r="B80" s="120"/>
      <c r="C80" s="120"/>
      <c r="D80" s="121"/>
      <c r="E80" s="122"/>
      <c r="F80" s="122"/>
      <c r="G80" s="122"/>
      <c r="H80" s="120"/>
    </row>
    <row r="81" spans="2:8">
      <c r="B81" s="120"/>
      <c r="C81" s="120"/>
      <c r="D81" s="124"/>
      <c r="E81" s="124"/>
      <c r="F81" s="124"/>
      <c r="G81" s="124"/>
      <c r="H81"/>
    </row>
  </sheetData>
  <pageMargins left="0.7" right="0.7" top="0.75" bottom="0.75" header="0.3" footer="0.3"/>
  <pageSetup paperSize="9" orientation="portrait" horizontalDpi="300" verticalDpi="300" r:id="rId1"/>
  <drawing r:id="rId2"/>
  <legacyDrawing r:id="rId3"/>
  <oleObjects>
    <oleObject progId="MathType 5.0 Equation" shapeId="14337" r:id="rId4"/>
    <oleObject progId="MathType 5.0 Equation" shapeId="14338" r:id="rId5"/>
  </oleObjects>
  <controls>
    <control shapeId="14383" r:id="rId6" name="Control 47"/>
    <control shapeId="14381" r:id="rId7" name="Control 45"/>
    <control shapeId="14380" r:id="rId8" name="Control 44"/>
    <control shapeId="14379" r:id="rId9" name="Control 43"/>
    <control shapeId="14378" r:id="rId10" name="Control 42"/>
    <control shapeId="14377" r:id="rId11" name="Control 41"/>
    <control shapeId="14376" r:id="rId12" name="Control 40"/>
    <control shapeId="14375" r:id="rId13" name="Control 39"/>
    <control shapeId="14355" r:id="rId14" name="Control 19"/>
    <control shapeId="14354" r:id="rId15" name="Control 18"/>
    <control shapeId="14353" r:id="rId16" name="Control 17"/>
    <control shapeId="14352" r:id="rId17" name="Control 16"/>
    <control shapeId="14350" r:id="rId18" name="Control 14"/>
    <control shapeId="14344" r:id="rId19" name="Control 8"/>
    <control shapeId="14341" r:id="rId20" name="Control 5"/>
  </controls>
</worksheet>
</file>

<file path=xl/worksheets/sheet5.xml><?xml version="1.0" encoding="utf-8"?>
<worksheet xmlns="http://schemas.openxmlformats.org/spreadsheetml/2006/main" xmlns:r="http://schemas.openxmlformats.org/officeDocument/2006/relationships">
  <dimension ref="A1:H23"/>
  <sheetViews>
    <sheetView topLeftCell="A4" zoomScale="110" zoomScaleNormal="110" workbookViewId="0">
      <selection activeCell="C15" sqref="C15"/>
    </sheetView>
  </sheetViews>
  <sheetFormatPr defaultRowHeight="14.4"/>
  <cols>
    <col min="1" max="1" width="8.44140625" customWidth="1"/>
    <col min="2" max="2" width="16.6640625" customWidth="1"/>
    <col min="3" max="3" width="9.44140625" bestFit="1" customWidth="1"/>
    <col min="4" max="4" width="10.109375" bestFit="1" customWidth="1"/>
    <col min="5" max="1025" width="8.44140625" customWidth="1"/>
  </cols>
  <sheetData>
    <row r="1" spans="1:8">
      <c r="A1" s="1">
        <v>1</v>
      </c>
      <c r="B1" s="2" t="s">
        <v>4</v>
      </c>
    </row>
    <row r="2" spans="1:8">
      <c r="B2" s="3">
        <v>44123</v>
      </c>
    </row>
    <row r="3" spans="1:8">
      <c r="B3" t="s">
        <v>5</v>
      </c>
    </row>
    <row r="4" spans="1:8" ht="30.6">
      <c r="B4" s="4" t="s">
        <v>6</v>
      </c>
      <c r="C4" s="4" t="s">
        <v>7</v>
      </c>
      <c r="D4" s="4" t="s">
        <v>8</v>
      </c>
      <c r="E4" s="4" t="s">
        <v>9</v>
      </c>
    </row>
    <row r="5" spans="1:8" ht="15.6" thickTop="1" thickBot="1">
      <c r="B5" s="5" t="s">
        <v>10</v>
      </c>
      <c r="C5" s="399">
        <v>-6.3E-3</v>
      </c>
      <c r="D5" s="102"/>
      <c r="E5" s="403">
        <f>C7-C5</f>
        <v>1.4020000000000001E-2</v>
      </c>
      <c r="H5" s="6" t="s">
        <v>11</v>
      </c>
    </row>
    <row r="6" spans="1:8" ht="15" thickBot="1">
      <c r="B6" s="7" t="s">
        <v>12</v>
      </c>
      <c r="C6" s="399">
        <f>'ΟΜΟΛΟΓΑ ΧΑΑ'!J11</f>
        <v>7.9399999999999991E-3</v>
      </c>
      <c r="D6" s="401">
        <f>C6-C5</f>
        <v>1.4239999999999999E-2</v>
      </c>
      <c r="E6" s="401">
        <f>C6-C7</f>
        <v>2.1999999999999884E-4</v>
      </c>
      <c r="H6" s="8" t="s">
        <v>13</v>
      </c>
    </row>
    <row r="7" spans="1:8" ht="15" thickBot="1">
      <c r="B7" s="9" t="s">
        <v>14</v>
      </c>
      <c r="C7" s="453">
        <f>'ΟΜΟΛΟΓΑ USA'!J11</f>
        <v>7.7200000000000003E-3</v>
      </c>
      <c r="D7" s="402">
        <f>C6-C7</f>
        <v>2.1999999999999884E-4</v>
      </c>
      <c r="E7" s="103"/>
      <c r="H7" s="10"/>
    </row>
    <row r="8" spans="1:8" ht="15" thickTop="1">
      <c r="H8" s="11"/>
    </row>
    <row r="9" spans="1:8">
      <c r="B9" s="12" t="s">
        <v>15</v>
      </c>
      <c r="C9" s="13"/>
      <c r="D9" s="13">
        <v>1</v>
      </c>
      <c r="H9" s="10"/>
    </row>
    <row r="10" spans="1:8">
      <c r="B10" s="12" t="s">
        <v>16</v>
      </c>
      <c r="C10" s="13"/>
      <c r="D10" s="14">
        <v>250</v>
      </c>
      <c r="H10" s="10" t="s">
        <v>17</v>
      </c>
    </row>
    <row r="11" spans="1:8">
      <c r="B11" s="12"/>
      <c r="C11" s="13"/>
      <c r="D11" s="14"/>
      <c r="H11" s="10" t="s">
        <v>18</v>
      </c>
    </row>
    <row r="12" spans="1:8">
      <c r="B12" t="s">
        <v>19</v>
      </c>
      <c r="H12" s="10"/>
    </row>
    <row r="13" spans="1:8" ht="31.2" thickBot="1">
      <c r="B13" s="4" t="s">
        <v>6</v>
      </c>
      <c r="C13" s="4" t="s">
        <v>7</v>
      </c>
      <c r="D13" s="4" t="s">
        <v>8</v>
      </c>
      <c r="E13" s="4" t="s">
        <v>9</v>
      </c>
      <c r="H13" s="10"/>
    </row>
    <row r="14" spans="1:8" ht="15.6" thickTop="1" thickBot="1">
      <c r="B14" s="5" t="s">
        <v>10</v>
      </c>
      <c r="C14" s="400">
        <f>((1+C5)^(1/($D$10*$D$9)))-1</f>
        <v>-2.5279395449939734E-5</v>
      </c>
      <c r="D14" s="400"/>
      <c r="E14" s="400">
        <f t="shared" ref="E14" si="0">((1+E5)^(1/($D$10*$D$9)))-1</f>
        <v>5.5692066107004834E-5</v>
      </c>
      <c r="H14" s="10"/>
    </row>
    <row r="15" spans="1:8" ht="15" thickBot="1">
      <c r="B15" s="7" t="s">
        <v>12</v>
      </c>
      <c r="C15" s="400">
        <f>((1+C6)^(1/($D$10*$D$9)))-1</f>
        <v>3.1635076650715632E-5</v>
      </c>
      <c r="D15" s="400">
        <f>((1+D6)^(1/($D$10*$D$9)))-1</f>
        <v>5.6559853663040727E-5</v>
      </c>
      <c r="E15" s="400">
        <f>((1+E6)^(1/($D$10*$D$9)))-1</f>
        <v>8.7990360131406931E-7</v>
      </c>
      <c r="H15" s="10"/>
    </row>
    <row r="16" spans="1:8" ht="15" thickBot="1">
      <c r="B16" s="9" t="s">
        <v>14</v>
      </c>
      <c r="C16" s="400">
        <f>((1+C7)^(1/($D$10*$D$9)))-1</f>
        <v>3.0761886273156236E-5</v>
      </c>
      <c r="D16" s="400">
        <f>((1+D7)^(1/($D$10*$D$9)))-1</f>
        <v>8.7990360131406931E-7</v>
      </c>
      <c r="E16" s="103"/>
      <c r="H16" s="10"/>
    </row>
    <row r="17" spans="1:2" ht="15" thickTop="1"/>
    <row r="18" spans="1:2">
      <c r="B18" t="s">
        <v>20</v>
      </c>
    </row>
    <row r="19" spans="1:2">
      <c r="B19" t="s">
        <v>161</v>
      </c>
    </row>
    <row r="21" spans="1:2">
      <c r="A21" s="1">
        <v>2</v>
      </c>
      <c r="B21" s="2" t="s">
        <v>21</v>
      </c>
    </row>
    <row r="22" spans="1:2">
      <c r="B22" s="15">
        <v>44123</v>
      </c>
    </row>
    <row r="23" spans="1:2">
      <c r="B23" s="16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L62"/>
  <sheetViews>
    <sheetView topLeftCell="A25" zoomScale="90" zoomScaleNormal="90" workbookViewId="0">
      <selection activeCell="C42" sqref="C42"/>
    </sheetView>
  </sheetViews>
  <sheetFormatPr defaultRowHeight="14.4"/>
  <cols>
    <col min="4" max="4" width="52.5546875" bestFit="1" customWidth="1"/>
    <col min="6" max="6" width="10.44140625" bestFit="1" customWidth="1"/>
  </cols>
  <sheetData>
    <row r="2" spans="1:12">
      <c r="A2" t="s">
        <v>114</v>
      </c>
      <c r="B2" s="45" t="s">
        <v>121</v>
      </c>
      <c r="C2" s="46"/>
      <c r="D2" s="46"/>
      <c r="E2" s="46"/>
      <c r="F2" s="46"/>
      <c r="G2" s="43"/>
      <c r="H2" s="46"/>
      <c r="I2" s="45"/>
      <c r="J2" s="46"/>
      <c r="K2" s="43"/>
      <c r="L2" s="43"/>
    </row>
    <row r="3" spans="1:12">
      <c r="B3" s="51" t="s">
        <v>122</v>
      </c>
      <c r="C3" s="46"/>
      <c r="D3" s="46"/>
      <c r="E3" s="46"/>
      <c r="F3" s="46"/>
      <c r="G3" s="43"/>
      <c r="H3" s="46"/>
      <c r="I3" s="84"/>
      <c r="J3" s="54"/>
      <c r="K3" s="52"/>
      <c r="L3" s="43"/>
    </row>
    <row r="4" spans="1:12" ht="15" thickBot="1">
      <c r="B4" s="47"/>
      <c r="C4" s="47"/>
      <c r="D4" s="47"/>
      <c r="E4" s="47"/>
      <c r="F4" s="47"/>
      <c r="G4" s="47"/>
      <c r="H4" s="48" t="s">
        <v>123</v>
      </c>
      <c r="I4" s="85"/>
      <c r="J4" s="85"/>
      <c r="K4" s="52"/>
      <c r="L4" s="43"/>
    </row>
    <row r="5" spans="1:12" ht="15" thickTop="1">
      <c r="B5" s="49" t="s">
        <v>124</v>
      </c>
      <c r="C5" s="50">
        <v>1000</v>
      </c>
      <c r="D5" s="51" t="s">
        <v>125</v>
      </c>
      <c r="E5" s="51" t="s">
        <v>126</v>
      </c>
      <c r="F5" s="43"/>
      <c r="G5" s="52"/>
      <c r="H5" s="53"/>
      <c r="I5" s="86"/>
      <c r="J5" s="87"/>
      <c r="K5" s="52"/>
      <c r="L5" s="43"/>
    </row>
    <row r="6" spans="1:12">
      <c r="B6" s="49" t="s">
        <v>22</v>
      </c>
      <c r="C6" s="55">
        <v>10</v>
      </c>
      <c r="D6" s="51" t="s">
        <v>127</v>
      </c>
      <c r="E6" s="51" t="s">
        <v>128</v>
      </c>
      <c r="F6" s="43"/>
      <c r="G6" s="54"/>
      <c r="H6" s="56" t="s">
        <v>403</v>
      </c>
      <c r="I6" s="86"/>
      <c r="J6" s="88"/>
      <c r="K6" s="52"/>
      <c r="L6" s="43"/>
    </row>
    <row r="7" spans="1:12">
      <c r="B7" s="49" t="s">
        <v>168</v>
      </c>
      <c r="C7" s="50">
        <f>C6*C8</f>
        <v>10</v>
      </c>
      <c r="D7" s="51"/>
      <c r="E7" s="51"/>
      <c r="F7" s="43"/>
      <c r="G7" s="54"/>
      <c r="H7" s="56" t="s">
        <v>404</v>
      </c>
      <c r="I7" s="86"/>
      <c r="J7" s="87"/>
      <c r="K7" s="52"/>
      <c r="L7" s="43"/>
    </row>
    <row r="8" spans="1:12">
      <c r="B8" s="49" t="s">
        <v>167</v>
      </c>
      <c r="C8" s="57">
        <v>1</v>
      </c>
      <c r="D8" s="51" t="s">
        <v>166</v>
      </c>
      <c r="E8" s="51" t="s">
        <v>130</v>
      </c>
      <c r="F8" s="43"/>
      <c r="G8" s="54"/>
      <c r="H8" s="56" t="s">
        <v>131</v>
      </c>
      <c r="I8" s="86"/>
      <c r="J8" s="89"/>
      <c r="K8" s="52"/>
      <c r="L8" s="43"/>
    </row>
    <row r="9" spans="1:12">
      <c r="B9" s="49" t="s">
        <v>132</v>
      </c>
      <c r="C9" s="131">
        <f>C5*C10</f>
        <v>7.9399999999999995</v>
      </c>
      <c r="D9" s="51" t="s">
        <v>133</v>
      </c>
      <c r="E9" s="51" t="s">
        <v>134</v>
      </c>
      <c r="F9" s="43"/>
      <c r="G9" s="54"/>
      <c r="H9" s="56" t="s">
        <v>405</v>
      </c>
      <c r="I9" s="86"/>
      <c r="J9" s="87"/>
      <c r="K9" s="52"/>
      <c r="L9" s="43"/>
    </row>
    <row r="10" spans="1:12">
      <c r="B10" s="49" t="s">
        <v>135</v>
      </c>
      <c r="C10" s="58">
        <f>'ΟΜΟΛΟΓΑ ΧΑΑ'!J11</f>
        <v>7.9399999999999991E-3</v>
      </c>
      <c r="D10" s="51" t="s">
        <v>136</v>
      </c>
      <c r="E10" s="51" t="s">
        <v>137</v>
      </c>
      <c r="F10" s="43"/>
      <c r="G10" s="54"/>
      <c r="H10" s="54"/>
      <c r="I10" s="86"/>
      <c r="J10" s="90"/>
      <c r="K10" s="52"/>
      <c r="L10" s="43"/>
    </row>
    <row r="11" spans="1:12">
      <c r="B11" s="49" t="s">
        <v>138</v>
      </c>
      <c r="C11" s="59">
        <f>'Forecasts Greece'!C20</f>
        <v>4.4999999999999997E-3</v>
      </c>
      <c r="D11" s="51" t="s">
        <v>139</v>
      </c>
      <c r="E11" s="51" t="s">
        <v>140</v>
      </c>
      <c r="F11" s="43"/>
      <c r="G11" s="60"/>
      <c r="H11" s="54"/>
      <c r="I11" s="86"/>
      <c r="J11" s="91"/>
      <c r="K11" s="52"/>
      <c r="L11" s="43"/>
    </row>
    <row r="12" spans="1:12">
      <c r="B12" s="49"/>
      <c r="C12" s="61"/>
      <c r="D12" s="51"/>
      <c r="E12" s="51"/>
      <c r="F12" s="43"/>
      <c r="G12" s="62"/>
      <c r="H12" s="54"/>
      <c r="I12" s="86"/>
      <c r="J12" s="92"/>
      <c r="K12" s="52"/>
      <c r="L12" s="43"/>
    </row>
    <row r="13" spans="1:12">
      <c r="A13" t="s">
        <v>114</v>
      </c>
      <c r="B13" s="117" t="s">
        <v>141</v>
      </c>
      <c r="C13" s="118">
        <f>-PV(C11/C8,C7,C9,C5)</f>
        <v>1033.5637038615534</v>
      </c>
      <c r="D13" s="113" t="s">
        <v>142</v>
      </c>
      <c r="E13" s="113" t="s">
        <v>143</v>
      </c>
      <c r="F13" s="43"/>
      <c r="G13" s="63"/>
      <c r="H13" s="52"/>
      <c r="I13" s="93"/>
      <c r="J13" s="94"/>
      <c r="K13" s="52"/>
      <c r="L13" s="43"/>
    </row>
    <row r="14" spans="1:12">
      <c r="B14" s="117"/>
      <c r="C14" s="116">
        <f>C13/C5</f>
        <v>1.0335637038615535</v>
      </c>
      <c r="D14" s="113" t="str">
        <f>IF(C13&lt;C5,"ΥΠΟ ΤΟ ΑΡΤΙΟ",IF(C13&gt;C5,"ΥΠΕΡ ΤΟ ΑΡΤΙΟ","ΣΤΟ ΑΡΤΙΟ"))</f>
        <v>ΥΠΕΡ ΤΟ ΑΡΤΙΟ</v>
      </c>
      <c r="E14" s="113"/>
      <c r="F14" s="46"/>
      <c r="G14" s="52"/>
      <c r="H14" s="52"/>
      <c r="I14" s="93"/>
      <c r="J14" s="95"/>
      <c r="K14" s="52"/>
      <c r="L14" s="43"/>
    </row>
    <row r="15" spans="1:12">
      <c r="B15" s="64"/>
      <c r="C15" s="65"/>
      <c r="D15" s="66"/>
      <c r="E15" s="67"/>
      <c r="F15" s="68"/>
      <c r="G15" s="68"/>
      <c r="H15" s="68"/>
      <c r="I15" s="93"/>
      <c r="J15" s="94"/>
      <c r="K15" s="52"/>
      <c r="L15" s="43"/>
    </row>
    <row r="16" spans="1:12">
      <c r="B16" s="46" t="s">
        <v>144</v>
      </c>
      <c r="C16" s="46"/>
      <c r="D16" s="46"/>
      <c r="E16" s="46"/>
      <c r="F16" s="46"/>
      <c r="G16" s="46"/>
      <c r="H16" s="46"/>
      <c r="I16" s="54"/>
      <c r="J16" s="54"/>
      <c r="K16" s="52"/>
      <c r="L16" s="43"/>
    </row>
    <row r="17" spans="1:12">
      <c r="B17" s="51" t="s">
        <v>145</v>
      </c>
      <c r="C17" s="46"/>
      <c r="D17" s="46"/>
      <c r="E17" s="46"/>
      <c r="F17" s="46"/>
      <c r="G17" s="46"/>
      <c r="H17" s="46"/>
      <c r="I17" s="96"/>
      <c r="J17" s="54"/>
      <c r="K17" s="52"/>
      <c r="L17" s="43"/>
    </row>
    <row r="18" spans="1:12">
      <c r="B18" s="51" t="s">
        <v>146</v>
      </c>
      <c r="C18" s="46"/>
      <c r="D18" s="46"/>
      <c r="E18" s="46"/>
      <c r="F18" s="46"/>
      <c r="G18" s="43"/>
      <c r="H18" s="46"/>
      <c r="I18" s="96"/>
      <c r="J18" s="54"/>
      <c r="K18" s="52"/>
      <c r="L18" s="43"/>
    </row>
    <row r="19" spans="1:12">
      <c r="B19" s="51"/>
      <c r="C19" s="46"/>
      <c r="D19" s="46"/>
      <c r="E19" s="51" t="s">
        <v>147</v>
      </c>
      <c r="F19" s="46"/>
      <c r="G19" s="43"/>
      <c r="H19" s="46"/>
      <c r="I19" s="96"/>
      <c r="J19" s="54"/>
      <c r="K19" s="52"/>
      <c r="L19" s="43"/>
    </row>
    <row r="20" spans="1:12">
      <c r="B20" s="69" t="s">
        <v>148</v>
      </c>
      <c r="C20" s="70"/>
      <c r="D20" s="69" t="s">
        <v>149</v>
      </c>
      <c r="E20" s="69" t="s">
        <v>148</v>
      </c>
      <c r="F20" s="70"/>
      <c r="G20" s="69" t="s">
        <v>150</v>
      </c>
      <c r="H20" s="69"/>
      <c r="I20" s="86"/>
      <c r="J20" s="85"/>
      <c r="K20" s="52"/>
      <c r="L20" s="43"/>
    </row>
    <row r="21" spans="1:12">
      <c r="B21" s="71">
        <f>C9</f>
        <v>7.9399999999999995</v>
      </c>
      <c r="C21" s="49" t="s">
        <v>151</v>
      </c>
      <c r="D21" s="72">
        <f>PV(C11/C8,C7,-1)</f>
        <v>9.7568906574283627</v>
      </c>
      <c r="E21" s="73">
        <f>C5</f>
        <v>1000</v>
      </c>
      <c r="F21" s="49" t="s">
        <v>151</v>
      </c>
      <c r="G21" s="74">
        <f>1/(1+C11/C8)^C7</f>
        <v>0.95609399204157242</v>
      </c>
      <c r="H21" s="43"/>
      <c r="I21" s="97"/>
      <c r="J21" s="86"/>
      <c r="K21" s="52"/>
      <c r="L21" s="43"/>
    </row>
    <row r="22" spans="1:12">
      <c r="B22" s="43"/>
      <c r="C22" s="75">
        <f>B21*D21</f>
        <v>77.4697118199812</v>
      </c>
      <c r="D22" s="46"/>
      <c r="E22" s="43"/>
      <c r="F22" s="76">
        <f>E21*G21</f>
        <v>956.09399204157239</v>
      </c>
      <c r="G22" s="77"/>
      <c r="H22" s="43"/>
      <c r="I22" s="52"/>
      <c r="J22" s="98"/>
      <c r="K22" s="52"/>
      <c r="L22" s="43"/>
    </row>
    <row r="23" spans="1:12">
      <c r="B23" s="46"/>
      <c r="C23" s="46"/>
      <c r="D23" s="46"/>
      <c r="E23" s="46"/>
      <c r="F23" s="78"/>
      <c r="G23" s="46"/>
      <c r="H23" s="46"/>
      <c r="I23" s="54"/>
      <c r="J23" s="54"/>
      <c r="K23" s="52"/>
      <c r="L23" s="43"/>
    </row>
    <row r="24" spans="1:12">
      <c r="B24" s="46"/>
      <c r="C24" s="51" t="s">
        <v>152</v>
      </c>
      <c r="D24" s="46"/>
      <c r="E24" s="46"/>
      <c r="F24" s="76">
        <f>C22</f>
        <v>77.4697118199812</v>
      </c>
      <c r="G24" s="46"/>
      <c r="H24" s="46"/>
      <c r="I24" s="54"/>
      <c r="J24" s="96"/>
      <c r="K24" s="52"/>
      <c r="L24" s="43"/>
    </row>
    <row r="25" spans="1:12">
      <c r="B25" s="46"/>
      <c r="C25" s="51" t="s">
        <v>153</v>
      </c>
      <c r="D25" s="46"/>
      <c r="E25" s="46"/>
      <c r="F25" s="76">
        <f>F22</f>
        <v>956.09399204157239</v>
      </c>
      <c r="G25" s="46"/>
      <c r="H25" s="46"/>
      <c r="I25" s="54"/>
      <c r="J25" s="96"/>
      <c r="K25" s="52"/>
      <c r="L25" s="43"/>
    </row>
    <row r="26" spans="1:12">
      <c r="B26" s="46"/>
      <c r="C26" s="46"/>
      <c r="D26" s="46"/>
      <c r="E26" s="46"/>
      <c r="F26" s="79"/>
      <c r="G26" s="46"/>
      <c r="H26" s="46"/>
      <c r="I26" s="54"/>
      <c r="J26" s="54"/>
      <c r="K26" s="52"/>
      <c r="L26" s="43"/>
    </row>
    <row r="27" spans="1:12">
      <c r="B27" s="46"/>
      <c r="C27" s="113" t="s">
        <v>154</v>
      </c>
      <c r="D27" s="113"/>
      <c r="E27" s="113" t="s">
        <v>141</v>
      </c>
      <c r="F27" s="114">
        <f>F24+F25</f>
        <v>1033.5637038615537</v>
      </c>
      <c r="G27" s="46"/>
      <c r="H27" s="46"/>
      <c r="I27" s="54"/>
      <c r="J27" s="84"/>
      <c r="K27" s="52"/>
      <c r="L27" s="43"/>
    </row>
    <row r="28" spans="1:12">
      <c r="A28" t="s">
        <v>114</v>
      </c>
      <c r="B28" s="46"/>
      <c r="C28" s="113" t="s">
        <v>155</v>
      </c>
      <c r="D28" s="115"/>
      <c r="E28" s="115"/>
      <c r="F28" s="116">
        <f>F27/C5</f>
        <v>1.0335637038615537</v>
      </c>
      <c r="G28" s="46"/>
      <c r="H28" s="56" t="s">
        <v>156</v>
      </c>
      <c r="I28" s="54"/>
      <c r="J28" s="96"/>
      <c r="K28" s="52"/>
      <c r="L28" s="43"/>
    </row>
    <row r="29" spans="1:12">
      <c r="B29" s="46"/>
      <c r="C29" s="51" t="s">
        <v>157</v>
      </c>
      <c r="D29" s="46"/>
      <c r="E29" s="80"/>
      <c r="F29" s="81"/>
      <c r="G29" s="46"/>
      <c r="H29" s="56" t="s">
        <v>172</v>
      </c>
      <c r="I29" s="54"/>
      <c r="J29" s="96"/>
      <c r="K29" s="52"/>
      <c r="L29" s="43"/>
    </row>
    <row r="30" spans="1:12" ht="15" thickBot="1">
      <c r="B30" s="47"/>
      <c r="C30" s="47"/>
      <c r="D30" s="47"/>
      <c r="E30" s="47"/>
      <c r="F30" s="47"/>
      <c r="G30" s="47"/>
      <c r="H30" s="47"/>
      <c r="I30" s="85"/>
      <c r="J30" s="85"/>
      <c r="K30" s="52"/>
      <c r="L30" s="43"/>
    </row>
    <row r="31" spans="1:12" ht="15" thickTop="1">
      <c r="B31" s="43"/>
      <c r="C31" s="43"/>
      <c r="D31" s="43"/>
      <c r="E31" s="43"/>
      <c r="F31" s="43"/>
      <c r="G31" s="43"/>
      <c r="H31" s="43"/>
      <c r="I31" s="52"/>
      <c r="J31" s="52"/>
      <c r="K31" s="52"/>
      <c r="L31" s="43"/>
    </row>
    <row r="33" spans="1:9">
      <c r="A33" t="s">
        <v>115</v>
      </c>
      <c r="B33" s="45" t="s">
        <v>121</v>
      </c>
      <c r="C33" s="46"/>
      <c r="D33" s="46"/>
      <c r="E33" s="46"/>
      <c r="F33" s="46"/>
      <c r="G33" s="43"/>
      <c r="H33" s="46"/>
      <c r="I33" s="45"/>
    </row>
    <row r="34" spans="1:9">
      <c r="B34" s="51" t="s">
        <v>122</v>
      </c>
      <c r="C34" s="46"/>
      <c r="D34" s="46"/>
      <c r="E34" s="46"/>
      <c r="F34" s="46"/>
      <c r="G34" s="43"/>
      <c r="H34" s="46"/>
      <c r="I34" s="84"/>
    </row>
    <row r="35" spans="1:9" ht="15" thickBot="1">
      <c r="B35" s="47"/>
      <c r="C35" s="47"/>
      <c r="D35" s="47"/>
      <c r="E35" s="47"/>
      <c r="F35" s="47"/>
      <c r="G35" s="47"/>
      <c r="H35" s="48" t="s">
        <v>123</v>
      </c>
      <c r="I35" s="85"/>
    </row>
    <row r="36" spans="1:9" ht="15" thickTop="1">
      <c r="B36" s="49" t="s">
        <v>124</v>
      </c>
      <c r="C36" s="50">
        <v>1000</v>
      </c>
      <c r="D36" s="51" t="s">
        <v>125</v>
      </c>
      <c r="E36" s="51" t="s">
        <v>126</v>
      </c>
      <c r="F36" s="43"/>
      <c r="G36" s="52"/>
      <c r="H36" s="53"/>
      <c r="I36" s="86"/>
    </row>
    <row r="37" spans="1:9">
      <c r="B37" s="49" t="s">
        <v>22</v>
      </c>
      <c r="C37" s="55">
        <v>10</v>
      </c>
      <c r="D37" s="51" t="s">
        <v>127</v>
      </c>
      <c r="E37" s="51" t="s">
        <v>128</v>
      </c>
      <c r="F37" s="43"/>
      <c r="G37" s="54"/>
      <c r="H37" s="56" t="s">
        <v>129</v>
      </c>
      <c r="I37" s="86"/>
    </row>
    <row r="38" spans="1:9">
      <c r="B38" s="49" t="s">
        <v>168</v>
      </c>
      <c r="C38" s="50">
        <f>C37*C39</f>
        <v>10</v>
      </c>
      <c r="D38" s="51"/>
      <c r="E38" s="51"/>
      <c r="F38" s="43"/>
      <c r="G38" s="54"/>
      <c r="H38" s="56" t="s">
        <v>404</v>
      </c>
      <c r="I38" s="86"/>
    </row>
    <row r="39" spans="1:9">
      <c r="B39" s="49" t="s">
        <v>167</v>
      </c>
      <c r="C39" s="57">
        <v>1</v>
      </c>
      <c r="D39" s="51" t="s">
        <v>166</v>
      </c>
      <c r="E39" s="51" t="s">
        <v>130</v>
      </c>
      <c r="F39" s="43"/>
      <c r="G39" s="54"/>
      <c r="H39" s="56" t="s">
        <v>131</v>
      </c>
      <c r="I39" s="86"/>
    </row>
    <row r="40" spans="1:9">
      <c r="B40" s="49" t="s">
        <v>132</v>
      </c>
      <c r="C40" s="131">
        <f>C36*C41</f>
        <v>7.7200000000000006</v>
      </c>
      <c r="D40" s="51" t="s">
        <v>133</v>
      </c>
      <c r="E40" s="51" t="s">
        <v>134</v>
      </c>
      <c r="F40" s="43"/>
      <c r="G40" s="54"/>
      <c r="H40" s="56" t="s">
        <v>405</v>
      </c>
      <c r="I40" s="86"/>
    </row>
    <row r="41" spans="1:9">
      <c r="B41" s="49" t="s">
        <v>135</v>
      </c>
      <c r="C41" s="58">
        <f>'ΟΜΟΛΟΓΑ USA'!J11</f>
        <v>7.7200000000000003E-3</v>
      </c>
      <c r="D41" s="51" t="s">
        <v>136</v>
      </c>
      <c r="E41" s="51" t="s">
        <v>137</v>
      </c>
      <c r="F41" s="43"/>
      <c r="G41" s="54"/>
      <c r="H41" s="54"/>
      <c r="I41" s="86"/>
    </row>
    <row r="42" spans="1:9">
      <c r="B42" s="49" t="s">
        <v>138</v>
      </c>
      <c r="C42" s="59">
        <f>'Forecasts USA'!C20</f>
        <v>9.6249999999999999E-3</v>
      </c>
      <c r="D42" s="51" t="s">
        <v>139</v>
      </c>
      <c r="E42" s="51" t="s">
        <v>140</v>
      </c>
      <c r="F42" s="43"/>
      <c r="G42" s="60"/>
      <c r="H42" s="54"/>
      <c r="I42" s="86"/>
    </row>
    <row r="43" spans="1:9">
      <c r="B43" s="49"/>
      <c r="C43" s="61"/>
      <c r="D43" s="51"/>
      <c r="E43" s="51"/>
      <c r="F43" s="43"/>
      <c r="G43" s="62"/>
      <c r="H43" s="54"/>
      <c r="I43" s="86"/>
    </row>
    <row r="44" spans="1:9">
      <c r="A44" t="s">
        <v>115</v>
      </c>
      <c r="B44" s="117" t="s">
        <v>141</v>
      </c>
      <c r="C44" s="118">
        <f>-PV(C42/C39,C38,C40,C36)</f>
        <v>981.92081624446007</v>
      </c>
      <c r="D44" s="113" t="s">
        <v>142</v>
      </c>
      <c r="E44" s="113" t="s">
        <v>143</v>
      </c>
      <c r="F44" s="43"/>
      <c r="G44" s="63"/>
      <c r="H44" s="52"/>
      <c r="I44" s="93"/>
    </row>
    <row r="45" spans="1:9">
      <c r="B45" s="117"/>
      <c r="C45" s="116">
        <f>C44/C36</f>
        <v>0.98192081624446004</v>
      </c>
      <c r="D45" s="113" t="str">
        <f>IF(C44&lt;C36,"ΥΠΟ ΤΟ ΑΡΤΙΟ",IF(C44&gt;C36,"ΥΠΕΡ ΤΟ ΑΡΤΙΟ","ΣΤΟ ΑΡΤΙΟ"))</f>
        <v>ΥΠΟ ΤΟ ΑΡΤΙΟ</v>
      </c>
      <c r="E45" s="113"/>
      <c r="F45" s="46"/>
      <c r="G45" s="52"/>
      <c r="H45" s="52"/>
      <c r="I45" s="93"/>
    </row>
    <row r="46" spans="1:9">
      <c r="B46" s="64"/>
      <c r="C46" s="65"/>
      <c r="D46" s="66"/>
      <c r="E46" s="67"/>
      <c r="F46" s="68"/>
      <c r="G46" s="68"/>
      <c r="H46" s="68"/>
      <c r="I46" s="93"/>
    </row>
    <row r="47" spans="1:9">
      <c r="B47" s="46" t="s">
        <v>144</v>
      </c>
      <c r="C47" s="46"/>
      <c r="D47" s="46"/>
      <c r="E47" s="46"/>
      <c r="F47" s="46"/>
      <c r="G47" s="46"/>
      <c r="H47" s="46"/>
      <c r="I47" s="54"/>
    </row>
    <row r="48" spans="1:9">
      <c r="B48" s="51" t="s">
        <v>145</v>
      </c>
      <c r="C48" s="46"/>
      <c r="D48" s="46"/>
      <c r="E48" s="46"/>
      <c r="F48" s="46"/>
      <c r="G48" s="46"/>
      <c r="H48" s="46"/>
      <c r="I48" s="96"/>
    </row>
    <row r="49" spans="1:9">
      <c r="B49" s="51" t="s">
        <v>146</v>
      </c>
      <c r="C49" s="46"/>
      <c r="D49" s="46"/>
      <c r="E49" s="46"/>
      <c r="F49" s="46"/>
      <c r="G49" s="43"/>
      <c r="H49" s="46"/>
      <c r="I49" s="96"/>
    </row>
    <row r="50" spans="1:9">
      <c r="B50" s="51"/>
      <c r="C50" s="46"/>
      <c r="D50" s="46"/>
      <c r="E50" s="51" t="s">
        <v>147</v>
      </c>
      <c r="F50" s="46"/>
      <c r="G50" s="43"/>
      <c r="H50" s="46"/>
      <c r="I50" s="96"/>
    </row>
    <row r="51" spans="1:9">
      <c r="B51" s="69" t="s">
        <v>148</v>
      </c>
      <c r="C51" s="70"/>
      <c r="D51" s="69" t="s">
        <v>149</v>
      </c>
      <c r="E51" s="69" t="s">
        <v>148</v>
      </c>
      <c r="F51" s="70"/>
      <c r="G51" s="69" t="s">
        <v>150</v>
      </c>
      <c r="H51" s="69"/>
      <c r="I51" s="86"/>
    </row>
    <row r="52" spans="1:9">
      <c r="B52" s="71">
        <f>C40</f>
        <v>7.7200000000000006</v>
      </c>
      <c r="C52" s="49" t="s">
        <v>151</v>
      </c>
      <c r="D52" s="72">
        <f>PV(C42/C39,C38,-1)</f>
        <v>9.4903851735117364</v>
      </c>
      <c r="E52" s="73">
        <f>C36</f>
        <v>1000</v>
      </c>
      <c r="F52" s="49" t="s">
        <v>151</v>
      </c>
      <c r="G52" s="74">
        <f>1/(1+C42/C39)^C38</f>
        <v>0.90865504270494957</v>
      </c>
      <c r="H52" s="43"/>
      <c r="I52" s="97"/>
    </row>
    <row r="53" spans="1:9">
      <c r="B53" s="43"/>
      <c r="C53" s="75">
        <f>B52*D52</f>
        <v>73.265773539510604</v>
      </c>
      <c r="D53" s="46"/>
      <c r="E53" s="43"/>
      <c r="F53" s="76">
        <f>E52*G52</f>
        <v>908.65504270494955</v>
      </c>
      <c r="G53" s="77"/>
      <c r="H53" s="43"/>
      <c r="I53" s="52"/>
    </row>
    <row r="54" spans="1:9">
      <c r="B54" s="46"/>
      <c r="C54" s="46"/>
      <c r="D54" s="46"/>
      <c r="E54" s="46"/>
      <c r="F54" s="78"/>
      <c r="G54" s="46"/>
      <c r="H54" s="46"/>
      <c r="I54" s="54"/>
    </row>
    <row r="55" spans="1:9">
      <c r="B55" s="46"/>
      <c r="C55" s="51" t="s">
        <v>152</v>
      </c>
      <c r="D55" s="46"/>
      <c r="E55" s="46"/>
      <c r="F55" s="76">
        <f>C53</f>
        <v>73.265773539510604</v>
      </c>
      <c r="G55" s="46"/>
      <c r="H55" s="46"/>
      <c r="I55" s="54"/>
    </row>
    <row r="56" spans="1:9">
      <c r="B56" s="46"/>
      <c r="C56" s="51" t="s">
        <v>153</v>
      </c>
      <c r="D56" s="46"/>
      <c r="E56" s="46"/>
      <c r="F56" s="76">
        <f>F53</f>
        <v>908.65504270494955</v>
      </c>
      <c r="G56" s="46"/>
      <c r="H56" s="46"/>
      <c r="I56" s="54"/>
    </row>
    <row r="57" spans="1:9">
      <c r="B57" s="46"/>
      <c r="C57" s="46"/>
      <c r="D57" s="46"/>
      <c r="E57" s="46"/>
      <c r="F57" s="79"/>
      <c r="G57" s="46"/>
      <c r="H57" s="46"/>
      <c r="I57" s="54"/>
    </row>
    <row r="58" spans="1:9">
      <c r="B58" s="46"/>
      <c r="C58" s="113" t="s">
        <v>154</v>
      </c>
      <c r="D58" s="113"/>
      <c r="E58" s="113" t="s">
        <v>141</v>
      </c>
      <c r="F58" s="114">
        <f>F55+F56</f>
        <v>981.92081624446018</v>
      </c>
      <c r="G58" s="46"/>
      <c r="H58" s="46"/>
      <c r="I58" s="54"/>
    </row>
    <row r="59" spans="1:9">
      <c r="A59" t="s">
        <v>115</v>
      </c>
      <c r="B59" s="46"/>
      <c r="C59" s="113" t="s">
        <v>155</v>
      </c>
      <c r="D59" s="115"/>
      <c r="E59" s="115"/>
      <c r="F59" s="116">
        <f>F58/C36</f>
        <v>0.98192081624446015</v>
      </c>
      <c r="G59" s="46"/>
      <c r="H59" s="56" t="s">
        <v>156</v>
      </c>
      <c r="I59" s="54"/>
    </row>
    <row r="60" spans="1:9">
      <c r="B60" s="46"/>
      <c r="C60" s="51" t="s">
        <v>157</v>
      </c>
      <c r="D60" s="46"/>
      <c r="E60" s="80"/>
      <c r="F60" s="81"/>
      <c r="G60" s="46"/>
      <c r="H60" s="56" t="s">
        <v>172</v>
      </c>
      <c r="I60" s="54"/>
    </row>
    <row r="61" spans="1:9" ht="15" thickBot="1">
      <c r="B61" s="47"/>
      <c r="C61" s="47"/>
      <c r="D61" s="47"/>
      <c r="E61" s="47"/>
      <c r="F61" s="47"/>
      <c r="G61" s="47"/>
      <c r="H61" s="47"/>
      <c r="I61" s="85"/>
    </row>
    <row r="62" spans="1:9" ht="15" thickTop="1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Roman,Κανονικά"&amp;12&amp;A</oddHeader>
    <oddFooter>&amp;C&amp;"Times New Roman,Κανονικά"&amp;12Σελίδα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488"/>
  <sheetViews>
    <sheetView tabSelected="1" zoomScale="80" zoomScaleNormal="80" workbookViewId="0">
      <pane ySplit="1" topLeftCell="A253" activePane="bottomLeft" state="frozen"/>
      <selection activeCell="N1" sqref="N1"/>
      <selection pane="bottomLeft" activeCell="Z282" sqref="Z282"/>
    </sheetView>
  </sheetViews>
  <sheetFormatPr defaultRowHeight="14.4"/>
  <cols>
    <col min="1" max="1" width="13" customWidth="1"/>
    <col min="2" max="5" width="10" bestFit="1" customWidth="1"/>
    <col min="6" max="6" width="12" bestFit="1" customWidth="1"/>
    <col min="7" max="7" width="10" bestFit="1" customWidth="1"/>
    <col min="8" max="8" width="10.6640625" customWidth="1"/>
    <col min="9" max="9" width="14.5546875" customWidth="1"/>
    <col min="11" max="11" width="11.6640625" customWidth="1"/>
    <col min="12" max="15" width="9" bestFit="1" customWidth="1"/>
    <col min="16" max="16" width="10" bestFit="1" customWidth="1"/>
    <col min="17" max="17" width="9" bestFit="1" customWidth="1"/>
    <col min="18" max="18" width="13.77734375" customWidth="1"/>
    <col min="19" max="19" width="14.5546875" customWidth="1"/>
    <col min="21" max="21" width="12.109375" customWidth="1"/>
    <col min="29" max="29" width="13.88671875" customWidth="1"/>
    <col min="31" max="31" width="12.88671875" customWidth="1"/>
    <col min="39" max="39" width="14.88671875" customWidth="1"/>
  </cols>
  <sheetData>
    <row r="1" spans="1:39">
      <c r="A1" s="404" t="s">
        <v>414</v>
      </c>
      <c r="K1" s="404" t="s">
        <v>415</v>
      </c>
      <c r="U1" s="404" t="s">
        <v>416</v>
      </c>
      <c r="AE1" s="404" t="s">
        <v>417</v>
      </c>
    </row>
    <row r="2" spans="1:39">
      <c r="A2" t="s">
        <v>408</v>
      </c>
      <c r="B2" t="s">
        <v>2</v>
      </c>
      <c r="C2" t="s">
        <v>3</v>
      </c>
      <c r="D2" t="s">
        <v>1</v>
      </c>
      <c r="E2" t="s">
        <v>409</v>
      </c>
      <c r="F2" t="s">
        <v>410</v>
      </c>
      <c r="G2" t="s">
        <v>411</v>
      </c>
      <c r="H2" t="s">
        <v>412</v>
      </c>
      <c r="I2" t="s">
        <v>413</v>
      </c>
      <c r="K2" t="s">
        <v>408</v>
      </c>
      <c r="L2" t="s">
        <v>2</v>
      </c>
      <c r="M2" t="s">
        <v>3</v>
      </c>
      <c r="N2" t="s">
        <v>1</v>
      </c>
      <c r="O2" t="s">
        <v>409</v>
      </c>
      <c r="P2" t="s">
        <v>410</v>
      </c>
      <c r="Q2" t="s">
        <v>411</v>
      </c>
      <c r="R2" t="s">
        <v>412</v>
      </c>
      <c r="S2" t="s">
        <v>413</v>
      </c>
      <c r="U2" t="s">
        <v>408</v>
      </c>
      <c r="V2" t="s">
        <v>2</v>
      </c>
      <c r="W2" t="s">
        <v>3</v>
      </c>
      <c r="X2" t="s">
        <v>1</v>
      </c>
      <c r="Y2" t="s">
        <v>409</v>
      </c>
      <c r="Z2" t="s">
        <v>410</v>
      </c>
      <c r="AA2" t="s">
        <v>411</v>
      </c>
      <c r="AB2" t="s">
        <v>412</v>
      </c>
      <c r="AC2" t="s">
        <v>413</v>
      </c>
      <c r="AE2" t="s">
        <v>408</v>
      </c>
      <c r="AF2" t="s">
        <v>2</v>
      </c>
      <c r="AG2" t="s">
        <v>3</v>
      </c>
      <c r="AH2" t="s">
        <v>1</v>
      </c>
      <c r="AI2" t="s">
        <v>409</v>
      </c>
      <c r="AJ2" t="s">
        <v>410</v>
      </c>
      <c r="AK2" t="s">
        <v>411</v>
      </c>
      <c r="AL2" t="s">
        <v>412</v>
      </c>
      <c r="AM2" t="s">
        <v>413</v>
      </c>
    </row>
    <row r="3" spans="1:39">
      <c r="A3" s="480">
        <v>43832</v>
      </c>
      <c r="B3" s="482">
        <v>0</v>
      </c>
      <c r="C3" s="482">
        <v>0</v>
      </c>
      <c r="D3" s="482">
        <v>0</v>
      </c>
      <c r="E3" s="481">
        <v>2261</v>
      </c>
      <c r="F3" s="482">
        <v>0</v>
      </c>
      <c r="G3" s="481">
        <v>2261</v>
      </c>
      <c r="H3" s="482">
        <v>0</v>
      </c>
      <c r="I3" s="482">
        <v>0</v>
      </c>
      <c r="K3" s="480">
        <v>43832</v>
      </c>
      <c r="L3" s="482">
        <v>7.7889999999999997</v>
      </c>
      <c r="M3" s="482">
        <v>7.5149999999999997</v>
      </c>
      <c r="N3" s="482">
        <v>7.5149999999999997</v>
      </c>
      <c r="O3" s="482">
        <v>7.76</v>
      </c>
      <c r="P3" s="482">
        <v>80667</v>
      </c>
      <c r="Q3" s="482">
        <v>7.5049999999999999</v>
      </c>
      <c r="R3" s="482">
        <v>630875</v>
      </c>
      <c r="S3" s="482">
        <v>234</v>
      </c>
      <c r="U3" s="480">
        <v>43832</v>
      </c>
      <c r="V3" s="482">
        <v>300</v>
      </c>
      <c r="W3" s="482">
        <v>290</v>
      </c>
      <c r="X3" s="482">
        <v>290</v>
      </c>
      <c r="Y3" s="482">
        <v>300</v>
      </c>
      <c r="Z3" s="482">
        <v>191</v>
      </c>
      <c r="AA3" s="482">
        <v>276</v>
      </c>
      <c r="AB3" s="482">
        <v>56312</v>
      </c>
      <c r="AC3" s="482">
        <v>11</v>
      </c>
      <c r="AE3" s="480">
        <v>43832</v>
      </c>
      <c r="AF3" s="482">
        <v>930.76</v>
      </c>
      <c r="AG3" s="482">
        <v>916.11</v>
      </c>
      <c r="AH3" s="482">
        <v>917.99</v>
      </c>
      <c r="AI3" s="482">
        <v>930.71</v>
      </c>
      <c r="AJ3" s="482">
        <v>0</v>
      </c>
      <c r="AK3" s="482">
        <v>916.67</v>
      </c>
      <c r="AL3" s="482">
        <v>40101975</v>
      </c>
      <c r="AM3" s="482">
        <v>849</v>
      </c>
    </row>
    <row r="4" spans="1:39">
      <c r="A4" s="480">
        <v>43833</v>
      </c>
      <c r="B4" s="481">
        <v>2244</v>
      </c>
      <c r="C4" s="481">
        <v>2122</v>
      </c>
      <c r="D4" s="481">
        <v>2122</v>
      </c>
      <c r="E4" s="481">
        <v>2244</v>
      </c>
      <c r="F4" s="482">
        <v>400</v>
      </c>
      <c r="G4" s="481">
        <v>2261</v>
      </c>
      <c r="H4" s="482">
        <v>980</v>
      </c>
      <c r="I4" s="482">
        <v>4</v>
      </c>
      <c r="K4" s="480">
        <v>43833</v>
      </c>
      <c r="L4" s="482">
        <v>7.73</v>
      </c>
      <c r="M4" s="482">
        <v>7.5049999999999999</v>
      </c>
      <c r="N4" s="482">
        <v>7.681</v>
      </c>
      <c r="O4" s="482">
        <v>7.6420000000000003</v>
      </c>
      <c r="P4" s="482">
        <v>58812</v>
      </c>
      <c r="Q4" s="482">
        <v>7.76</v>
      </c>
      <c r="R4" s="482">
        <v>455405</v>
      </c>
      <c r="S4" s="482">
        <v>273</v>
      </c>
      <c r="U4" s="480">
        <v>43833</v>
      </c>
      <c r="V4" s="482">
        <v>300</v>
      </c>
      <c r="W4" s="482">
        <v>298</v>
      </c>
      <c r="X4" s="482">
        <v>298</v>
      </c>
      <c r="Y4" s="482">
        <v>300</v>
      </c>
      <c r="Z4" s="482">
        <v>5</v>
      </c>
      <c r="AA4" s="482">
        <v>300</v>
      </c>
      <c r="AB4" s="482">
        <v>1492</v>
      </c>
      <c r="AC4" s="482">
        <v>2</v>
      </c>
      <c r="AE4" s="480">
        <v>43833</v>
      </c>
      <c r="AF4" s="482">
        <v>926.11</v>
      </c>
      <c r="AG4" s="482">
        <v>909.6</v>
      </c>
      <c r="AH4" s="482">
        <v>926.11</v>
      </c>
      <c r="AI4" s="482">
        <v>920.09</v>
      </c>
      <c r="AJ4" s="482">
        <v>0</v>
      </c>
      <c r="AK4" s="482">
        <v>930.71</v>
      </c>
      <c r="AL4" s="482">
        <v>46793744</v>
      </c>
      <c r="AM4" s="482">
        <v>849</v>
      </c>
    </row>
    <row r="5" spans="1:39">
      <c r="A5" s="480">
        <v>43837</v>
      </c>
      <c r="B5" s="481">
        <v>2244</v>
      </c>
      <c r="C5" s="481">
        <v>2244</v>
      </c>
      <c r="D5" s="481">
        <v>2244</v>
      </c>
      <c r="E5" s="481">
        <v>2244</v>
      </c>
      <c r="F5" s="482">
        <v>7</v>
      </c>
      <c r="G5" s="481">
        <v>2244</v>
      </c>
      <c r="H5" s="482">
        <v>18</v>
      </c>
      <c r="I5" s="482">
        <v>1</v>
      </c>
      <c r="K5" s="480">
        <v>43837</v>
      </c>
      <c r="L5" s="482">
        <v>7.7210000000000001</v>
      </c>
      <c r="M5" s="482">
        <v>7.5339999999999998</v>
      </c>
      <c r="N5" s="482">
        <v>7.5339999999999998</v>
      </c>
      <c r="O5" s="482">
        <v>7.7110000000000003</v>
      </c>
      <c r="P5" s="482">
        <v>89989</v>
      </c>
      <c r="Q5" s="482">
        <v>7.6420000000000003</v>
      </c>
      <c r="R5" s="482">
        <v>704169</v>
      </c>
      <c r="S5" s="482">
        <v>394</v>
      </c>
      <c r="U5" s="480">
        <v>43837</v>
      </c>
      <c r="V5" s="482">
        <v>300</v>
      </c>
      <c r="W5" s="482">
        <v>290</v>
      </c>
      <c r="X5" s="482">
        <v>300</v>
      </c>
      <c r="Y5" s="482">
        <v>298</v>
      </c>
      <c r="Z5" s="482">
        <v>20</v>
      </c>
      <c r="AA5" s="482">
        <v>300</v>
      </c>
      <c r="AB5" s="482">
        <v>5950</v>
      </c>
      <c r="AC5" s="482">
        <v>6</v>
      </c>
      <c r="AE5" s="480">
        <v>43837</v>
      </c>
      <c r="AF5" s="482">
        <v>927.21</v>
      </c>
      <c r="AG5" s="482">
        <v>916.04</v>
      </c>
      <c r="AH5" s="482">
        <v>916.95</v>
      </c>
      <c r="AI5" s="482">
        <v>924.69</v>
      </c>
      <c r="AJ5" s="482">
        <v>0</v>
      </c>
      <c r="AK5" s="482">
        <v>920.09</v>
      </c>
      <c r="AL5" s="482">
        <v>53005081</v>
      </c>
      <c r="AM5" s="482">
        <v>848</v>
      </c>
    </row>
    <row r="6" spans="1:39">
      <c r="A6" s="480">
        <v>43838</v>
      </c>
      <c r="B6" s="481">
        <v>2209</v>
      </c>
      <c r="C6" s="481">
        <v>2104</v>
      </c>
      <c r="D6" s="481">
        <v>2157</v>
      </c>
      <c r="E6" s="481">
        <v>2122</v>
      </c>
      <c r="F6" s="482">
        <v>2450</v>
      </c>
      <c r="G6" s="481">
        <v>2244</v>
      </c>
      <c r="H6" s="482">
        <v>6057</v>
      </c>
      <c r="I6" s="482">
        <v>19</v>
      </c>
      <c r="K6" s="480">
        <v>43838</v>
      </c>
      <c r="L6" s="482">
        <v>7.6319999999999997</v>
      </c>
      <c r="M6" s="482">
        <v>7.4359999999999999</v>
      </c>
      <c r="N6" s="482">
        <v>7.6319999999999997</v>
      </c>
      <c r="O6" s="482">
        <v>7.5339999999999998</v>
      </c>
      <c r="P6" s="482">
        <v>132482</v>
      </c>
      <c r="Q6" s="482">
        <v>7.7110000000000003</v>
      </c>
      <c r="R6" s="482">
        <v>1016858</v>
      </c>
      <c r="S6" s="482">
        <v>560</v>
      </c>
      <c r="U6" s="480">
        <v>43838</v>
      </c>
      <c r="V6" s="482">
        <v>302</v>
      </c>
      <c r="W6" s="482">
        <v>298</v>
      </c>
      <c r="X6" s="482">
        <v>298</v>
      </c>
      <c r="Y6" s="482">
        <v>300</v>
      </c>
      <c r="Z6" s="482">
        <v>215</v>
      </c>
      <c r="AA6" s="482">
        <v>298</v>
      </c>
      <c r="AB6" s="482">
        <v>64428</v>
      </c>
      <c r="AC6" s="482">
        <v>30</v>
      </c>
      <c r="AE6" s="480">
        <v>43838</v>
      </c>
      <c r="AF6" s="482">
        <v>916.05</v>
      </c>
      <c r="AG6" s="482">
        <v>904.84</v>
      </c>
      <c r="AH6" s="482">
        <v>916.05</v>
      </c>
      <c r="AI6" s="482">
        <v>914.17</v>
      </c>
      <c r="AJ6" s="482">
        <v>0</v>
      </c>
      <c r="AK6" s="482">
        <v>924.69</v>
      </c>
      <c r="AL6" s="482">
        <v>76390736</v>
      </c>
      <c r="AM6" s="482">
        <v>850</v>
      </c>
    </row>
    <row r="7" spans="1:39">
      <c r="A7" s="480">
        <v>43839</v>
      </c>
      <c r="B7" s="481">
        <v>2122</v>
      </c>
      <c r="C7" s="481">
        <v>2122</v>
      </c>
      <c r="D7" s="481">
        <v>2122</v>
      </c>
      <c r="E7" s="481">
        <v>2122</v>
      </c>
      <c r="F7" s="482">
        <v>1700</v>
      </c>
      <c r="G7" s="481">
        <v>2122</v>
      </c>
      <c r="H7" s="482">
        <v>4148</v>
      </c>
      <c r="I7" s="482">
        <v>6</v>
      </c>
      <c r="K7" s="480">
        <v>43839</v>
      </c>
      <c r="L7" s="482">
        <v>7.6520000000000001</v>
      </c>
      <c r="M7" s="482">
        <v>7.5149999999999997</v>
      </c>
      <c r="N7" s="482">
        <v>7.6520000000000001</v>
      </c>
      <c r="O7" s="482">
        <v>7.5250000000000004</v>
      </c>
      <c r="P7" s="482">
        <v>62054</v>
      </c>
      <c r="Q7" s="482">
        <v>7.5339999999999998</v>
      </c>
      <c r="R7" s="482">
        <v>479117</v>
      </c>
      <c r="S7" s="482">
        <v>282</v>
      </c>
      <c r="U7" s="480">
        <v>43839</v>
      </c>
      <c r="V7" s="482">
        <v>0</v>
      </c>
      <c r="W7" s="482">
        <v>0</v>
      </c>
      <c r="X7" s="482">
        <v>0</v>
      </c>
      <c r="Y7" s="482">
        <v>300</v>
      </c>
      <c r="Z7" s="482">
        <v>0</v>
      </c>
      <c r="AA7" s="482">
        <v>300</v>
      </c>
      <c r="AB7" s="482">
        <v>0</v>
      </c>
      <c r="AC7" s="482">
        <v>0</v>
      </c>
      <c r="AE7" s="480">
        <v>43839</v>
      </c>
      <c r="AF7" s="482">
        <v>927.22</v>
      </c>
      <c r="AG7" s="482">
        <v>920.43</v>
      </c>
      <c r="AH7" s="482">
        <v>920.43</v>
      </c>
      <c r="AI7" s="482">
        <v>926.06</v>
      </c>
      <c r="AJ7" s="482">
        <v>0</v>
      </c>
      <c r="AK7" s="482">
        <v>914.17</v>
      </c>
      <c r="AL7" s="482">
        <v>79758583</v>
      </c>
      <c r="AM7" s="482">
        <v>849</v>
      </c>
    </row>
    <row r="8" spans="1:39">
      <c r="A8" s="480">
        <v>43840</v>
      </c>
      <c r="B8" s="481">
        <v>2087</v>
      </c>
      <c r="C8" s="481">
        <v>2017</v>
      </c>
      <c r="D8" s="481">
        <v>2052</v>
      </c>
      <c r="E8" s="481">
        <v>2087</v>
      </c>
      <c r="F8" s="482">
        <v>2650</v>
      </c>
      <c r="G8" s="481">
        <v>2122</v>
      </c>
      <c r="H8" s="482">
        <v>6219</v>
      </c>
      <c r="I8" s="482">
        <v>16</v>
      </c>
      <c r="K8" s="480">
        <v>43840</v>
      </c>
      <c r="L8" s="482">
        <v>7.6619999999999999</v>
      </c>
      <c r="M8" s="482">
        <v>7.5250000000000004</v>
      </c>
      <c r="N8" s="482">
        <v>7.5250000000000004</v>
      </c>
      <c r="O8" s="482">
        <v>7.6130000000000004</v>
      </c>
      <c r="P8" s="482">
        <v>36399</v>
      </c>
      <c r="Q8" s="482">
        <v>7.5250000000000004</v>
      </c>
      <c r="R8" s="482">
        <v>282746</v>
      </c>
      <c r="S8" s="482">
        <v>228</v>
      </c>
      <c r="U8" s="480">
        <v>43840</v>
      </c>
      <c r="V8" s="482">
        <v>0</v>
      </c>
      <c r="W8" s="482">
        <v>0</v>
      </c>
      <c r="X8" s="482">
        <v>0</v>
      </c>
      <c r="Y8" s="482">
        <v>300</v>
      </c>
      <c r="Z8" s="482">
        <v>0</v>
      </c>
      <c r="AA8" s="482">
        <v>300</v>
      </c>
      <c r="AB8" s="482">
        <v>0</v>
      </c>
      <c r="AC8" s="482">
        <v>0</v>
      </c>
      <c r="AE8" s="480">
        <v>43840</v>
      </c>
      <c r="AF8" s="482">
        <v>929.71</v>
      </c>
      <c r="AG8" s="482">
        <v>921.85</v>
      </c>
      <c r="AH8" s="482">
        <v>926.63</v>
      </c>
      <c r="AI8" s="482">
        <v>923.63</v>
      </c>
      <c r="AJ8" s="482">
        <v>0</v>
      </c>
      <c r="AK8" s="482">
        <v>926.06</v>
      </c>
      <c r="AL8" s="482">
        <v>60819668</v>
      </c>
      <c r="AM8" s="482">
        <v>850</v>
      </c>
    </row>
    <row r="9" spans="1:39">
      <c r="A9" s="480">
        <v>43843</v>
      </c>
      <c r="B9" s="481">
        <v>2139</v>
      </c>
      <c r="C9" s="482">
        <v>2</v>
      </c>
      <c r="D9" s="481">
        <v>2122</v>
      </c>
      <c r="E9" s="482">
        <v>2.0699999999999998</v>
      </c>
      <c r="F9" s="482">
        <v>7200</v>
      </c>
      <c r="G9" s="481">
        <v>2087</v>
      </c>
      <c r="H9" s="482">
        <v>17053</v>
      </c>
      <c r="I9" s="482">
        <v>10</v>
      </c>
      <c r="K9" s="480">
        <v>43843</v>
      </c>
      <c r="L9" s="482">
        <v>7.74</v>
      </c>
      <c r="M9" s="482">
        <v>7.6420000000000003</v>
      </c>
      <c r="N9" s="482">
        <v>7.6420000000000003</v>
      </c>
      <c r="O9" s="482">
        <v>7.6909999999999998</v>
      </c>
      <c r="P9" s="482">
        <v>56760</v>
      </c>
      <c r="Q9" s="482">
        <v>7.6130000000000004</v>
      </c>
      <c r="R9" s="482">
        <v>445788</v>
      </c>
      <c r="S9" s="482">
        <v>264</v>
      </c>
      <c r="U9" s="480">
        <v>43843</v>
      </c>
      <c r="V9" s="482">
        <v>292</v>
      </c>
      <c r="W9" s="482">
        <v>292</v>
      </c>
      <c r="X9" s="482">
        <v>292</v>
      </c>
      <c r="Y9" s="482">
        <v>300</v>
      </c>
      <c r="Z9" s="482">
        <v>1</v>
      </c>
      <c r="AA9" s="482">
        <v>300</v>
      </c>
      <c r="AB9" s="482">
        <v>292</v>
      </c>
      <c r="AC9" s="482">
        <v>1</v>
      </c>
      <c r="AE9" s="480">
        <v>43843</v>
      </c>
      <c r="AF9" s="482">
        <v>928</v>
      </c>
      <c r="AG9" s="482">
        <v>917.35</v>
      </c>
      <c r="AH9" s="482">
        <v>923.77</v>
      </c>
      <c r="AI9" s="482">
        <v>919.39</v>
      </c>
      <c r="AJ9" s="482">
        <v>0</v>
      </c>
      <c r="AK9" s="482">
        <v>923.63</v>
      </c>
      <c r="AL9" s="482">
        <v>51024922</v>
      </c>
      <c r="AM9" s="482">
        <v>850</v>
      </c>
    </row>
    <row r="10" spans="1:39">
      <c r="A10" s="480">
        <v>43844</v>
      </c>
      <c r="B10" s="481">
        <v>2122</v>
      </c>
      <c r="C10" s="482">
        <v>2</v>
      </c>
      <c r="D10" s="482">
        <v>2.0699999999999998</v>
      </c>
      <c r="E10" s="481">
        <v>2104</v>
      </c>
      <c r="F10" s="482">
        <v>2391</v>
      </c>
      <c r="G10" s="482">
        <v>2.0699999999999998</v>
      </c>
      <c r="H10" s="482">
        <v>5564</v>
      </c>
      <c r="I10" s="482">
        <v>13</v>
      </c>
      <c r="K10" s="480">
        <v>43844</v>
      </c>
      <c r="L10" s="482">
        <v>7.8280000000000003</v>
      </c>
      <c r="M10" s="482">
        <v>7.681</v>
      </c>
      <c r="N10" s="482">
        <v>7.7110000000000003</v>
      </c>
      <c r="O10" s="482">
        <v>7.8280000000000003</v>
      </c>
      <c r="P10" s="482">
        <v>86354</v>
      </c>
      <c r="Q10" s="482">
        <v>7.6909999999999998</v>
      </c>
      <c r="R10" s="482">
        <v>685739</v>
      </c>
      <c r="S10" s="482">
        <v>369</v>
      </c>
      <c r="U10" s="480">
        <v>43844</v>
      </c>
      <c r="V10" s="482">
        <v>300</v>
      </c>
      <c r="W10" s="482">
        <v>300</v>
      </c>
      <c r="X10" s="482">
        <v>300</v>
      </c>
      <c r="Y10" s="482">
        <v>300</v>
      </c>
      <c r="Z10" s="482">
        <v>14</v>
      </c>
      <c r="AA10" s="482">
        <v>300</v>
      </c>
      <c r="AB10" s="482">
        <v>4200</v>
      </c>
      <c r="AC10" s="482">
        <v>4</v>
      </c>
      <c r="AE10" s="480">
        <v>43844</v>
      </c>
      <c r="AF10" s="482">
        <v>925.09</v>
      </c>
      <c r="AG10" s="482">
        <v>916.41</v>
      </c>
      <c r="AH10" s="482">
        <v>920.28</v>
      </c>
      <c r="AI10" s="482">
        <v>923.69</v>
      </c>
      <c r="AJ10" s="482">
        <v>0</v>
      </c>
      <c r="AK10" s="482">
        <v>919.39</v>
      </c>
      <c r="AL10" s="482">
        <v>59182771</v>
      </c>
      <c r="AM10" s="482">
        <v>849</v>
      </c>
    </row>
    <row r="11" spans="1:39">
      <c r="A11" s="480">
        <v>43845</v>
      </c>
      <c r="B11" s="481">
        <v>2104</v>
      </c>
      <c r="C11" s="481">
        <v>1983</v>
      </c>
      <c r="D11" s="481">
        <v>1983</v>
      </c>
      <c r="E11" s="481">
        <v>2087</v>
      </c>
      <c r="F11" s="482">
        <v>1396</v>
      </c>
      <c r="G11" s="481">
        <v>2104</v>
      </c>
      <c r="H11" s="482">
        <v>3233</v>
      </c>
      <c r="I11" s="482">
        <v>11</v>
      </c>
      <c r="K11" s="480">
        <v>43845</v>
      </c>
      <c r="L11" s="482">
        <v>7.9660000000000002</v>
      </c>
      <c r="M11" s="482">
        <v>7.8090000000000002</v>
      </c>
      <c r="N11" s="482">
        <v>7.8380000000000001</v>
      </c>
      <c r="O11" s="482">
        <v>7.9660000000000002</v>
      </c>
      <c r="P11" s="482">
        <v>91337</v>
      </c>
      <c r="Q11" s="482">
        <v>7.8280000000000003</v>
      </c>
      <c r="R11" s="482">
        <v>735415</v>
      </c>
      <c r="S11" s="482">
        <v>387</v>
      </c>
      <c r="U11" s="480">
        <v>43845</v>
      </c>
      <c r="V11" s="482">
        <v>300</v>
      </c>
      <c r="W11" s="482">
        <v>292</v>
      </c>
      <c r="X11" s="482">
        <v>292</v>
      </c>
      <c r="Y11" s="482">
        <v>294</v>
      </c>
      <c r="Z11" s="482">
        <v>8</v>
      </c>
      <c r="AA11" s="482">
        <v>300</v>
      </c>
      <c r="AB11" s="482">
        <v>2344</v>
      </c>
      <c r="AC11" s="482">
        <v>2</v>
      </c>
      <c r="AE11" s="480">
        <v>43845</v>
      </c>
      <c r="AF11" s="482">
        <v>929.23</v>
      </c>
      <c r="AG11" s="482">
        <v>920.6</v>
      </c>
      <c r="AH11" s="482">
        <v>924.35</v>
      </c>
      <c r="AI11" s="482">
        <v>928.66</v>
      </c>
      <c r="AJ11" s="482">
        <v>0</v>
      </c>
      <c r="AK11" s="482">
        <v>923.69</v>
      </c>
      <c r="AL11" s="482">
        <v>66523475</v>
      </c>
      <c r="AM11" s="482">
        <v>849</v>
      </c>
    </row>
    <row r="12" spans="1:39">
      <c r="A12" s="480">
        <v>43846</v>
      </c>
      <c r="B12" s="481">
        <v>2122</v>
      </c>
      <c r="C12" s="481">
        <v>2104</v>
      </c>
      <c r="D12" s="481">
        <v>2104</v>
      </c>
      <c r="E12" s="481">
        <v>2122</v>
      </c>
      <c r="F12" s="482">
        <v>200</v>
      </c>
      <c r="G12" s="481">
        <v>2087</v>
      </c>
      <c r="H12" s="482">
        <v>485</v>
      </c>
      <c r="I12" s="482">
        <v>2</v>
      </c>
      <c r="K12" s="480">
        <v>43846</v>
      </c>
      <c r="L12" s="482">
        <v>8.1120000000000001</v>
      </c>
      <c r="M12" s="482">
        <v>7.74</v>
      </c>
      <c r="N12" s="482">
        <v>7.9660000000000002</v>
      </c>
      <c r="O12" s="482">
        <v>8.1120000000000001</v>
      </c>
      <c r="P12" s="482">
        <v>127895</v>
      </c>
      <c r="Q12" s="482">
        <v>7.9660000000000002</v>
      </c>
      <c r="R12" s="482">
        <v>1045101</v>
      </c>
      <c r="S12" s="482">
        <v>432</v>
      </c>
      <c r="U12" s="480">
        <v>43846</v>
      </c>
      <c r="V12" s="482">
        <v>0</v>
      </c>
      <c r="W12" s="482">
        <v>0</v>
      </c>
      <c r="X12" s="482">
        <v>0</v>
      </c>
      <c r="Y12" s="482">
        <v>294</v>
      </c>
      <c r="Z12" s="482">
        <v>0</v>
      </c>
      <c r="AA12" s="482">
        <v>294</v>
      </c>
      <c r="AB12" s="482">
        <v>0</v>
      </c>
      <c r="AC12" s="482">
        <v>0</v>
      </c>
      <c r="AE12" s="480">
        <v>43846</v>
      </c>
      <c r="AF12" s="482">
        <v>932.15</v>
      </c>
      <c r="AG12" s="482">
        <v>923.85</v>
      </c>
      <c r="AH12" s="482">
        <v>930.11</v>
      </c>
      <c r="AI12" s="482">
        <v>932.13</v>
      </c>
      <c r="AJ12" s="482">
        <v>0</v>
      </c>
      <c r="AK12" s="482">
        <v>928.66</v>
      </c>
      <c r="AL12" s="482">
        <v>55265847</v>
      </c>
      <c r="AM12" s="482">
        <v>850</v>
      </c>
    </row>
    <row r="13" spans="1:39">
      <c r="A13" s="480">
        <v>43847</v>
      </c>
      <c r="B13" s="482">
        <v>2.0699999999999998</v>
      </c>
      <c r="C13" s="481">
        <v>1983</v>
      </c>
      <c r="D13" s="481">
        <v>2017</v>
      </c>
      <c r="E13" s="481">
        <v>2052</v>
      </c>
      <c r="F13" s="482">
        <v>7710</v>
      </c>
      <c r="G13" s="481">
        <v>2122</v>
      </c>
      <c r="H13" s="482">
        <v>17774</v>
      </c>
      <c r="I13" s="482">
        <v>18</v>
      </c>
      <c r="K13" s="480">
        <v>43847</v>
      </c>
      <c r="L13" s="482">
        <v>8.1219999999999999</v>
      </c>
      <c r="M13" s="482">
        <v>7.9359999999999999</v>
      </c>
      <c r="N13" s="482">
        <v>8.0340000000000007</v>
      </c>
      <c r="O13" s="482">
        <v>8.1120000000000001</v>
      </c>
      <c r="P13" s="482">
        <v>58462</v>
      </c>
      <c r="Q13" s="482">
        <v>8.1120000000000001</v>
      </c>
      <c r="R13" s="482">
        <v>480189</v>
      </c>
      <c r="S13" s="482">
        <v>313</v>
      </c>
      <c r="U13" s="480">
        <v>43847</v>
      </c>
      <c r="V13" s="482">
        <v>300</v>
      </c>
      <c r="W13" s="482">
        <v>294</v>
      </c>
      <c r="X13" s="482">
        <v>294</v>
      </c>
      <c r="Y13" s="482">
        <v>294</v>
      </c>
      <c r="Z13" s="482">
        <v>51</v>
      </c>
      <c r="AA13" s="482">
        <v>294</v>
      </c>
      <c r="AB13" s="482">
        <v>15000</v>
      </c>
      <c r="AC13" s="482">
        <v>2</v>
      </c>
      <c r="AE13" s="480">
        <v>43847</v>
      </c>
      <c r="AF13" s="482">
        <v>934.22</v>
      </c>
      <c r="AG13" s="482">
        <v>927.03</v>
      </c>
      <c r="AH13" s="482">
        <v>932.48</v>
      </c>
      <c r="AI13" s="482">
        <v>934.22</v>
      </c>
      <c r="AJ13" s="482">
        <v>0</v>
      </c>
      <c r="AK13" s="482">
        <v>932.13</v>
      </c>
      <c r="AL13" s="482">
        <v>54379753</v>
      </c>
      <c r="AM13" s="482">
        <v>849</v>
      </c>
    </row>
    <row r="14" spans="1:39">
      <c r="A14" s="480">
        <v>43850</v>
      </c>
      <c r="B14" s="481">
        <v>1965</v>
      </c>
      <c r="C14" s="481">
        <v>1878</v>
      </c>
      <c r="D14" s="481">
        <v>1948</v>
      </c>
      <c r="E14" s="482">
        <v>1.93</v>
      </c>
      <c r="F14" s="482">
        <v>9463</v>
      </c>
      <c r="G14" s="481">
        <v>2052</v>
      </c>
      <c r="H14" s="482">
        <v>20854</v>
      </c>
      <c r="I14" s="482">
        <v>36</v>
      </c>
      <c r="K14" s="480">
        <v>43850</v>
      </c>
      <c r="L14" s="482">
        <v>8.1519999999999992</v>
      </c>
      <c r="M14" s="482">
        <v>8.0440000000000005</v>
      </c>
      <c r="N14" s="482">
        <v>8.1120000000000001</v>
      </c>
      <c r="O14" s="482">
        <v>8.1029999999999998</v>
      </c>
      <c r="P14" s="482">
        <v>66235</v>
      </c>
      <c r="Q14" s="482">
        <v>8.1120000000000001</v>
      </c>
      <c r="R14" s="482">
        <v>547781</v>
      </c>
      <c r="S14" s="482">
        <v>281</v>
      </c>
      <c r="U14" s="480">
        <v>43850</v>
      </c>
      <c r="V14" s="482">
        <v>300</v>
      </c>
      <c r="W14" s="482">
        <v>298</v>
      </c>
      <c r="X14" s="482">
        <v>298</v>
      </c>
      <c r="Y14" s="482">
        <v>298</v>
      </c>
      <c r="Z14" s="482">
        <v>8</v>
      </c>
      <c r="AA14" s="482">
        <v>294</v>
      </c>
      <c r="AB14" s="482">
        <v>2386</v>
      </c>
      <c r="AC14" s="482">
        <v>3</v>
      </c>
      <c r="AE14" s="480">
        <v>43850</v>
      </c>
      <c r="AF14" s="482">
        <v>940.2</v>
      </c>
      <c r="AG14" s="482">
        <v>932.14</v>
      </c>
      <c r="AH14" s="482">
        <v>934.62</v>
      </c>
      <c r="AI14" s="482">
        <v>940.2</v>
      </c>
      <c r="AJ14" s="482">
        <v>0</v>
      </c>
      <c r="AK14" s="482">
        <v>934.22</v>
      </c>
      <c r="AL14" s="482">
        <v>47914630</v>
      </c>
      <c r="AM14" s="482">
        <v>851</v>
      </c>
    </row>
    <row r="15" spans="1:39">
      <c r="A15" s="480">
        <v>43851</v>
      </c>
      <c r="B15" s="481">
        <v>1983</v>
      </c>
      <c r="C15" s="482">
        <v>1.93</v>
      </c>
      <c r="D15" s="481">
        <v>1983</v>
      </c>
      <c r="E15" s="481">
        <v>1983</v>
      </c>
      <c r="F15" s="482">
        <v>890</v>
      </c>
      <c r="G15" s="482">
        <v>1.93</v>
      </c>
      <c r="H15" s="482">
        <v>2023</v>
      </c>
      <c r="I15" s="482">
        <v>8</v>
      </c>
      <c r="K15" s="480">
        <v>43851</v>
      </c>
      <c r="L15" s="482">
        <v>8.1419999999999995</v>
      </c>
      <c r="M15" s="482">
        <v>7.907</v>
      </c>
      <c r="N15" s="482">
        <v>8.1319999999999997</v>
      </c>
      <c r="O15" s="482">
        <v>8.0730000000000004</v>
      </c>
      <c r="P15" s="482">
        <v>101261</v>
      </c>
      <c r="Q15" s="482">
        <v>8.1029999999999998</v>
      </c>
      <c r="R15" s="482">
        <v>830342</v>
      </c>
      <c r="S15" s="482">
        <v>528</v>
      </c>
      <c r="U15" s="480">
        <v>43851</v>
      </c>
      <c r="V15" s="482">
        <v>0</v>
      </c>
      <c r="W15" s="482">
        <v>0</v>
      </c>
      <c r="X15" s="482">
        <v>0</v>
      </c>
      <c r="Y15" s="482">
        <v>298</v>
      </c>
      <c r="Z15" s="482">
        <v>0</v>
      </c>
      <c r="AA15" s="482">
        <v>298</v>
      </c>
      <c r="AB15" s="482">
        <v>0</v>
      </c>
      <c r="AC15" s="482">
        <v>0</v>
      </c>
      <c r="AE15" s="480">
        <v>43851</v>
      </c>
      <c r="AF15" s="482">
        <v>943.66</v>
      </c>
      <c r="AG15" s="482">
        <v>928.66</v>
      </c>
      <c r="AH15" s="482">
        <v>938.06</v>
      </c>
      <c r="AI15" s="482">
        <v>942.27</v>
      </c>
      <c r="AJ15" s="482">
        <v>0</v>
      </c>
      <c r="AK15" s="482">
        <v>940.2</v>
      </c>
      <c r="AL15" s="482">
        <v>59919889</v>
      </c>
      <c r="AM15" s="482">
        <v>850</v>
      </c>
    </row>
    <row r="16" spans="1:39">
      <c r="A16" s="480">
        <v>43852</v>
      </c>
      <c r="B16" s="482">
        <v>2</v>
      </c>
      <c r="C16" s="482">
        <v>2</v>
      </c>
      <c r="D16" s="482">
        <v>2</v>
      </c>
      <c r="E16" s="482">
        <v>2</v>
      </c>
      <c r="F16" s="482">
        <v>150</v>
      </c>
      <c r="G16" s="481">
        <v>1983</v>
      </c>
      <c r="H16" s="482">
        <v>345</v>
      </c>
      <c r="I16" s="482">
        <v>1</v>
      </c>
      <c r="K16" s="480">
        <v>43852</v>
      </c>
      <c r="L16" s="482">
        <v>8.1319999999999997</v>
      </c>
      <c r="M16" s="482">
        <v>7.9660000000000002</v>
      </c>
      <c r="N16" s="482">
        <v>8.0730000000000004</v>
      </c>
      <c r="O16" s="482">
        <v>8.1219999999999999</v>
      </c>
      <c r="P16" s="482">
        <v>42265</v>
      </c>
      <c r="Q16" s="482">
        <v>8.0730000000000004</v>
      </c>
      <c r="R16" s="482">
        <v>347981</v>
      </c>
      <c r="S16" s="482">
        <v>193</v>
      </c>
      <c r="U16" s="480">
        <v>43852</v>
      </c>
      <c r="V16" s="482">
        <v>298</v>
      </c>
      <c r="W16" s="482">
        <v>292</v>
      </c>
      <c r="X16" s="482">
        <v>292</v>
      </c>
      <c r="Y16" s="482">
        <v>292</v>
      </c>
      <c r="Z16" s="482">
        <v>22</v>
      </c>
      <c r="AA16" s="482">
        <v>298</v>
      </c>
      <c r="AB16" s="482">
        <v>6430</v>
      </c>
      <c r="AC16" s="482">
        <v>5</v>
      </c>
      <c r="AE16" s="480">
        <v>43852</v>
      </c>
      <c r="AF16" s="482">
        <v>944.87</v>
      </c>
      <c r="AG16" s="482">
        <v>940.26</v>
      </c>
      <c r="AH16" s="482">
        <v>943.21</v>
      </c>
      <c r="AI16" s="482">
        <v>942.92</v>
      </c>
      <c r="AJ16" s="482">
        <v>0</v>
      </c>
      <c r="AK16" s="482">
        <v>942.27</v>
      </c>
      <c r="AL16" s="482">
        <v>50254108</v>
      </c>
      <c r="AM16" s="482">
        <v>850</v>
      </c>
    </row>
    <row r="17" spans="1:39">
      <c r="A17" s="480">
        <v>43853</v>
      </c>
      <c r="B17" s="481">
        <v>2017</v>
      </c>
      <c r="C17" s="481">
        <v>1896</v>
      </c>
      <c r="D17" s="482">
        <v>2</v>
      </c>
      <c r="E17" s="481">
        <v>1983</v>
      </c>
      <c r="F17" s="482">
        <v>800</v>
      </c>
      <c r="G17" s="482">
        <v>2</v>
      </c>
      <c r="H17" s="482">
        <v>1792</v>
      </c>
      <c r="I17" s="482">
        <v>8</v>
      </c>
      <c r="K17" s="480">
        <v>43853</v>
      </c>
      <c r="L17" s="482">
        <v>8.0730000000000004</v>
      </c>
      <c r="M17" s="482">
        <v>7.9660000000000002</v>
      </c>
      <c r="N17" s="482">
        <v>7.9950000000000001</v>
      </c>
      <c r="O17" s="482">
        <v>8.0239999999999991</v>
      </c>
      <c r="P17" s="482">
        <v>73389</v>
      </c>
      <c r="Q17" s="482">
        <v>8.1219999999999999</v>
      </c>
      <c r="R17" s="482">
        <v>601043</v>
      </c>
      <c r="S17" s="482">
        <v>370</v>
      </c>
      <c r="U17" s="480">
        <v>43853</v>
      </c>
      <c r="V17" s="482">
        <v>292</v>
      </c>
      <c r="W17" s="482">
        <v>290</v>
      </c>
      <c r="X17" s="482">
        <v>292</v>
      </c>
      <c r="Y17" s="482">
        <v>290</v>
      </c>
      <c r="Z17" s="482">
        <v>31</v>
      </c>
      <c r="AA17" s="482">
        <v>292</v>
      </c>
      <c r="AB17" s="482">
        <v>9012</v>
      </c>
      <c r="AC17" s="482">
        <v>5</v>
      </c>
      <c r="AE17" s="480">
        <v>43853</v>
      </c>
      <c r="AF17" s="482">
        <v>942.08</v>
      </c>
      <c r="AG17" s="482">
        <v>936.19</v>
      </c>
      <c r="AH17" s="482">
        <v>939.79</v>
      </c>
      <c r="AI17" s="482">
        <v>939.17</v>
      </c>
      <c r="AJ17" s="482">
        <v>0</v>
      </c>
      <c r="AK17" s="482">
        <v>942.92</v>
      </c>
      <c r="AL17" s="482">
        <v>43650840</v>
      </c>
      <c r="AM17" s="482">
        <v>850</v>
      </c>
    </row>
    <row r="18" spans="1:39">
      <c r="A18" s="480">
        <v>43854</v>
      </c>
      <c r="B18" s="481">
        <v>2035</v>
      </c>
      <c r="C18" s="481">
        <v>1965</v>
      </c>
      <c r="D18" s="481">
        <v>1983</v>
      </c>
      <c r="E18" s="481">
        <v>2017</v>
      </c>
      <c r="F18" s="482">
        <v>1842</v>
      </c>
      <c r="G18" s="481">
        <v>1983</v>
      </c>
      <c r="H18" s="482">
        <v>4195</v>
      </c>
      <c r="I18" s="482">
        <v>10</v>
      </c>
      <c r="K18" s="480">
        <v>43854</v>
      </c>
      <c r="L18" s="482">
        <v>8.1319999999999997</v>
      </c>
      <c r="M18" s="482">
        <v>7.9749999999999996</v>
      </c>
      <c r="N18" s="482">
        <v>7.9749999999999996</v>
      </c>
      <c r="O18" s="482">
        <v>8.1319999999999997</v>
      </c>
      <c r="P18" s="482">
        <v>79251</v>
      </c>
      <c r="Q18" s="482">
        <v>8.0239999999999991</v>
      </c>
      <c r="R18" s="482">
        <v>655568</v>
      </c>
      <c r="S18" s="482">
        <v>279</v>
      </c>
      <c r="U18" s="480">
        <v>43854</v>
      </c>
      <c r="V18" s="482">
        <v>298</v>
      </c>
      <c r="W18" s="482">
        <v>290</v>
      </c>
      <c r="X18" s="482">
        <v>292</v>
      </c>
      <c r="Y18" s="482">
        <v>292</v>
      </c>
      <c r="Z18" s="482">
        <v>150</v>
      </c>
      <c r="AA18" s="482">
        <v>290</v>
      </c>
      <c r="AB18" s="482">
        <v>43812</v>
      </c>
      <c r="AC18" s="482">
        <v>5</v>
      </c>
      <c r="AE18" s="480">
        <v>43854</v>
      </c>
      <c r="AF18" s="482">
        <v>949.2</v>
      </c>
      <c r="AG18" s="482">
        <v>941.47</v>
      </c>
      <c r="AH18" s="482">
        <v>941.81</v>
      </c>
      <c r="AI18" s="482">
        <v>948.64</v>
      </c>
      <c r="AJ18" s="482">
        <v>0</v>
      </c>
      <c r="AK18" s="482">
        <v>939.17</v>
      </c>
      <c r="AL18" s="482">
        <v>53367738</v>
      </c>
      <c r="AM18" s="482">
        <v>849</v>
      </c>
    </row>
    <row r="19" spans="1:39">
      <c r="A19" s="480">
        <v>43857</v>
      </c>
      <c r="B19" s="482">
        <v>0</v>
      </c>
      <c r="C19" s="482">
        <v>0</v>
      </c>
      <c r="D19" s="482">
        <v>0</v>
      </c>
      <c r="E19" s="481">
        <v>2017</v>
      </c>
      <c r="F19" s="482">
        <v>0</v>
      </c>
      <c r="G19" s="481">
        <v>2017</v>
      </c>
      <c r="H19" s="482">
        <v>0</v>
      </c>
      <c r="I19" s="482">
        <v>0</v>
      </c>
      <c r="K19" s="480">
        <v>43857</v>
      </c>
      <c r="L19" s="482">
        <v>8.1519999999999992</v>
      </c>
      <c r="M19" s="482">
        <v>7.9459999999999997</v>
      </c>
      <c r="N19" s="482">
        <v>8.1319999999999997</v>
      </c>
      <c r="O19" s="482">
        <v>8.1519999999999992</v>
      </c>
      <c r="P19" s="482">
        <v>81888</v>
      </c>
      <c r="Q19" s="482">
        <v>8.1319999999999997</v>
      </c>
      <c r="R19" s="482">
        <v>676494</v>
      </c>
      <c r="S19" s="482">
        <v>352</v>
      </c>
      <c r="U19" s="480">
        <v>43857</v>
      </c>
      <c r="V19" s="482">
        <v>0</v>
      </c>
      <c r="W19" s="482">
        <v>0</v>
      </c>
      <c r="X19" s="482">
        <v>0</v>
      </c>
      <c r="Y19" s="482">
        <v>292</v>
      </c>
      <c r="Z19" s="482">
        <v>0</v>
      </c>
      <c r="AA19" s="482">
        <v>292</v>
      </c>
      <c r="AB19" s="482">
        <v>0</v>
      </c>
      <c r="AC19" s="482">
        <v>0</v>
      </c>
      <c r="AE19" s="480">
        <v>43857</v>
      </c>
      <c r="AF19" s="482">
        <v>945</v>
      </c>
      <c r="AG19" s="482">
        <v>930.95</v>
      </c>
      <c r="AH19" s="482">
        <v>945</v>
      </c>
      <c r="AI19" s="482">
        <v>936.25</v>
      </c>
      <c r="AJ19" s="482">
        <v>0</v>
      </c>
      <c r="AK19" s="482">
        <v>948.64</v>
      </c>
      <c r="AL19" s="482">
        <v>43971965</v>
      </c>
      <c r="AM19" s="482">
        <v>849</v>
      </c>
    </row>
    <row r="20" spans="1:39">
      <c r="A20" s="480">
        <v>43858</v>
      </c>
      <c r="B20" s="482">
        <v>0</v>
      </c>
      <c r="C20" s="482">
        <v>0</v>
      </c>
      <c r="D20" s="482">
        <v>0</v>
      </c>
      <c r="E20" s="481">
        <v>2017</v>
      </c>
      <c r="F20" s="482">
        <v>0</v>
      </c>
      <c r="G20" s="481">
        <v>2017</v>
      </c>
      <c r="H20" s="482">
        <v>0</v>
      </c>
      <c r="I20" s="482">
        <v>0</v>
      </c>
      <c r="K20" s="480">
        <v>43858</v>
      </c>
      <c r="L20" s="482">
        <v>8.1709999999999994</v>
      </c>
      <c r="M20" s="482">
        <v>8.093</v>
      </c>
      <c r="N20" s="482">
        <v>8.1609999999999996</v>
      </c>
      <c r="O20" s="482">
        <v>8.1519999999999992</v>
      </c>
      <c r="P20" s="482">
        <v>71341</v>
      </c>
      <c r="Q20" s="482">
        <v>8.1519999999999992</v>
      </c>
      <c r="R20" s="482">
        <v>593452</v>
      </c>
      <c r="S20" s="482">
        <v>199</v>
      </c>
      <c r="U20" s="480">
        <v>43858</v>
      </c>
      <c r="V20" s="482">
        <v>0</v>
      </c>
      <c r="W20" s="482">
        <v>0</v>
      </c>
      <c r="X20" s="482">
        <v>0</v>
      </c>
      <c r="Y20" s="482">
        <v>292</v>
      </c>
      <c r="Z20" s="482">
        <v>0</v>
      </c>
      <c r="AA20" s="482">
        <v>292</v>
      </c>
      <c r="AB20" s="482">
        <v>0</v>
      </c>
      <c r="AC20" s="482">
        <v>0</v>
      </c>
      <c r="AE20" s="480">
        <v>43858</v>
      </c>
      <c r="AF20" s="482">
        <v>939.33</v>
      </c>
      <c r="AG20" s="482">
        <v>930.91</v>
      </c>
      <c r="AH20" s="482">
        <v>937.21</v>
      </c>
      <c r="AI20" s="482">
        <v>933.43</v>
      </c>
      <c r="AJ20" s="482">
        <v>0</v>
      </c>
      <c r="AK20" s="482">
        <v>936.25</v>
      </c>
      <c r="AL20" s="482">
        <v>44588045</v>
      </c>
      <c r="AM20" s="482">
        <v>850</v>
      </c>
    </row>
    <row r="21" spans="1:39">
      <c r="A21" s="480">
        <v>43859</v>
      </c>
      <c r="B21" s="481">
        <v>2035</v>
      </c>
      <c r="C21" s="481">
        <v>2035</v>
      </c>
      <c r="D21" s="481">
        <v>2035</v>
      </c>
      <c r="E21" s="481">
        <v>2035</v>
      </c>
      <c r="F21" s="482">
        <v>1</v>
      </c>
      <c r="G21" s="481">
        <v>2017</v>
      </c>
      <c r="H21" s="482">
        <v>2</v>
      </c>
      <c r="I21" s="482">
        <v>1</v>
      </c>
      <c r="K21" s="480">
        <v>43859</v>
      </c>
      <c r="L21" s="482">
        <v>8.23</v>
      </c>
      <c r="M21" s="482">
        <v>8.1029999999999998</v>
      </c>
      <c r="N21" s="482">
        <v>8.1519999999999992</v>
      </c>
      <c r="O21" s="482">
        <v>8.1029999999999998</v>
      </c>
      <c r="P21" s="482">
        <v>58062</v>
      </c>
      <c r="Q21" s="482">
        <v>8.1519999999999992</v>
      </c>
      <c r="R21" s="482">
        <v>483730</v>
      </c>
      <c r="S21" s="482">
        <v>254</v>
      </c>
      <c r="U21" s="480">
        <v>43859</v>
      </c>
      <c r="V21" s="482">
        <v>0</v>
      </c>
      <c r="W21" s="482">
        <v>0</v>
      </c>
      <c r="X21" s="482">
        <v>0</v>
      </c>
      <c r="Y21" s="482">
        <v>292</v>
      </c>
      <c r="Z21" s="482">
        <v>0</v>
      </c>
      <c r="AA21" s="482">
        <v>292</v>
      </c>
      <c r="AB21" s="482">
        <v>0</v>
      </c>
      <c r="AC21" s="482">
        <v>0</v>
      </c>
      <c r="AE21" s="480">
        <v>43859</v>
      </c>
      <c r="AF21" s="482">
        <v>936.78</v>
      </c>
      <c r="AG21" s="482">
        <v>931.14</v>
      </c>
      <c r="AH21" s="482">
        <v>935.32</v>
      </c>
      <c r="AI21" s="482">
        <v>931.21</v>
      </c>
      <c r="AJ21" s="482">
        <v>0</v>
      </c>
      <c r="AK21" s="482">
        <v>933.43</v>
      </c>
      <c r="AL21" s="482">
        <v>31412179</v>
      </c>
      <c r="AM21" s="482">
        <v>849</v>
      </c>
    </row>
    <row r="22" spans="1:39">
      <c r="A22" s="480">
        <v>43860</v>
      </c>
      <c r="B22" s="481">
        <v>2017</v>
      </c>
      <c r="C22" s="481">
        <v>1965</v>
      </c>
      <c r="D22" s="481">
        <v>2017</v>
      </c>
      <c r="E22" s="481">
        <v>2017</v>
      </c>
      <c r="F22" s="482">
        <v>2080</v>
      </c>
      <c r="G22" s="481">
        <v>2035</v>
      </c>
      <c r="H22" s="482">
        <v>4769</v>
      </c>
      <c r="I22" s="482">
        <v>7</v>
      </c>
      <c r="K22" s="480">
        <v>43860</v>
      </c>
      <c r="L22" s="482">
        <v>8.0730000000000004</v>
      </c>
      <c r="M22" s="482">
        <v>7.8769999999999998</v>
      </c>
      <c r="N22" s="482">
        <v>8.0340000000000007</v>
      </c>
      <c r="O22" s="482">
        <v>7.9560000000000004</v>
      </c>
      <c r="P22" s="482">
        <v>39483</v>
      </c>
      <c r="Q22" s="482">
        <v>8.1029999999999998</v>
      </c>
      <c r="R22" s="482">
        <v>320528</v>
      </c>
      <c r="S22" s="482">
        <v>323</v>
      </c>
      <c r="U22" s="480">
        <v>43860</v>
      </c>
      <c r="V22" s="482">
        <v>290</v>
      </c>
      <c r="W22" s="482">
        <v>290</v>
      </c>
      <c r="X22" s="482">
        <v>290</v>
      </c>
      <c r="Y22" s="482">
        <v>290</v>
      </c>
      <c r="Z22" s="482">
        <v>72</v>
      </c>
      <c r="AA22" s="482">
        <v>292</v>
      </c>
      <c r="AB22" s="482">
        <v>20880</v>
      </c>
      <c r="AC22" s="482">
        <v>4</v>
      </c>
      <c r="AE22" s="480">
        <v>43860</v>
      </c>
      <c r="AF22" s="482">
        <v>928.11</v>
      </c>
      <c r="AG22" s="482">
        <v>911.41</v>
      </c>
      <c r="AH22" s="482">
        <v>928.11</v>
      </c>
      <c r="AI22" s="482">
        <v>921.21</v>
      </c>
      <c r="AJ22" s="482">
        <v>0</v>
      </c>
      <c r="AK22" s="482">
        <v>931.21</v>
      </c>
      <c r="AL22" s="482">
        <v>55907489</v>
      </c>
      <c r="AM22" s="482">
        <v>850</v>
      </c>
    </row>
    <row r="23" spans="1:39">
      <c r="A23" s="480">
        <v>43861</v>
      </c>
      <c r="B23" s="481">
        <v>1983</v>
      </c>
      <c r="C23" s="481">
        <v>1913</v>
      </c>
      <c r="D23" s="482">
        <v>1.93</v>
      </c>
      <c r="E23" s="481">
        <v>1965</v>
      </c>
      <c r="F23" s="482">
        <v>2810</v>
      </c>
      <c r="G23" s="481">
        <v>2017</v>
      </c>
      <c r="H23" s="482">
        <v>6233</v>
      </c>
      <c r="I23" s="482">
        <v>8</v>
      </c>
      <c r="K23" s="480">
        <v>43861</v>
      </c>
      <c r="L23" s="482">
        <v>8.0440000000000005</v>
      </c>
      <c r="M23" s="482">
        <v>7.8869999999999996</v>
      </c>
      <c r="N23" s="482">
        <v>7.9359999999999999</v>
      </c>
      <c r="O23" s="482">
        <v>7.9749999999999996</v>
      </c>
      <c r="P23" s="482">
        <v>113810</v>
      </c>
      <c r="Q23" s="482">
        <v>7.9560000000000004</v>
      </c>
      <c r="R23" s="482">
        <v>926582</v>
      </c>
      <c r="S23" s="482">
        <v>708</v>
      </c>
      <c r="U23" s="480">
        <v>43861</v>
      </c>
      <c r="V23" s="482">
        <v>0</v>
      </c>
      <c r="W23" s="482">
        <v>0</v>
      </c>
      <c r="X23" s="482">
        <v>0</v>
      </c>
      <c r="Y23" s="482">
        <v>290</v>
      </c>
      <c r="Z23" s="482">
        <v>0</v>
      </c>
      <c r="AA23" s="482">
        <v>290</v>
      </c>
      <c r="AB23" s="482">
        <v>0</v>
      </c>
      <c r="AC23" s="482">
        <v>0</v>
      </c>
      <c r="AE23" s="480">
        <v>43861</v>
      </c>
      <c r="AF23" s="482">
        <v>922.25</v>
      </c>
      <c r="AG23" s="482">
        <v>907.29</v>
      </c>
      <c r="AH23" s="482">
        <v>920.95</v>
      </c>
      <c r="AI23" s="482">
        <v>910.9</v>
      </c>
      <c r="AJ23" s="482">
        <v>0</v>
      </c>
      <c r="AK23" s="482">
        <v>921.21</v>
      </c>
      <c r="AL23" s="482">
        <v>81172561</v>
      </c>
      <c r="AM23" s="482">
        <v>850</v>
      </c>
    </row>
    <row r="24" spans="1:39">
      <c r="A24" s="480">
        <v>43864</v>
      </c>
      <c r="B24" s="481">
        <v>1983</v>
      </c>
      <c r="C24" s="481">
        <v>1913</v>
      </c>
      <c r="D24" s="481">
        <v>1983</v>
      </c>
      <c r="E24" s="481">
        <v>1983</v>
      </c>
      <c r="F24" s="482">
        <v>2480</v>
      </c>
      <c r="G24" s="481">
        <v>1965</v>
      </c>
      <c r="H24" s="482">
        <v>5524</v>
      </c>
      <c r="I24" s="482">
        <v>8</v>
      </c>
      <c r="K24" s="480">
        <v>43864</v>
      </c>
      <c r="L24" s="482">
        <v>8.0050000000000008</v>
      </c>
      <c r="M24" s="482">
        <v>7.8280000000000003</v>
      </c>
      <c r="N24" s="482">
        <v>7.9359999999999999</v>
      </c>
      <c r="O24" s="482">
        <v>7.9749999999999996</v>
      </c>
      <c r="P24" s="482">
        <v>43266</v>
      </c>
      <c r="Q24" s="482">
        <v>7.9749999999999996</v>
      </c>
      <c r="R24" s="482">
        <v>349289</v>
      </c>
      <c r="S24" s="482">
        <v>281</v>
      </c>
      <c r="U24" s="480">
        <v>43864</v>
      </c>
      <c r="V24" s="482">
        <v>300</v>
      </c>
      <c r="W24" s="482">
        <v>290</v>
      </c>
      <c r="X24" s="482">
        <v>290</v>
      </c>
      <c r="Y24" s="482">
        <v>298</v>
      </c>
      <c r="Z24" s="482">
        <v>96</v>
      </c>
      <c r="AA24" s="482">
        <v>290</v>
      </c>
      <c r="AB24" s="482">
        <v>28298</v>
      </c>
      <c r="AC24" s="482">
        <v>7</v>
      </c>
      <c r="AE24" s="480">
        <v>43864</v>
      </c>
      <c r="AF24" s="482">
        <v>911.94</v>
      </c>
      <c r="AG24" s="482">
        <v>897.39</v>
      </c>
      <c r="AH24" s="482">
        <v>905.06</v>
      </c>
      <c r="AI24" s="482">
        <v>903.47</v>
      </c>
      <c r="AJ24" s="482">
        <v>0</v>
      </c>
      <c r="AK24" s="482">
        <v>910.9</v>
      </c>
      <c r="AL24" s="482">
        <v>56928402</v>
      </c>
      <c r="AM24" s="482">
        <v>851</v>
      </c>
    </row>
    <row r="25" spans="1:39">
      <c r="A25" s="480">
        <v>43865</v>
      </c>
      <c r="B25" s="481">
        <v>2157</v>
      </c>
      <c r="C25" s="482">
        <v>1.93</v>
      </c>
      <c r="D25" s="481">
        <v>2157</v>
      </c>
      <c r="E25" s="481">
        <v>1983</v>
      </c>
      <c r="F25" s="482">
        <v>850</v>
      </c>
      <c r="G25" s="481">
        <v>1983</v>
      </c>
      <c r="H25" s="482">
        <v>1967</v>
      </c>
      <c r="I25" s="482">
        <v>6</v>
      </c>
      <c r="K25" s="480">
        <v>43865</v>
      </c>
      <c r="L25" s="482">
        <v>8.2200000000000006</v>
      </c>
      <c r="M25" s="482">
        <v>7.9749999999999996</v>
      </c>
      <c r="N25" s="482">
        <v>7.9749999999999996</v>
      </c>
      <c r="O25" s="482">
        <v>8.1609999999999996</v>
      </c>
      <c r="P25" s="482">
        <v>138731</v>
      </c>
      <c r="Q25" s="482">
        <v>7.9749999999999996</v>
      </c>
      <c r="R25" s="482">
        <v>1151631</v>
      </c>
      <c r="S25" s="482">
        <v>577</v>
      </c>
      <c r="U25" s="480">
        <v>43865</v>
      </c>
      <c r="V25" s="482">
        <v>300</v>
      </c>
      <c r="W25" s="482">
        <v>298</v>
      </c>
      <c r="X25" s="482">
        <v>298</v>
      </c>
      <c r="Y25" s="482">
        <v>300</v>
      </c>
      <c r="Z25" s="482">
        <v>148</v>
      </c>
      <c r="AA25" s="482">
        <v>298</v>
      </c>
      <c r="AB25" s="482">
        <v>44378</v>
      </c>
      <c r="AC25" s="482">
        <v>6</v>
      </c>
      <c r="AE25" s="480">
        <v>43865</v>
      </c>
      <c r="AF25" s="482">
        <v>917.65</v>
      </c>
      <c r="AG25" s="482">
        <v>911.1</v>
      </c>
      <c r="AH25" s="482">
        <v>911.1</v>
      </c>
      <c r="AI25" s="482">
        <v>916.75</v>
      </c>
      <c r="AJ25" s="482">
        <v>0</v>
      </c>
      <c r="AK25" s="482">
        <v>903.47</v>
      </c>
      <c r="AL25" s="482">
        <v>60963218</v>
      </c>
      <c r="AM25" s="482">
        <v>850</v>
      </c>
    </row>
    <row r="26" spans="1:39">
      <c r="A26" s="480">
        <v>43866</v>
      </c>
      <c r="B26" s="481">
        <v>2035</v>
      </c>
      <c r="C26" s="481">
        <v>1983</v>
      </c>
      <c r="D26" s="481">
        <v>1983</v>
      </c>
      <c r="E26" s="481">
        <v>2035</v>
      </c>
      <c r="F26" s="482">
        <v>650</v>
      </c>
      <c r="G26" s="481">
        <v>1983</v>
      </c>
      <c r="H26" s="482">
        <v>1493</v>
      </c>
      <c r="I26" s="482">
        <v>7</v>
      </c>
      <c r="K26" s="480">
        <v>43866</v>
      </c>
      <c r="L26" s="482">
        <v>8.3279999999999994</v>
      </c>
      <c r="M26" s="482">
        <v>8.1519999999999992</v>
      </c>
      <c r="N26" s="482">
        <v>8.1609999999999996</v>
      </c>
      <c r="O26" s="482">
        <v>8.2889999999999997</v>
      </c>
      <c r="P26" s="482">
        <v>74610</v>
      </c>
      <c r="Q26" s="482">
        <v>8.1609999999999996</v>
      </c>
      <c r="R26" s="482">
        <v>629820</v>
      </c>
      <c r="S26" s="482">
        <v>349</v>
      </c>
      <c r="U26" s="480">
        <v>43866</v>
      </c>
      <c r="V26" s="482">
        <v>300</v>
      </c>
      <c r="W26" s="482">
        <v>300</v>
      </c>
      <c r="X26" s="482">
        <v>300</v>
      </c>
      <c r="Y26" s="482">
        <v>300</v>
      </c>
      <c r="Z26" s="482">
        <v>78</v>
      </c>
      <c r="AA26" s="482">
        <v>300</v>
      </c>
      <c r="AB26" s="482">
        <v>23400</v>
      </c>
      <c r="AC26" s="482">
        <v>3</v>
      </c>
      <c r="AE26" s="480">
        <v>43866</v>
      </c>
      <c r="AF26" s="482">
        <v>926.12</v>
      </c>
      <c r="AG26" s="482">
        <v>915.85</v>
      </c>
      <c r="AH26" s="482">
        <v>917.51</v>
      </c>
      <c r="AI26" s="482">
        <v>920.99</v>
      </c>
      <c r="AJ26" s="482">
        <v>0</v>
      </c>
      <c r="AK26" s="482">
        <v>916.75</v>
      </c>
      <c r="AL26" s="482">
        <v>50367369</v>
      </c>
      <c r="AM26" s="482">
        <v>850</v>
      </c>
    </row>
    <row r="27" spans="1:39">
      <c r="A27" s="480">
        <v>43867</v>
      </c>
      <c r="B27" s="481">
        <v>2035</v>
      </c>
      <c r="C27" s="481">
        <v>1948</v>
      </c>
      <c r="D27" s="481">
        <v>2035</v>
      </c>
      <c r="E27" s="481">
        <v>2017</v>
      </c>
      <c r="F27" s="482">
        <v>2750</v>
      </c>
      <c r="G27" s="481">
        <v>2035</v>
      </c>
      <c r="H27" s="482">
        <v>6254</v>
      </c>
      <c r="I27" s="482">
        <v>11</v>
      </c>
      <c r="K27" s="480">
        <v>43867</v>
      </c>
      <c r="L27" s="482">
        <v>8.4060000000000006</v>
      </c>
      <c r="M27" s="482">
        <v>8.23</v>
      </c>
      <c r="N27" s="482">
        <v>8.3179999999999996</v>
      </c>
      <c r="O27" s="482">
        <v>8.4060000000000006</v>
      </c>
      <c r="P27" s="482">
        <v>55753</v>
      </c>
      <c r="Q27" s="482">
        <v>8.2889999999999997</v>
      </c>
      <c r="R27" s="482">
        <v>474703</v>
      </c>
      <c r="S27" s="482">
        <v>285</v>
      </c>
      <c r="U27" s="480">
        <v>43867</v>
      </c>
      <c r="V27" s="482">
        <v>0</v>
      </c>
      <c r="W27" s="482">
        <v>0</v>
      </c>
      <c r="X27" s="482">
        <v>0</v>
      </c>
      <c r="Y27" s="482">
        <v>300</v>
      </c>
      <c r="Z27" s="482">
        <v>0</v>
      </c>
      <c r="AA27" s="482">
        <v>300</v>
      </c>
      <c r="AB27" s="482">
        <v>0</v>
      </c>
      <c r="AC27" s="482">
        <v>0</v>
      </c>
      <c r="AE27" s="480">
        <v>43867</v>
      </c>
      <c r="AF27" s="482">
        <v>926.88</v>
      </c>
      <c r="AG27" s="482">
        <v>917.04</v>
      </c>
      <c r="AH27" s="482">
        <v>923.77</v>
      </c>
      <c r="AI27" s="482">
        <v>921.45</v>
      </c>
      <c r="AJ27" s="482">
        <v>0</v>
      </c>
      <c r="AK27" s="482">
        <v>920.99</v>
      </c>
      <c r="AL27" s="482">
        <v>47239378</v>
      </c>
      <c r="AM27" s="482">
        <v>850</v>
      </c>
    </row>
    <row r="28" spans="1:39">
      <c r="A28" s="480">
        <v>43868</v>
      </c>
      <c r="B28" s="481">
        <v>2017</v>
      </c>
      <c r="C28" s="481">
        <v>1948</v>
      </c>
      <c r="D28" s="481">
        <v>1948</v>
      </c>
      <c r="E28" s="482">
        <v>2</v>
      </c>
      <c r="F28" s="482">
        <v>1450</v>
      </c>
      <c r="G28" s="481">
        <v>2017</v>
      </c>
      <c r="H28" s="482">
        <v>3264</v>
      </c>
      <c r="I28" s="482">
        <v>8</v>
      </c>
      <c r="K28" s="480">
        <v>43868</v>
      </c>
      <c r="L28" s="482">
        <v>8.4949999999999992</v>
      </c>
      <c r="M28" s="482">
        <v>8.23</v>
      </c>
      <c r="N28" s="482">
        <v>8.4060000000000006</v>
      </c>
      <c r="O28" s="482">
        <v>8.23</v>
      </c>
      <c r="P28" s="482">
        <v>251515</v>
      </c>
      <c r="Q28" s="482">
        <v>8.4060000000000006</v>
      </c>
      <c r="R28" s="482">
        <v>2159598</v>
      </c>
      <c r="S28" s="482">
        <v>672</v>
      </c>
      <c r="U28" s="480">
        <v>43868</v>
      </c>
      <c r="V28" s="482">
        <v>296</v>
      </c>
      <c r="W28" s="482">
        <v>296</v>
      </c>
      <c r="X28" s="482">
        <v>296</v>
      </c>
      <c r="Y28" s="482">
        <v>296</v>
      </c>
      <c r="Z28" s="482">
        <v>175</v>
      </c>
      <c r="AA28" s="482">
        <v>300</v>
      </c>
      <c r="AB28" s="482">
        <v>51800</v>
      </c>
      <c r="AC28" s="482">
        <v>1</v>
      </c>
      <c r="AE28" s="480">
        <v>43868</v>
      </c>
      <c r="AF28" s="482">
        <v>921.42</v>
      </c>
      <c r="AG28" s="482">
        <v>909.88</v>
      </c>
      <c r="AH28" s="482">
        <v>921.42</v>
      </c>
      <c r="AI28" s="482">
        <v>910.91</v>
      </c>
      <c r="AJ28" s="482">
        <v>0</v>
      </c>
      <c r="AK28" s="482">
        <v>921.45</v>
      </c>
      <c r="AL28" s="482">
        <v>44692871</v>
      </c>
      <c r="AM28" s="482">
        <v>849</v>
      </c>
    </row>
    <row r="29" spans="1:39">
      <c r="A29" s="480">
        <v>43871</v>
      </c>
      <c r="B29" s="482">
        <v>2</v>
      </c>
      <c r="C29" s="481">
        <v>1913</v>
      </c>
      <c r="D29" s="482">
        <v>1.93</v>
      </c>
      <c r="E29" s="482">
        <v>2</v>
      </c>
      <c r="F29" s="482">
        <v>3052</v>
      </c>
      <c r="G29" s="482">
        <v>2</v>
      </c>
      <c r="H29" s="482">
        <v>6858</v>
      </c>
      <c r="I29" s="482">
        <v>19</v>
      </c>
      <c r="K29" s="480">
        <v>43871</v>
      </c>
      <c r="L29" s="482">
        <v>8.3079999999999998</v>
      </c>
      <c r="M29" s="482">
        <v>8.1029999999999998</v>
      </c>
      <c r="N29" s="482">
        <v>8.1029999999999998</v>
      </c>
      <c r="O29" s="482">
        <v>8.3079999999999998</v>
      </c>
      <c r="P29" s="482">
        <v>86524</v>
      </c>
      <c r="Q29" s="482">
        <v>8.23</v>
      </c>
      <c r="R29" s="482">
        <v>728290</v>
      </c>
      <c r="S29" s="482">
        <v>557</v>
      </c>
      <c r="U29" s="480">
        <v>43871</v>
      </c>
      <c r="V29" s="482">
        <v>292</v>
      </c>
      <c r="W29" s="482">
        <v>292</v>
      </c>
      <c r="X29" s="482">
        <v>292</v>
      </c>
      <c r="Y29" s="482">
        <v>292</v>
      </c>
      <c r="Z29" s="482">
        <v>166</v>
      </c>
      <c r="AA29" s="482">
        <v>296</v>
      </c>
      <c r="AB29" s="482">
        <v>48472</v>
      </c>
      <c r="AC29" s="482">
        <v>5</v>
      </c>
      <c r="AE29" s="480">
        <v>43871</v>
      </c>
      <c r="AF29" s="482">
        <v>911.46</v>
      </c>
      <c r="AG29" s="482">
        <v>899.99</v>
      </c>
      <c r="AH29" s="482">
        <v>911.46</v>
      </c>
      <c r="AI29" s="482">
        <v>902.98</v>
      </c>
      <c r="AJ29" s="482">
        <v>0</v>
      </c>
      <c r="AK29" s="482">
        <v>910.91</v>
      </c>
      <c r="AL29" s="482">
        <v>46549552</v>
      </c>
      <c r="AM29" s="482">
        <v>849</v>
      </c>
    </row>
    <row r="30" spans="1:39">
      <c r="A30" s="480">
        <v>43872</v>
      </c>
      <c r="B30" s="481">
        <v>2087</v>
      </c>
      <c r="C30" s="482">
        <v>2</v>
      </c>
      <c r="D30" s="482">
        <v>2.0699999999999998</v>
      </c>
      <c r="E30" s="482">
        <v>2.0699999999999998</v>
      </c>
      <c r="F30" s="482">
        <v>1961</v>
      </c>
      <c r="G30" s="482">
        <v>2</v>
      </c>
      <c r="H30" s="482">
        <v>4644</v>
      </c>
      <c r="I30" s="482">
        <v>18</v>
      </c>
      <c r="K30" s="480">
        <v>43872</v>
      </c>
      <c r="L30" s="482">
        <v>8.5039999999999996</v>
      </c>
      <c r="M30" s="482">
        <v>8.25</v>
      </c>
      <c r="N30" s="482">
        <v>8.2789999999999999</v>
      </c>
      <c r="O30" s="482">
        <v>8.4060000000000006</v>
      </c>
      <c r="P30" s="482">
        <v>32777</v>
      </c>
      <c r="Q30" s="482">
        <v>8.3079999999999998</v>
      </c>
      <c r="R30" s="482">
        <v>281030</v>
      </c>
      <c r="S30" s="482">
        <v>290</v>
      </c>
      <c r="U30" s="480">
        <v>43872</v>
      </c>
      <c r="V30" s="482">
        <v>290</v>
      </c>
      <c r="W30" s="482">
        <v>290</v>
      </c>
      <c r="X30" s="482">
        <v>290</v>
      </c>
      <c r="Y30" s="482">
        <v>290</v>
      </c>
      <c r="Z30" s="482">
        <v>8</v>
      </c>
      <c r="AA30" s="482">
        <v>292</v>
      </c>
      <c r="AB30" s="482">
        <v>2320</v>
      </c>
      <c r="AC30" s="482">
        <v>1</v>
      </c>
      <c r="AE30" s="480">
        <v>43872</v>
      </c>
      <c r="AF30" s="482">
        <v>917.62</v>
      </c>
      <c r="AG30" s="482">
        <v>907.1</v>
      </c>
      <c r="AH30" s="482">
        <v>907.1</v>
      </c>
      <c r="AI30" s="482">
        <v>917</v>
      </c>
      <c r="AJ30" s="482">
        <v>0</v>
      </c>
      <c r="AK30" s="482">
        <v>902.98</v>
      </c>
      <c r="AL30" s="482">
        <v>52427760</v>
      </c>
      <c r="AM30" s="482">
        <v>850</v>
      </c>
    </row>
    <row r="31" spans="1:39">
      <c r="A31" s="480">
        <v>43873</v>
      </c>
      <c r="B31" s="481">
        <v>2174</v>
      </c>
      <c r="C31" s="482">
        <v>2</v>
      </c>
      <c r="D31" s="482">
        <v>2</v>
      </c>
      <c r="E31" s="481">
        <v>2157</v>
      </c>
      <c r="F31" s="482">
        <v>6399</v>
      </c>
      <c r="G31" s="482">
        <v>2.0699999999999998</v>
      </c>
      <c r="H31" s="482">
        <v>15333</v>
      </c>
      <c r="I31" s="482">
        <v>33</v>
      </c>
      <c r="K31" s="480">
        <v>43873</v>
      </c>
      <c r="L31" s="482">
        <v>8.5139999999999993</v>
      </c>
      <c r="M31" s="482">
        <v>8.3480000000000008</v>
      </c>
      <c r="N31" s="482">
        <v>8.4060000000000006</v>
      </c>
      <c r="O31" s="482">
        <v>8.3480000000000008</v>
      </c>
      <c r="P31" s="482">
        <v>27481</v>
      </c>
      <c r="Q31" s="482">
        <v>8.4060000000000006</v>
      </c>
      <c r="R31" s="482">
        <v>236613</v>
      </c>
      <c r="S31" s="482">
        <v>208</v>
      </c>
      <c r="U31" s="480">
        <v>43873</v>
      </c>
      <c r="V31" s="482">
        <v>298</v>
      </c>
      <c r="W31" s="482">
        <v>298</v>
      </c>
      <c r="X31" s="482">
        <v>298</v>
      </c>
      <c r="Y31" s="482">
        <v>298</v>
      </c>
      <c r="Z31" s="482">
        <v>58</v>
      </c>
      <c r="AA31" s="482">
        <v>290</v>
      </c>
      <c r="AB31" s="482">
        <v>17284</v>
      </c>
      <c r="AC31" s="482">
        <v>1</v>
      </c>
      <c r="AE31" s="480">
        <v>43873</v>
      </c>
      <c r="AF31" s="482">
        <v>922.3</v>
      </c>
      <c r="AG31" s="482">
        <v>917.56</v>
      </c>
      <c r="AH31" s="482">
        <v>918.67</v>
      </c>
      <c r="AI31" s="482">
        <v>917.56</v>
      </c>
      <c r="AJ31" s="482">
        <v>0</v>
      </c>
      <c r="AK31" s="482">
        <v>917</v>
      </c>
      <c r="AL31" s="482">
        <v>57517352</v>
      </c>
      <c r="AM31" s="482">
        <v>851</v>
      </c>
    </row>
    <row r="32" spans="1:39">
      <c r="A32" s="480">
        <v>43874</v>
      </c>
      <c r="B32" s="481">
        <v>2226</v>
      </c>
      <c r="C32" s="481">
        <v>2035</v>
      </c>
      <c r="D32" s="481">
        <v>2087</v>
      </c>
      <c r="E32" s="481">
        <v>2191</v>
      </c>
      <c r="F32" s="482">
        <v>7155</v>
      </c>
      <c r="G32" s="481">
        <v>2157</v>
      </c>
      <c r="H32" s="482">
        <v>17273</v>
      </c>
      <c r="I32" s="482">
        <v>39</v>
      </c>
      <c r="K32" s="480">
        <v>43874</v>
      </c>
      <c r="L32" s="482">
        <v>8.4260000000000002</v>
      </c>
      <c r="M32" s="482">
        <v>8.23</v>
      </c>
      <c r="N32" s="482">
        <v>8.3480000000000008</v>
      </c>
      <c r="O32" s="482">
        <v>8.4260000000000002</v>
      </c>
      <c r="P32" s="482">
        <v>127299</v>
      </c>
      <c r="Q32" s="482">
        <v>8.3480000000000008</v>
      </c>
      <c r="R32" s="482">
        <v>1083559</v>
      </c>
      <c r="S32" s="482">
        <v>540</v>
      </c>
      <c r="U32" s="480">
        <v>43874</v>
      </c>
      <c r="V32" s="482">
        <v>0</v>
      </c>
      <c r="W32" s="482">
        <v>0</v>
      </c>
      <c r="X32" s="482">
        <v>0</v>
      </c>
      <c r="Y32" s="482">
        <v>298</v>
      </c>
      <c r="Z32" s="482">
        <v>0</v>
      </c>
      <c r="AA32" s="482">
        <v>298</v>
      </c>
      <c r="AB32" s="482">
        <v>0</v>
      </c>
      <c r="AC32" s="482">
        <v>0</v>
      </c>
      <c r="AE32" s="480">
        <v>43874</v>
      </c>
      <c r="AF32" s="482">
        <v>920.49</v>
      </c>
      <c r="AG32" s="482">
        <v>907.98</v>
      </c>
      <c r="AH32" s="482">
        <v>919.79</v>
      </c>
      <c r="AI32" s="482">
        <v>920.24</v>
      </c>
      <c r="AJ32" s="482">
        <v>0</v>
      </c>
      <c r="AK32" s="482">
        <v>917.56</v>
      </c>
      <c r="AL32" s="482">
        <v>53362911</v>
      </c>
      <c r="AM32" s="482">
        <v>850</v>
      </c>
    </row>
    <row r="33" spans="1:39">
      <c r="A33" s="480">
        <v>43875</v>
      </c>
      <c r="B33" s="481">
        <v>2244</v>
      </c>
      <c r="C33" s="482">
        <v>2.0699999999999998</v>
      </c>
      <c r="D33" s="482">
        <v>2.0699999999999998</v>
      </c>
      <c r="E33" s="481">
        <v>2226</v>
      </c>
      <c r="F33" s="482">
        <v>4100</v>
      </c>
      <c r="G33" s="481">
        <v>2191</v>
      </c>
      <c r="H33" s="482">
        <v>10282</v>
      </c>
      <c r="I33" s="482">
        <v>32</v>
      </c>
      <c r="K33" s="480">
        <v>43875</v>
      </c>
      <c r="L33" s="482">
        <v>8.5139999999999993</v>
      </c>
      <c r="M33" s="482">
        <v>8.3770000000000007</v>
      </c>
      <c r="N33" s="482">
        <v>8.4160000000000004</v>
      </c>
      <c r="O33" s="482">
        <v>8.4949999999999992</v>
      </c>
      <c r="P33" s="482">
        <v>24245</v>
      </c>
      <c r="Q33" s="482">
        <v>8.4260000000000002</v>
      </c>
      <c r="R33" s="482">
        <v>209012</v>
      </c>
      <c r="S33" s="482">
        <v>192</v>
      </c>
      <c r="U33" s="480">
        <v>43875</v>
      </c>
      <c r="V33" s="482">
        <v>0</v>
      </c>
      <c r="W33" s="482">
        <v>0</v>
      </c>
      <c r="X33" s="482">
        <v>0</v>
      </c>
      <c r="Y33" s="482">
        <v>298</v>
      </c>
      <c r="Z33" s="482">
        <v>0</v>
      </c>
      <c r="AA33" s="482">
        <v>298</v>
      </c>
      <c r="AB33" s="482">
        <v>0</v>
      </c>
      <c r="AC33" s="482">
        <v>0</v>
      </c>
      <c r="AE33" s="480">
        <v>43875</v>
      </c>
      <c r="AF33" s="482">
        <v>924.95</v>
      </c>
      <c r="AG33" s="482">
        <v>918.66</v>
      </c>
      <c r="AH33" s="482">
        <v>918.66</v>
      </c>
      <c r="AI33" s="482">
        <v>922.3</v>
      </c>
      <c r="AJ33" s="482">
        <v>0</v>
      </c>
      <c r="AK33" s="482">
        <v>920.24</v>
      </c>
      <c r="AL33" s="482">
        <v>47704887</v>
      </c>
      <c r="AM33" s="482">
        <v>850</v>
      </c>
    </row>
    <row r="34" spans="1:39">
      <c r="A34" s="480">
        <v>43878</v>
      </c>
      <c r="B34" s="481">
        <v>2226</v>
      </c>
      <c r="C34" s="481">
        <v>2139</v>
      </c>
      <c r="D34" s="481">
        <v>2226</v>
      </c>
      <c r="E34" s="481">
        <v>2226</v>
      </c>
      <c r="F34" s="482">
        <v>2260</v>
      </c>
      <c r="G34" s="481">
        <v>2226</v>
      </c>
      <c r="H34" s="482">
        <v>5665</v>
      </c>
      <c r="I34" s="482">
        <v>6</v>
      </c>
      <c r="K34" s="480">
        <v>43878</v>
      </c>
      <c r="L34" s="482">
        <v>8.5730000000000004</v>
      </c>
      <c r="M34" s="482">
        <v>8.4649999999999999</v>
      </c>
      <c r="N34" s="482">
        <v>8.4949999999999992</v>
      </c>
      <c r="O34" s="482">
        <v>8.5730000000000004</v>
      </c>
      <c r="P34" s="482">
        <v>41805</v>
      </c>
      <c r="Q34" s="482">
        <v>8.4949999999999992</v>
      </c>
      <c r="R34" s="482">
        <v>364030</v>
      </c>
      <c r="S34" s="482">
        <v>302</v>
      </c>
      <c r="U34" s="480">
        <v>43878</v>
      </c>
      <c r="V34" s="482">
        <v>298</v>
      </c>
      <c r="W34" s="482">
        <v>288</v>
      </c>
      <c r="X34" s="482">
        <v>290</v>
      </c>
      <c r="Y34" s="482">
        <v>298</v>
      </c>
      <c r="Z34" s="482">
        <v>1170</v>
      </c>
      <c r="AA34" s="482">
        <v>298</v>
      </c>
      <c r="AB34" s="482">
        <v>337440</v>
      </c>
      <c r="AC34" s="482">
        <v>11</v>
      </c>
      <c r="AE34" s="480">
        <v>43878</v>
      </c>
      <c r="AF34" s="482">
        <v>926.17</v>
      </c>
      <c r="AG34" s="482">
        <v>919.77</v>
      </c>
      <c r="AH34" s="482">
        <v>922.74</v>
      </c>
      <c r="AI34" s="482">
        <v>919.77</v>
      </c>
      <c r="AJ34" s="482">
        <v>0</v>
      </c>
      <c r="AK34" s="482">
        <v>922.3</v>
      </c>
      <c r="AL34" s="482">
        <v>27420538</v>
      </c>
      <c r="AM34" s="482">
        <v>849</v>
      </c>
    </row>
    <row r="35" spans="1:39">
      <c r="A35" s="480">
        <v>43879</v>
      </c>
      <c r="B35" s="481">
        <v>2174</v>
      </c>
      <c r="C35" s="482">
        <v>2.0699999999999998</v>
      </c>
      <c r="D35" s="481">
        <v>2139</v>
      </c>
      <c r="E35" s="481">
        <v>2087</v>
      </c>
      <c r="F35" s="482">
        <v>3200</v>
      </c>
      <c r="G35" s="481">
        <v>2226</v>
      </c>
      <c r="H35" s="482">
        <v>7811</v>
      </c>
      <c r="I35" s="482">
        <v>14</v>
      </c>
      <c r="K35" s="480">
        <v>43879</v>
      </c>
      <c r="L35" s="482">
        <v>8.6219999999999999</v>
      </c>
      <c r="M35" s="482">
        <v>8.4749999999999996</v>
      </c>
      <c r="N35" s="482">
        <v>8.593</v>
      </c>
      <c r="O35" s="482">
        <v>8.5440000000000005</v>
      </c>
      <c r="P35" s="482">
        <v>121744</v>
      </c>
      <c r="Q35" s="482">
        <v>8.5730000000000004</v>
      </c>
      <c r="R35" s="482">
        <v>1062359</v>
      </c>
      <c r="S35" s="482">
        <v>551</v>
      </c>
      <c r="U35" s="480">
        <v>43879</v>
      </c>
      <c r="V35" s="482">
        <v>290</v>
      </c>
      <c r="W35" s="482">
        <v>290</v>
      </c>
      <c r="X35" s="482">
        <v>290</v>
      </c>
      <c r="Y35" s="482">
        <v>290</v>
      </c>
      <c r="Z35" s="482">
        <v>10</v>
      </c>
      <c r="AA35" s="482">
        <v>298</v>
      </c>
      <c r="AB35" s="482">
        <v>2900</v>
      </c>
      <c r="AC35" s="482">
        <v>2</v>
      </c>
      <c r="AE35" s="480">
        <v>43879</v>
      </c>
      <c r="AF35" s="482">
        <v>917.57</v>
      </c>
      <c r="AG35" s="482">
        <v>911.82</v>
      </c>
      <c r="AH35" s="482">
        <v>917.29</v>
      </c>
      <c r="AI35" s="482">
        <v>911.82</v>
      </c>
      <c r="AJ35" s="482">
        <v>0</v>
      </c>
      <c r="AK35" s="482">
        <v>919.77</v>
      </c>
      <c r="AL35" s="482">
        <v>45552157</v>
      </c>
      <c r="AM35" s="482">
        <v>851</v>
      </c>
    </row>
    <row r="36" spans="1:39">
      <c r="A36" s="480">
        <v>43880</v>
      </c>
      <c r="B36" s="481">
        <v>2209</v>
      </c>
      <c r="C36" s="481">
        <v>2087</v>
      </c>
      <c r="D36" s="481">
        <v>2087</v>
      </c>
      <c r="E36" s="481">
        <v>2209</v>
      </c>
      <c r="F36" s="482">
        <v>1500</v>
      </c>
      <c r="G36" s="481">
        <v>2087</v>
      </c>
      <c r="H36" s="482">
        <v>3733</v>
      </c>
      <c r="I36" s="482">
        <v>18</v>
      </c>
      <c r="K36" s="480">
        <v>43880</v>
      </c>
      <c r="L36" s="482">
        <v>8.6709999999999994</v>
      </c>
      <c r="M36" s="482">
        <v>8.5630000000000006</v>
      </c>
      <c r="N36" s="482">
        <v>8.5730000000000004</v>
      </c>
      <c r="O36" s="482">
        <v>8.6319999999999997</v>
      </c>
      <c r="P36" s="482">
        <v>184267</v>
      </c>
      <c r="Q36" s="482">
        <v>8.5440000000000005</v>
      </c>
      <c r="R36" s="482">
        <v>1623648</v>
      </c>
      <c r="S36" s="482">
        <v>473</v>
      </c>
      <c r="U36" s="480">
        <v>43880</v>
      </c>
      <c r="V36" s="482">
        <v>0</v>
      </c>
      <c r="W36" s="482">
        <v>0</v>
      </c>
      <c r="X36" s="482">
        <v>0</v>
      </c>
      <c r="Y36" s="482">
        <v>290</v>
      </c>
      <c r="Z36" s="482">
        <v>0</v>
      </c>
      <c r="AA36" s="482">
        <v>290</v>
      </c>
      <c r="AB36" s="482">
        <v>0</v>
      </c>
      <c r="AC36" s="482">
        <v>0</v>
      </c>
      <c r="AE36" s="480">
        <v>43880</v>
      </c>
      <c r="AF36" s="482">
        <v>919.77</v>
      </c>
      <c r="AG36" s="482">
        <v>913.88</v>
      </c>
      <c r="AH36" s="482">
        <v>913.88</v>
      </c>
      <c r="AI36" s="482">
        <v>916.8</v>
      </c>
      <c r="AJ36" s="482">
        <v>0</v>
      </c>
      <c r="AK36" s="482">
        <v>911.82</v>
      </c>
      <c r="AL36" s="482">
        <v>54467421</v>
      </c>
      <c r="AM36" s="482">
        <v>851</v>
      </c>
    </row>
    <row r="37" spans="1:39">
      <c r="A37" s="480">
        <v>43881</v>
      </c>
      <c r="B37" s="481">
        <v>2226</v>
      </c>
      <c r="C37" s="481">
        <v>2122</v>
      </c>
      <c r="D37" s="481">
        <v>2122</v>
      </c>
      <c r="E37" s="481">
        <v>2191</v>
      </c>
      <c r="F37" s="482">
        <v>3950</v>
      </c>
      <c r="G37" s="481">
        <v>2209</v>
      </c>
      <c r="H37" s="482">
        <v>9787</v>
      </c>
      <c r="I37" s="482">
        <v>18</v>
      </c>
      <c r="K37" s="480">
        <v>43881</v>
      </c>
      <c r="L37" s="482">
        <v>8.7590000000000003</v>
      </c>
      <c r="M37" s="482">
        <v>8.6219999999999999</v>
      </c>
      <c r="N37" s="482">
        <v>8.6419999999999995</v>
      </c>
      <c r="O37" s="482">
        <v>8.7200000000000006</v>
      </c>
      <c r="P37" s="482">
        <v>84193</v>
      </c>
      <c r="Q37" s="482">
        <v>8.6319999999999997</v>
      </c>
      <c r="R37" s="482">
        <v>748987</v>
      </c>
      <c r="S37" s="482">
        <v>436</v>
      </c>
      <c r="U37" s="480">
        <v>43881</v>
      </c>
      <c r="V37" s="482">
        <v>0</v>
      </c>
      <c r="W37" s="482">
        <v>0</v>
      </c>
      <c r="X37" s="482">
        <v>0</v>
      </c>
      <c r="Y37" s="482">
        <v>290</v>
      </c>
      <c r="Z37" s="482">
        <v>0</v>
      </c>
      <c r="AA37" s="482">
        <v>290</v>
      </c>
      <c r="AB37" s="482">
        <v>0</v>
      </c>
      <c r="AC37" s="482">
        <v>0</v>
      </c>
      <c r="AE37" s="480">
        <v>43881</v>
      </c>
      <c r="AF37" s="482">
        <v>918.44</v>
      </c>
      <c r="AG37" s="482">
        <v>910.42</v>
      </c>
      <c r="AH37" s="482">
        <v>918.44</v>
      </c>
      <c r="AI37" s="482">
        <v>913.08</v>
      </c>
      <c r="AJ37" s="482">
        <v>0</v>
      </c>
      <c r="AK37" s="482">
        <v>916.8</v>
      </c>
      <c r="AL37" s="482">
        <v>63098140</v>
      </c>
      <c r="AM37" s="482">
        <v>850</v>
      </c>
    </row>
    <row r="38" spans="1:39">
      <c r="A38" s="480">
        <v>43882</v>
      </c>
      <c r="B38" s="481">
        <v>2191</v>
      </c>
      <c r="C38" s="481">
        <v>2104</v>
      </c>
      <c r="D38" s="481">
        <v>2122</v>
      </c>
      <c r="E38" s="481">
        <v>2191</v>
      </c>
      <c r="F38" s="482">
        <v>3450</v>
      </c>
      <c r="G38" s="481">
        <v>2191</v>
      </c>
      <c r="H38" s="482">
        <v>8488</v>
      </c>
      <c r="I38" s="482">
        <v>11</v>
      </c>
      <c r="K38" s="480">
        <v>43882</v>
      </c>
      <c r="L38" s="482">
        <v>8.7590000000000003</v>
      </c>
      <c r="M38" s="482">
        <v>8.5830000000000002</v>
      </c>
      <c r="N38" s="482">
        <v>8.7590000000000003</v>
      </c>
      <c r="O38" s="482">
        <v>8.6709999999999994</v>
      </c>
      <c r="P38" s="482">
        <v>237662</v>
      </c>
      <c r="Q38" s="482">
        <v>8.7200000000000006</v>
      </c>
      <c r="R38" s="482">
        <v>2102526</v>
      </c>
      <c r="S38" s="482">
        <v>472</v>
      </c>
      <c r="U38" s="480">
        <v>43882</v>
      </c>
      <c r="V38" s="482">
        <v>288</v>
      </c>
      <c r="W38" s="482">
        <v>288</v>
      </c>
      <c r="X38" s="482">
        <v>288</v>
      </c>
      <c r="Y38" s="482">
        <v>288</v>
      </c>
      <c r="Z38" s="482">
        <v>116</v>
      </c>
      <c r="AA38" s="482">
        <v>290</v>
      </c>
      <c r="AB38" s="482">
        <v>33408</v>
      </c>
      <c r="AC38" s="482">
        <v>4</v>
      </c>
      <c r="AE38" s="480">
        <v>43882</v>
      </c>
      <c r="AF38" s="482">
        <v>911.74</v>
      </c>
      <c r="AG38" s="482">
        <v>892.96</v>
      </c>
      <c r="AH38" s="482">
        <v>911.66</v>
      </c>
      <c r="AI38" s="482">
        <v>893.03</v>
      </c>
      <c r="AJ38" s="482">
        <v>0</v>
      </c>
      <c r="AK38" s="482">
        <v>913.08</v>
      </c>
      <c r="AL38" s="482">
        <v>75277661</v>
      </c>
      <c r="AM38" s="482">
        <v>850</v>
      </c>
    </row>
    <row r="39" spans="1:39">
      <c r="A39" s="480">
        <v>43885</v>
      </c>
      <c r="B39" s="481">
        <v>2122</v>
      </c>
      <c r="C39" s="482">
        <v>2</v>
      </c>
      <c r="D39" s="482">
        <v>2</v>
      </c>
      <c r="E39" s="481">
        <v>2104</v>
      </c>
      <c r="F39" s="482">
        <v>2655</v>
      </c>
      <c r="G39" s="481">
        <v>2191</v>
      </c>
      <c r="H39" s="482">
        <v>6289</v>
      </c>
      <c r="I39" s="482">
        <v>11</v>
      </c>
      <c r="K39" s="480">
        <v>43885</v>
      </c>
      <c r="L39" s="482">
        <v>8.3279999999999994</v>
      </c>
      <c r="M39" s="482">
        <v>7.75</v>
      </c>
      <c r="N39" s="482">
        <v>8.2789999999999999</v>
      </c>
      <c r="O39" s="482">
        <v>7.9660000000000002</v>
      </c>
      <c r="P39" s="482">
        <v>249520</v>
      </c>
      <c r="Q39" s="482">
        <v>8.6709999999999994</v>
      </c>
      <c r="R39" s="482">
        <v>2061833</v>
      </c>
      <c r="S39" s="482">
        <v>992</v>
      </c>
      <c r="U39" s="480">
        <v>43885</v>
      </c>
      <c r="V39" s="482">
        <v>294</v>
      </c>
      <c r="W39" s="482">
        <v>288</v>
      </c>
      <c r="X39" s="482">
        <v>294</v>
      </c>
      <c r="Y39" s="482">
        <v>288</v>
      </c>
      <c r="Z39" s="482">
        <v>282</v>
      </c>
      <c r="AA39" s="482">
        <v>288</v>
      </c>
      <c r="AB39" s="482">
        <v>82416</v>
      </c>
      <c r="AC39" s="482">
        <v>6</v>
      </c>
      <c r="AE39" s="480">
        <v>43885</v>
      </c>
      <c r="AF39" s="482">
        <v>885.42</v>
      </c>
      <c r="AG39" s="482">
        <v>809.78</v>
      </c>
      <c r="AH39" s="482">
        <v>885.42</v>
      </c>
      <c r="AI39" s="482">
        <v>818.35</v>
      </c>
      <c r="AJ39" s="482">
        <v>0</v>
      </c>
      <c r="AK39" s="482">
        <v>893.03</v>
      </c>
      <c r="AL39" s="484">
        <v>170000000</v>
      </c>
      <c r="AM39" s="482">
        <v>850</v>
      </c>
    </row>
    <row r="40" spans="1:39">
      <c r="A40" s="480">
        <v>43886</v>
      </c>
      <c r="B40" s="481">
        <v>2122</v>
      </c>
      <c r="C40" s="481">
        <v>2122</v>
      </c>
      <c r="D40" s="481">
        <v>2122</v>
      </c>
      <c r="E40" s="481">
        <v>2122</v>
      </c>
      <c r="F40" s="482">
        <v>150</v>
      </c>
      <c r="G40" s="481">
        <v>2104</v>
      </c>
      <c r="H40" s="482">
        <v>366</v>
      </c>
      <c r="I40" s="482">
        <v>1</v>
      </c>
      <c r="K40" s="480">
        <v>43886</v>
      </c>
      <c r="L40" s="482">
        <v>8.2789999999999999</v>
      </c>
      <c r="M40" s="482">
        <v>7.7889999999999997</v>
      </c>
      <c r="N40" s="482">
        <v>7.9660000000000002</v>
      </c>
      <c r="O40" s="482">
        <v>8.2789999999999999</v>
      </c>
      <c r="P40" s="482">
        <v>139685</v>
      </c>
      <c r="Q40" s="482">
        <v>7.9660000000000002</v>
      </c>
      <c r="R40" s="482">
        <v>1144640</v>
      </c>
      <c r="S40" s="482">
        <v>662</v>
      </c>
      <c r="U40" s="480">
        <v>43886</v>
      </c>
      <c r="V40" s="482">
        <v>0</v>
      </c>
      <c r="W40" s="482">
        <v>0</v>
      </c>
      <c r="X40" s="482">
        <v>0</v>
      </c>
      <c r="Y40" s="482">
        <v>288</v>
      </c>
      <c r="Z40" s="482">
        <v>0</v>
      </c>
      <c r="AA40" s="482">
        <v>288</v>
      </c>
      <c r="AB40" s="482">
        <v>0</v>
      </c>
      <c r="AC40" s="482">
        <v>0</v>
      </c>
      <c r="AE40" s="480">
        <v>43886</v>
      </c>
      <c r="AF40" s="482">
        <v>837.17</v>
      </c>
      <c r="AG40" s="482">
        <v>812.54</v>
      </c>
      <c r="AH40" s="482">
        <v>816.25</v>
      </c>
      <c r="AI40" s="482">
        <v>833.81</v>
      </c>
      <c r="AJ40" s="482">
        <v>0</v>
      </c>
      <c r="AK40" s="482">
        <v>818.35</v>
      </c>
      <c r="AL40" s="482">
        <v>99513115</v>
      </c>
      <c r="AM40" s="482">
        <v>849</v>
      </c>
    </row>
    <row r="41" spans="1:39">
      <c r="A41" s="480">
        <v>43887</v>
      </c>
      <c r="B41" s="481">
        <v>2087</v>
      </c>
      <c r="C41" s="481">
        <v>2035</v>
      </c>
      <c r="D41" s="481">
        <v>2035</v>
      </c>
      <c r="E41" s="481">
        <v>2087</v>
      </c>
      <c r="F41" s="482">
        <v>1750</v>
      </c>
      <c r="G41" s="481">
        <v>2122</v>
      </c>
      <c r="H41" s="482">
        <v>4100</v>
      </c>
      <c r="I41" s="482">
        <v>5</v>
      </c>
      <c r="K41" s="480">
        <v>43887</v>
      </c>
      <c r="L41" s="482">
        <v>8.1419999999999995</v>
      </c>
      <c r="M41" s="482">
        <v>7.8380000000000001</v>
      </c>
      <c r="N41" s="482">
        <v>8.0340000000000007</v>
      </c>
      <c r="O41" s="482">
        <v>7.9459999999999997</v>
      </c>
      <c r="P41" s="482">
        <v>249419</v>
      </c>
      <c r="Q41" s="482">
        <v>8.2789999999999999</v>
      </c>
      <c r="R41" s="482">
        <v>2036295</v>
      </c>
      <c r="S41" s="482">
        <v>986</v>
      </c>
      <c r="U41" s="480">
        <v>43887</v>
      </c>
      <c r="V41" s="482">
        <v>288</v>
      </c>
      <c r="W41" s="482">
        <v>288</v>
      </c>
      <c r="X41" s="482">
        <v>288</v>
      </c>
      <c r="Y41" s="482">
        <v>288</v>
      </c>
      <c r="Z41" s="482">
        <v>166</v>
      </c>
      <c r="AA41" s="482">
        <v>288</v>
      </c>
      <c r="AB41" s="482">
        <v>47808</v>
      </c>
      <c r="AC41" s="482">
        <v>5</v>
      </c>
      <c r="AE41" s="480">
        <v>43887</v>
      </c>
      <c r="AF41" s="482">
        <v>828.73</v>
      </c>
      <c r="AG41" s="482">
        <v>798.28</v>
      </c>
      <c r="AH41" s="482">
        <v>828.73</v>
      </c>
      <c r="AI41" s="482">
        <v>811.34</v>
      </c>
      <c r="AJ41" s="482">
        <v>0</v>
      </c>
      <c r="AK41" s="482">
        <v>833.81</v>
      </c>
      <c r="AL41" s="484">
        <v>122000000</v>
      </c>
      <c r="AM41" s="482">
        <v>850</v>
      </c>
    </row>
    <row r="42" spans="1:39">
      <c r="A42" s="480">
        <v>43888</v>
      </c>
      <c r="B42" s="482">
        <v>0</v>
      </c>
      <c r="C42" s="482">
        <v>0</v>
      </c>
      <c r="D42" s="482">
        <v>0</v>
      </c>
      <c r="E42" s="481">
        <v>2087</v>
      </c>
      <c r="F42" s="482">
        <v>0</v>
      </c>
      <c r="G42" s="481">
        <v>2087</v>
      </c>
      <c r="H42" s="482">
        <v>0</v>
      </c>
      <c r="I42" s="482">
        <v>0</v>
      </c>
      <c r="K42" s="480">
        <v>43888</v>
      </c>
      <c r="L42" s="482">
        <v>8.0150000000000006</v>
      </c>
      <c r="M42" s="482">
        <v>7.6319999999999997</v>
      </c>
      <c r="N42" s="482">
        <v>7.8090000000000002</v>
      </c>
      <c r="O42" s="482">
        <v>7.73</v>
      </c>
      <c r="P42" s="482">
        <v>358905</v>
      </c>
      <c r="Q42" s="482">
        <v>7.9459999999999997</v>
      </c>
      <c r="R42" s="482">
        <v>2850250</v>
      </c>
      <c r="S42" s="482">
        <v>1086</v>
      </c>
      <c r="U42" s="480">
        <v>43888</v>
      </c>
      <c r="V42" s="482">
        <v>280</v>
      </c>
      <c r="W42" s="482">
        <v>280</v>
      </c>
      <c r="X42" s="482">
        <v>280</v>
      </c>
      <c r="Y42" s="482">
        <v>280</v>
      </c>
      <c r="Z42" s="482">
        <v>50</v>
      </c>
      <c r="AA42" s="482">
        <v>288</v>
      </c>
      <c r="AB42" s="482">
        <v>14000</v>
      </c>
      <c r="AC42" s="482">
        <v>1</v>
      </c>
      <c r="AE42" s="480">
        <v>43888</v>
      </c>
      <c r="AF42" s="482">
        <v>815.63</v>
      </c>
      <c r="AG42" s="482">
        <v>768.83</v>
      </c>
      <c r="AH42" s="482">
        <v>805.64</v>
      </c>
      <c r="AI42" s="482">
        <v>768.83</v>
      </c>
      <c r="AJ42" s="482">
        <v>0</v>
      </c>
      <c r="AK42" s="482">
        <v>811.34</v>
      </c>
      <c r="AL42" s="484">
        <v>121000000</v>
      </c>
      <c r="AM42" s="482">
        <v>850</v>
      </c>
    </row>
    <row r="43" spans="1:39">
      <c r="A43" s="480">
        <v>43889</v>
      </c>
      <c r="B43" s="482">
        <v>0</v>
      </c>
      <c r="C43" s="482">
        <v>0</v>
      </c>
      <c r="D43" s="482">
        <v>0</v>
      </c>
      <c r="E43" s="481">
        <v>2087</v>
      </c>
      <c r="F43" s="482">
        <v>0</v>
      </c>
      <c r="G43" s="481">
        <v>2087</v>
      </c>
      <c r="H43" s="482">
        <v>0</v>
      </c>
      <c r="I43" s="482">
        <v>0</v>
      </c>
      <c r="K43" s="480">
        <v>43889</v>
      </c>
      <c r="L43" s="482">
        <v>7.5339999999999998</v>
      </c>
      <c r="M43" s="482">
        <v>7.0739999999999998</v>
      </c>
      <c r="N43" s="482">
        <v>7.3479999999999999</v>
      </c>
      <c r="O43" s="482">
        <v>7.3869999999999996</v>
      </c>
      <c r="P43" s="482">
        <v>478044</v>
      </c>
      <c r="Q43" s="482">
        <v>7.73</v>
      </c>
      <c r="R43" s="482">
        <v>3587989</v>
      </c>
      <c r="S43" s="482">
        <v>1309</v>
      </c>
      <c r="U43" s="480">
        <v>43889</v>
      </c>
      <c r="V43" s="482">
        <v>284</v>
      </c>
      <c r="W43" s="482">
        <v>252</v>
      </c>
      <c r="X43" s="482">
        <v>280</v>
      </c>
      <c r="Y43" s="482">
        <v>284</v>
      </c>
      <c r="Z43" s="482">
        <v>459</v>
      </c>
      <c r="AA43" s="482">
        <v>280</v>
      </c>
      <c r="AB43" s="482">
        <v>125692</v>
      </c>
      <c r="AC43" s="482">
        <v>36</v>
      </c>
      <c r="AE43" s="480">
        <v>43889</v>
      </c>
      <c r="AF43" s="482">
        <v>765.69</v>
      </c>
      <c r="AG43" s="482">
        <v>718.51</v>
      </c>
      <c r="AH43" s="482">
        <v>765.69</v>
      </c>
      <c r="AI43" s="482">
        <v>720.35</v>
      </c>
      <c r="AJ43" s="482">
        <v>0</v>
      </c>
      <c r="AK43" s="482">
        <v>768.83</v>
      </c>
      <c r="AL43" s="484">
        <v>175000000</v>
      </c>
      <c r="AM43" s="482">
        <v>849</v>
      </c>
    </row>
    <row r="44" spans="1:39">
      <c r="A44" s="480">
        <v>43893</v>
      </c>
      <c r="B44" s="481">
        <v>2087</v>
      </c>
      <c r="C44" s="481">
        <v>2087</v>
      </c>
      <c r="D44" s="481">
        <v>2087</v>
      </c>
      <c r="E44" s="481">
        <v>2087</v>
      </c>
      <c r="F44" s="482">
        <v>19</v>
      </c>
      <c r="G44" s="481">
        <v>2087</v>
      </c>
      <c r="H44" s="482">
        <v>45</v>
      </c>
      <c r="I44" s="482">
        <v>1</v>
      </c>
      <c r="K44" s="480">
        <v>43893</v>
      </c>
      <c r="L44" s="482">
        <v>8.1519999999999992</v>
      </c>
      <c r="M44" s="482">
        <v>7.6420000000000003</v>
      </c>
      <c r="N44" s="482">
        <v>7.9260000000000002</v>
      </c>
      <c r="O44" s="482">
        <v>7.9850000000000003</v>
      </c>
      <c r="P44" s="482">
        <v>187158</v>
      </c>
      <c r="Q44" s="482">
        <v>7.3780000000000001</v>
      </c>
      <c r="R44" s="482">
        <v>1510178</v>
      </c>
      <c r="S44" s="482">
        <v>810</v>
      </c>
      <c r="U44" s="480">
        <v>43893</v>
      </c>
      <c r="V44" s="482">
        <v>290</v>
      </c>
      <c r="W44" s="482">
        <v>276</v>
      </c>
      <c r="X44" s="482">
        <v>276</v>
      </c>
      <c r="Y44" s="482">
        <v>284</v>
      </c>
      <c r="Z44" s="482">
        <v>219</v>
      </c>
      <c r="AA44" s="482">
        <v>284</v>
      </c>
      <c r="AB44" s="482">
        <v>62588</v>
      </c>
      <c r="AC44" s="482">
        <v>5</v>
      </c>
      <c r="AE44" s="480">
        <v>43893</v>
      </c>
      <c r="AF44" s="482">
        <v>774.33</v>
      </c>
      <c r="AG44" s="482">
        <v>721.42</v>
      </c>
      <c r="AH44" s="482">
        <v>721.42</v>
      </c>
      <c r="AI44" s="482">
        <v>766.32</v>
      </c>
      <c r="AJ44" s="482">
        <v>0</v>
      </c>
      <c r="AK44" s="482">
        <v>720.35</v>
      </c>
      <c r="AL44" s="484">
        <v>121000000</v>
      </c>
      <c r="AM44" s="482">
        <v>848</v>
      </c>
    </row>
    <row r="45" spans="1:39">
      <c r="A45" s="480">
        <v>43894</v>
      </c>
      <c r="B45" s="481">
        <v>2174</v>
      </c>
      <c r="C45" s="481">
        <v>2157</v>
      </c>
      <c r="D45" s="481">
        <v>2157</v>
      </c>
      <c r="E45" s="481">
        <v>2174</v>
      </c>
      <c r="F45" s="482">
        <v>300</v>
      </c>
      <c r="G45" s="481">
        <v>2087</v>
      </c>
      <c r="H45" s="482">
        <v>748</v>
      </c>
      <c r="I45" s="482">
        <v>2</v>
      </c>
      <c r="K45" s="480">
        <v>43894</v>
      </c>
      <c r="L45" s="482">
        <v>8.33</v>
      </c>
      <c r="M45" s="482">
        <v>7.93</v>
      </c>
      <c r="N45" s="482">
        <v>7.94</v>
      </c>
      <c r="O45" s="482">
        <v>8.23</v>
      </c>
      <c r="P45" s="482">
        <v>257986</v>
      </c>
      <c r="Q45" s="482">
        <v>7.99</v>
      </c>
      <c r="R45" s="482">
        <v>2152288</v>
      </c>
      <c r="S45" s="482">
        <v>1078</v>
      </c>
      <c r="U45" s="480">
        <v>43894</v>
      </c>
      <c r="V45" s="482">
        <v>0</v>
      </c>
      <c r="W45" s="482">
        <v>0</v>
      </c>
      <c r="X45" s="482">
        <v>0</v>
      </c>
      <c r="Y45" s="482">
        <v>284</v>
      </c>
      <c r="Z45" s="482">
        <v>0</v>
      </c>
      <c r="AA45" s="482">
        <v>284</v>
      </c>
      <c r="AB45" s="482">
        <v>0</v>
      </c>
      <c r="AC45" s="482">
        <v>0</v>
      </c>
      <c r="AE45" s="480">
        <v>43894</v>
      </c>
      <c r="AF45" s="482">
        <v>779.67</v>
      </c>
      <c r="AG45" s="482">
        <v>758.93</v>
      </c>
      <c r="AH45" s="482">
        <v>762.56</v>
      </c>
      <c r="AI45" s="482">
        <v>770.54</v>
      </c>
      <c r="AJ45" s="482">
        <v>0</v>
      </c>
      <c r="AK45" s="482">
        <v>766.32</v>
      </c>
      <c r="AL45" s="482">
        <v>92011758</v>
      </c>
      <c r="AM45" s="482">
        <v>849</v>
      </c>
    </row>
    <row r="46" spans="1:39">
      <c r="A46" s="480">
        <v>43895</v>
      </c>
      <c r="B46" s="481">
        <v>2174</v>
      </c>
      <c r="C46" s="482">
        <v>2</v>
      </c>
      <c r="D46" s="481">
        <v>2174</v>
      </c>
      <c r="E46" s="481">
        <v>2087</v>
      </c>
      <c r="F46" s="482">
        <v>1483</v>
      </c>
      <c r="G46" s="481">
        <v>2174</v>
      </c>
      <c r="H46" s="482">
        <v>3483</v>
      </c>
      <c r="I46" s="482">
        <v>6</v>
      </c>
      <c r="K46" s="480">
        <v>43895</v>
      </c>
      <c r="L46" s="482">
        <v>8.4</v>
      </c>
      <c r="M46" s="482">
        <v>8.02</v>
      </c>
      <c r="N46" s="482">
        <v>8.4</v>
      </c>
      <c r="O46" s="482">
        <v>8.08</v>
      </c>
      <c r="P46" s="482">
        <v>279010</v>
      </c>
      <c r="Q46" s="482">
        <v>8.23</v>
      </c>
      <c r="R46" s="482">
        <v>2270870</v>
      </c>
      <c r="S46" s="482">
        <v>792</v>
      </c>
      <c r="U46" s="480">
        <v>43895</v>
      </c>
      <c r="V46" s="482">
        <v>294</v>
      </c>
      <c r="W46" s="482">
        <v>294</v>
      </c>
      <c r="X46" s="482">
        <v>294</v>
      </c>
      <c r="Y46" s="482">
        <v>284</v>
      </c>
      <c r="Z46" s="482">
        <v>5</v>
      </c>
      <c r="AA46" s="482">
        <v>284</v>
      </c>
      <c r="AB46" s="482">
        <v>1470</v>
      </c>
      <c r="AC46" s="482">
        <v>1</v>
      </c>
      <c r="AE46" s="480">
        <v>43895</v>
      </c>
      <c r="AF46" s="482">
        <v>776.46</v>
      </c>
      <c r="AG46" s="482">
        <v>725.42</v>
      </c>
      <c r="AH46" s="482">
        <v>776.02</v>
      </c>
      <c r="AI46" s="482">
        <v>728.17</v>
      </c>
      <c r="AJ46" s="482">
        <v>0</v>
      </c>
      <c r="AK46" s="482">
        <v>770.54</v>
      </c>
      <c r="AL46" s="482">
        <v>99225490</v>
      </c>
      <c r="AM46" s="482">
        <v>849</v>
      </c>
    </row>
    <row r="47" spans="1:39">
      <c r="A47" s="480">
        <v>43896</v>
      </c>
      <c r="B47" s="482">
        <v>2.0699999999999998</v>
      </c>
      <c r="C47" s="481">
        <v>1878</v>
      </c>
      <c r="D47" s="481">
        <v>1878</v>
      </c>
      <c r="E47" s="481">
        <v>2052</v>
      </c>
      <c r="F47" s="482">
        <v>2507</v>
      </c>
      <c r="G47" s="481">
        <v>2087</v>
      </c>
      <c r="H47" s="482">
        <v>5695</v>
      </c>
      <c r="I47" s="482">
        <v>22</v>
      </c>
      <c r="K47" s="480">
        <v>43896</v>
      </c>
      <c r="L47" s="482">
        <v>8</v>
      </c>
      <c r="M47" s="482">
        <v>7.8</v>
      </c>
      <c r="N47" s="482">
        <v>7.95</v>
      </c>
      <c r="O47" s="482">
        <v>7.85</v>
      </c>
      <c r="P47" s="482">
        <v>292991</v>
      </c>
      <c r="Q47" s="482">
        <v>8.08</v>
      </c>
      <c r="R47" s="482">
        <v>2300471</v>
      </c>
      <c r="S47" s="482">
        <v>997</v>
      </c>
      <c r="U47" s="480">
        <v>43896</v>
      </c>
      <c r="V47" s="482">
        <v>284</v>
      </c>
      <c r="W47" s="482">
        <v>256</v>
      </c>
      <c r="X47" s="482">
        <v>256</v>
      </c>
      <c r="Y47" s="482">
        <v>262</v>
      </c>
      <c r="Z47" s="482">
        <v>86</v>
      </c>
      <c r="AA47" s="482">
        <v>284</v>
      </c>
      <c r="AB47" s="482">
        <v>22264</v>
      </c>
      <c r="AC47" s="482">
        <v>19</v>
      </c>
      <c r="AE47" s="480">
        <v>43896</v>
      </c>
      <c r="AF47" s="482">
        <v>720.64</v>
      </c>
      <c r="AG47" s="482">
        <v>684.74</v>
      </c>
      <c r="AH47" s="482">
        <v>720.64</v>
      </c>
      <c r="AI47" s="482">
        <v>684.74</v>
      </c>
      <c r="AJ47" s="482">
        <v>0</v>
      </c>
      <c r="AK47" s="482">
        <v>728.17</v>
      </c>
      <c r="AL47" s="484">
        <v>113000000</v>
      </c>
      <c r="AM47" s="482">
        <v>849</v>
      </c>
    </row>
    <row r="48" spans="1:39">
      <c r="A48" s="480">
        <v>43899</v>
      </c>
      <c r="B48" s="481">
        <v>1983</v>
      </c>
      <c r="C48" s="481">
        <v>1861</v>
      </c>
      <c r="D48" s="481">
        <v>1861</v>
      </c>
      <c r="E48" s="481">
        <v>1965</v>
      </c>
      <c r="F48" s="482">
        <v>881</v>
      </c>
      <c r="G48" s="481">
        <v>2052</v>
      </c>
      <c r="H48" s="482">
        <v>1929</v>
      </c>
      <c r="I48" s="482">
        <v>7</v>
      </c>
      <c r="K48" s="480">
        <v>43899</v>
      </c>
      <c r="L48" s="482">
        <v>7.14</v>
      </c>
      <c r="M48" s="482">
        <v>6.67</v>
      </c>
      <c r="N48" s="482">
        <v>6.99</v>
      </c>
      <c r="O48" s="482">
        <v>6.73</v>
      </c>
      <c r="P48" s="482">
        <v>546784</v>
      </c>
      <c r="Q48" s="482">
        <v>7.85</v>
      </c>
      <c r="R48" s="482">
        <v>3747470</v>
      </c>
      <c r="S48" s="482">
        <v>1211</v>
      </c>
      <c r="U48" s="480">
        <v>43899</v>
      </c>
      <c r="V48" s="482">
        <v>0</v>
      </c>
      <c r="W48" s="482">
        <v>0</v>
      </c>
      <c r="X48" s="482">
        <v>0</v>
      </c>
      <c r="Y48" s="482">
        <v>262</v>
      </c>
      <c r="Z48" s="482">
        <v>0</v>
      </c>
      <c r="AA48" s="482">
        <v>262</v>
      </c>
      <c r="AB48" s="482">
        <v>0</v>
      </c>
      <c r="AC48" s="482">
        <v>0</v>
      </c>
      <c r="AE48" s="480">
        <v>43899</v>
      </c>
      <c r="AF48" s="482">
        <v>684.74</v>
      </c>
      <c r="AG48" s="482">
        <v>592.34</v>
      </c>
      <c r="AH48" s="482">
        <v>684.74</v>
      </c>
      <c r="AI48" s="482">
        <v>593.07000000000005</v>
      </c>
      <c r="AJ48" s="482">
        <v>0</v>
      </c>
      <c r="AK48" s="482">
        <v>684.74</v>
      </c>
      <c r="AL48" s="484">
        <v>132000000</v>
      </c>
      <c r="AM48" s="482">
        <v>849</v>
      </c>
    </row>
    <row r="49" spans="1:39">
      <c r="A49" s="480">
        <v>43900</v>
      </c>
      <c r="B49" s="481">
        <v>1965</v>
      </c>
      <c r="C49" s="481">
        <v>1878</v>
      </c>
      <c r="D49" s="481">
        <v>1878</v>
      </c>
      <c r="E49" s="481">
        <v>1965</v>
      </c>
      <c r="F49" s="482">
        <v>469</v>
      </c>
      <c r="G49" s="481">
        <v>1965</v>
      </c>
      <c r="H49" s="482">
        <v>1030</v>
      </c>
      <c r="I49" s="482">
        <v>3</v>
      </c>
      <c r="K49" s="480">
        <v>43900</v>
      </c>
      <c r="L49" s="482">
        <v>7.14</v>
      </c>
      <c r="M49" s="482">
        <v>6.9</v>
      </c>
      <c r="N49" s="482">
        <v>6.9</v>
      </c>
      <c r="O49" s="482">
        <v>7</v>
      </c>
      <c r="P49" s="482">
        <v>501676</v>
      </c>
      <c r="Q49" s="482">
        <v>6.73</v>
      </c>
      <c r="R49" s="482">
        <v>3509307</v>
      </c>
      <c r="S49" s="482">
        <v>1337</v>
      </c>
      <c r="U49" s="480">
        <v>43900</v>
      </c>
      <c r="V49" s="482">
        <v>0</v>
      </c>
      <c r="W49" s="482">
        <v>0</v>
      </c>
      <c r="X49" s="482">
        <v>0</v>
      </c>
      <c r="Y49" s="482">
        <v>262</v>
      </c>
      <c r="Z49" s="482">
        <v>0</v>
      </c>
      <c r="AA49" s="482">
        <v>262</v>
      </c>
      <c r="AB49" s="482">
        <v>0</v>
      </c>
      <c r="AC49" s="482">
        <v>0</v>
      </c>
      <c r="AE49" s="480">
        <v>43900</v>
      </c>
      <c r="AF49" s="482">
        <v>645.05999999999995</v>
      </c>
      <c r="AG49" s="482">
        <v>593.67999999999995</v>
      </c>
      <c r="AH49" s="482">
        <v>593.9</v>
      </c>
      <c r="AI49" s="482">
        <v>628.25</v>
      </c>
      <c r="AJ49" s="482">
        <v>0</v>
      </c>
      <c r="AK49" s="482">
        <v>593.07000000000005</v>
      </c>
      <c r="AL49" s="484">
        <v>100000000</v>
      </c>
      <c r="AM49" s="482">
        <v>847</v>
      </c>
    </row>
    <row r="50" spans="1:39">
      <c r="A50" s="480">
        <v>43901</v>
      </c>
      <c r="B50" s="481">
        <v>1965</v>
      </c>
      <c r="C50" s="482">
        <v>1.93</v>
      </c>
      <c r="D50" s="482">
        <v>1.93</v>
      </c>
      <c r="E50" s="481">
        <v>1965</v>
      </c>
      <c r="F50" s="482">
        <v>5700</v>
      </c>
      <c r="G50" s="481">
        <v>1965</v>
      </c>
      <c r="H50" s="482">
        <v>12766</v>
      </c>
      <c r="I50" s="482">
        <v>6</v>
      </c>
      <c r="K50" s="480">
        <v>43901</v>
      </c>
      <c r="L50" s="482">
        <v>7.11</v>
      </c>
      <c r="M50" s="482">
        <v>6.57</v>
      </c>
      <c r="N50" s="482">
        <v>6.9</v>
      </c>
      <c r="O50" s="482">
        <v>6.98</v>
      </c>
      <c r="P50" s="482">
        <v>468180</v>
      </c>
      <c r="Q50" s="482">
        <v>7</v>
      </c>
      <c r="R50" s="482">
        <v>3192453</v>
      </c>
      <c r="S50" s="482">
        <v>1298</v>
      </c>
      <c r="U50" s="480">
        <v>43901</v>
      </c>
      <c r="V50" s="482">
        <v>262</v>
      </c>
      <c r="W50" s="482">
        <v>262</v>
      </c>
      <c r="X50" s="482">
        <v>262</v>
      </c>
      <c r="Y50" s="482">
        <v>262</v>
      </c>
      <c r="Z50" s="482">
        <v>99</v>
      </c>
      <c r="AA50" s="482">
        <v>262</v>
      </c>
      <c r="AB50" s="482">
        <v>25938</v>
      </c>
      <c r="AC50" s="482">
        <v>3</v>
      </c>
      <c r="AE50" s="480">
        <v>43901</v>
      </c>
      <c r="AF50" s="482">
        <v>640.16999999999996</v>
      </c>
      <c r="AG50" s="482">
        <v>596.32000000000005</v>
      </c>
      <c r="AH50" s="482">
        <v>627.46</v>
      </c>
      <c r="AI50" s="482">
        <v>602.48</v>
      </c>
      <c r="AJ50" s="482">
        <v>0</v>
      </c>
      <c r="AK50" s="482">
        <v>628.25</v>
      </c>
      <c r="AL50" s="482">
        <v>77264776</v>
      </c>
      <c r="AM50" s="482">
        <v>846</v>
      </c>
    </row>
    <row r="51" spans="1:39">
      <c r="A51" s="480">
        <v>43902</v>
      </c>
      <c r="B51" s="481">
        <v>1878</v>
      </c>
      <c r="C51" s="481">
        <v>1774</v>
      </c>
      <c r="D51" s="481">
        <v>1809</v>
      </c>
      <c r="E51" s="481">
        <v>1809</v>
      </c>
      <c r="F51" s="482">
        <v>850</v>
      </c>
      <c r="G51" s="481">
        <v>1965</v>
      </c>
      <c r="H51" s="482">
        <v>1766</v>
      </c>
      <c r="I51" s="482">
        <v>9</v>
      </c>
      <c r="K51" s="480">
        <v>43902</v>
      </c>
      <c r="L51" s="482">
        <v>6.65</v>
      </c>
      <c r="M51" s="482">
        <v>6.31</v>
      </c>
      <c r="N51" s="482">
        <v>6.4</v>
      </c>
      <c r="O51" s="482">
        <v>6.39</v>
      </c>
      <c r="P51" s="482">
        <v>339874</v>
      </c>
      <c r="Q51" s="482">
        <v>6.98</v>
      </c>
      <c r="R51" s="482">
        <v>2197978</v>
      </c>
      <c r="S51" s="482">
        <v>867</v>
      </c>
      <c r="U51" s="480">
        <v>43902</v>
      </c>
      <c r="V51" s="482">
        <v>254</v>
      </c>
      <c r="W51" s="482">
        <v>252</v>
      </c>
      <c r="X51" s="482">
        <v>254</v>
      </c>
      <c r="Y51" s="482">
        <v>252</v>
      </c>
      <c r="Z51" s="482">
        <v>15</v>
      </c>
      <c r="AA51" s="482">
        <v>262</v>
      </c>
      <c r="AB51" s="482">
        <v>3782</v>
      </c>
      <c r="AC51" s="482">
        <v>4</v>
      </c>
      <c r="AE51" s="480">
        <v>43902</v>
      </c>
      <c r="AF51" s="482">
        <v>602.41999999999996</v>
      </c>
      <c r="AG51" s="482">
        <v>538.37</v>
      </c>
      <c r="AH51" s="482">
        <v>602.41999999999996</v>
      </c>
      <c r="AI51" s="482">
        <v>538.54999999999995</v>
      </c>
      <c r="AJ51" s="482">
        <v>0</v>
      </c>
      <c r="AK51" s="482">
        <v>602.48</v>
      </c>
      <c r="AL51" s="482">
        <v>90931425</v>
      </c>
      <c r="AM51" s="482">
        <v>847</v>
      </c>
    </row>
    <row r="52" spans="1:39">
      <c r="A52" s="480">
        <v>43903</v>
      </c>
      <c r="B52" s="481">
        <v>1757</v>
      </c>
      <c r="C52" s="481">
        <v>1757</v>
      </c>
      <c r="D52" s="481">
        <v>1757</v>
      </c>
      <c r="E52" s="481">
        <v>1757</v>
      </c>
      <c r="F52" s="482">
        <v>326</v>
      </c>
      <c r="G52" s="481">
        <v>1809</v>
      </c>
      <c r="H52" s="482">
        <v>658</v>
      </c>
      <c r="I52" s="482">
        <v>2</v>
      </c>
      <c r="K52" s="480">
        <v>43903</v>
      </c>
      <c r="L52" s="482">
        <v>6.63</v>
      </c>
      <c r="M52" s="482">
        <v>6.04</v>
      </c>
      <c r="N52" s="482">
        <v>6.39</v>
      </c>
      <c r="O52" s="482">
        <v>6.13</v>
      </c>
      <c r="P52" s="482">
        <v>479164</v>
      </c>
      <c r="Q52" s="482">
        <v>6.39</v>
      </c>
      <c r="R52" s="482">
        <v>3002553</v>
      </c>
      <c r="S52" s="482">
        <v>1098</v>
      </c>
      <c r="U52" s="480">
        <v>43903</v>
      </c>
      <c r="V52" s="482">
        <v>0</v>
      </c>
      <c r="W52" s="482">
        <v>0</v>
      </c>
      <c r="X52" s="482">
        <v>0</v>
      </c>
      <c r="Y52" s="482">
        <v>252</v>
      </c>
      <c r="Z52" s="482">
        <v>0</v>
      </c>
      <c r="AA52" s="482">
        <v>252</v>
      </c>
      <c r="AB52" s="482">
        <v>0</v>
      </c>
      <c r="AC52" s="482">
        <v>0</v>
      </c>
      <c r="AE52" s="480">
        <v>43903</v>
      </c>
      <c r="AF52" s="482">
        <v>569.1</v>
      </c>
      <c r="AG52" s="482">
        <v>540.36</v>
      </c>
      <c r="AH52" s="482">
        <v>540.36</v>
      </c>
      <c r="AI52" s="482">
        <v>551.97</v>
      </c>
      <c r="AJ52" s="482">
        <v>0</v>
      </c>
      <c r="AK52" s="482">
        <v>538.54999999999995</v>
      </c>
      <c r="AL52" s="482">
        <v>75753769</v>
      </c>
      <c r="AM52" s="482">
        <v>846</v>
      </c>
    </row>
    <row r="53" spans="1:39">
      <c r="A53" s="480">
        <v>43906</v>
      </c>
      <c r="B53" s="481">
        <v>1539</v>
      </c>
      <c r="C53" s="481">
        <v>1444</v>
      </c>
      <c r="D53" s="481">
        <v>1444</v>
      </c>
      <c r="E53" s="481">
        <v>1539</v>
      </c>
      <c r="F53" s="482">
        <v>801</v>
      </c>
      <c r="G53" s="481">
        <v>1757</v>
      </c>
      <c r="H53" s="482">
        <v>1362</v>
      </c>
      <c r="I53" s="482">
        <v>3</v>
      </c>
      <c r="K53" s="480">
        <v>43906</v>
      </c>
      <c r="L53" s="482">
        <v>5.9</v>
      </c>
      <c r="M53" s="482">
        <v>5.44</v>
      </c>
      <c r="N53" s="482">
        <v>5.75</v>
      </c>
      <c r="O53" s="482">
        <v>5.78</v>
      </c>
      <c r="P53" s="482">
        <v>322026</v>
      </c>
      <c r="Q53" s="482">
        <v>6.13</v>
      </c>
      <c r="R53" s="482">
        <v>1836813</v>
      </c>
      <c r="S53" s="482">
        <v>916</v>
      </c>
      <c r="U53" s="480">
        <v>43906</v>
      </c>
      <c r="V53" s="482">
        <v>252</v>
      </c>
      <c r="W53" s="482">
        <v>228</v>
      </c>
      <c r="X53" s="482">
        <v>252</v>
      </c>
      <c r="Y53" s="482">
        <v>244</v>
      </c>
      <c r="Z53" s="482">
        <v>51</v>
      </c>
      <c r="AA53" s="482">
        <v>252</v>
      </c>
      <c r="AB53" s="482">
        <v>12312</v>
      </c>
      <c r="AC53" s="482">
        <v>15</v>
      </c>
      <c r="AE53" s="480">
        <v>43906</v>
      </c>
      <c r="AF53" s="482">
        <v>549.73</v>
      </c>
      <c r="AG53" s="482">
        <v>477.98</v>
      </c>
      <c r="AH53" s="482">
        <v>549.73</v>
      </c>
      <c r="AI53" s="482">
        <v>484.4</v>
      </c>
      <c r="AJ53" s="482">
        <v>0</v>
      </c>
      <c r="AK53" s="482">
        <v>551.97</v>
      </c>
      <c r="AL53" s="482">
        <v>61438080</v>
      </c>
      <c r="AM53" s="482">
        <v>821</v>
      </c>
    </row>
    <row r="54" spans="1:39">
      <c r="A54" s="480">
        <v>43907</v>
      </c>
      <c r="B54" s="481">
        <v>1548</v>
      </c>
      <c r="C54" s="481">
        <v>1391</v>
      </c>
      <c r="D54" s="481">
        <v>1444</v>
      </c>
      <c r="E54" s="481">
        <v>1539</v>
      </c>
      <c r="F54" s="482">
        <v>1750</v>
      </c>
      <c r="G54" s="481">
        <v>1539</v>
      </c>
      <c r="H54" s="482">
        <v>2907</v>
      </c>
      <c r="I54" s="482">
        <v>11</v>
      </c>
      <c r="K54" s="480">
        <v>43907</v>
      </c>
      <c r="L54" s="482">
        <v>6.41</v>
      </c>
      <c r="M54" s="482">
        <v>5.53</v>
      </c>
      <c r="N54" s="482">
        <v>5.96</v>
      </c>
      <c r="O54" s="482">
        <v>6.35</v>
      </c>
      <c r="P54" s="482">
        <v>192323</v>
      </c>
      <c r="Q54" s="482">
        <v>5.78</v>
      </c>
      <c r="R54" s="482">
        <v>1161211</v>
      </c>
      <c r="S54" s="482">
        <v>1103</v>
      </c>
      <c r="U54" s="480">
        <v>43907</v>
      </c>
      <c r="V54" s="482">
        <v>258</v>
      </c>
      <c r="W54" s="482">
        <v>232</v>
      </c>
      <c r="X54" s="482">
        <v>236</v>
      </c>
      <c r="Y54" s="482">
        <v>258</v>
      </c>
      <c r="Z54" s="482">
        <v>20</v>
      </c>
      <c r="AA54" s="482">
        <v>244</v>
      </c>
      <c r="AB54" s="482">
        <v>4912</v>
      </c>
      <c r="AC54" s="482">
        <v>9</v>
      </c>
      <c r="AE54" s="480">
        <v>43907</v>
      </c>
      <c r="AF54" s="482">
        <v>501.98</v>
      </c>
      <c r="AG54" s="482">
        <v>469.55</v>
      </c>
      <c r="AH54" s="482">
        <v>485.77</v>
      </c>
      <c r="AI54" s="482">
        <v>491.94</v>
      </c>
      <c r="AJ54" s="482">
        <v>0</v>
      </c>
      <c r="AK54" s="482">
        <v>484.4</v>
      </c>
      <c r="AL54" s="482">
        <v>92103178</v>
      </c>
      <c r="AM54" s="482">
        <v>821</v>
      </c>
    </row>
    <row r="55" spans="1:39">
      <c r="A55" s="480">
        <v>43908</v>
      </c>
      <c r="B55" s="481">
        <v>1687</v>
      </c>
      <c r="C55" s="481">
        <v>1539</v>
      </c>
      <c r="D55" s="481">
        <v>1539</v>
      </c>
      <c r="E55" s="481">
        <v>1687</v>
      </c>
      <c r="F55" s="482">
        <v>3440</v>
      </c>
      <c r="G55" s="481">
        <v>1539</v>
      </c>
      <c r="H55" s="482">
        <v>6605</v>
      </c>
      <c r="I55" s="482">
        <v>4</v>
      </c>
      <c r="K55" s="480">
        <v>43908</v>
      </c>
      <c r="L55" s="482">
        <v>6.92</v>
      </c>
      <c r="M55" s="482">
        <v>6.02</v>
      </c>
      <c r="N55" s="482">
        <v>6.02</v>
      </c>
      <c r="O55" s="482">
        <v>6.48</v>
      </c>
      <c r="P55" s="482">
        <v>234362</v>
      </c>
      <c r="Q55" s="482">
        <v>6.35</v>
      </c>
      <c r="R55" s="482">
        <v>1509549</v>
      </c>
      <c r="S55" s="482">
        <v>968</v>
      </c>
      <c r="U55" s="480">
        <v>43908</v>
      </c>
      <c r="V55" s="482">
        <v>0</v>
      </c>
      <c r="W55" s="482">
        <v>0</v>
      </c>
      <c r="X55" s="482">
        <v>0</v>
      </c>
      <c r="Y55" s="482">
        <v>258</v>
      </c>
      <c r="Z55" s="482">
        <v>0</v>
      </c>
      <c r="AA55" s="482">
        <v>258</v>
      </c>
      <c r="AB55" s="482">
        <v>0</v>
      </c>
      <c r="AC55" s="482">
        <v>0</v>
      </c>
      <c r="AE55" s="480">
        <v>43908</v>
      </c>
      <c r="AF55" s="482">
        <v>490.65</v>
      </c>
      <c r="AG55" s="482">
        <v>473.17</v>
      </c>
      <c r="AH55" s="482">
        <v>490.65</v>
      </c>
      <c r="AI55" s="482">
        <v>487.35</v>
      </c>
      <c r="AJ55" s="482">
        <v>0</v>
      </c>
      <c r="AK55" s="482">
        <v>491.94</v>
      </c>
      <c r="AL55" s="482">
        <v>55754177</v>
      </c>
      <c r="AM55" s="482">
        <v>819</v>
      </c>
    </row>
    <row r="56" spans="1:39">
      <c r="A56" s="480">
        <v>43909</v>
      </c>
      <c r="B56" s="482">
        <v>0</v>
      </c>
      <c r="C56" s="482">
        <v>0</v>
      </c>
      <c r="D56" s="482">
        <v>0</v>
      </c>
      <c r="E56" s="481">
        <v>1687</v>
      </c>
      <c r="F56" s="482">
        <v>0</v>
      </c>
      <c r="G56" s="481">
        <v>1687</v>
      </c>
      <c r="H56" s="482">
        <v>0</v>
      </c>
      <c r="I56" s="482">
        <v>0</v>
      </c>
      <c r="K56" s="480">
        <v>43909</v>
      </c>
      <c r="L56" s="482">
        <v>6.9</v>
      </c>
      <c r="M56" s="482">
        <v>6.4</v>
      </c>
      <c r="N56" s="482">
        <v>6.6</v>
      </c>
      <c r="O56" s="482">
        <v>6.74</v>
      </c>
      <c r="P56" s="482">
        <v>263322</v>
      </c>
      <c r="Q56" s="482">
        <v>6.48</v>
      </c>
      <c r="R56" s="482">
        <v>1750647</v>
      </c>
      <c r="S56" s="482">
        <v>809</v>
      </c>
      <c r="U56" s="480">
        <v>43909</v>
      </c>
      <c r="V56" s="482">
        <v>0</v>
      </c>
      <c r="W56" s="482">
        <v>0</v>
      </c>
      <c r="X56" s="482">
        <v>0</v>
      </c>
      <c r="Y56" s="482">
        <v>258</v>
      </c>
      <c r="Z56" s="482">
        <v>0</v>
      </c>
      <c r="AA56" s="482">
        <v>258</v>
      </c>
      <c r="AB56" s="482">
        <v>0</v>
      </c>
      <c r="AC56" s="482">
        <v>0</v>
      </c>
      <c r="AE56" s="480">
        <v>43909</v>
      </c>
      <c r="AF56" s="482">
        <v>534.78</v>
      </c>
      <c r="AG56" s="482">
        <v>487.6</v>
      </c>
      <c r="AH56" s="482">
        <v>487.6</v>
      </c>
      <c r="AI56" s="482">
        <v>525.29</v>
      </c>
      <c r="AJ56" s="482">
        <v>0</v>
      </c>
      <c r="AK56" s="482">
        <v>487.35</v>
      </c>
      <c r="AL56" s="482">
        <v>64605497</v>
      </c>
      <c r="AM56" s="482">
        <v>819</v>
      </c>
    </row>
    <row r="57" spans="1:39">
      <c r="A57" s="480">
        <v>43910</v>
      </c>
      <c r="B57" s="481">
        <v>1644</v>
      </c>
      <c r="C57" s="482">
        <v>1.53</v>
      </c>
      <c r="D57" s="481">
        <v>1583</v>
      </c>
      <c r="E57" s="481">
        <v>1583</v>
      </c>
      <c r="F57" s="482">
        <v>5028</v>
      </c>
      <c r="G57" s="481">
        <v>1687</v>
      </c>
      <c r="H57" s="482">
        <v>9152</v>
      </c>
      <c r="I57" s="482">
        <v>25</v>
      </c>
      <c r="K57" s="480">
        <v>43910</v>
      </c>
      <c r="L57" s="482">
        <v>7.2</v>
      </c>
      <c r="M57" s="482">
        <v>6.95</v>
      </c>
      <c r="N57" s="482">
        <v>7.2</v>
      </c>
      <c r="O57" s="482">
        <v>7.18</v>
      </c>
      <c r="P57" s="482">
        <v>217916</v>
      </c>
      <c r="Q57" s="482">
        <v>6.74</v>
      </c>
      <c r="R57" s="482">
        <v>1546770</v>
      </c>
      <c r="S57" s="482">
        <v>747</v>
      </c>
      <c r="U57" s="480">
        <v>43910</v>
      </c>
      <c r="V57" s="482">
        <v>256</v>
      </c>
      <c r="W57" s="482">
        <v>240</v>
      </c>
      <c r="X57" s="482">
        <v>256</v>
      </c>
      <c r="Y57" s="482">
        <v>248</v>
      </c>
      <c r="Z57" s="482">
        <v>255</v>
      </c>
      <c r="AA57" s="482">
        <v>258</v>
      </c>
      <c r="AB57" s="482">
        <v>62132</v>
      </c>
      <c r="AC57" s="482">
        <v>30</v>
      </c>
      <c r="AE57" s="480">
        <v>43910</v>
      </c>
      <c r="AF57" s="482">
        <v>566.63</v>
      </c>
      <c r="AG57" s="482">
        <v>525.98</v>
      </c>
      <c r="AH57" s="482">
        <v>525.98</v>
      </c>
      <c r="AI57" s="482">
        <v>555.13</v>
      </c>
      <c r="AJ57" s="482">
        <v>0</v>
      </c>
      <c r="AK57" s="482">
        <v>525.29</v>
      </c>
      <c r="AL57" s="482">
        <v>92750540</v>
      </c>
      <c r="AM57" s="482">
        <v>821</v>
      </c>
    </row>
    <row r="58" spans="1:39">
      <c r="A58" s="480">
        <v>43913</v>
      </c>
      <c r="B58" s="482">
        <v>0</v>
      </c>
      <c r="C58" s="482">
        <v>0</v>
      </c>
      <c r="D58" s="482">
        <v>0</v>
      </c>
      <c r="E58" s="481">
        <v>1583</v>
      </c>
      <c r="F58" s="482">
        <v>0</v>
      </c>
      <c r="G58" s="481">
        <v>1583</v>
      </c>
      <c r="H58" s="482">
        <v>0</v>
      </c>
      <c r="I58" s="482">
        <v>0</v>
      </c>
      <c r="K58" s="480">
        <v>43913</v>
      </c>
      <c r="L58" s="482">
        <v>7.15</v>
      </c>
      <c r="M58" s="482">
        <v>6.7</v>
      </c>
      <c r="N58" s="482">
        <v>7</v>
      </c>
      <c r="O58" s="482">
        <v>6.97</v>
      </c>
      <c r="P58" s="482">
        <v>95933</v>
      </c>
      <c r="Q58" s="482">
        <v>7.18</v>
      </c>
      <c r="R58" s="482">
        <v>671453</v>
      </c>
      <c r="S58" s="482">
        <v>319</v>
      </c>
      <c r="U58" s="480">
        <v>43913</v>
      </c>
      <c r="V58" s="482">
        <v>248</v>
      </c>
      <c r="W58" s="482">
        <v>246</v>
      </c>
      <c r="X58" s="482">
        <v>248</v>
      </c>
      <c r="Y58" s="482">
        <v>248</v>
      </c>
      <c r="Z58" s="482">
        <v>400</v>
      </c>
      <c r="AA58" s="482">
        <v>248</v>
      </c>
      <c r="AB58" s="482">
        <v>99190</v>
      </c>
      <c r="AC58" s="482">
        <v>11</v>
      </c>
      <c r="AE58" s="480">
        <v>43913</v>
      </c>
      <c r="AF58" s="482">
        <v>553.19000000000005</v>
      </c>
      <c r="AG58" s="482">
        <v>513.07000000000005</v>
      </c>
      <c r="AH58" s="482">
        <v>553.19000000000005</v>
      </c>
      <c r="AI58" s="482">
        <v>513.07000000000005</v>
      </c>
      <c r="AJ58" s="482">
        <v>0</v>
      </c>
      <c r="AK58" s="482">
        <v>555.13</v>
      </c>
      <c r="AL58" s="482">
        <v>33872681</v>
      </c>
      <c r="AM58" s="482">
        <v>443</v>
      </c>
    </row>
    <row r="59" spans="1:39">
      <c r="A59" s="480">
        <v>43914</v>
      </c>
      <c r="B59" s="482">
        <v>0</v>
      </c>
      <c r="C59" s="482">
        <v>0</v>
      </c>
      <c r="D59" s="482">
        <v>0</v>
      </c>
      <c r="E59" s="481">
        <v>1583</v>
      </c>
      <c r="F59" s="482">
        <v>0</v>
      </c>
      <c r="G59" s="481">
        <v>1583</v>
      </c>
      <c r="H59" s="482">
        <v>0</v>
      </c>
      <c r="I59" s="482">
        <v>0</v>
      </c>
      <c r="K59" s="480">
        <v>43914</v>
      </c>
      <c r="L59" s="482">
        <v>7.45</v>
      </c>
      <c r="M59" s="482">
        <v>7.09</v>
      </c>
      <c r="N59" s="482">
        <v>7.17</v>
      </c>
      <c r="O59" s="482">
        <v>7.37</v>
      </c>
      <c r="P59" s="482">
        <v>186442</v>
      </c>
      <c r="Q59" s="482">
        <v>6.97</v>
      </c>
      <c r="R59" s="482">
        <v>1376439</v>
      </c>
      <c r="S59" s="482">
        <v>604</v>
      </c>
      <c r="U59" s="480">
        <v>43914</v>
      </c>
      <c r="V59" s="482">
        <v>0</v>
      </c>
      <c r="W59" s="482">
        <v>0</v>
      </c>
      <c r="X59" s="482">
        <v>0</v>
      </c>
      <c r="Y59" s="482">
        <v>248</v>
      </c>
      <c r="Z59" s="482">
        <v>0</v>
      </c>
      <c r="AA59" s="482">
        <v>248</v>
      </c>
      <c r="AB59" s="482">
        <v>0</v>
      </c>
      <c r="AC59" s="482">
        <v>0</v>
      </c>
      <c r="AE59" s="480">
        <v>43914</v>
      </c>
      <c r="AF59" s="482">
        <v>557.99</v>
      </c>
      <c r="AG59" s="482">
        <v>514.02</v>
      </c>
      <c r="AH59" s="482">
        <v>514.02</v>
      </c>
      <c r="AI59" s="482">
        <v>552.45000000000005</v>
      </c>
      <c r="AJ59" s="482">
        <v>0</v>
      </c>
      <c r="AK59" s="482">
        <v>513.07000000000005</v>
      </c>
      <c r="AL59" s="482">
        <v>56901987</v>
      </c>
      <c r="AM59" s="482">
        <v>845</v>
      </c>
    </row>
    <row r="60" spans="1:39">
      <c r="A60" s="480">
        <v>43916</v>
      </c>
      <c r="B60" s="481">
        <v>1574</v>
      </c>
      <c r="C60" s="481">
        <v>1496</v>
      </c>
      <c r="D60" s="481">
        <v>1522</v>
      </c>
      <c r="E60" s="481">
        <v>1504</v>
      </c>
      <c r="F60" s="482">
        <v>4550</v>
      </c>
      <c r="G60" s="481">
        <v>1583</v>
      </c>
      <c r="H60" s="482">
        <v>7892</v>
      </c>
      <c r="I60" s="482">
        <v>11</v>
      </c>
      <c r="K60" s="480">
        <v>43916</v>
      </c>
      <c r="L60" s="482">
        <v>7.37</v>
      </c>
      <c r="M60" s="482">
        <v>7.08</v>
      </c>
      <c r="N60" s="482">
        <v>7.2</v>
      </c>
      <c r="O60" s="482">
        <v>7.35</v>
      </c>
      <c r="P60" s="482">
        <v>176336</v>
      </c>
      <c r="Q60" s="482">
        <v>7.37</v>
      </c>
      <c r="R60" s="482">
        <v>1277024</v>
      </c>
      <c r="S60" s="482">
        <v>581</v>
      </c>
      <c r="U60" s="480">
        <v>43916</v>
      </c>
      <c r="V60" s="482">
        <v>246</v>
      </c>
      <c r="W60" s="482">
        <v>234</v>
      </c>
      <c r="X60" s="482">
        <v>234</v>
      </c>
      <c r="Y60" s="482">
        <v>246</v>
      </c>
      <c r="Z60" s="482">
        <v>57</v>
      </c>
      <c r="AA60" s="482">
        <v>248</v>
      </c>
      <c r="AB60" s="482">
        <v>13806</v>
      </c>
      <c r="AC60" s="482">
        <v>14</v>
      </c>
      <c r="AE60" s="480">
        <v>43916</v>
      </c>
      <c r="AF60" s="482">
        <v>577.45000000000005</v>
      </c>
      <c r="AG60" s="482">
        <v>546.99</v>
      </c>
      <c r="AH60" s="482">
        <v>552.25</v>
      </c>
      <c r="AI60" s="482">
        <v>573.35</v>
      </c>
      <c r="AJ60" s="482">
        <v>0</v>
      </c>
      <c r="AK60" s="482">
        <v>552.45000000000005</v>
      </c>
      <c r="AL60" s="482">
        <v>87598278</v>
      </c>
      <c r="AM60" s="482">
        <v>845</v>
      </c>
    </row>
    <row r="61" spans="1:39">
      <c r="A61" s="480">
        <v>43917</v>
      </c>
      <c r="B61" s="481">
        <v>1513</v>
      </c>
      <c r="C61" s="481">
        <v>1496</v>
      </c>
      <c r="D61" s="481">
        <v>1496</v>
      </c>
      <c r="E61" s="481">
        <v>1513</v>
      </c>
      <c r="F61" s="482">
        <v>2000</v>
      </c>
      <c r="G61" s="481">
        <v>1504</v>
      </c>
      <c r="H61" s="482">
        <v>3456</v>
      </c>
      <c r="I61" s="482">
        <v>5</v>
      </c>
      <c r="K61" s="480">
        <v>43917</v>
      </c>
      <c r="L61" s="482">
        <v>7.34</v>
      </c>
      <c r="M61" s="482">
        <v>6.99</v>
      </c>
      <c r="N61" s="482">
        <v>7.34</v>
      </c>
      <c r="O61" s="482">
        <v>7.18</v>
      </c>
      <c r="P61" s="482">
        <v>99473</v>
      </c>
      <c r="Q61" s="482">
        <v>7.35</v>
      </c>
      <c r="R61" s="482">
        <v>709044</v>
      </c>
      <c r="S61" s="482">
        <v>417</v>
      </c>
      <c r="U61" s="480">
        <v>43917</v>
      </c>
      <c r="V61" s="482">
        <v>246</v>
      </c>
      <c r="W61" s="482">
        <v>246</v>
      </c>
      <c r="X61" s="482">
        <v>246</v>
      </c>
      <c r="Y61" s="482">
        <v>246</v>
      </c>
      <c r="Z61" s="482">
        <v>22</v>
      </c>
      <c r="AA61" s="482">
        <v>246</v>
      </c>
      <c r="AB61" s="482">
        <v>5412</v>
      </c>
      <c r="AC61" s="482">
        <v>1</v>
      </c>
      <c r="AE61" s="480">
        <v>43917</v>
      </c>
      <c r="AF61" s="482">
        <v>570.19000000000005</v>
      </c>
      <c r="AG61" s="482">
        <v>548.22</v>
      </c>
      <c r="AH61" s="482">
        <v>570.19000000000005</v>
      </c>
      <c r="AI61" s="482">
        <v>550.85</v>
      </c>
      <c r="AJ61" s="482">
        <v>0</v>
      </c>
      <c r="AK61" s="482">
        <v>573.35</v>
      </c>
      <c r="AL61" s="482">
        <v>51366760</v>
      </c>
      <c r="AM61" s="482">
        <v>846</v>
      </c>
    </row>
    <row r="62" spans="1:39">
      <c r="A62" s="480">
        <v>43920</v>
      </c>
      <c r="B62" s="482">
        <v>0</v>
      </c>
      <c r="C62" s="482">
        <v>0</v>
      </c>
      <c r="D62" s="482">
        <v>0</v>
      </c>
      <c r="E62" s="481">
        <v>1513</v>
      </c>
      <c r="F62" s="482">
        <v>0</v>
      </c>
      <c r="G62" s="481">
        <v>1513</v>
      </c>
      <c r="H62" s="482">
        <v>0</v>
      </c>
      <c r="I62" s="482">
        <v>0</v>
      </c>
      <c r="K62" s="480">
        <v>43920</v>
      </c>
      <c r="L62" s="482">
        <v>7.38</v>
      </c>
      <c r="M62" s="482">
        <v>7</v>
      </c>
      <c r="N62" s="482">
        <v>7.18</v>
      </c>
      <c r="O62" s="482">
        <v>7.38</v>
      </c>
      <c r="P62" s="482">
        <v>79616</v>
      </c>
      <c r="Q62" s="482">
        <v>7.18</v>
      </c>
      <c r="R62" s="482">
        <v>577824</v>
      </c>
      <c r="S62" s="482">
        <v>313</v>
      </c>
      <c r="U62" s="480">
        <v>43920</v>
      </c>
      <c r="V62" s="482">
        <v>250</v>
      </c>
      <c r="W62" s="482">
        <v>250</v>
      </c>
      <c r="X62" s="482">
        <v>250</v>
      </c>
      <c r="Y62" s="482">
        <v>250</v>
      </c>
      <c r="Z62" s="482">
        <v>74</v>
      </c>
      <c r="AA62" s="482">
        <v>246</v>
      </c>
      <c r="AB62" s="482">
        <v>18962</v>
      </c>
      <c r="AC62" s="482">
        <v>2</v>
      </c>
      <c r="AE62" s="480">
        <v>43920</v>
      </c>
      <c r="AF62" s="482">
        <v>560.02</v>
      </c>
      <c r="AG62" s="482">
        <v>539.84</v>
      </c>
      <c r="AH62" s="482">
        <v>549.5</v>
      </c>
      <c r="AI62" s="482">
        <v>558.70000000000005</v>
      </c>
      <c r="AJ62" s="482">
        <v>0</v>
      </c>
      <c r="AK62" s="482">
        <v>550.85</v>
      </c>
      <c r="AL62" s="482">
        <v>39404542</v>
      </c>
      <c r="AM62" s="482">
        <v>845</v>
      </c>
    </row>
    <row r="63" spans="1:39">
      <c r="A63" s="480">
        <v>43921</v>
      </c>
      <c r="B63" s="481">
        <v>1652</v>
      </c>
      <c r="C63" s="481">
        <v>1591</v>
      </c>
      <c r="D63" s="481">
        <v>1591</v>
      </c>
      <c r="E63" s="481">
        <v>1652</v>
      </c>
      <c r="F63" s="482">
        <v>1192</v>
      </c>
      <c r="G63" s="481">
        <v>1513</v>
      </c>
      <c r="H63" s="482">
        <v>2220</v>
      </c>
      <c r="I63" s="482">
        <v>3</v>
      </c>
      <c r="K63" s="480">
        <v>43921</v>
      </c>
      <c r="L63" s="482">
        <v>7.45</v>
      </c>
      <c r="M63" s="482">
        <v>7.28</v>
      </c>
      <c r="N63" s="482">
        <v>7.35</v>
      </c>
      <c r="O63" s="482">
        <v>7.29</v>
      </c>
      <c r="P63" s="482">
        <v>89785</v>
      </c>
      <c r="Q63" s="482">
        <v>7.38</v>
      </c>
      <c r="R63" s="482">
        <v>659238</v>
      </c>
      <c r="S63" s="482">
        <v>247</v>
      </c>
      <c r="U63" s="480">
        <v>43921</v>
      </c>
      <c r="V63" s="482">
        <v>248</v>
      </c>
      <c r="W63" s="482">
        <v>242</v>
      </c>
      <c r="X63" s="482">
        <v>242</v>
      </c>
      <c r="Y63" s="482">
        <v>244</v>
      </c>
      <c r="Z63" s="482">
        <v>61</v>
      </c>
      <c r="AA63" s="482">
        <v>250</v>
      </c>
      <c r="AB63" s="482">
        <v>14818</v>
      </c>
      <c r="AC63" s="482">
        <v>9</v>
      </c>
      <c r="AE63" s="480">
        <v>43921</v>
      </c>
      <c r="AF63" s="482">
        <v>582.54</v>
      </c>
      <c r="AG63" s="482">
        <v>557.08000000000004</v>
      </c>
      <c r="AH63" s="482">
        <v>560.30999999999995</v>
      </c>
      <c r="AI63" s="482">
        <v>558.29999999999995</v>
      </c>
      <c r="AJ63" s="482">
        <v>0</v>
      </c>
      <c r="AK63" s="482">
        <v>558.70000000000005</v>
      </c>
      <c r="AL63" s="482">
        <v>73045126</v>
      </c>
      <c r="AM63" s="482">
        <v>846</v>
      </c>
    </row>
    <row r="64" spans="1:39">
      <c r="A64" s="480">
        <v>43922</v>
      </c>
      <c r="B64" s="482">
        <v>0</v>
      </c>
      <c r="C64" s="482">
        <v>0</v>
      </c>
      <c r="D64" s="482">
        <v>0</v>
      </c>
      <c r="E64" s="481">
        <v>1652</v>
      </c>
      <c r="F64" s="482">
        <v>0</v>
      </c>
      <c r="G64" s="481">
        <v>1652</v>
      </c>
      <c r="H64" s="482">
        <v>0</v>
      </c>
      <c r="I64" s="482">
        <v>0</v>
      </c>
      <c r="K64" s="480">
        <v>43922</v>
      </c>
      <c r="L64" s="482">
        <v>7.3</v>
      </c>
      <c r="M64" s="482">
        <v>7.06</v>
      </c>
      <c r="N64" s="482">
        <v>7.3</v>
      </c>
      <c r="O64" s="482">
        <v>7.1</v>
      </c>
      <c r="P64" s="482">
        <v>112967</v>
      </c>
      <c r="Q64" s="482">
        <v>7.29</v>
      </c>
      <c r="R64" s="482">
        <v>804669</v>
      </c>
      <c r="S64" s="482">
        <v>339</v>
      </c>
      <c r="U64" s="480">
        <v>43922</v>
      </c>
      <c r="V64" s="482">
        <v>242</v>
      </c>
      <c r="W64" s="482">
        <v>240</v>
      </c>
      <c r="X64" s="482">
        <v>242</v>
      </c>
      <c r="Y64" s="482">
        <v>242</v>
      </c>
      <c r="Z64" s="482">
        <v>11</v>
      </c>
      <c r="AA64" s="482">
        <v>244</v>
      </c>
      <c r="AB64" s="482">
        <v>2658</v>
      </c>
      <c r="AC64" s="482">
        <v>4</v>
      </c>
      <c r="AE64" s="480">
        <v>43922</v>
      </c>
      <c r="AF64" s="482">
        <v>554.4</v>
      </c>
      <c r="AG64" s="482">
        <v>534.79</v>
      </c>
      <c r="AH64" s="482">
        <v>553.99</v>
      </c>
      <c r="AI64" s="482">
        <v>536.45000000000005</v>
      </c>
      <c r="AJ64" s="482">
        <v>0</v>
      </c>
      <c r="AK64" s="482">
        <v>558.29999999999995</v>
      </c>
      <c r="AL64" s="482">
        <v>53687594</v>
      </c>
      <c r="AM64" s="482">
        <v>845</v>
      </c>
    </row>
    <row r="65" spans="1:39">
      <c r="A65" s="480">
        <v>43923</v>
      </c>
      <c r="B65" s="482">
        <v>0</v>
      </c>
      <c r="C65" s="482">
        <v>0</v>
      </c>
      <c r="D65" s="482">
        <v>0</v>
      </c>
      <c r="E65" s="481">
        <v>1652</v>
      </c>
      <c r="F65" s="482">
        <v>0</v>
      </c>
      <c r="G65" s="481">
        <v>1652</v>
      </c>
      <c r="H65" s="482">
        <v>0</v>
      </c>
      <c r="I65" s="482">
        <v>0</v>
      </c>
      <c r="K65" s="480">
        <v>43923</v>
      </c>
      <c r="L65" s="482">
        <v>7.38</v>
      </c>
      <c r="M65" s="482">
        <v>7.06</v>
      </c>
      <c r="N65" s="482">
        <v>7.22</v>
      </c>
      <c r="O65" s="482">
        <v>7.27</v>
      </c>
      <c r="P65" s="482">
        <v>63812</v>
      </c>
      <c r="Q65" s="482">
        <v>7.1</v>
      </c>
      <c r="R65" s="482">
        <v>462259</v>
      </c>
      <c r="S65" s="482">
        <v>220</v>
      </c>
      <c r="U65" s="480">
        <v>43923</v>
      </c>
      <c r="V65" s="482">
        <v>264</v>
      </c>
      <c r="W65" s="482">
        <v>234</v>
      </c>
      <c r="X65" s="482">
        <v>236</v>
      </c>
      <c r="Y65" s="482">
        <v>246</v>
      </c>
      <c r="Z65" s="482">
        <v>39</v>
      </c>
      <c r="AA65" s="482">
        <v>242</v>
      </c>
      <c r="AB65" s="482">
        <v>9392</v>
      </c>
      <c r="AC65" s="482">
        <v>14</v>
      </c>
      <c r="AE65" s="480">
        <v>43923</v>
      </c>
      <c r="AF65" s="482">
        <v>547.57000000000005</v>
      </c>
      <c r="AG65" s="482">
        <v>531.16</v>
      </c>
      <c r="AH65" s="482">
        <v>539.49</v>
      </c>
      <c r="AI65" s="482">
        <v>541.44000000000005</v>
      </c>
      <c r="AJ65" s="482">
        <v>0</v>
      </c>
      <c r="AK65" s="482">
        <v>536.45000000000005</v>
      </c>
      <c r="AL65" s="482">
        <v>53608857</v>
      </c>
      <c r="AM65" s="482">
        <v>845</v>
      </c>
    </row>
    <row r="66" spans="1:39">
      <c r="A66" s="480">
        <v>43924</v>
      </c>
      <c r="B66" s="482">
        <v>0</v>
      </c>
      <c r="C66" s="482">
        <v>0</v>
      </c>
      <c r="D66" s="482">
        <v>0</v>
      </c>
      <c r="E66" s="481">
        <v>1652</v>
      </c>
      <c r="F66" s="482">
        <v>0</v>
      </c>
      <c r="G66" s="481">
        <v>1652</v>
      </c>
      <c r="H66" s="482">
        <v>0</v>
      </c>
      <c r="I66" s="482">
        <v>0</v>
      </c>
      <c r="K66" s="480">
        <v>43924</v>
      </c>
      <c r="L66" s="482">
        <v>7.23</v>
      </c>
      <c r="M66" s="482">
        <v>7.09</v>
      </c>
      <c r="N66" s="482">
        <v>7.09</v>
      </c>
      <c r="O66" s="482">
        <v>7.19</v>
      </c>
      <c r="P66" s="482">
        <v>52107</v>
      </c>
      <c r="Q66" s="482">
        <v>7.27</v>
      </c>
      <c r="R66" s="482">
        <v>374333</v>
      </c>
      <c r="S66" s="482">
        <v>146</v>
      </c>
      <c r="U66" s="480">
        <v>43924</v>
      </c>
      <c r="V66" s="482">
        <v>0</v>
      </c>
      <c r="W66" s="482">
        <v>0</v>
      </c>
      <c r="X66" s="482">
        <v>0</v>
      </c>
      <c r="Y66" s="482">
        <v>246</v>
      </c>
      <c r="Z66" s="482">
        <v>0</v>
      </c>
      <c r="AA66" s="482">
        <v>246</v>
      </c>
      <c r="AB66" s="482">
        <v>0</v>
      </c>
      <c r="AC66" s="482">
        <v>0</v>
      </c>
      <c r="AE66" s="480">
        <v>43924</v>
      </c>
      <c r="AF66" s="482">
        <v>547.49</v>
      </c>
      <c r="AG66" s="482">
        <v>535.41999999999996</v>
      </c>
      <c r="AH66" s="482">
        <v>540.79</v>
      </c>
      <c r="AI66" s="482">
        <v>540.74</v>
      </c>
      <c r="AJ66" s="482">
        <v>0</v>
      </c>
      <c r="AK66" s="482">
        <v>541.44000000000005</v>
      </c>
      <c r="AL66" s="482">
        <v>35829909</v>
      </c>
      <c r="AM66" s="482">
        <v>846</v>
      </c>
    </row>
    <row r="67" spans="1:39">
      <c r="A67" s="480">
        <v>43927</v>
      </c>
      <c r="B67" s="482">
        <v>0</v>
      </c>
      <c r="C67" s="482">
        <v>0</v>
      </c>
      <c r="D67" s="482">
        <v>0</v>
      </c>
      <c r="E67" s="481">
        <v>1652</v>
      </c>
      <c r="F67" s="482">
        <v>0</v>
      </c>
      <c r="G67" s="481">
        <v>1652</v>
      </c>
      <c r="H67" s="482">
        <v>0</v>
      </c>
      <c r="I67" s="482">
        <v>0</v>
      </c>
      <c r="K67" s="480">
        <v>43927</v>
      </c>
      <c r="L67" s="482">
        <v>7.51</v>
      </c>
      <c r="M67" s="482">
        <v>7.24</v>
      </c>
      <c r="N67" s="482">
        <v>7.35</v>
      </c>
      <c r="O67" s="482">
        <v>7.49</v>
      </c>
      <c r="P67" s="482">
        <v>81980</v>
      </c>
      <c r="Q67" s="482">
        <v>7.19</v>
      </c>
      <c r="R67" s="482">
        <v>609720</v>
      </c>
      <c r="S67" s="482">
        <v>310</v>
      </c>
      <c r="U67" s="480">
        <v>43927</v>
      </c>
      <c r="V67" s="482">
        <v>254</v>
      </c>
      <c r="W67" s="482">
        <v>242</v>
      </c>
      <c r="X67" s="482">
        <v>254</v>
      </c>
      <c r="Y67" s="482">
        <v>244</v>
      </c>
      <c r="Z67" s="482">
        <v>63</v>
      </c>
      <c r="AA67" s="482">
        <v>246</v>
      </c>
      <c r="AB67" s="482">
        <v>15514</v>
      </c>
      <c r="AC67" s="482">
        <v>10</v>
      </c>
      <c r="AE67" s="480">
        <v>43927</v>
      </c>
      <c r="AF67" s="482">
        <v>586.49</v>
      </c>
      <c r="AG67" s="482">
        <v>545.57000000000005</v>
      </c>
      <c r="AH67" s="482">
        <v>545.57000000000005</v>
      </c>
      <c r="AI67" s="482">
        <v>586.46</v>
      </c>
      <c r="AJ67" s="482">
        <v>0</v>
      </c>
      <c r="AK67" s="482">
        <v>540.74</v>
      </c>
      <c r="AL67" s="482">
        <v>56500357</v>
      </c>
      <c r="AM67" s="482">
        <v>846</v>
      </c>
    </row>
    <row r="68" spans="1:39">
      <c r="A68" s="480">
        <v>43928</v>
      </c>
      <c r="B68" s="481">
        <v>1696</v>
      </c>
      <c r="C68" s="481">
        <v>1565</v>
      </c>
      <c r="D68" s="481">
        <v>1652</v>
      </c>
      <c r="E68" s="481">
        <v>1635</v>
      </c>
      <c r="F68" s="482">
        <v>9344</v>
      </c>
      <c r="G68" s="481">
        <v>1652</v>
      </c>
      <c r="H68" s="482">
        <v>17482</v>
      </c>
      <c r="I68" s="482">
        <v>19</v>
      </c>
      <c r="K68" s="480">
        <v>43928</v>
      </c>
      <c r="L68" s="482">
        <v>7.79</v>
      </c>
      <c r="M68" s="482">
        <v>7.55</v>
      </c>
      <c r="N68" s="482">
        <v>7.55</v>
      </c>
      <c r="O68" s="482">
        <v>7.71</v>
      </c>
      <c r="P68" s="482">
        <v>164313</v>
      </c>
      <c r="Q68" s="482">
        <v>7.49</v>
      </c>
      <c r="R68" s="482">
        <v>1272603</v>
      </c>
      <c r="S68" s="482">
        <v>458</v>
      </c>
      <c r="U68" s="480">
        <v>43928</v>
      </c>
      <c r="V68" s="482">
        <v>260</v>
      </c>
      <c r="W68" s="482">
        <v>258</v>
      </c>
      <c r="X68" s="482">
        <v>260</v>
      </c>
      <c r="Y68" s="482">
        <v>258</v>
      </c>
      <c r="Z68" s="482">
        <v>15</v>
      </c>
      <c r="AA68" s="482">
        <v>244</v>
      </c>
      <c r="AB68" s="482">
        <v>3890</v>
      </c>
      <c r="AC68" s="482">
        <v>2</v>
      </c>
      <c r="AE68" s="480">
        <v>43928</v>
      </c>
      <c r="AF68" s="482">
        <v>613.74</v>
      </c>
      <c r="AG68" s="482">
        <v>589.96</v>
      </c>
      <c r="AH68" s="482">
        <v>589.96</v>
      </c>
      <c r="AI68" s="482">
        <v>607.73</v>
      </c>
      <c r="AJ68" s="482">
        <v>0</v>
      </c>
      <c r="AK68" s="482">
        <v>586.46</v>
      </c>
      <c r="AL68" s="482">
        <v>69971576</v>
      </c>
      <c r="AM68" s="482">
        <v>845</v>
      </c>
    </row>
    <row r="69" spans="1:39">
      <c r="A69" s="480">
        <v>43929</v>
      </c>
      <c r="B69" s="481">
        <v>1626</v>
      </c>
      <c r="C69" s="481">
        <v>1539</v>
      </c>
      <c r="D69" s="481">
        <v>1548</v>
      </c>
      <c r="E69" s="481">
        <v>1626</v>
      </c>
      <c r="F69" s="482">
        <v>2680</v>
      </c>
      <c r="G69" s="481">
        <v>1635</v>
      </c>
      <c r="H69" s="482">
        <v>4807</v>
      </c>
      <c r="I69" s="482">
        <v>8</v>
      </c>
      <c r="K69" s="480">
        <v>43929</v>
      </c>
      <c r="L69" s="482">
        <v>7.9</v>
      </c>
      <c r="M69" s="482">
        <v>7.5</v>
      </c>
      <c r="N69" s="482">
        <v>7.5</v>
      </c>
      <c r="O69" s="482">
        <v>7.89</v>
      </c>
      <c r="P69" s="482">
        <v>146146</v>
      </c>
      <c r="Q69" s="482">
        <v>7.71</v>
      </c>
      <c r="R69" s="482">
        <v>1144905</v>
      </c>
      <c r="S69" s="482">
        <v>361</v>
      </c>
      <c r="U69" s="480">
        <v>43929</v>
      </c>
      <c r="V69" s="482">
        <v>254</v>
      </c>
      <c r="W69" s="482">
        <v>244</v>
      </c>
      <c r="X69" s="482">
        <v>246</v>
      </c>
      <c r="Y69" s="482">
        <v>250</v>
      </c>
      <c r="Z69" s="482">
        <v>164</v>
      </c>
      <c r="AA69" s="482">
        <v>258</v>
      </c>
      <c r="AB69" s="482">
        <v>40510</v>
      </c>
      <c r="AC69" s="482">
        <v>35</v>
      </c>
      <c r="AE69" s="480">
        <v>43929</v>
      </c>
      <c r="AF69" s="482">
        <v>615.61</v>
      </c>
      <c r="AG69" s="482">
        <v>595.44000000000005</v>
      </c>
      <c r="AH69" s="482">
        <v>606.20000000000005</v>
      </c>
      <c r="AI69" s="482">
        <v>609.09</v>
      </c>
      <c r="AJ69" s="482">
        <v>0</v>
      </c>
      <c r="AK69" s="482">
        <v>607.73</v>
      </c>
      <c r="AL69" s="482">
        <v>67231307</v>
      </c>
      <c r="AM69" s="482">
        <v>846</v>
      </c>
    </row>
    <row r="70" spans="1:39">
      <c r="A70" s="480">
        <v>43930</v>
      </c>
      <c r="B70" s="482">
        <v>0</v>
      </c>
      <c r="C70" s="482">
        <v>0</v>
      </c>
      <c r="D70" s="482">
        <v>0</v>
      </c>
      <c r="E70" s="481">
        <v>1626</v>
      </c>
      <c r="F70" s="482">
        <v>0</v>
      </c>
      <c r="G70" s="481">
        <v>1626</v>
      </c>
      <c r="H70" s="482">
        <v>0</v>
      </c>
      <c r="I70" s="482">
        <v>0</v>
      </c>
      <c r="K70" s="480">
        <v>43930</v>
      </c>
      <c r="L70" s="482">
        <v>7.98</v>
      </c>
      <c r="M70" s="482">
        <v>7.79</v>
      </c>
      <c r="N70" s="482">
        <v>7.9</v>
      </c>
      <c r="O70" s="482">
        <v>7.89</v>
      </c>
      <c r="P70" s="482">
        <v>160736</v>
      </c>
      <c r="Q70" s="482">
        <v>7.89</v>
      </c>
      <c r="R70" s="482">
        <v>1265120</v>
      </c>
      <c r="S70" s="482">
        <v>513</v>
      </c>
      <c r="U70" s="480">
        <v>43930</v>
      </c>
      <c r="V70" s="482">
        <v>254</v>
      </c>
      <c r="W70" s="482">
        <v>246</v>
      </c>
      <c r="X70" s="482">
        <v>254</v>
      </c>
      <c r="Y70" s="482">
        <v>248</v>
      </c>
      <c r="Z70" s="482">
        <v>16</v>
      </c>
      <c r="AA70" s="482">
        <v>250</v>
      </c>
      <c r="AB70" s="482">
        <v>3970</v>
      </c>
      <c r="AC70" s="482">
        <v>6</v>
      </c>
      <c r="AE70" s="480">
        <v>43930</v>
      </c>
      <c r="AF70" s="482">
        <v>627.70000000000005</v>
      </c>
      <c r="AG70" s="482">
        <v>602.9</v>
      </c>
      <c r="AH70" s="482">
        <v>610.69000000000005</v>
      </c>
      <c r="AI70" s="482">
        <v>607.29</v>
      </c>
      <c r="AJ70" s="482">
        <v>0</v>
      </c>
      <c r="AK70" s="482">
        <v>609.09</v>
      </c>
      <c r="AL70" s="482">
        <v>69605827</v>
      </c>
      <c r="AM70" s="482">
        <v>839</v>
      </c>
    </row>
    <row r="71" spans="1:39">
      <c r="A71" s="480">
        <v>43935</v>
      </c>
      <c r="B71" s="481">
        <v>1626</v>
      </c>
      <c r="C71" s="481">
        <v>1626</v>
      </c>
      <c r="D71" s="481">
        <v>1626</v>
      </c>
      <c r="E71" s="481">
        <v>1626</v>
      </c>
      <c r="F71" s="482">
        <v>1000</v>
      </c>
      <c r="G71" s="481">
        <v>1626</v>
      </c>
      <c r="H71" s="482">
        <v>1870</v>
      </c>
      <c r="I71" s="482">
        <v>4</v>
      </c>
      <c r="K71" s="480">
        <v>43935</v>
      </c>
      <c r="L71" s="482">
        <v>8.19</v>
      </c>
      <c r="M71" s="482">
        <v>7.82</v>
      </c>
      <c r="N71" s="482">
        <v>7.88</v>
      </c>
      <c r="O71" s="482">
        <v>8.19</v>
      </c>
      <c r="P71" s="482">
        <v>126878</v>
      </c>
      <c r="Q71" s="482">
        <v>7.89</v>
      </c>
      <c r="R71" s="482">
        <v>1015869</v>
      </c>
      <c r="S71" s="482">
        <v>325</v>
      </c>
      <c r="U71" s="480">
        <v>43935</v>
      </c>
      <c r="V71" s="482">
        <v>248</v>
      </c>
      <c r="W71" s="482">
        <v>244</v>
      </c>
      <c r="X71" s="482">
        <v>248</v>
      </c>
      <c r="Y71" s="482">
        <v>246</v>
      </c>
      <c r="Z71" s="482">
        <v>20</v>
      </c>
      <c r="AA71" s="482">
        <v>248</v>
      </c>
      <c r="AB71" s="482">
        <v>4920</v>
      </c>
      <c r="AC71" s="482">
        <v>5</v>
      </c>
      <c r="AE71" s="480">
        <v>43935</v>
      </c>
      <c r="AF71" s="482">
        <v>628.19000000000005</v>
      </c>
      <c r="AG71" s="482">
        <v>608.77</v>
      </c>
      <c r="AH71" s="482">
        <v>610.1</v>
      </c>
      <c r="AI71" s="482">
        <v>628.19000000000005</v>
      </c>
      <c r="AJ71" s="482">
        <v>0</v>
      </c>
      <c r="AK71" s="482">
        <v>607.29</v>
      </c>
      <c r="AL71" s="482">
        <v>47228218</v>
      </c>
      <c r="AM71" s="482">
        <v>846</v>
      </c>
    </row>
    <row r="72" spans="1:39">
      <c r="A72" s="480">
        <v>43936</v>
      </c>
      <c r="B72" s="482">
        <v>0</v>
      </c>
      <c r="C72" s="482">
        <v>0</v>
      </c>
      <c r="D72" s="482">
        <v>0</v>
      </c>
      <c r="E72" s="481">
        <v>1626</v>
      </c>
      <c r="F72" s="482">
        <v>0</v>
      </c>
      <c r="G72" s="481">
        <v>1626</v>
      </c>
      <c r="H72" s="482">
        <v>0</v>
      </c>
      <c r="I72" s="482">
        <v>0</v>
      </c>
      <c r="K72" s="480">
        <v>43936</v>
      </c>
      <c r="L72" s="482">
        <v>8.19</v>
      </c>
      <c r="M72" s="482">
        <v>8</v>
      </c>
      <c r="N72" s="482">
        <v>8.19</v>
      </c>
      <c r="O72" s="482">
        <v>8.02</v>
      </c>
      <c r="P72" s="482">
        <v>116599</v>
      </c>
      <c r="Q72" s="482">
        <v>8.19</v>
      </c>
      <c r="R72" s="482">
        <v>941167</v>
      </c>
      <c r="S72" s="482">
        <v>462</v>
      </c>
      <c r="U72" s="480">
        <v>43936</v>
      </c>
      <c r="V72" s="482">
        <v>250</v>
      </c>
      <c r="W72" s="482">
        <v>246</v>
      </c>
      <c r="X72" s="482">
        <v>246</v>
      </c>
      <c r="Y72" s="482">
        <v>250</v>
      </c>
      <c r="Z72" s="482">
        <v>51</v>
      </c>
      <c r="AA72" s="482">
        <v>246</v>
      </c>
      <c r="AB72" s="482">
        <v>12680</v>
      </c>
      <c r="AC72" s="482">
        <v>12</v>
      </c>
      <c r="AE72" s="480">
        <v>43936</v>
      </c>
      <c r="AF72" s="482">
        <v>625.88</v>
      </c>
      <c r="AG72" s="482">
        <v>606.26</v>
      </c>
      <c r="AH72" s="482">
        <v>625.88</v>
      </c>
      <c r="AI72" s="482">
        <v>607.57000000000005</v>
      </c>
      <c r="AJ72" s="482">
        <v>0</v>
      </c>
      <c r="AK72" s="482">
        <v>628.19000000000005</v>
      </c>
      <c r="AL72" s="482">
        <v>48121758</v>
      </c>
      <c r="AM72" s="482">
        <v>846</v>
      </c>
    </row>
    <row r="73" spans="1:39">
      <c r="A73" s="480">
        <v>43937</v>
      </c>
      <c r="B73" s="481">
        <v>1722</v>
      </c>
      <c r="C73" s="481">
        <v>1548</v>
      </c>
      <c r="D73" s="481">
        <v>1548</v>
      </c>
      <c r="E73" s="481">
        <v>1687</v>
      </c>
      <c r="F73" s="482">
        <v>2700</v>
      </c>
      <c r="G73" s="481">
        <v>1626</v>
      </c>
      <c r="H73" s="482">
        <v>5000</v>
      </c>
      <c r="I73" s="482">
        <v>7</v>
      </c>
      <c r="K73" s="480">
        <v>43937</v>
      </c>
      <c r="L73" s="482">
        <v>8.23</v>
      </c>
      <c r="M73" s="482">
        <v>8</v>
      </c>
      <c r="N73" s="482">
        <v>8.02</v>
      </c>
      <c r="O73" s="482">
        <v>8.2200000000000006</v>
      </c>
      <c r="P73" s="482">
        <v>99098</v>
      </c>
      <c r="Q73" s="482">
        <v>8.02</v>
      </c>
      <c r="R73" s="482">
        <v>808183</v>
      </c>
      <c r="S73" s="482">
        <v>385</v>
      </c>
      <c r="U73" s="480">
        <v>43937</v>
      </c>
      <c r="V73" s="482">
        <v>260</v>
      </c>
      <c r="W73" s="482">
        <v>254</v>
      </c>
      <c r="X73" s="482">
        <v>254</v>
      </c>
      <c r="Y73" s="482">
        <v>256</v>
      </c>
      <c r="Z73" s="482">
        <v>24</v>
      </c>
      <c r="AA73" s="482">
        <v>250</v>
      </c>
      <c r="AB73" s="482">
        <v>6144</v>
      </c>
      <c r="AC73" s="482">
        <v>10</v>
      </c>
      <c r="AE73" s="480">
        <v>43937</v>
      </c>
      <c r="AF73" s="482">
        <v>614.30999999999995</v>
      </c>
      <c r="AG73" s="482">
        <v>606.75</v>
      </c>
      <c r="AH73" s="482">
        <v>608.87</v>
      </c>
      <c r="AI73" s="482">
        <v>606.75</v>
      </c>
      <c r="AJ73" s="482">
        <v>0</v>
      </c>
      <c r="AK73" s="482">
        <v>607.57000000000005</v>
      </c>
      <c r="AL73" s="482">
        <v>45279066</v>
      </c>
      <c r="AM73" s="482">
        <v>845</v>
      </c>
    </row>
    <row r="74" spans="1:39">
      <c r="A74" s="480">
        <v>43942</v>
      </c>
      <c r="B74" s="481">
        <v>1652</v>
      </c>
      <c r="C74" s="481">
        <v>1652</v>
      </c>
      <c r="D74" s="481">
        <v>1652</v>
      </c>
      <c r="E74" s="481">
        <v>1652</v>
      </c>
      <c r="F74" s="482">
        <v>400</v>
      </c>
      <c r="G74" s="481">
        <v>1687</v>
      </c>
      <c r="H74" s="482">
        <v>760</v>
      </c>
      <c r="I74" s="482">
        <v>1</v>
      </c>
      <c r="K74" s="480">
        <v>43942</v>
      </c>
      <c r="L74" s="482">
        <v>8.1</v>
      </c>
      <c r="M74" s="482">
        <v>7.94</v>
      </c>
      <c r="N74" s="482">
        <v>7.98</v>
      </c>
      <c r="O74" s="482">
        <v>8.08</v>
      </c>
      <c r="P74" s="482">
        <v>104927</v>
      </c>
      <c r="Q74" s="482">
        <v>8.2200000000000006</v>
      </c>
      <c r="R74" s="482">
        <v>843855</v>
      </c>
      <c r="S74" s="482">
        <v>396</v>
      </c>
      <c r="U74" s="480">
        <v>43942</v>
      </c>
      <c r="V74" s="482">
        <v>260</v>
      </c>
      <c r="W74" s="482">
        <v>250</v>
      </c>
      <c r="X74" s="482">
        <v>260</v>
      </c>
      <c r="Y74" s="482">
        <v>258</v>
      </c>
      <c r="Z74" s="482">
        <v>17</v>
      </c>
      <c r="AA74" s="482">
        <v>256</v>
      </c>
      <c r="AB74" s="482">
        <v>4314</v>
      </c>
      <c r="AC74" s="482">
        <v>5</v>
      </c>
      <c r="AE74" s="480">
        <v>43942</v>
      </c>
      <c r="AF74" s="482">
        <v>603.9</v>
      </c>
      <c r="AG74" s="482">
        <v>588.94000000000005</v>
      </c>
      <c r="AH74" s="482">
        <v>603.9</v>
      </c>
      <c r="AI74" s="482">
        <v>591.02</v>
      </c>
      <c r="AJ74" s="482">
        <v>0</v>
      </c>
      <c r="AK74" s="482">
        <v>606.75</v>
      </c>
      <c r="AL74" s="482">
        <v>65110262</v>
      </c>
      <c r="AM74" s="482">
        <v>846</v>
      </c>
    </row>
    <row r="75" spans="1:39">
      <c r="A75" s="480">
        <v>43943</v>
      </c>
      <c r="B75" s="481">
        <v>1661</v>
      </c>
      <c r="C75" s="481">
        <v>1609</v>
      </c>
      <c r="D75" s="481">
        <v>1609</v>
      </c>
      <c r="E75" s="481">
        <v>1661</v>
      </c>
      <c r="F75" s="482">
        <v>600</v>
      </c>
      <c r="G75" s="481">
        <v>1652</v>
      </c>
      <c r="H75" s="482">
        <v>1116</v>
      </c>
      <c r="I75" s="482">
        <v>3</v>
      </c>
      <c r="K75" s="480">
        <v>43943</v>
      </c>
      <c r="L75" s="482">
        <v>8.09</v>
      </c>
      <c r="M75" s="482">
        <v>7.9</v>
      </c>
      <c r="N75" s="482">
        <v>7.9</v>
      </c>
      <c r="O75" s="482">
        <v>8.07</v>
      </c>
      <c r="P75" s="482">
        <v>45095</v>
      </c>
      <c r="Q75" s="482">
        <v>8.08</v>
      </c>
      <c r="R75" s="482">
        <v>363497</v>
      </c>
      <c r="S75" s="482">
        <v>222</v>
      </c>
      <c r="U75" s="480">
        <v>43943</v>
      </c>
      <c r="V75" s="482">
        <v>250</v>
      </c>
      <c r="W75" s="482">
        <v>250</v>
      </c>
      <c r="X75" s="482">
        <v>250</v>
      </c>
      <c r="Y75" s="482">
        <v>250</v>
      </c>
      <c r="Z75" s="482">
        <v>27</v>
      </c>
      <c r="AA75" s="482">
        <v>258</v>
      </c>
      <c r="AB75" s="482">
        <v>6750</v>
      </c>
      <c r="AC75" s="482">
        <v>4</v>
      </c>
      <c r="AE75" s="480">
        <v>43943</v>
      </c>
      <c r="AF75" s="482">
        <v>601.45000000000005</v>
      </c>
      <c r="AG75" s="482">
        <v>592.04</v>
      </c>
      <c r="AH75" s="482">
        <v>592.91999999999996</v>
      </c>
      <c r="AI75" s="482">
        <v>595.41</v>
      </c>
      <c r="AJ75" s="482">
        <v>0</v>
      </c>
      <c r="AK75" s="482">
        <v>591.02</v>
      </c>
      <c r="AL75" s="482">
        <v>36897859</v>
      </c>
      <c r="AM75" s="482">
        <v>847</v>
      </c>
    </row>
    <row r="76" spans="1:39">
      <c r="A76" s="480">
        <v>43944</v>
      </c>
      <c r="B76" s="481">
        <v>1809</v>
      </c>
      <c r="C76" s="481">
        <v>1635</v>
      </c>
      <c r="D76" s="481">
        <v>1687</v>
      </c>
      <c r="E76" s="481">
        <v>1757</v>
      </c>
      <c r="F76" s="482">
        <v>12850</v>
      </c>
      <c r="G76" s="481">
        <v>1661</v>
      </c>
      <c r="H76" s="482">
        <v>25654</v>
      </c>
      <c r="I76" s="482">
        <v>29</v>
      </c>
      <c r="K76" s="480">
        <v>43944</v>
      </c>
      <c r="L76" s="482">
        <v>8.26</v>
      </c>
      <c r="M76" s="482">
        <v>8.0299999999999994</v>
      </c>
      <c r="N76" s="482">
        <v>8.07</v>
      </c>
      <c r="O76" s="482">
        <v>8.1999999999999993</v>
      </c>
      <c r="P76" s="482">
        <v>231010</v>
      </c>
      <c r="Q76" s="482">
        <v>8.07</v>
      </c>
      <c r="R76" s="482">
        <v>1881326</v>
      </c>
      <c r="S76" s="482">
        <v>499</v>
      </c>
      <c r="U76" s="480">
        <v>43944</v>
      </c>
      <c r="V76" s="482">
        <v>260</v>
      </c>
      <c r="W76" s="482">
        <v>258</v>
      </c>
      <c r="X76" s="482">
        <v>258</v>
      </c>
      <c r="Y76" s="482">
        <v>260</v>
      </c>
      <c r="Z76" s="482">
        <v>6</v>
      </c>
      <c r="AA76" s="482">
        <v>250</v>
      </c>
      <c r="AB76" s="482">
        <v>1558</v>
      </c>
      <c r="AC76" s="482">
        <v>3</v>
      </c>
      <c r="AE76" s="480">
        <v>43944</v>
      </c>
      <c r="AF76" s="482">
        <v>612.14</v>
      </c>
      <c r="AG76" s="482">
        <v>596.08000000000004</v>
      </c>
      <c r="AH76" s="482">
        <v>596.08000000000004</v>
      </c>
      <c r="AI76" s="482">
        <v>610.48</v>
      </c>
      <c r="AJ76" s="482">
        <v>0</v>
      </c>
      <c r="AK76" s="482">
        <v>595.41</v>
      </c>
      <c r="AL76" s="482">
        <v>43073204</v>
      </c>
      <c r="AM76" s="482">
        <v>848</v>
      </c>
    </row>
    <row r="77" spans="1:39">
      <c r="A77" s="480">
        <v>43945</v>
      </c>
      <c r="B77" s="482">
        <v>0</v>
      </c>
      <c r="C77" s="482">
        <v>0</v>
      </c>
      <c r="D77" s="482">
        <v>0</v>
      </c>
      <c r="E77" s="481">
        <v>1757</v>
      </c>
      <c r="F77" s="482">
        <v>0</v>
      </c>
      <c r="G77" s="481">
        <v>1757</v>
      </c>
      <c r="H77" s="482">
        <v>0</v>
      </c>
      <c r="I77" s="482">
        <v>0</v>
      </c>
      <c r="K77" s="480">
        <v>43945</v>
      </c>
      <c r="L77" s="482">
        <v>8.26</v>
      </c>
      <c r="M77" s="482">
        <v>8.06</v>
      </c>
      <c r="N77" s="482">
        <v>8.19</v>
      </c>
      <c r="O77" s="482">
        <v>8.24</v>
      </c>
      <c r="P77" s="482">
        <v>119200</v>
      </c>
      <c r="Q77" s="482">
        <v>8.1999999999999993</v>
      </c>
      <c r="R77" s="482">
        <v>979036</v>
      </c>
      <c r="S77" s="482">
        <v>283</v>
      </c>
      <c r="U77" s="480">
        <v>43945</v>
      </c>
      <c r="V77" s="482">
        <v>0</v>
      </c>
      <c r="W77" s="482">
        <v>0</v>
      </c>
      <c r="X77" s="482">
        <v>0</v>
      </c>
      <c r="Y77" s="482">
        <v>260</v>
      </c>
      <c r="Z77" s="482">
        <v>0</v>
      </c>
      <c r="AA77" s="482">
        <v>260</v>
      </c>
      <c r="AB77" s="482">
        <v>0</v>
      </c>
      <c r="AC77" s="482">
        <v>0</v>
      </c>
      <c r="AE77" s="480">
        <v>43945</v>
      </c>
      <c r="AF77" s="482">
        <v>615.28</v>
      </c>
      <c r="AG77" s="482">
        <v>599.34</v>
      </c>
      <c r="AH77" s="482">
        <v>605.59</v>
      </c>
      <c r="AI77" s="482">
        <v>606.41</v>
      </c>
      <c r="AJ77" s="482">
        <v>0</v>
      </c>
      <c r="AK77" s="482">
        <v>610.48</v>
      </c>
      <c r="AL77" s="482">
        <v>44701583</v>
      </c>
      <c r="AM77" s="482">
        <v>847</v>
      </c>
    </row>
    <row r="78" spans="1:39">
      <c r="A78" s="480">
        <v>43948</v>
      </c>
      <c r="B78" s="481">
        <v>1913</v>
      </c>
      <c r="C78" s="481">
        <v>1809</v>
      </c>
      <c r="D78" s="481">
        <v>1809</v>
      </c>
      <c r="E78" s="481">
        <v>1896</v>
      </c>
      <c r="F78" s="482">
        <v>1710</v>
      </c>
      <c r="G78" s="481">
        <v>1757</v>
      </c>
      <c r="H78" s="482">
        <v>3674</v>
      </c>
      <c r="I78" s="482">
        <v>8</v>
      </c>
      <c r="K78" s="480">
        <v>43948</v>
      </c>
      <c r="L78" s="482">
        <v>8.42</v>
      </c>
      <c r="M78" s="482">
        <v>8.11</v>
      </c>
      <c r="N78" s="482">
        <v>8.1999999999999993</v>
      </c>
      <c r="O78" s="482">
        <v>8.42</v>
      </c>
      <c r="P78" s="482">
        <v>177836</v>
      </c>
      <c r="Q78" s="482">
        <v>8.24</v>
      </c>
      <c r="R78" s="482">
        <v>1481720</v>
      </c>
      <c r="S78" s="482">
        <v>443</v>
      </c>
      <c r="U78" s="480">
        <v>43948</v>
      </c>
      <c r="V78" s="482">
        <v>0</v>
      </c>
      <c r="W78" s="482">
        <v>0</v>
      </c>
      <c r="X78" s="482">
        <v>0</v>
      </c>
      <c r="Y78" s="482">
        <v>260</v>
      </c>
      <c r="Z78" s="482">
        <v>0</v>
      </c>
      <c r="AA78" s="482">
        <v>260</v>
      </c>
      <c r="AB78" s="482">
        <v>0</v>
      </c>
      <c r="AC78" s="482">
        <v>0</v>
      </c>
      <c r="AE78" s="480">
        <v>43948</v>
      </c>
      <c r="AF78" s="482">
        <v>627.23</v>
      </c>
      <c r="AG78" s="482">
        <v>610.76</v>
      </c>
      <c r="AH78" s="482">
        <v>611.26</v>
      </c>
      <c r="AI78" s="482">
        <v>626.16</v>
      </c>
      <c r="AJ78" s="482">
        <v>0</v>
      </c>
      <c r="AK78" s="482">
        <v>606.41</v>
      </c>
      <c r="AL78" s="482">
        <v>44186382</v>
      </c>
      <c r="AM78" s="482">
        <v>846</v>
      </c>
    </row>
    <row r="79" spans="1:39">
      <c r="A79" s="480">
        <v>43949</v>
      </c>
      <c r="B79" s="482">
        <v>0</v>
      </c>
      <c r="C79" s="482">
        <v>0</v>
      </c>
      <c r="D79" s="482">
        <v>0</v>
      </c>
      <c r="E79" s="481">
        <v>1896</v>
      </c>
      <c r="F79" s="482">
        <v>0</v>
      </c>
      <c r="G79" s="481">
        <v>1896</v>
      </c>
      <c r="H79" s="482">
        <v>0</v>
      </c>
      <c r="I79" s="482">
        <v>0</v>
      </c>
      <c r="K79" s="480">
        <v>43949</v>
      </c>
      <c r="L79" s="482">
        <v>8.4</v>
      </c>
      <c r="M79" s="482">
        <v>8.2200000000000006</v>
      </c>
      <c r="N79" s="482">
        <v>8.2200000000000006</v>
      </c>
      <c r="O79" s="482">
        <v>8.33</v>
      </c>
      <c r="P79" s="482">
        <v>49052</v>
      </c>
      <c r="Q79" s="482">
        <v>8.42</v>
      </c>
      <c r="R79" s="482">
        <v>409085</v>
      </c>
      <c r="S79" s="482">
        <v>193</v>
      </c>
      <c r="U79" s="480">
        <v>43949</v>
      </c>
      <c r="V79" s="482">
        <v>260</v>
      </c>
      <c r="W79" s="482">
        <v>260</v>
      </c>
      <c r="X79" s="482">
        <v>260</v>
      </c>
      <c r="Y79" s="482">
        <v>260</v>
      </c>
      <c r="Z79" s="482">
        <v>21</v>
      </c>
      <c r="AA79" s="482">
        <v>260</v>
      </c>
      <c r="AB79" s="482">
        <v>5460</v>
      </c>
      <c r="AC79" s="482">
        <v>3</v>
      </c>
      <c r="AE79" s="480">
        <v>43949</v>
      </c>
      <c r="AF79" s="482">
        <v>635.91999999999996</v>
      </c>
      <c r="AG79" s="482">
        <v>626.09</v>
      </c>
      <c r="AH79" s="482">
        <v>626.09</v>
      </c>
      <c r="AI79" s="482">
        <v>634.96</v>
      </c>
      <c r="AJ79" s="482">
        <v>0</v>
      </c>
      <c r="AK79" s="482">
        <v>626.16</v>
      </c>
      <c r="AL79" s="482">
        <v>56237495</v>
      </c>
      <c r="AM79" s="482">
        <v>847</v>
      </c>
    </row>
    <row r="80" spans="1:39">
      <c r="A80" s="480">
        <v>43950</v>
      </c>
      <c r="B80" s="482">
        <v>0</v>
      </c>
      <c r="C80" s="482">
        <v>0</v>
      </c>
      <c r="D80" s="482">
        <v>0</v>
      </c>
      <c r="E80" s="481">
        <v>1896</v>
      </c>
      <c r="F80" s="482">
        <v>0</v>
      </c>
      <c r="G80" s="481">
        <v>1896</v>
      </c>
      <c r="H80" s="482">
        <v>0</v>
      </c>
      <c r="I80" s="482">
        <v>0</v>
      </c>
      <c r="K80" s="480">
        <v>43950</v>
      </c>
      <c r="L80" s="482">
        <v>8.49</v>
      </c>
      <c r="M80" s="482">
        <v>8.09</v>
      </c>
      <c r="N80" s="482">
        <v>8.18</v>
      </c>
      <c r="O80" s="482">
        <v>8.49</v>
      </c>
      <c r="P80" s="482">
        <v>152089</v>
      </c>
      <c r="Q80" s="482">
        <v>8.33</v>
      </c>
      <c r="R80" s="482">
        <v>1268817</v>
      </c>
      <c r="S80" s="482">
        <v>397</v>
      </c>
      <c r="U80" s="480">
        <v>43950</v>
      </c>
      <c r="V80" s="482">
        <v>266</v>
      </c>
      <c r="W80" s="482">
        <v>266</v>
      </c>
      <c r="X80" s="482">
        <v>266</v>
      </c>
      <c r="Y80" s="482">
        <v>266</v>
      </c>
      <c r="Z80" s="482">
        <v>3</v>
      </c>
      <c r="AA80" s="482">
        <v>260</v>
      </c>
      <c r="AB80" s="482">
        <v>798</v>
      </c>
      <c r="AC80" s="482">
        <v>1</v>
      </c>
      <c r="AE80" s="480">
        <v>43950</v>
      </c>
      <c r="AF80" s="482">
        <v>642.01</v>
      </c>
      <c r="AG80" s="482">
        <v>628.58000000000004</v>
      </c>
      <c r="AH80" s="482">
        <v>635.94000000000005</v>
      </c>
      <c r="AI80" s="482">
        <v>641.94000000000005</v>
      </c>
      <c r="AJ80" s="482">
        <v>0</v>
      </c>
      <c r="AK80" s="482">
        <v>634.96</v>
      </c>
      <c r="AL80" s="482">
        <v>48210336</v>
      </c>
      <c r="AM80" s="482">
        <v>846</v>
      </c>
    </row>
    <row r="81" spans="1:39">
      <c r="A81" s="480">
        <v>43951</v>
      </c>
      <c r="B81" s="481">
        <v>1913</v>
      </c>
      <c r="C81" s="481">
        <v>1844</v>
      </c>
      <c r="D81" s="481">
        <v>1844</v>
      </c>
      <c r="E81" s="481">
        <v>1878</v>
      </c>
      <c r="F81" s="482">
        <v>2106</v>
      </c>
      <c r="G81" s="481">
        <v>1896</v>
      </c>
      <c r="H81" s="482">
        <v>4502</v>
      </c>
      <c r="I81" s="482">
        <v>11</v>
      </c>
      <c r="K81" s="480">
        <v>43951</v>
      </c>
      <c r="L81" s="482">
        <v>8.6</v>
      </c>
      <c r="M81" s="482">
        <v>8.4</v>
      </c>
      <c r="N81" s="482">
        <v>8.49</v>
      </c>
      <c r="O81" s="482">
        <v>8.5299999999999994</v>
      </c>
      <c r="P81" s="482">
        <v>106405</v>
      </c>
      <c r="Q81" s="482">
        <v>8.49</v>
      </c>
      <c r="R81" s="482">
        <v>905798</v>
      </c>
      <c r="S81" s="482">
        <v>308</v>
      </c>
      <c r="U81" s="480">
        <v>43951</v>
      </c>
      <c r="V81" s="482">
        <v>0</v>
      </c>
      <c r="W81" s="482">
        <v>0</v>
      </c>
      <c r="X81" s="482">
        <v>0</v>
      </c>
      <c r="Y81" s="482">
        <v>266</v>
      </c>
      <c r="Z81" s="482">
        <v>0</v>
      </c>
      <c r="AA81" s="482">
        <v>266</v>
      </c>
      <c r="AB81" s="482">
        <v>0</v>
      </c>
      <c r="AC81" s="482">
        <v>0</v>
      </c>
      <c r="AE81" s="480">
        <v>43951</v>
      </c>
      <c r="AF81" s="482">
        <v>644.39</v>
      </c>
      <c r="AG81" s="482">
        <v>627.20000000000005</v>
      </c>
      <c r="AH81" s="482">
        <v>644.39</v>
      </c>
      <c r="AI81" s="482">
        <v>628.25</v>
      </c>
      <c r="AJ81" s="482">
        <v>0</v>
      </c>
      <c r="AK81" s="482">
        <v>641.94000000000005</v>
      </c>
      <c r="AL81" s="482">
        <v>56103044</v>
      </c>
      <c r="AM81" s="482">
        <v>846</v>
      </c>
    </row>
    <row r="82" spans="1:39">
      <c r="A82" s="480">
        <v>43955</v>
      </c>
      <c r="B82" s="481">
        <v>1913</v>
      </c>
      <c r="C82" s="481">
        <v>1913</v>
      </c>
      <c r="D82" s="481">
        <v>1913</v>
      </c>
      <c r="E82" s="481">
        <v>1913</v>
      </c>
      <c r="F82" s="482">
        <v>200</v>
      </c>
      <c r="G82" s="481">
        <v>1878</v>
      </c>
      <c r="H82" s="482">
        <v>440</v>
      </c>
      <c r="I82" s="482">
        <v>1</v>
      </c>
      <c r="K82" s="480">
        <v>43955</v>
      </c>
      <c r="L82" s="482">
        <v>8.5299999999999994</v>
      </c>
      <c r="M82" s="482">
        <v>8.23</v>
      </c>
      <c r="N82" s="482">
        <v>8.5299999999999994</v>
      </c>
      <c r="O82" s="482">
        <v>8.25</v>
      </c>
      <c r="P82" s="482">
        <v>79725</v>
      </c>
      <c r="Q82" s="482">
        <v>8.5299999999999994</v>
      </c>
      <c r="R82" s="482">
        <v>661134</v>
      </c>
      <c r="S82" s="482">
        <v>319</v>
      </c>
      <c r="U82" s="480">
        <v>43955</v>
      </c>
      <c r="V82" s="482">
        <v>254</v>
      </c>
      <c r="W82" s="482">
        <v>248</v>
      </c>
      <c r="X82" s="482">
        <v>252</v>
      </c>
      <c r="Y82" s="482">
        <v>252</v>
      </c>
      <c r="Z82" s="482">
        <v>285</v>
      </c>
      <c r="AA82" s="482">
        <v>266</v>
      </c>
      <c r="AB82" s="482">
        <v>71692</v>
      </c>
      <c r="AC82" s="482">
        <v>26</v>
      </c>
      <c r="AE82" s="480">
        <v>43955</v>
      </c>
      <c r="AF82" s="482">
        <v>622.01</v>
      </c>
      <c r="AG82" s="482">
        <v>599.6</v>
      </c>
      <c r="AH82" s="482">
        <v>622.01</v>
      </c>
      <c r="AI82" s="482">
        <v>602.36</v>
      </c>
      <c r="AJ82" s="482">
        <v>0</v>
      </c>
      <c r="AK82" s="482">
        <v>628.25</v>
      </c>
      <c r="AL82" s="482">
        <v>47557850</v>
      </c>
      <c r="AM82" s="482">
        <v>842</v>
      </c>
    </row>
    <row r="83" spans="1:39">
      <c r="A83" s="480">
        <v>43956</v>
      </c>
      <c r="B83" s="482">
        <v>0</v>
      </c>
      <c r="C83" s="482">
        <v>0</v>
      </c>
      <c r="D83" s="482">
        <v>0</v>
      </c>
      <c r="E83" s="481">
        <v>1913</v>
      </c>
      <c r="F83" s="482">
        <v>0</v>
      </c>
      <c r="G83" s="481">
        <v>1913</v>
      </c>
      <c r="H83" s="482">
        <v>0</v>
      </c>
      <c r="I83" s="482">
        <v>0</v>
      </c>
      <c r="K83" s="480">
        <v>43956</v>
      </c>
      <c r="L83" s="482">
        <v>8.42</v>
      </c>
      <c r="M83" s="482">
        <v>8.25</v>
      </c>
      <c r="N83" s="482">
        <v>8.25</v>
      </c>
      <c r="O83" s="482">
        <v>8.34</v>
      </c>
      <c r="P83" s="482">
        <v>50839</v>
      </c>
      <c r="Q83" s="482">
        <v>8.25</v>
      </c>
      <c r="R83" s="482">
        <v>423693</v>
      </c>
      <c r="S83" s="482">
        <v>254</v>
      </c>
      <c r="U83" s="480">
        <v>43956</v>
      </c>
      <c r="V83" s="482">
        <v>266</v>
      </c>
      <c r="W83" s="482">
        <v>258</v>
      </c>
      <c r="X83" s="482">
        <v>258</v>
      </c>
      <c r="Y83" s="482">
        <v>260</v>
      </c>
      <c r="Z83" s="482">
        <v>12</v>
      </c>
      <c r="AA83" s="482">
        <v>252</v>
      </c>
      <c r="AB83" s="482">
        <v>3126</v>
      </c>
      <c r="AC83" s="482">
        <v>4</v>
      </c>
      <c r="AE83" s="480">
        <v>43956</v>
      </c>
      <c r="AF83" s="482">
        <v>615.16999999999996</v>
      </c>
      <c r="AG83" s="482">
        <v>606.67999999999995</v>
      </c>
      <c r="AH83" s="482">
        <v>606.91999999999996</v>
      </c>
      <c r="AI83" s="482">
        <v>610.39</v>
      </c>
      <c r="AJ83" s="482">
        <v>0</v>
      </c>
      <c r="AK83" s="482">
        <v>602.36</v>
      </c>
      <c r="AL83" s="482">
        <v>32310716</v>
      </c>
      <c r="AM83" s="482">
        <v>847</v>
      </c>
    </row>
    <row r="84" spans="1:39">
      <c r="A84" s="480">
        <v>43957</v>
      </c>
      <c r="B84" s="482">
        <v>0</v>
      </c>
      <c r="C84" s="482">
        <v>0</v>
      </c>
      <c r="D84" s="482">
        <v>0</v>
      </c>
      <c r="E84" s="481">
        <v>1913</v>
      </c>
      <c r="F84" s="482">
        <v>0</v>
      </c>
      <c r="G84" s="481">
        <v>1913</v>
      </c>
      <c r="H84" s="482">
        <v>0</v>
      </c>
      <c r="I84" s="482">
        <v>0</v>
      </c>
      <c r="K84" s="480">
        <v>43957</v>
      </c>
      <c r="L84" s="482">
        <v>8.36</v>
      </c>
      <c r="M84" s="482">
        <v>8.23</v>
      </c>
      <c r="N84" s="482">
        <v>8.36</v>
      </c>
      <c r="O84" s="482">
        <v>8.26</v>
      </c>
      <c r="P84" s="482">
        <v>51488</v>
      </c>
      <c r="Q84" s="482">
        <v>8.34</v>
      </c>
      <c r="R84" s="482">
        <v>426081</v>
      </c>
      <c r="S84" s="482">
        <v>184</v>
      </c>
      <c r="U84" s="480">
        <v>43957</v>
      </c>
      <c r="V84" s="482">
        <v>260</v>
      </c>
      <c r="W84" s="482">
        <v>260</v>
      </c>
      <c r="X84" s="482">
        <v>260</v>
      </c>
      <c r="Y84" s="482">
        <v>260</v>
      </c>
      <c r="Z84" s="482">
        <v>7</v>
      </c>
      <c r="AA84" s="482">
        <v>260</v>
      </c>
      <c r="AB84" s="482">
        <v>1820</v>
      </c>
      <c r="AC84" s="482">
        <v>2</v>
      </c>
      <c r="AE84" s="480">
        <v>43957</v>
      </c>
      <c r="AF84" s="482">
        <v>610.86</v>
      </c>
      <c r="AG84" s="482">
        <v>600.66999999999996</v>
      </c>
      <c r="AH84" s="482">
        <v>610.86</v>
      </c>
      <c r="AI84" s="482">
        <v>600.66999999999996</v>
      </c>
      <c r="AJ84" s="482">
        <v>0</v>
      </c>
      <c r="AK84" s="482">
        <v>610.39</v>
      </c>
      <c r="AL84" s="482">
        <v>33533773</v>
      </c>
      <c r="AM84" s="482">
        <v>848</v>
      </c>
    </row>
    <row r="85" spans="1:39">
      <c r="A85" s="480">
        <v>43958</v>
      </c>
      <c r="B85" s="482">
        <v>0</v>
      </c>
      <c r="C85" s="482">
        <v>0</v>
      </c>
      <c r="D85" s="482">
        <v>0</v>
      </c>
      <c r="E85" s="481">
        <v>1913</v>
      </c>
      <c r="F85" s="482">
        <v>0</v>
      </c>
      <c r="G85" s="481">
        <v>1913</v>
      </c>
      <c r="H85" s="482">
        <v>0</v>
      </c>
      <c r="I85" s="482">
        <v>0</v>
      </c>
      <c r="K85" s="480">
        <v>43958</v>
      </c>
      <c r="L85" s="482">
        <v>8.33</v>
      </c>
      <c r="M85" s="482">
        <v>8.1999999999999993</v>
      </c>
      <c r="N85" s="482">
        <v>8.1999999999999993</v>
      </c>
      <c r="O85" s="482">
        <v>8.3000000000000007</v>
      </c>
      <c r="P85" s="482">
        <v>51596</v>
      </c>
      <c r="Q85" s="482">
        <v>8.26</v>
      </c>
      <c r="R85" s="482">
        <v>427582</v>
      </c>
      <c r="S85" s="482">
        <v>186</v>
      </c>
      <c r="U85" s="480">
        <v>43958</v>
      </c>
      <c r="V85" s="482">
        <v>260</v>
      </c>
      <c r="W85" s="482">
        <v>260</v>
      </c>
      <c r="X85" s="482">
        <v>260</v>
      </c>
      <c r="Y85" s="482">
        <v>260</v>
      </c>
      <c r="Z85" s="482">
        <v>5</v>
      </c>
      <c r="AA85" s="482">
        <v>260</v>
      </c>
      <c r="AB85" s="482">
        <v>1300</v>
      </c>
      <c r="AC85" s="482">
        <v>1</v>
      </c>
      <c r="AE85" s="480">
        <v>43958</v>
      </c>
      <c r="AF85" s="482">
        <v>606.17999999999995</v>
      </c>
      <c r="AG85" s="482">
        <v>595.53</v>
      </c>
      <c r="AH85" s="482">
        <v>601.89</v>
      </c>
      <c r="AI85" s="482">
        <v>602.47</v>
      </c>
      <c r="AJ85" s="482">
        <v>0</v>
      </c>
      <c r="AK85" s="482">
        <v>600.66999999999996</v>
      </c>
      <c r="AL85" s="482">
        <v>34265926</v>
      </c>
      <c r="AM85" s="482">
        <v>848</v>
      </c>
    </row>
    <row r="86" spans="1:39">
      <c r="A86" s="480">
        <v>43959</v>
      </c>
      <c r="B86" s="482">
        <v>0</v>
      </c>
      <c r="C86" s="482">
        <v>0</v>
      </c>
      <c r="D86" s="482">
        <v>0</v>
      </c>
      <c r="E86" s="481">
        <v>1913</v>
      </c>
      <c r="F86" s="482">
        <v>0</v>
      </c>
      <c r="G86" s="481">
        <v>1913</v>
      </c>
      <c r="H86" s="482">
        <v>0</v>
      </c>
      <c r="I86" s="482">
        <v>0</v>
      </c>
      <c r="K86" s="480">
        <v>43959</v>
      </c>
      <c r="L86" s="482">
        <v>8.4</v>
      </c>
      <c r="M86" s="482">
        <v>8.15</v>
      </c>
      <c r="N86" s="482">
        <v>8.3000000000000007</v>
      </c>
      <c r="O86" s="482">
        <v>8.31</v>
      </c>
      <c r="P86" s="482">
        <v>49148</v>
      </c>
      <c r="Q86" s="482">
        <v>8.3000000000000007</v>
      </c>
      <c r="R86" s="482">
        <v>406344</v>
      </c>
      <c r="S86" s="482">
        <v>188</v>
      </c>
      <c r="U86" s="480">
        <v>43959</v>
      </c>
      <c r="V86" s="482">
        <v>266</v>
      </c>
      <c r="W86" s="482">
        <v>266</v>
      </c>
      <c r="X86" s="482">
        <v>266</v>
      </c>
      <c r="Y86" s="482">
        <v>260</v>
      </c>
      <c r="Z86" s="482">
        <v>3</v>
      </c>
      <c r="AA86" s="482">
        <v>260</v>
      </c>
      <c r="AB86" s="482">
        <v>798</v>
      </c>
      <c r="AC86" s="482">
        <v>1</v>
      </c>
      <c r="AE86" s="480">
        <v>43959</v>
      </c>
      <c r="AF86" s="482">
        <v>608.77</v>
      </c>
      <c r="AG86" s="482">
        <v>604.04999999999995</v>
      </c>
      <c r="AH86" s="482">
        <v>605.91</v>
      </c>
      <c r="AI86" s="482">
        <v>604.04999999999995</v>
      </c>
      <c r="AJ86" s="482">
        <v>0</v>
      </c>
      <c r="AK86" s="482">
        <v>602.47</v>
      </c>
      <c r="AL86" s="482">
        <v>29351061</v>
      </c>
      <c r="AM86" s="482">
        <v>847</v>
      </c>
    </row>
    <row r="87" spans="1:39">
      <c r="A87" s="480">
        <v>43962</v>
      </c>
      <c r="B87" s="482">
        <v>0</v>
      </c>
      <c r="C87" s="482">
        <v>0</v>
      </c>
      <c r="D87" s="482">
        <v>0</v>
      </c>
      <c r="E87" s="481">
        <v>1913</v>
      </c>
      <c r="F87" s="482">
        <v>0</v>
      </c>
      <c r="G87" s="481">
        <v>1913</v>
      </c>
      <c r="H87" s="482">
        <v>0</v>
      </c>
      <c r="I87" s="482">
        <v>0</v>
      </c>
      <c r="K87" s="480">
        <v>43962</v>
      </c>
      <c r="L87" s="482">
        <v>8.43</v>
      </c>
      <c r="M87" s="482">
        <v>8.32</v>
      </c>
      <c r="N87" s="482">
        <v>8.43</v>
      </c>
      <c r="O87" s="482">
        <v>8.3699999999999992</v>
      </c>
      <c r="P87" s="482">
        <v>23836</v>
      </c>
      <c r="Q87" s="482">
        <v>8.31</v>
      </c>
      <c r="R87" s="482">
        <v>198883</v>
      </c>
      <c r="S87" s="482">
        <v>116</v>
      </c>
      <c r="U87" s="480">
        <v>43962</v>
      </c>
      <c r="V87" s="482">
        <v>262</v>
      </c>
      <c r="W87" s="482">
        <v>260</v>
      </c>
      <c r="X87" s="482">
        <v>260</v>
      </c>
      <c r="Y87" s="482">
        <v>260</v>
      </c>
      <c r="Z87" s="482">
        <v>8</v>
      </c>
      <c r="AA87" s="482">
        <v>260</v>
      </c>
      <c r="AB87" s="482">
        <v>2084</v>
      </c>
      <c r="AC87" s="482">
        <v>2</v>
      </c>
      <c r="AE87" s="480">
        <v>43962</v>
      </c>
      <c r="AF87" s="482">
        <v>612.46</v>
      </c>
      <c r="AG87" s="482">
        <v>596.34</v>
      </c>
      <c r="AH87" s="482">
        <v>607.71</v>
      </c>
      <c r="AI87" s="482">
        <v>596.34</v>
      </c>
      <c r="AJ87" s="482">
        <v>0</v>
      </c>
      <c r="AK87" s="482">
        <v>604.04999999999995</v>
      </c>
      <c r="AL87" s="482">
        <v>22796215</v>
      </c>
      <c r="AM87" s="482">
        <v>847</v>
      </c>
    </row>
    <row r="88" spans="1:39">
      <c r="A88" s="480">
        <v>43963</v>
      </c>
      <c r="B88" s="482">
        <v>0</v>
      </c>
      <c r="C88" s="482">
        <v>0</v>
      </c>
      <c r="D88" s="482">
        <v>0</v>
      </c>
      <c r="E88" s="481">
        <v>1913</v>
      </c>
      <c r="F88" s="482">
        <v>0</v>
      </c>
      <c r="G88" s="481">
        <v>1913</v>
      </c>
      <c r="H88" s="482">
        <v>0</v>
      </c>
      <c r="I88" s="482">
        <v>0</v>
      </c>
      <c r="K88" s="480">
        <v>43963</v>
      </c>
      <c r="L88" s="482">
        <v>8.36</v>
      </c>
      <c r="M88" s="482">
        <v>8.32</v>
      </c>
      <c r="N88" s="482">
        <v>8.33</v>
      </c>
      <c r="O88" s="482">
        <v>8.35</v>
      </c>
      <c r="P88" s="482">
        <v>39437</v>
      </c>
      <c r="Q88" s="482">
        <v>8.3699999999999992</v>
      </c>
      <c r="R88" s="482">
        <v>329092</v>
      </c>
      <c r="S88" s="482">
        <v>162</v>
      </c>
      <c r="U88" s="480">
        <v>43963</v>
      </c>
      <c r="V88" s="482">
        <v>260</v>
      </c>
      <c r="W88" s="482">
        <v>260</v>
      </c>
      <c r="X88" s="482">
        <v>260</v>
      </c>
      <c r="Y88" s="482">
        <v>260</v>
      </c>
      <c r="Z88" s="482">
        <v>3</v>
      </c>
      <c r="AA88" s="482">
        <v>260</v>
      </c>
      <c r="AB88" s="482">
        <v>780</v>
      </c>
      <c r="AC88" s="482">
        <v>2</v>
      </c>
      <c r="AE88" s="480">
        <v>43963</v>
      </c>
      <c r="AF88" s="482">
        <v>604.47</v>
      </c>
      <c r="AG88" s="482">
        <v>591.30999999999995</v>
      </c>
      <c r="AH88" s="482">
        <v>597.19000000000005</v>
      </c>
      <c r="AI88" s="482">
        <v>596.65</v>
      </c>
      <c r="AJ88" s="482">
        <v>0</v>
      </c>
      <c r="AK88" s="482">
        <v>596.34</v>
      </c>
      <c r="AL88" s="482">
        <v>29930792</v>
      </c>
      <c r="AM88" s="482">
        <v>835</v>
      </c>
    </row>
    <row r="89" spans="1:39">
      <c r="A89" s="480">
        <v>43964</v>
      </c>
      <c r="B89" s="482">
        <v>0</v>
      </c>
      <c r="C89" s="482">
        <v>0</v>
      </c>
      <c r="D89" s="482">
        <v>0</v>
      </c>
      <c r="E89" s="481">
        <v>1913</v>
      </c>
      <c r="F89" s="482">
        <v>0</v>
      </c>
      <c r="G89" s="481">
        <v>1913</v>
      </c>
      <c r="H89" s="482">
        <v>0</v>
      </c>
      <c r="I89" s="482">
        <v>0</v>
      </c>
      <c r="K89" s="480">
        <v>43964</v>
      </c>
      <c r="L89" s="482">
        <v>8.4</v>
      </c>
      <c r="M89" s="482">
        <v>8.2200000000000006</v>
      </c>
      <c r="N89" s="482">
        <v>8.2200000000000006</v>
      </c>
      <c r="O89" s="482">
        <v>8.4</v>
      </c>
      <c r="P89" s="482">
        <v>71323</v>
      </c>
      <c r="Q89" s="482">
        <v>8.35</v>
      </c>
      <c r="R89" s="482">
        <v>594206</v>
      </c>
      <c r="S89" s="482">
        <v>228</v>
      </c>
      <c r="U89" s="480">
        <v>43964</v>
      </c>
      <c r="V89" s="482">
        <v>262</v>
      </c>
      <c r="W89" s="482">
        <v>244</v>
      </c>
      <c r="X89" s="482">
        <v>262</v>
      </c>
      <c r="Y89" s="482">
        <v>258</v>
      </c>
      <c r="Z89" s="482">
        <v>100</v>
      </c>
      <c r="AA89" s="482">
        <v>260</v>
      </c>
      <c r="AB89" s="482">
        <v>25176</v>
      </c>
      <c r="AC89" s="482">
        <v>20</v>
      </c>
      <c r="AE89" s="480">
        <v>43964</v>
      </c>
      <c r="AF89" s="482">
        <v>594.23</v>
      </c>
      <c r="AG89" s="482">
        <v>585.72</v>
      </c>
      <c r="AH89" s="482">
        <v>594.23</v>
      </c>
      <c r="AI89" s="482">
        <v>590.84</v>
      </c>
      <c r="AJ89" s="482">
        <v>0</v>
      </c>
      <c r="AK89" s="482">
        <v>596.65</v>
      </c>
      <c r="AL89" s="482">
        <v>57389983</v>
      </c>
      <c r="AM89" s="482">
        <v>818</v>
      </c>
    </row>
    <row r="90" spans="1:39">
      <c r="A90" s="480">
        <v>43965</v>
      </c>
      <c r="B90" s="482">
        <v>0</v>
      </c>
      <c r="C90" s="482">
        <v>0</v>
      </c>
      <c r="D90" s="482">
        <v>0</v>
      </c>
      <c r="E90" s="481">
        <v>1913</v>
      </c>
      <c r="F90" s="482">
        <v>0</v>
      </c>
      <c r="G90" s="481">
        <v>1913</v>
      </c>
      <c r="H90" s="482">
        <v>0</v>
      </c>
      <c r="I90" s="482">
        <v>0</v>
      </c>
      <c r="K90" s="480">
        <v>43965</v>
      </c>
      <c r="L90" s="482">
        <v>8.59</v>
      </c>
      <c r="M90" s="482">
        <v>8.31</v>
      </c>
      <c r="N90" s="482">
        <v>8.4</v>
      </c>
      <c r="O90" s="482">
        <v>8.56</v>
      </c>
      <c r="P90" s="482">
        <v>99424</v>
      </c>
      <c r="Q90" s="482">
        <v>8.4</v>
      </c>
      <c r="R90" s="482">
        <v>844890</v>
      </c>
      <c r="S90" s="482">
        <v>303</v>
      </c>
      <c r="U90" s="480">
        <v>43965</v>
      </c>
      <c r="V90" s="482">
        <v>0</v>
      </c>
      <c r="W90" s="482">
        <v>0</v>
      </c>
      <c r="X90" s="482">
        <v>0</v>
      </c>
      <c r="Y90" s="482">
        <v>258</v>
      </c>
      <c r="Z90" s="482">
        <v>0</v>
      </c>
      <c r="AA90" s="482">
        <v>258</v>
      </c>
      <c r="AB90" s="482">
        <v>0</v>
      </c>
      <c r="AC90" s="482">
        <v>0</v>
      </c>
      <c r="AE90" s="480">
        <v>43965</v>
      </c>
      <c r="AF90" s="482">
        <v>592.74</v>
      </c>
      <c r="AG90" s="482">
        <v>584.87</v>
      </c>
      <c r="AH90" s="482">
        <v>589.01</v>
      </c>
      <c r="AI90" s="482">
        <v>588.12</v>
      </c>
      <c r="AJ90" s="482">
        <v>0</v>
      </c>
      <c r="AK90" s="482">
        <v>590.84</v>
      </c>
      <c r="AL90" s="482">
        <v>42755157</v>
      </c>
      <c r="AM90" s="482">
        <v>847</v>
      </c>
    </row>
    <row r="91" spans="1:39">
      <c r="A91" s="480">
        <v>43966</v>
      </c>
      <c r="B91" s="482">
        <v>0</v>
      </c>
      <c r="C91" s="482">
        <v>0</v>
      </c>
      <c r="D91" s="482">
        <v>0</v>
      </c>
      <c r="E91" s="481">
        <v>1913</v>
      </c>
      <c r="F91" s="482">
        <v>0</v>
      </c>
      <c r="G91" s="481">
        <v>1913</v>
      </c>
      <c r="H91" s="482">
        <v>0</v>
      </c>
      <c r="I91" s="482">
        <v>0</v>
      </c>
      <c r="K91" s="480">
        <v>43966</v>
      </c>
      <c r="L91" s="482">
        <v>8.6999999999999993</v>
      </c>
      <c r="M91" s="482">
        <v>8.57</v>
      </c>
      <c r="N91" s="482">
        <v>8.6</v>
      </c>
      <c r="O91" s="482">
        <v>8.57</v>
      </c>
      <c r="P91" s="482">
        <v>123883</v>
      </c>
      <c r="Q91" s="482">
        <v>8.56</v>
      </c>
      <c r="R91" s="482">
        <v>1068811</v>
      </c>
      <c r="S91" s="482">
        <v>372</v>
      </c>
      <c r="U91" s="480">
        <v>43966</v>
      </c>
      <c r="V91" s="482">
        <v>0</v>
      </c>
      <c r="W91" s="482">
        <v>0</v>
      </c>
      <c r="X91" s="482">
        <v>0</v>
      </c>
      <c r="Y91" s="482">
        <v>258</v>
      </c>
      <c r="Z91" s="482">
        <v>0</v>
      </c>
      <c r="AA91" s="482">
        <v>258</v>
      </c>
      <c r="AB91" s="482">
        <v>0</v>
      </c>
      <c r="AC91" s="482">
        <v>0</v>
      </c>
      <c r="AE91" s="480">
        <v>43966</v>
      </c>
      <c r="AF91" s="482">
        <v>601.1</v>
      </c>
      <c r="AG91" s="482">
        <v>591.24</v>
      </c>
      <c r="AH91" s="482">
        <v>591.38</v>
      </c>
      <c r="AI91" s="482">
        <v>593.26</v>
      </c>
      <c r="AJ91" s="482">
        <v>0</v>
      </c>
      <c r="AK91" s="482">
        <v>588.12</v>
      </c>
      <c r="AL91" s="482">
        <v>40844072</v>
      </c>
      <c r="AM91" s="482">
        <v>846</v>
      </c>
    </row>
    <row r="92" spans="1:39">
      <c r="A92" s="480">
        <v>43969</v>
      </c>
      <c r="B92" s="481">
        <v>1983</v>
      </c>
      <c r="C92" s="481">
        <v>1913</v>
      </c>
      <c r="D92" s="481">
        <v>1913</v>
      </c>
      <c r="E92" s="481">
        <v>1983</v>
      </c>
      <c r="F92" s="482">
        <v>500</v>
      </c>
      <c r="G92" s="481">
        <v>1913</v>
      </c>
      <c r="H92" s="482">
        <v>1124</v>
      </c>
      <c r="I92" s="482">
        <v>2</v>
      </c>
      <c r="K92" s="480">
        <v>43969</v>
      </c>
      <c r="L92" s="482">
        <v>8.7200000000000006</v>
      </c>
      <c r="M92" s="482">
        <v>8.66</v>
      </c>
      <c r="N92" s="482">
        <v>8.69</v>
      </c>
      <c r="O92" s="482">
        <v>8.69</v>
      </c>
      <c r="P92" s="482">
        <v>59803</v>
      </c>
      <c r="Q92" s="482">
        <v>8.57</v>
      </c>
      <c r="R92" s="482">
        <v>519653</v>
      </c>
      <c r="S92" s="482">
        <v>224</v>
      </c>
      <c r="U92" s="480">
        <v>43969</v>
      </c>
      <c r="V92" s="482">
        <v>258</v>
      </c>
      <c r="W92" s="482">
        <v>258</v>
      </c>
      <c r="X92" s="482">
        <v>258</v>
      </c>
      <c r="Y92" s="482">
        <v>258</v>
      </c>
      <c r="Z92" s="482">
        <v>7</v>
      </c>
      <c r="AA92" s="482">
        <v>258</v>
      </c>
      <c r="AB92" s="482">
        <v>1806</v>
      </c>
      <c r="AC92" s="482">
        <v>1</v>
      </c>
      <c r="AE92" s="480">
        <v>43969</v>
      </c>
      <c r="AF92" s="482">
        <v>609.69000000000005</v>
      </c>
      <c r="AG92" s="482">
        <v>596.67999999999995</v>
      </c>
      <c r="AH92" s="482">
        <v>596.67999999999995</v>
      </c>
      <c r="AI92" s="482">
        <v>609.52</v>
      </c>
      <c r="AJ92" s="482">
        <v>0</v>
      </c>
      <c r="AK92" s="482">
        <v>593.26</v>
      </c>
      <c r="AL92" s="482">
        <v>32285195</v>
      </c>
      <c r="AM92" s="482">
        <v>848</v>
      </c>
    </row>
    <row r="93" spans="1:39">
      <c r="A93" s="480">
        <v>43970</v>
      </c>
      <c r="B93" s="482">
        <v>0</v>
      </c>
      <c r="C93" s="482">
        <v>0</v>
      </c>
      <c r="D93" s="482">
        <v>0</v>
      </c>
      <c r="E93" s="481">
        <v>1983</v>
      </c>
      <c r="F93" s="482">
        <v>0</v>
      </c>
      <c r="G93" s="481">
        <v>1983</v>
      </c>
      <c r="H93" s="482">
        <v>0</v>
      </c>
      <c r="I93" s="482">
        <v>0</v>
      </c>
      <c r="K93" s="480">
        <v>43970</v>
      </c>
      <c r="L93" s="482">
        <v>8.7899999999999991</v>
      </c>
      <c r="M93" s="482">
        <v>8.69</v>
      </c>
      <c r="N93" s="482">
        <v>8.69</v>
      </c>
      <c r="O93" s="482">
        <v>8.7899999999999991</v>
      </c>
      <c r="P93" s="482">
        <v>85283</v>
      </c>
      <c r="Q93" s="482">
        <v>8.69</v>
      </c>
      <c r="R93" s="482">
        <v>746934</v>
      </c>
      <c r="S93" s="482">
        <v>347</v>
      </c>
      <c r="U93" s="480">
        <v>43970</v>
      </c>
      <c r="V93" s="482">
        <v>258</v>
      </c>
      <c r="W93" s="482">
        <v>258</v>
      </c>
      <c r="X93" s="482">
        <v>258</v>
      </c>
      <c r="Y93" s="482">
        <v>258</v>
      </c>
      <c r="Z93" s="482">
        <v>25</v>
      </c>
      <c r="AA93" s="482">
        <v>258</v>
      </c>
      <c r="AB93" s="482">
        <v>6450</v>
      </c>
      <c r="AC93" s="482">
        <v>3</v>
      </c>
      <c r="AE93" s="480">
        <v>43970</v>
      </c>
      <c r="AF93" s="482">
        <v>616.73</v>
      </c>
      <c r="AG93" s="482">
        <v>599.30999999999995</v>
      </c>
      <c r="AH93" s="482">
        <v>610.85</v>
      </c>
      <c r="AI93" s="482">
        <v>601.16</v>
      </c>
      <c r="AJ93" s="482">
        <v>0</v>
      </c>
      <c r="AK93" s="482">
        <v>609.52</v>
      </c>
      <c r="AL93" s="482">
        <v>53923529</v>
      </c>
      <c r="AM93" s="482">
        <v>848</v>
      </c>
    </row>
    <row r="94" spans="1:39">
      <c r="A94" s="480">
        <v>43971</v>
      </c>
      <c r="B94" s="481">
        <v>2035</v>
      </c>
      <c r="C94" s="481">
        <v>2035</v>
      </c>
      <c r="D94" s="481">
        <v>2035</v>
      </c>
      <c r="E94" s="481">
        <v>2035</v>
      </c>
      <c r="F94" s="482">
        <v>5000</v>
      </c>
      <c r="G94" s="481">
        <v>1983</v>
      </c>
      <c r="H94" s="482">
        <v>11700</v>
      </c>
      <c r="I94" s="482">
        <v>1</v>
      </c>
      <c r="K94" s="480">
        <v>43971</v>
      </c>
      <c r="L94" s="482">
        <v>9.2899999999999991</v>
      </c>
      <c r="M94" s="482">
        <v>8.7899999999999991</v>
      </c>
      <c r="N94" s="482">
        <v>8.7899999999999991</v>
      </c>
      <c r="O94" s="482">
        <v>9.1999999999999993</v>
      </c>
      <c r="P94" s="482">
        <v>168724</v>
      </c>
      <c r="Q94" s="482">
        <v>8.7899999999999991</v>
      </c>
      <c r="R94" s="482">
        <v>1533982</v>
      </c>
      <c r="S94" s="482">
        <v>742</v>
      </c>
      <c r="U94" s="480">
        <v>43971</v>
      </c>
      <c r="V94" s="482">
        <v>0</v>
      </c>
      <c r="W94" s="482">
        <v>0</v>
      </c>
      <c r="X94" s="482">
        <v>0</v>
      </c>
      <c r="Y94" s="482">
        <v>258</v>
      </c>
      <c r="Z94" s="482">
        <v>0</v>
      </c>
      <c r="AA94" s="482">
        <v>258</v>
      </c>
      <c r="AB94" s="482">
        <v>0</v>
      </c>
      <c r="AC94" s="482">
        <v>0</v>
      </c>
      <c r="AE94" s="480">
        <v>43971</v>
      </c>
      <c r="AF94" s="482">
        <v>612.59</v>
      </c>
      <c r="AG94" s="482">
        <v>597.36</v>
      </c>
      <c r="AH94" s="482">
        <v>601.74</v>
      </c>
      <c r="AI94" s="482">
        <v>610.52</v>
      </c>
      <c r="AJ94" s="482">
        <v>0</v>
      </c>
      <c r="AK94" s="482">
        <v>601.16</v>
      </c>
      <c r="AL94" s="482">
        <v>56368443</v>
      </c>
      <c r="AM94" s="482">
        <v>847</v>
      </c>
    </row>
    <row r="95" spans="1:39">
      <c r="A95" s="480">
        <v>43972</v>
      </c>
      <c r="B95" s="482">
        <v>0</v>
      </c>
      <c r="C95" s="482">
        <v>0</v>
      </c>
      <c r="D95" s="482">
        <v>0</v>
      </c>
      <c r="E95" s="481">
        <v>2035</v>
      </c>
      <c r="F95" s="482">
        <v>0</v>
      </c>
      <c r="G95" s="481">
        <v>2035</v>
      </c>
      <c r="H95" s="482">
        <v>0</v>
      </c>
      <c r="I95" s="482">
        <v>0</v>
      </c>
      <c r="K95" s="480">
        <v>43972</v>
      </c>
      <c r="L95" s="482">
        <v>9.3800000000000008</v>
      </c>
      <c r="M95" s="482">
        <v>9.1199999999999992</v>
      </c>
      <c r="N95" s="482">
        <v>9.3800000000000008</v>
      </c>
      <c r="O95" s="482">
        <v>9.24</v>
      </c>
      <c r="P95" s="482">
        <v>78991</v>
      </c>
      <c r="Q95" s="482">
        <v>9.1999999999999993</v>
      </c>
      <c r="R95" s="482">
        <v>726241</v>
      </c>
      <c r="S95" s="482">
        <v>355</v>
      </c>
      <c r="U95" s="480">
        <v>43972</v>
      </c>
      <c r="V95" s="482">
        <v>0</v>
      </c>
      <c r="W95" s="482">
        <v>0</v>
      </c>
      <c r="X95" s="482">
        <v>0</v>
      </c>
      <c r="Y95" s="482">
        <v>258</v>
      </c>
      <c r="Z95" s="482">
        <v>0</v>
      </c>
      <c r="AA95" s="482">
        <v>258</v>
      </c>
      <c r="AB95" s="482">
        <v>0</v>
      </c>
      <c r="AC95" s="482">
        <v>0</v>
      </c>
      <c r="AE95" s="480">
        <v>43972</v>
      </c>
      <c r="AF95" s="482">
        <v>613.13</v>
      </c>
      <c r="AG95" s="482">
        <v>605.75</v>
      </c>
      <c r="AH95" s="482">
        <v>611.14</v>
      </c>
      <c r="AI95" s="482">
        <v>608.34</v>
      </c>
      <c r="AJ95" s="482">
        <v>0</v>
      </c>
      <c r="AK95" s="482">
        <v>610.52</v>
      </c>
      <c r="AL95" s="482">
        <v>42819069</v>
      </c>
      <c r="AM95" s="482">
        <v>848</v>
      </c>
    </row>
    <row r="96" spans="1:39">
      <c r="A96" s="480">
        <v>43973</v>
      </c>
      <c r="B96" s="482">
        <v>0</v>
      </c>
      <c r="C96" s="482">
        <v>0</v>
      </c>
      <c r="D96" s="482">
        <v>0</v>
      </c>
      <c r="E96" s="481">
        <v>2035</v>
      </c>
      <c r="F96" s="482">
        <v>0</v>
      </c>
      <c r="G96" s="481">
        <v>2035</v>
      </c>
      <c r="H96" s="482">
        <v>0</v>
      </c>
      <c r="I96" s="482">
        <v>0</v>
      </c>
      <c r="K96" s="480">
        <v>43973</v>
      </c>
      <c r="L96" s="482">
        <v>9.84</v>
      </c>
      <c r="M96" s="482">
        <v>9.18</v>
      </c>
      <c r="N96" s="482">
        <v>9.24</v>
      </c>
      <c r="O96" s="482">
        <v>9.76</v>
      </c>
      <c r="P96" s="482">
        <v>162696</v>
      </c>
      <c r="Q96" s="482">
        <v>9.24</v>
      </c>
      <c r="R96" s="482">
        <v>1562662</v>
      </c>
      <c r="S96" s="482">
        <v>670</v>
      </c>
      <c r="U96" s="480">
        <v>43973</v>
      </c>
      <c r="V96" s="482">
        <v>0</v>
      </c>
      <c r="W96" s="482">
        <v>0</v>
      </c>
      <c r="X96" s="482">
        <v>0</v>
      </c>
      <c r="Y96" s="482">
        <v>258</v>
      </c>
      <c r="Z96" s="482">
        <v>0</v>
      </c>
      <c r="AA96" s="482">
        <v>258</v>
      </c>
      <c r="AB96" s="482">
        <v>0</v>
      </c>
      <c r="AC96" s="482">
        <v>0</v>
      </c>
      <c r="AE96" s="480">
        <v>43973</v>
      </c>
      <c r="AF96" s="482">
        <v>614.85</v>
      </c>
      <c r="AG96" s="482">
        <v>601.75</v>
      </c>
      <c r="AH96" s="482">
        <v>603.42999999999995</v>
      </c>
      <c r="AI96" s="482">
        <v>609.20000000000005</v>
      </c>
      <c r="AJ96" s="482">
        <v>0</v>
      </c>
      <c r="AK96" s="482">
        <v>608.34</v>
      </c>
      <c r="AL96" s="482">
        <v>38400926</v>
      </c>
      <c r="AM96" s="482">
        <v>847</v>
      </c>
    </row>
    <row r="97" spans="1:39">
      <c r="A97" s="480">
        <v>43976</v>
      </c>
      <c r="B97" s="482">
        <v>0</v>
      </c>
      <c r="C97" s="482">
        <v>0</v>
      </c>
      <c r="D97" s="482">
        <v>0</v>
      </c>
      <c r="E97" s="481">
        <v>2035</v>
      </c>
      <c r="F97" s="482">
        <v>0</v>
      </c>
      <c r="G97" s="481">
        <v>2035</v>
      </c>
      <c r="H97" s="482">
        <v>0</v>
      </c>
      <c r="I97" s="482">
        <v>0</v>
      </c>
      <c r="K97" s="480">
        <v>43976</v>
      </c>
      <c r="L97" s="482">
        <v>10.1</v>
      </c>
      <c r="M97" s="482">
        <v>9.8000000000000007</v>
      </c>
      <c r="N97" s="482">
        <v>9.9</v>
      </c>
      <c r="O97" s="482">
        <v>10</v>
      </c>
      <c r="P97" s="482">
        <v>157071</v>
      </c>
      <c r="Q97" s="482">
        <v>9.76</v>
      </c>
      <c r="R97" s="482">
        <v>1565822</v>
      </c>
      <c r="S97" s="482">
        <v>568</v>
      </c>
      <c r="U97" s="480">
        <v>43976</v>
      </c>
      <c r="V97" s="482">
        <v>0</v>
      </c>
      <c r="W97" s="482">
        <v>0</v>
      </c>
      <c r="X97" s="482">
        <v>0</v>
      </c>
      <c r="Y97" s="482">
        <v>258</v>
      </c>
      <c r="Z97" s="482">
        <v>0</v>
      </c>
      <c r="AA97" s="482">
        <v>258</v>
      </c>
      <c r="AB97" s="482">
        <v>0</v>
      </c>
      <c r="AC97" s="482">
        <v>0</v>
      </c>
      <c r="AE97" s="480">
        <v>43976</v>
      </c>
      <c r="AF97" s="482">
        <v>625.41</v>
      </c>
      <c r="AG97" s="482">
        <v>612.22</v>
      </c>
      <c r="AH97" s="482">
        <v>612.33000000000004</v>
      </c>
      <c r="AI97" s="482">
        <v>624.32000000000005</v>
      </c>
      <c r="AJ97" s="482">
        <v>0</v>
      </c>
      <c r="AK97" s="482">
        <v>609.20000000000005</v>
      </c>
      <c r="AL97" s="482">
        <v>38355037</v>
      </c>
      <c r="AM97" s="482">
        <v>848</v>
      </c>
    </row>
    <row r="98" spans="1:39">
      <c r="A98" s="480">
        <v>43977</v>
      </c>
      <c r="B98" s="481">
        <v>2122</v>
      </c>
      <c r="C98" s="481">
        <v>1948</v>
      </c>
      <c r="D98" s="481">
        <v>1965</v>
      </c>
      <c r="E98" s="482">
        <v>2.0699999999999998</v>
      </c>
      <c r="F98" s="482">
        <v>4149</v>
      </c>
      <c r="G98" s="481">
        <v>2035</v>
      </c>
      <c r="H98" s="482">
        <v>9600</v>
      </c>
      <c r="I98" s="482">
        <v>20</v>
      </c>
      <c r="K98" s="480">
        <v>43977</v>
      </c>
      <c r="L98" s="482">
        <v>10</v>
      </c>
      <c r="M98" s="482">
        <v>9.8000000000000007</v>
      </c>
      <c r="N98" s="482">
        <v>10</v>
      </c>
      <c r="O98" s="482">
        <v>9.9600000000000009</v>
      </c>
      <c r="P98" s="482">
        <v>267049</v>
      </c>
      <c r="Q98" s="482">
        <v>10</v>
      </c>
      <c r="R98" s="482">
        <v>2656125</v>
      </c>
      <c r="S98" s="482">
        <v>504</v>
      </c>
      <c r="U98" s="480">
        <v>43977</v>
      </c>
      <c r="V98" s="482">
        <v>258</v>
      </c>
      <c r="W98" s="482">
        <v>258</v>
      </c>
      <c r="X98" s="482">
        <v>258</v>
      </c>
      <c r="Y98" s="482">
        <v>258</v>
      </c>
      <c r="Z98" s="482">
        <v>2</v>
      </c>
      <c r="AA98" s="482">
        <v>258</v>
      </c>
      <c r="AB98" s="482">
        <v>516</v>
      </c>
      <c r="AC98" s="482">
        <v>1</v>
      </c>
      <c r="AE98" s="480">
        <v>43977</v>
      </c>
      <c r="AF98" s="482">
        <v>637.07000000000005</v>
      </c>
      <c r="AG98" s="482">
        <v>623.71</v>
      </c>
      <c r="AH98" s="482">
        <v>627.99</v>
      </c>
      <c r="AI98" s="482">
        <v>635.47</v>
      </c>
      <c r="AJ98" s="482">
        <v>0</v>
      </c>
      <c r="AK98" s="482">
        <v>624.32000000000005</v>
      </c>
      <c r="AL98" s="482">
        <v>61878157</v>
      </c>
      <c r="AM98" s="482">
        <v>846</v>
      </c>
    </row>
    <row r="99" spans="1:39">
      <c r="A99" s="480">
        <v>43978</v>
      </c>
      <c r="B99" s="481">
        <v>2017</v>
      </c>
      <c r="C99" s="481">
        <v>1965</v>
      </c>
      <c r="D99" s="481">
        <v>2017</v>
      </c>
      <c r="E99" s="481">
        <v>2017</v>
      </c>
      <c r="F99" s="482">
        <v>761</v>
      </c>
      <c r="G99" s="482">
        <v>2.0699999999999998</v>
      </c>
      <c r="H99" s="482">
        <v>1720</v>
      </c>
      <c r="I99" s="482">
        <v>6</v>
      </c>
      <c r="K99" s="480">
        <v>43978</v>
      </c>
      <c r="L99" s="482">
        <v>10</v>
      </c>
      <c r="M99" s="482">
        <v>9.93</v>
      </c>
      <c r="N99" s="482">
        <v>10</v>
      </c>
      <c r="O99" s="482">
        <v>9.98</v>
      </c>
      <c r="P99" s="482">
        <v>194323</v>
      </c>
      <c r="Q99" s="482">
        <v>9.9600000000000009</v>
      </c>
      <c r="R99" s="482">
        <v>1937101</v>
      </c>
      <c r="S99" s="482">
        <v>690</v>
      </c>
      <c r="U99" s="480">
        <v>43978</v>
      </c>
      <c r="V99" s="482">
        <v>262</v>
      </c>
      <c r="W99" s="482">
        <v>258</v>
      </c>
      <c r="X99" s="482">
        <v>260</v>
      </c>
      <c r="Y99" s="482">
        <v>262</v>
      </c>
      <c r="Z99" s="482">
        <v>15</v>
      </c>
      <c r="AA99" s="482">
        <v>258</v>
      </c>
      <c r="AB99" s="482">
        <v>3902</v>
      </c>
      <c r="AC99" s="482">
        <v>4</v>
      </c>
      <c r="AE99" s="480">
        <v>43978</v>
      </c>
      <c r="AF99" s="482">
        <v>660.36</v>
      </c>
      <c r="AG99" s="482">
        <v>632.23</v>
      </c>
      <c r="AH99" s="482">
        <v>636.83000000000004</v>
      </c>
      <c r="AI99" s="482">
        <v>660.3</v>
      </c>
      <c r="AJ99" s="482">
        <v>0</v>
      </c>
      <c r="AK99" s="482">
        <v>635.47</v>
      </c>
      <c r="AL99" s="484">
        <v>113000000</v>
      </c>
      <c r="AM99" s="482">
        <v>847</v>
      </c>
    </row>
    <row r="100" spans="1:39">
      <c r="A100" s="480">
        <v>43979</v>
      </c>
      <c r="B100" s="482">
        <v>0</v>
      </c>
      <c r="C100" s="482">
        <v>0</v>
      </c>
      <c r="D100" s="482">
        <v>0</v>
      </c>
      <c r="E100" s="481">
        <v>2017</v>
      </c>
      <c r="F100" s="482">
        <v>0</v>
      </c>
      <c r="G100" s="481">
        <v>2017</v>
      </c>
      <c r="H100" s="482">
        <v>0</v>
      </c>
      <c r="I100" s="482">
        <v>0</v>
      </c>
      <c r="K100" s="480">
        <v>43979</v>
      </c>
      <c r="L100" s="482">
        <v>10</v>
      </c>
      <c r="M100" s="482">
        <v>9.93</v>
      </c>
      <c r="N100" s="482">
        <v>10</v>
      </c>
      <c r="O100" s="482">
        <v>9.9700000000000006</v>
      </c>
      <c r="P100" s="482">
        <v>202516</v>
      </c>
      <c r="Q100" s="482">
        <v>9.98</v>
      </c>
      <c r="R100" s="482">
        <v>2017814</v>
      </c>
      <c r="S100" s="482">
        <v>770</v>
      </c>
      <c r="U100" s="480">
        <v>43979</v>
      </c>
      <c r="V100" s="482">
        <v>266</v>
      </c>
      <c r="W100" s="482">
        <v>258</v>
      </c>
      <c r="X100" s="482">
        <v>262</v>
      </c>
      <c r="Y100" s="482">
        <v>260</v>
      </c>
      <c r="Z100" s="482">
        <v>202</v>
      </c>
      <c r="AA100" s="482">
        <v>262</v>
      </c>
      <c r="AB100" s="482">
        <v>52678</v>
      </c>
      <c r="AC100" s="482">
        <v>51</v>
      </c>
      <c r="AE100" s="480">
        <v>43979</v>
      </c>
      <c r="AF100" s="482">
        <v>668.39</v>
      </c>
      <c r="AG100" s="482">
        <v>656.15</v>
      </c>
      <c r="AH100" s="482">
        <v>662.41</v>
      </c>
      <c r="AI100" s="482">
        <v>665.04</v>
      </c>
      <c r="AJ100" s="482">
        <v>0</v>
      </c>
      <c r="AK100" s="482">
        <v>660.3</v>
      </c>
      <c r="AL100" s="482">
        <v>83913060</v>
      </c>
      <c r="AM100" s="482">
        <v>847</v>
      </c>
    </row>
    <row r="101" spans="1:39">
      <c r="A101" s="480">
        <v>43980</v>
      </c>
      <c r="B101" s="482">
        <v>0</v>
      </c>
      <c r="C101" s="482">
        <v>0</v>
      </c>
      <c r="D101" s="482">
        <v>0</v>
      </c>
      <c r="E101" s="481">
        <v>2017</v>
      </c>
      <c r="F101" s="482">
        <v>0</v>
      </c>
      <c r="G101" s="481">
        <v>2017</v>
      </c>
      <c r="H101" s="482">
        <v>0</v>
      </c>
      <c r="I101" s="482">
        <v>0</v>
      </c>
      <c r="K101" s="480">
        <v>43980</v>
      </c>
      <c r="L101" s="482">
        <v>10.199999999999999</v>
      </c>
      <c r="M101" s="482">
        <v>9.9499999999999993</v>
      </c>
      <c r="N101" s="482">
        <v>9.9600000000000009</v>
      </c>
      <c r="O101" s="482">
        <v>10.039999999999999</v>
      </c>
      <c r="P101" s="482">
        <v>401452</v>
      </c>
      <c r="Q101" s="482">
        <v>9.9700000000000006</v>
      </c>
      <c r="R101" s="482">
        <v>4019311</v>
      </c>
      <c r="S101" s="482">
        <v>738</v>
      </c>
      <c r="U101" s="480">
        <v>43980</v>
      </c>
      <c r="V101" s="482">
        <v>268</v>
      </c>
      <c r="W101" s="482">
        <v>268</v>
      </c>
      <c r="X101" s="482">
        <v>268</v>
      </c>
      <c r="Y101" s="482">
        <v>268</v>
      </c>
      <c r="Z101" s="482">
        <v>10</v>
      </c>
      <c r="AA101" s="482">
        <v>260</v>
      </c>
      <c r="AB101" s="482">
        <v>2680</v>
      </c>
      <c r="AC101" s="482">
        <v>3</v>
      </c>
      <c r="AE101" s="480">
        <v>43980</v>
      </c>
      <c r="AF101" s="482">
        <v>662.71</v>
      </c>
      <c r="AG101" s="482">
        <v>650.48</v>
      </c>
      <c r="AH101" s="482">
        <v>662.71</v>
      </c>
      <c r="AI101" s="482">
        <v>652.58000000000004</v>
      </c>
      <c r="AJ101" s="482">
        <v>0</v>
      </c>
      <c r="AK101" s="482">
        <v>665.04</v>
      </c>
      <c r="AL101" s="484">
        <v>349000000</v>
      </c>
      <c r="AM101" s="482">
        <v>848</v>
      </c>
    </row>
    <row r="102" spans="1:39">
      <c r="A102" s="480">
        <v>43983</v>
      </c>
      <c r="B102" s="482">
        <v>0</v>
      </c>
      <c r="C102" s="482">
        <v>0</v>
      </c>
      <c r="D102" s="482">
        <v>0</v>
      </c>
      <c r="E102" s="481">
        <v>2017</v>
      </c>
      <c r="F102" s="482">
        <v>0</v>
      </c>
      <c r="G102" s="481">
        <v>2017</v>
      </c>
      <c r="H102" s="482">
        <v>0</v>
      </c>
      <c r="I102" s="482">
        <v>0</v>
      </c>
      <c r="K102" s="480">
        <v>43983</v>
      </c>
      <c r="L102" s="482">
        <v>10.1</v>
      </c>
      <c r="M102" s="482">
        <v>9.65</v>
      </c>
      <c r="N102" s="482">
        <v>10.02</v>
      </c>
      <c r="O102" s="482">
        <v>9.85</v>
      </c>
      <c r="P102" s="482">
        <v>185007</v>
      </c>
      <c r="Q102" s="482">
        <v>10.039999999999999</v>
      </c>
      <c r="R102" s="482">
        <v>1833878</v>
      </c>
      <c r="S102" s="482">
        <v>433</v>
      </c>
      <c r="U102" s="480">
        <v>43983</v>
      </c>
      <c r="V102" s="482">
        <v>282</v>
      </c>
      <c r="W102" s="482">
        <v>262</v>
      </c>
      <c r="X102" s="482">
        <v>262</v>
      </c>
      <c r="Y102" s="482">
        <v>280</v>
      </c>
      <c r="Z102" s="482">
        <v>55</v>
      </c>
      <c r="AA102" s="482">
        <v>268</v>
      </c>
      <c r="AB102" s="482">
        <v>15534</v>
      </c>
      <c r="AC102" s="482">
        <v>11</v>
      </c>
      <c r="AE102" s="480">
        <v>43983</v>
      </c>
      <c r="AF102" s="482">
        <v>661.89</v>
      </c>
      <c r="AG102" s="482">
        <v>652.80999999999995</v>
      </c>
      <c r="AH102" s="482">
        <v>653.87</v>
      </c>
      <c r="AI102" s="482">
        <v>658.35</v>
      </c>
      <c r="AJ102" s="482">
        <v>0</v>
      </c>
      <c r="AK102" s="482">
        <v>652.58000000000004</v>
      </c>
      <c r="AL102" s="482">
        <v>81100344</v>
      </c>
      <c r="AM102" s="482">
        <v>847</v>
      </c>
    </row>
    <row r="103" spans="1:39">
      <c r="A103" s="480">
        <v>43984</v>
      </c>
      <c r="B103" s="481">
        <v>2087</v>
      </c>
      <c r="C103" s="481">
        <v>1913</v>
      </c>
      <c r="D103" s="481">
        <v>1965</v>
      </c>
      <c r="E103" s="482">
        <v>2</v>
      </c>
      <c r="F103" s="482">
        <v>2620</v>
      </c>
      <c r="G103" s="481">
        <v>2017</v>
      </c>
      <c r="H103" s="482">
        <v>5979</v>
      </c>
      <c r="I103" s="482">
        <v>8</v>
      </c>
      <c r="K103" s="480">
        <v>43984</v>
      </c>
      <c r="L103" s="482">
        <v>9.9600000000000009</v>
      </c>
      <c r="M103" s="482">
        <v>9.8000000000000007</v>
      </c>
      <c r="N103" s="482">
        <v>9.8699999999999992</v>
      </c>
      <c r="O103" s="482">
        <v>9.8800000000000008</v>
      </c>
      <c r="P103" s="482">
        <v>56870</v>
      </c>
      <c r="Q103" s="482">
        <v>9.85</v>
      </c>
      <c r="R103" s="482">
        <v>561935</v>
      </c>
      <c r="S103" s="482">
        <v>279</v>
      </c>
      <c r="U103" s="480">
        <v>43984</v>
      </c>
      <c r="V103" s="482">
        <v>296</v>
      </c>
      <c r="W103" s="482">
        <v>276</v>
      </c>
      <c r="X103" s="482">
        <v>276</v>
      </c>
      <c r="Y103" s="482">
        <v>292</v>
      </c>
      <c r="Z103" s="482">
        <v>110</v>
      </c>
      <c r="AA103" s="482">
        <v>280</v>
      </c>
      <c r="AB103" s="482">
        <v>31960</v>
      </c>
      <c r="AC103" s="482">
        <v>20</v>
      </c>
      <c r="AE103" s="480">
        <v>43984</v>
      </c>
      <c r="AF103" s="482">
        <v>671.91</v>
      </c>
      <c r="AG103" s="482">
        <v>662.32</v>
      </c>
      <c r="AH103" s="482">
        <v>662.32</v>
      </c>
      <c r="AI103" s="482">
        <v>670.97</v>
      </c>
      <c r="AJ103" s="482">
        <v>0</v>
      </c>
      <c r="AK103" s="482">
        <v>658.35</v>
      </c>
      <c r="AL103" s="482">
        <v>76161541</v>
      </c>
      <c r="AM103" s="482">
        <v>846</v>
      </c>
    </row>
    <row r="104" spans="1:39">
      <c r="A104" s="480">
        <v>43985</v>
      </c>
      <c r="B104" s="481">
        <v>1948</v>
      </c>
      <c r="C104" s="481">
        <v>1948</v>
      </c>
      <c r="D104" s="481">
        <v>1948</v>
      </c>
      <c r="E104" s="481">
        <v>1948</v>
      </c>
      <c r="F104" s="482">
        <v>55</v>
      </c>
      <c r="G104" s="482">
        <v>2</v>
      </c>
      <c r="H104" s="482">
        <v>123</v>
      </c>
      <c r="I104" s="482">
        <v>2</v>
      </c>
      <c r="K104" s="480">
        <v>43985</v>
      </c>
      <c r="L104" s="482">
        <v>9.92</v>
      </c>
      <c r="M104" s="482">
        <v>9.3000000000000007</v>
      </c>
      <c r="N104" s="482">
        <v>9.8800000000000008</v>
      </c>
      <c r="O104" s="482">
        <v>9.43</v>
      </c>
      <c r="P104" s="482">
        <v>222214</v>
      </c>
      <c r="Q104" s="482">
        <v>9.8800000000000008</v>
      </c>
      <c r="R104" s="482">
        <v>2105331</v>
      </c>
      <c r="S104" s="482">
        <v>961</v>
      </c>
      <c r="U104" s="480">
        <v>43985</v>
      </c>
      <c r="V104" s="482">
        <v>0</v>
      </c>
      <c r="W104" s="482">
        <v>0</v>
      </c>
      <c r="X104" s="482">
        <v>0</v>
      </c>
      <c r="Y104" s="482">
        <v>292</v>
      </c>
      <c r="Z104" s="482">
        <v>0</v>
      </c>
      <c r="AA104" s="482">
        <v>292</v>
      </c>
      <c r="AB104" s="482">
        <v>0</v>
      </c>
      <c r="AC104" s="482">
        <v>0</v>
      </c>
      <c r="AE104" s="480">
        <v>43985</v>
      </c>
      <c r="AF104" s="482">
        <v>677.48</v>
      </c>
      <c r="AG104" s="482">
        <v>671.82</v>
      </c>
      <c r="AH104" s="482">
        <v>674.52</v>
      </c>
      <c r="AI104" s="482">
        <v>674.07</v>
      </c>
      <c r="AJ104" s="482">
        <v>0</v>
      </c>
      <c r="AK104" s="482">
        <v>670.97</v>
      </c>
      <c r="AL104" s="482">
        <v>76375121</v>
      </c>
      <c r="AM104" s="482">
        <v>847</v>
      </c>
    </row>
    <row r="105" spans="1:39">
      <c r="A105" s="480">
        <v>43986</v>
      </c>
      <c r="B105" s="482">
        <v>0</v>
      </c>
      <c r="C105" s="482">
        <v>0</v>
      </c>
      <c r="D105" s="482">
        <v>0</v>
      </c>
      <c r="E105" s="481">
        <v>1948</v>
      </c>
      <c r="F105" s="482">
        <v>0</v>
      </c>
      <c r="G105" s="481">
        <v>1948</v>
      </c>
      <c r="H105" s="482">
        <v>0</v>
      </c>
      <c r="I105" s="482">
        <v>0</v>
      </c>
      <c r="K105" s="480">
        <v>43986</v>
      </c>
      <c r="L105" s="482">
        <v>9.52</v>
      </c>
      <c r="M105" s="482">
        <v>9.1</v>
      </c>
      <c r="N105" s="482">
        <v>9.4</v>
      </c>
      <c r="O105" s="482">
        <v>9.52</v>
      </c>
      <c r="P105" s="482">
        <v>242633</v>
      </c>
      <c r="Q105" s="482">
        <v>9.43</v>
      </c>
      <c r="R105" s="482">
        <v>2257980</v>
      </c>
      <c r="S105" s="482">
        <v>891</v>
      </c>
      <c r="U105" s="480">
        <v>43986</v>
      </c>
      <c r="V105" s="482">
        <v>0</v>
      </c>
      <c r="W105" s="482">
        <v>0</v>
      </c>
      <c r="X105" s="482">
        <v>0</v>
      </c>
      <c r="Y105" s="482">
        <v>292</v>
      </c>
      <c r="Z105" s="482">
        <v>0</v>
      </c>
      <c r="AA105" s="482">
        <v>292</v>
      </c>
      <c r="AB105" s="482">
        <v>0</v>
      </c>
      <c r="AC105" s="482">
        <v>0</v>
      </c>
      <c r="AE105" s="480">
        <v>43986</v>
      </c>
      <c r="AF105" s="482">
        <v>674.73</v>
      </c>
      <c r="AG105" s="482">
        <v>658.9</v>
      </c>
      <c r="AH105" s="482">
        <v>672.88</v>
      </c>
      <c r="AI105" s="482">
        <v>669.79</v>
      </c>
      <c r="AJ105" s="482">
        <v>0</v>
      </c>
      <c r="AK105" s="482">
        <v>674.07</v>
      </c>
      <c r="AL105" s="482">
        <v>73896729</v>
      </c>
      <c r="AM105" s="482">
        <v>846</v>
      </c>
    </row>
    <row r="106" spans="1:39">
      <c r="A106" s="480">
        <v>43987</v>
      </c>
      <c r="B106" s="482">
        <v>2</v>
      </c>
      <c r="C106" s="481">
        <v>1861</v>
      </c>
      <c r="D106" s="481">
        <v>1861</v>
      </c>
      <c r="E106" s="482">
        <v>2</v>
      </c>
      <c r="F106" s="482">
        <v>1376</v>
      </c>
      <c r="G106" s="481">
        <v>1948</v>
      </c>
      <c r="H106" s="482">
        <v>3109</v>
      </c>
      <c r="I106" s="482">
        <v>7</v>
      </c>
      <c r="K106" s="480">
        <v>43987</v>
      </c>
      <c r="L106" s="482">
        <v>9.67</v>
      </c>
      <c r="M106" s="482">
        <v>9.5</v>
      </c>
      <c r="N106" s="482">
        <v>9.6</v>
      </c>
      <c r="O106" s="482">
        <v>9.5299999999999994</v>
      </c>
      <c r="P106" s="482">
        <v>110737</v>
      </c>
      <c r="Q106" s="482">
        <v>9.52</v>
      </c>
      <c r="R106" s="482">
        <v>1061099</v>
      </c>
      <c r="S106" s="482">
        <v>463</v>
      </c>
      <c r="U106" s="480">
        <v>43987</v>
      </c>
      <c r="V106" s="482">
        <v>292</v>
      </c>
      <c r="W106" s="482">
        <v>288</v>
      </c>
      <c r="X106" s="482">
        <v>292</v>
      </c>
      <c r="Y106" s="482">
        <v>288</v>
      </c>
      <c r="Z106" s="482">
        <v>102</v>
      </c>
      <c r="AA106" s="482">
        <v>292</v>
      </c>
      <c r="AB106" s="482">
        <v>29384</v>
      </c>
      <c r="AC106" s="482">
        <v>2</v>
      </c>
      <c r="AE106" s="480">
        <v>43987</v>
      </c>
      <c r="AF106" s="482">
        <v>685.69</v>
      </c>
      <c r="AG106" s="482">
        <v>673.8</v>
      </c>
      <c r="AH106" s="482">
        <v>673.8</v>
      </c>
      <c r="AI106" s="482">
        <v>683.46</v>
      </c>
      <c r="AJ106" s="482">
        <v>0</v>
      </c>
      <c r="AK106" s="482">
        <v>669.79</v>
      </c>
      <c r="AL106" s="482">
        <v>85560531</v>
      </c>
      <c r="AM106" s="482">
        <v>848</v>
      </c>
    </row>
    <row r="107" spans="1:39">
      <c r="A107" s="480">
        <v>43991</v>
      </c>
      <c r="B107" s="481">
        <v>1965</v>
      </c>
      <c r="C107" s="481">
        <v>1861</v>
      </c>
      <c r="D107" s="481">
        <v>1948</v>
      </c>
      <c r="E107" s="481">
        <v>1965</v>
      </c>
      <c r="F107" s="482">
        <v>2000</v>
      </c>
      <c r="G107" s="482">
        <v>2</v>
      </c>
      <c r="H107" s="482">
        <v>4424</v>
      </c>
      <c r="I107" s="482">
        <v>7</v>
      </c>
      <c r="K107" s="480">
        <v>43991</v>
      </c>
      <c r="L107" s="482">
        <v>9.75</v>
      </c>
      <c r="M107" s="482">
        <v>9.41</v>
      </c>
      <c r="N107" s="482">
        <v>9.48</v>
      </c>
      <c r="O107" s="482">
        <v>9.4700000000000006</v>
      </c>
      <c r="P107" s="482">
        <v>111136</v>
      </c>
      <c r="Q107" s="482">
        <v>9.5299999999999994</v>
      </c>
      <c r="R107" s="482">
        <v>1058346</v>
      </c>
      <c r="S107" s="482">
        <v>529</v>
      </c>
      <c r="U107" s="480">
        <v>43991</v>
      </c>
      <c r="V107" s="482">
        <v>264</v>
      </c>
      <c r="W107" s="482">
        <v>264</v>
      </c>
      <c r="X107" s="482">
        <v>264</v>
      </c>
      <c r="Y107" s="482">
        <v>288</v>
      </c>
      <c r="Z107" s="482">
        <v>2</v>
      </c>
      <c r="AA107" s="482">
        <v>288</v>
      </c>
      <c r="AB107" s="482">
        <v>528</v>
      </c>
      <c r="AC107" s="482">
        <v>1</v>
      </c>
      <c r="AE107" s="480">
        <v>43991</v>
      </c>
      <c r="AF107" s="482">
        <v>688.67</v>
      </c>
      <c r="AG107" s="482">
        <v>676.14</v>
      </c>
      <c r="AH107" s="482">
        <v>684.46</v>
      </c>
      <c r="AI107" s="482">
        <v>678.68</v>
      </c>
      <c r="AJ107" s="482">
        <v>0</v>
      </c>
      <c r="AK107" s="482">
        <v>683.46</v>
      </c>
      <c r="AL107" s="482">
        <v>87135603</v>
      </c>
      <c r="AM107" s="482">
        <v>847</v>
      </c>
    </row>
    <row r="108" spans="1:39">
      <c r="A108" s="480">
        <v>43992</v>
      </c>
      <c r="B108" s="481">
        <v>1965</v>
      </c>
      <c r="C108" s="481">
        <v>1948</v>
      </c>
      <c r="D108" s="481">
        <v>1965</v>
      </c>
      <c r="E108" s="481">
        <v>1948</v>
      </c>
      <c r="F108" s="482">
        <v>4000</v>
      </c>
      <c r="G108" s="481">
        <v>1965</v>
      </c>
      <c r="H108" s="482">
        <v>9000</v>
      </c>
      <c r="I108" s="482">
        <v>6</v>
      </c>
      <c r="K108" s="480">
        <v>43992</v>
      </c>
      <c r="L108" s="482">
        <v>9.5299999999999994</v>
      </c>
      <c r="M108" s="482">
        <v>9.18</v>
      </c>
      <c r="N108" s="482">
        <v>9.39</v>
      </c>
      <c r="O108" s="482">
        <v>9.39</v>
      </c>
      <c r="P108" s="482">
        <v>99941</v>
      </c>
      <c r="Q108" s="482">
        <v>9.4700000000000006</v>
      </c>
      <c r="R108" s="482">
        <v>938701</v>
      </c>
      <c r="S108" s="482">
        <v>430</v>
      </c>
      <c r="U108" s="480">
        <v>43992</v>
      </c>
      <c r="V108" s="482">
        <v>282</v>
      </c>
      <c r="W108" s="482">
        <v>272</v>
      </c>
      <c r="X108" s="482">
        <v>272</v>
      </c>
      <c r="Y108" s="482">
        <v>274</v>
      </c>
      <c r="Z108" s="482">
        <v>10</v>
      </c>
      <c r="AA108" s="482">
        <v>288</v>
      </c>
      <c r="AB108" s="482">
        <v>2764</v>
      </c>
      <c r="AC108" s="482">
        <v>5</v>
      </c>
      <c r="AE108" s="480">
        <v>43992</v>
      </c>
      <c r="AF108" s="482">
        <v>686.27</v>
      </c>
      <c r="AG108" s="482">
        <v>662.41</v>
      </c>
      <c r="AH108" s="482">
        <v>680.31</v>
      </c>
      <c r="AI108" s="482">
        <v>662.67</v>
      </c>
      <c r="AJ108" s="482">
        <v>0</v>
      </c>
      <c r="AK108" s="482">
        <v>678.68</v>
      </c>
      <c r="AL108" s="482">
        <v>81413268</v>
      </c>
      <c r="AM108" s="482">
        <v>847</v>
      </c>
    </row>
    <row r="109" spans="1:39">
      <c r="A109" s="480">
        <v>43993</v>
      </c>
      <c r="B109" s="482">
        <v>0</v>
      </c>
      <c r="C109" s="482">
        <v>0</v>
      </c>
      <c r="D109" s="482">
        <v>0</v>
      </c>
      <c r="E109" s="481">
        <v>1948</v>
      </c>
      <c r="F109" s="482">
        <v>0</v>
      </c>
      <c r="G109" s="481">
        <v>1948</v>
      </c>
      <c r="H109" s="482">
        <v>0</v>
      </c>
      <c r="I109" s="482">
        <v>0</v>
      </c>
      <c r="K109" s="480">
        <v>43993</v>
      </c>
      <c r="L109" s="482">
        <v>9.44</v>
      </c>
      <c r="M109" s="482">
        <v>9.11</v>
      </c>
      <c r="N109" s="482">
        <v>9.39</v>
      </c>
      <c r="O109" s="482">
        <v>9.3000000000000007</v>
      </c>
      <c r="P109" s="482">
        <v>108780</v>
      </c>
      <c r="Q109" s="482">
        <v>9.39</v>
      </c>
      <c r="R109" s="482">
        <v>1011648</v>
      </c>
      <c r="S109" s="482">
        <v>563</v>
      </c>
      <c r="U109" s="480">
        <v>43993</v>
      </c>
      <c r="V109" s="482">
        <v>270</v>
      </c>
      <c r="W109" s="482">
        <v>264</v>
      </c>
      <c r="X109" s="482">
        <v>270</v>
      </c>
      <c r="Y109" s="482">
        <v>268</v>
      </c>
      <c r="Z109" s="482">
        <v>58</v>
      </c>
      <c r="AA109" s="482">
        <v>274</v>
      </c>
      <c r="AB109" s="482">
        <v>15626</v>
      </c>
      <c r="AC109" s="482">
        <v>13</v>
      </c>
      <c r="AE109" s="480">
        <v>43993</v>
      </c>
      <c r="AF109" s="482">
        <v>655.28</v>
      </c>
      <c r="AG109" s="482">
        <v>640.51</v>
      </c>
      <c r="AH109" s="482">
        <v>655.28</v>
      </c>
      <c r="AI109" s="482">
        <v>644.9</v>
      </c>
      <c r="AJ109" s="482">
        <v>0</v>
      </c>
      <c r="AK109" s="482">
        <v>662.67</v>
      </c>
      <c r="AL109" s="482">
        <v>61795839</v>
      </c>
      <c r="AM109" s="482">
        <v>847</v>
      </c>
    </row>
    <row r="110" spans="1:39">
      <c r="A110" s="480">
        <v>43994</v>
      </c>
      <c r="B110" s="482">
        <v>0</v>
      </c>
      <c r="C110" s="482">
        <v>0</v>
      </c>
      <c r="D110" s="482">
        <v>0</v>
      </c>
      <c r="E110" s="481">
        <v>1948</v>
      </c>
      <c r="F110" s="482">
        <v>0</v>
      </c>
      <c r="G110" s="481">
        <v>1948</v>
      </c>
      <c r="H110" s="482">
        <v>0</v>
      </c>
      <c r="I110" s="482">
        <v>0</v>
      </c>
      <c r="K110" s="480">
        <v>43994</v>
      </c>
      <c r="L110" s="482">
        <v>9.3000000000000007</v>
      </c>
      <c r="M110" s="482">
        <v>9.17</v>
      </c>
      <c r="N110" s="482">
        <v>9.17</v>
      </c>
      <c r="O110" s="482">
        <v>9.24</v>
      </c>
      <c r="P110" s="482">
        <v>143199</v>
      </c>
      <c r="Q110" s="482">
        <v>9.3000000000000007</v>
      </c>
      <c r="R110" s="482">
        <v>1320660</v>
      </c>
      <c r="S110" s="482">
        <v>556</v>
      </c>
      <c r="U110" s="480">
        <v>43994</v>
      </c>
      <c r="V110" s="482">
        <v>264</v>
      </c>
      <c r="W110" s="482">
        <v>264</v>
      </c>
      <c r="X110" s="482">
        <v>264</v>
      </c>
      <c r="Y110" s="482">
        <v>268</v>
      </c>
      <c r="Z110" s="482">
        <v>2</v>
      </c>
      <c r="AA110" s="482">
        <v>268</v>
      </c>
      <c r="AB110" s="482">
        <v>528</v>
      </c>
      <c r="AC110" s="482">
        <v>1</v>
      </c>
      <c r="AE110" s="480">
        <v>43994</v>
      </c>
      <c r="AF110" s="482">
        <v>651.73</v>
      </c>
      <c r="AG110" s="482">
        <v>638.02</v>
      </c>
      <c r="AH110" s="482">
        <v>640.23</v>
      </c>
      <c r="AI110" s="482">
        <v>646.79999999999995</v>
      </c>
      <c r="AJ110" s="482">
        <v>0</v>
      </c>
      <c r="AK110" s="482">
        <v>644.9</v>
      </c>
      <c r="AL110" s="482">
        <v>57370647</v>
      </c>
      <c r="AM110" s="482">
        <v>847</v>
      </c>
    </row>
    <row r="111" spans="1:39">
      <c r="A111" s="480">
        <v>43997</v>
      </c>
      <c r="B111" s="482">
        <v>0</v>
      </c>
      <c r="C111" s="482">
        <v>0</v>
      </c>
      <c r="D111" s="482">
        <v>0</v>
      </c>
      <c r="E111" s="481">
        <v>1948</v>
      </c>
      <c r="F111" s="482">
        <v>0</v>
      </c>
      <c r="G111" s="481">
        <v>1948</v>
      </c>
      <c r="H111" s="482">
        <v>0</v>
      </c>
      <c r="I111" s="482">
        <v>0</v>
      </c>
      <c r="K111" s="480">
        <v>43997</v>
      </c>
      <c r="L111" s="482">
        <v>9.33</v>
      </c>
      <c r="M111" s="482">
        <v>9.15</v>
      </c>
      <c r="N111" s="482">
        <v>9.1999999999999993</v>
      </c>
      <c r="O111" s="482">
        <v>9.33</v>
      </c>
      <c r="P111" s="482">
        <v>73569</v>
      </c>
      <c r="Q111" s="482">
        <v>9.24</v>
      </c>
      <c r="R111" s="482">
        <v>676862</v>
      </c>
      <c r="S111" s="482">
        <v>275</v>
      </c>
      <c r="U111" s="480">
        <v>43997</v>
      </c>
      <c r="V111" s="482">
        <v>258</v>
      </c>
      <c r="W111" s="482">
        <v>252</v>
      </c>
      <c r="X111" s="482">
        <v>256</v>
      </c>
      <c r="Y111" s="482">
        <v>254</v>
      </c>
      <c r="Z111" s="482">
        <v>192</v>
      </c>
      <c r="AA111" s="482">
        <v>268</v>
      </c>
      <c r="AB111" s="482">
        <v>49284</v>
      </c>
      <c r="AC111" s="482">
        <v>36</v>
      </c>
      <c r="AE111" s="480">
        <v>43997</v>
      </c>
      <c r="AF111" s="482">
        <v>648.04</v>
      </c>
      <c r="AG111" s="482">
        <v>630.39</v>
      </c>
      <c r="AH111" s="482">
        <v>644.23</v>
      </c>
      <c r="AI111" s="482">
        <v>647.98</v>
      </c>
      <c r="AJ111" s="482">
        <v>0</v>
      </c>
      <c r="AK111" s="482">
        <v>646.79999999999995</v>
      </c>
      <c r="AL111" s="482">
        <v>41704433</v>
      </c>
      <c r="AM111" s="482">
        <v>847</v>
      </c>
    </row>
    <row r="112" spans="1:39">
      <c r="A112" s="480">
        <v>43998</v>
      </c>
      <c r="B112" s="481">
        <v>1983</v>
      </c>
      <c r="C112" s="481">
        <v>1913</v>
      </c>
      <c r="D112" s="481">
        <v>1913</v>
      </c>
      <c r="E112" s="481">
        <v>1983</v>
      </c>
      <c r="F112" s="482">
        <v>1170</v>
      </c>
      <c r="G112" s="481">
        <v>1948</v>
      </c>
      <c r="H112" s="482">
        <v>2597</v>
      </c>
      <c r="I112" s="482">
        <v>5</v>
      </c>
      <c r="K112" s="480">
        <v>43998</v>
      </c>
      <c r="L112" s="482">
        <v>9.5500000000000007</v>
      </c>
      <c r="M112" s="482">
        <v>9.23</v>
      </c>
      <c r="N112" s="482">
        <v>9.23</v>
      </c>
      <c r="O112" s="482">
        <v>9.49</v>
      </c>
      <c r="P112" s="482">
        <v>82211</v>
      </c>
      <c r="Q112" s="482">
        <v>9.33</v>
      </c>
      <c r="R112" s="482">
        <v>780698</v>
      </c>
      <c r="S112" s="482">
        <v>315</v>
      </c>
      <c r="U112" s="480">
        <v>43998</v>
      </c>
      <c r="V112" s="482">
        <v>0</v>
      </c>
      <c r="W112" s="482">
        <v>0</v>
      </c>
      <c r="X112" s="482">
        <v>0</v>
      </c>
      <c r="Y112" s="482">
        <v>254</v>
      </c>
      <c r="Z112" s="482">
        <v>0</v>
      </c>
      <c r="AA112" s="482">
        <v>254</v>
      </c>
      <c r="AB112" s="482">
        <v>0</v>
      </c>
      <c r="AC112" s="482">
        <v>0</v>
      </c>
      <c r="AE112" s="480">
        <v>43998</v>
      </c>
      <c r="AF112" s="482">
        <v>676.91</v>
      </c>
      <c r="AG112" s="482">
        <v>653.70000000000005</v>
      </c>
      <c r="AH112" s="482">
        <v>653.70000000000005</v>
      </c>
      <c r="AI112" s="482">
        <v>676.91</v>
      </c>
      <c r="AJ112" s="482">
        <v>0</v>
      </c>
      <c r="AK112" s="482">
        <v>647.98</v>
      </c>
      <c r="AL112" s="482">
        <v>58821380</v>
      </c>
      <c r="AM112" s="482">
        <v>847</v>
      </c>
    </row>
    <row r="113" spans="1:39">
      <c r="A113" s="480">
        <v>43999</v>
      </c>
      <c r="B113" s="482">
        <v>0</v>
      </c>
      <c r="C113" s="482">
        <v>0</v>
      </c>
      <c r="D113" s="482">
        <v>0</v>
      </c>
      <c r="E113" s="481">
        <v>1983</v>
      </c>
      <c r="F113" s="482">
        <v>0</v>
      </c>
      <c r="G113" s="481">
        <v>1983</v>
      </c>
      <c r="H113" s="482">
        <v>0</v>
      </c>
      <c r="I113" s="482">
        <v>0</v>
      </c>
      <c r="K113" s="480">
        <v>43999</v>
      </c>
      <c r="L113" s="482">
        <v>9.5399999999999991</v>
      </c>
      <c r="M113" s="482">
        <v>9.4499999999999993</v>
      </c>
      <c r="N113" s="482">
        <v>9.5399999999999991</v>
      </c>
      <c r="O113" s="482">
        <v>9.5</v>
      </c>
      <c r="P113" s="482">
        <v>88967</v>
      </c>
      <c r="Q113" s="482">
        <v>9.49</v>
      </c>
      <c r="R113" s="482">
        <v>843626</v>
      </c>
      <c r="S113" s="482">
        <v>253</v>
      </c>
      <c r="U113" s="480">
        <v>43999</v>
      </c>
      <c r="V113" s="482">
        <v>260</v>
      </c>
      <c r="W113" s="482">
        <v>260</v>
      </c>
      <c r="X113" s="482">
        <v>260</v>
      </c>
      <c r="Y113" s="482">
        <v>260</v>
      </c>
      <c r="Z113" s="482">
        <v>20</v>
      </c>
      <c r="AA113" s="482">
        <v>254</v>
      </c>
      <c r="AB113" s="482">
        <v>5200</v>
      </c>
      <c r="AC113" s="482">
        <v>4</v>
      </c>
      <c r="AE113" s="480">
        <v>43999</v>
      </c>
      <c r="AF113" s="482">
        <v>682.22</v>
      </c>
      <c r="AG113" s="482">
        <v>671.54</v>
      </c>
      <c r="AH113" s="482">
        <v>676.63</v>
      </c>
      <c r="AI113" s="482">
        <v>672.5</v>
      </c>
      <c r="AJ113" s="482">
        <v>0</v>
      </c>
      <c r="AK113" s="482">
        <v>676.91</v>
      </c>
      <c r="AL113" s="482">
        <v>64274073</v>
      </c>
      <c r="AM113" s="482">
        <v>847</v>
      </c>
    </row>
    <row r="114" spans="1:39">
      <c r="A114" s="480">
        <v>44000</v>
      </c>
      <c r="B114" s="482">
        <v>0</v>
      </c>
      <c r="C114" s="482">
        <v>0</v>
      </c>
      <c r="D114" s="482">
        <v>0</v>
      </c>
      <c r="E114" s="481">
        <v>1983</v>
      </c>
      <c r="F114" s="482">
        <v>0</v>
      </c>
      <c r="G114" s="481">
        <v>1983</v>
      </c>
      <c r="H114" s="482">
        <v>0</v>
      </c>
      <c r="I114" s="482">
        <v>0</v>
      </c>
      <c r="K114" s="480">
        <v>44000</v>
      </c>
      <c r="L114" s="482">
        <v>9.58</v>
      </c>
      <c r="M114" s="482">
        <v>9.34</v>
      </c>
      <c r="N114" s="482">
        <v>9.58</v>
      </c>
      <c r="O114" s="482">
        <v>9.41</v>
      </c>
      <c r="P114" s="482">
        <v>65034</v>
      </c>
      <c r="Q114" s="482">
        <v>9.5</v>
      </c>
      <c r="R114" s="482">
        <v>614967</v>
      </c>
      <c r="S114" s="482">
        <v>362</v>
      </c>
      <c r="U114" s="480">
        <v>44000</v>
      </c>
      <c r="V114" s="482">
        <v>260</v>
      </c>
      <c r="W114" s="482">
        <v>260</v>
      </c>
      <c r="X114" s="482">
        <v>260</v>
      </c>
      <c r="Y114" s="482">
        <v>260</v>
      </c>
      <c r="Z114" s="482">
        <v>16</v>
      </c>
      <c r="AA114" s="482">
        <v>260</v>
      </c>
      <c r="AB114" s="482">
        <v>4160</v>
      </c>
      <c r="AC114" s="482">
        <v>1</v>
      </c>
      <c r="AE114" s="480">
        <v>44000</v>
      </c>
      <c r="AF114" s="482">
        <v>674.01</v>
      </c>
      <c r="AG114" s="482">
        <v>660.29</v>
      </c>
      <c r="AH114" s="482">
        <v>671.6</v>
      </c>
      <c r="AI114" s="482">
        <v>662.39</v>
      </c>
      <c r="AJ114" s="482">
        <v>0</v>
      </c>
      <c r="AK114" s="482">
        <v>672.5</v>
      </c>
      <c r="AL114" s="482">
        <v>52946019</v>
      </c>
      <c r="AM114" s="482">
        <v>846</v>
      </c>
    </row>
    <row r="115" spans="1:39">
      <c r="A115" s="480">
        <v>44001</v>
      </c>
      <c r="B115" s="482">
        <v>0</v>
      </c>
      <c r="C115" s="482">
        <v>0</v>
      </c>
      <c r="D115" s="482">
        <v>0</v>
      </c>
      <c r="E115" s="481">
        <v>1983</v>
      </c>
      <c r="F115" s="482">
        <v>0</v>
      </c>
      <c r="G115" s="481">
        <v>1983</v>
      </c>
      <c r="H115" s="482">
        <v>0</v>
      </c>
      <c r="I115" s="482">
        <v>0</v>
      </c>
      <c r="K115" s="480">
        <v>44001</v>
      </c>
      <c r="L115" s="482">
        <v>9.67</v>
      </c>
      <c r="M115" s="482">
        <v>9.31</v>
      </c>
      <c r="N115" s="482">
        <v>9.31</v>
      </c>
      <c r="O115" s="482">
        <v>9.67</v>
      </c>
      <c r="P115" s="482">
        <v>271776</v>
      </c>
      <c r="Q115" s="482">
        <v>9.41</v>
      </c>
      <c r="R115" s="482">
        <v>2611792</v>
      </c>
      <c r="S115" s="482">
        <v>503</v>
      </c>
      <c r="U115" s="480">
        <v>44001</v>
      </c>
      <c r="V115" s="482">
        <v>0</v>
      </c>
      <c r="W115" s="482">
        <v>0</v>
      </c>
      <c r="X115" s="482">
        <v>0</v>
      </c>
      <c r="Y115" s="482">
        <v>260</v>
      </c>
      <c r="Z115" s="482">
        <v>0</v>
      </c>
      <c r="AA115" s="482">
        <v>260</v>
      </c>
      <c r="AB115" s="482">
        <v>0</v>
      </c>
      <c r="AC115" s="482">
        <v>0</v>
      </c>
      <c r="AE115" s="480">
        <v>44001</v>
      </c>
      <c r="AF115" s="482">
        <v>674.19</v>
      </c>
      <c r="AG115" s="482">
        <v>664.01</v>
      </c>
      <c r="AH115" s="482">
        <v>665.22</v>
      </c>
      <c r="AI115" s="482">
        <v>668.34</v>
      </c>
      <c r="AJ115" s="482">
        <v>0</v>
      </c>
      <c r="AK115" s="482">
        <v>662.39</v>
      </c>
      <c r="AL115" s="484">
        <v>110000000</v>
      </c>
      <c r="AM115" s="482">
        <v>847</v>
      </c>
    </row>
    <row r="116" spans="1:39">
      <c r="A116" s="480">
        <v>44004</v>
      </c>
      <c r="B116" s="481">
        <v>2052</v>
      </c>
      <c r="C116" s="481">
        <v>1896</v>
      </c>
      <c r="D116" s="481">
        <v>1913</v>
      </c>
      <c r="E116" s="481">
        <v>2017</v>
      </c>
      <c r="F116" s="482">
        <v>15700</v>
      </c>
      <c r="G116" s="481">
        <v>1983</v>
      </c>
      <c r="H116" s="482">
        <v>34778</v>
      </c>
      <c r="I116" s="482">
        <v>38</v>
      </c>
      <c r="K116" s="480">
        <v>44004</v>
      </c>
      <c r="L116" s="482">
        <v>9.7100000000000009</v>
      </c>
      <c r="M116" s="482">
        <v>9.3800000000000008</v>
      </c>
      <c r="N116" s="482">
        <v>9.7100000000000009</v>
      </c>
      <c r="O116" s="482">
        <v>9.4600000000000009</v>
      </c>
      <c r="P116" s="482">
        <v>105785</v>
      </c>
      <c r="Q116" s="482">
        <v>9.67</v>
      </c>
      <c r="R116" s="482">
        <v>1002869</v>
      </c>
      <c r="S116" s="482">
        <v>539</v>
      </c>
      <c r="U116" s="480">
        <v>44004</v>
      </c>
      <c r="V116" s="482">
        <v>260</v>
      </c>
      <c r="W116" s="482">
        <v>258</v>
      </c>
      <c r="X116" s="482">
        <v>260</v>
      </c>
      <c r="Y116" s="482">
        <v>260</v>
      </c>
      <c r="Z116" s="482">
        <v>205</v>
      </c>
      <c r="AA116" s="482">
        <v>260</v>
      </c>
      <c r="AB116" s="482">
        <v>53296</v>
      </c>
      <c r="AC116" s="482">
        <v>8</v>
      </c>
      <c r="AE116" s="480">
        <v>44004</v>
      </c>
      <c r="AF116" s="482">
        <v>672.24</v>
      </c>
      <c r="AG116" s="482">
        <v>665.03</v>
      </c>
      <c r="AH116" s="482">
        <v>666.19</v>
      </c>
      <c r="AI116" s="482">
        <v>670.36</v>
      </c>
      <c r="AJ116" s="482">
        <v>0</v>
      </c>
      <c r="AK116" s="482">
        <v>668.34</v>
      </c>
      <c r="AL116" s="482">
        <v>43011824</v>
      </c>
      <c r="AM116" s="482">
        <v>848</v>
      </c>
    </row>
    <row r="117" spans="1:39">
      <c r="A117" s="480">
        <v>44005</v>
      </c>
      <c r="B117" s="481">
        <v>2139</v>
      </c>
      <c r="C117" s="481">
        <v>1913</v>
      </c>
      <c r="D117" s="481">
        <v>1913</v>
      </c>
      <c r="E117" s="481">
        <v>2087</v>
      </c>
      <c r="F117" s="482">
        <v>18520</v>
      </c>
      <c r="G117" s="481">
        <v>2017</v>
      </c>
      <c r="H117" s="482">
        <v>42009</v>
      </c>
      <c r="I117" s="482">
        <v>74</v>
      </c>
      <c r="K117" s="480">
        <v>44005</v>
      </c>
      <c r="L117" s="482">
        <v>9.5</v>
      </c>
      <c r="M117" s="482">
        <v>9.42</v>
      </c>
      <c r="N117" s="482">
        <v>9.42</v>
      </c>
      <c r="O117" s="482">
        <v>9.4600000000000009</v>
      </c>
      <c r="P117" s="482">
        <v>97420</v>
      </c>
      <c r="Q117" s="482">
        <v>9.4600000000000009</v>
      </c>
      <c r="R117" s="482">
        <v>922855</v>
      </c>
      <c r="S117" s="482">
        <v>351</v>
      </c>
      <c r="U117" s="480">
        <v>44005</v>
      </c>
      <c r="V117" s="482">
        <v>0</v>
      </c>
      <c r="W117" s="482">
        <v>0</v>
      </c>
      <c r="X117" s="482">
        <v>0</v>
      </c>
      <c r="Y117" s="482">
        <v>260</v>
      </c>
      <c r="Z117" s="482">
        <v>0</v>
      </c>
      <c r="AA117" s="482">
        <v>260</v>
      </c>
      <c r="AB117" s="482">
        <v>0</v>
      </c>
      <c r="AC117" s="482">
        <v>0</v>
      </c>
      <c r="AE117" s="480">
        <v>44005</v>
      </c>
      <c r="AF117" s="482">
        <v>681.58</v>
      </c>
      <c r="AG117" s="482">
        <v>671.62</v>
      </c>
      <c r="AH117" s="482">
        <v>671.62</v>
      </c>
      <c r="AI117" s="482">
        <v>676.04</v>
      </c>
      <c r="AJ117" s="482">
        <v>0</v>
      </c>
      <c r="AK117" s="482">
        <v>670.36</v>
      </c>
      <c r="AL117" s="482">
        <v>49425747</v>
      </c>
      <c r="AM117" s="482">
        <v>847</v>
      </c>
    </row>
    <row r="118" spans="1:39">
      <c r="A118" s="480">
        <v>44006</v>
      </c>
      <c r="B118" s="481">
        <v>2122</v>
      </c>
      <c r="C118" s="481">
        <v>2052</v>
      </c>
      <c r="D118" s="481">
        <v>2052</v>
      </c>
      <c r="E118" s="481">
        <v>2122</v>
      </c>
      <c r="F118" s="482">
        <v>4100</v>
      </c>
      <c r="G118" s="481">
        <v>2087</v>
      </c>
      <c r="H118" s="482">
        <v>9857</v>
      </c>
      <c r="I118" s="482">
        <v>14</v>
      </c>
      <c r="K118" s="480">
        <v>44006</v>
      </c>
      <c r="L118" s="482">
        <v>9.4499999999999993</v>
      </c>
      <c r="M118" s="482">
        <v>9.33</v>
      </c>
      <c r="N118" s="482">
        <v>9.44</v>
      </c>
      <c r="O118" s="482">
        <v>9.4</v>
      </c>
      <c r="P118" s="482">
        <v>120955</v>
      </c>
      <c r="Q118" s="482">
        <v>9.4600000000000009</v>
      </c>
      <c r="R118" s="482">
        <v>1136211</v>
      </c>
      <c r="S118" s="482">
        <v>446</v>
      </c>
      <c r="U118" s="480">
        <v>44006</v>
      </c>
      <c r="V118" s="482">
        <v>0</v>
      </c>
      <c r="W118" s="482">
        <v>0</v>
      </c>
      <c r="X118" s="482">
        <v>0</v>
      </c>
      <c r="Y118" s="482">
        <v>260</v>
      </c>
      <c r="Z118" s="482">
        <v>0</v>
      </c>
      <c r="AA118" s="482">
        <v>260</v>
      </c>
      <c r="AB118" s="482">
        <v>0</v>
      </c>
      <c r="AC118" s="482">
        <v>0</v>
      </c>
      <c r="AE118" s="480">
        <v>44006</v>
      </c>
      <c r="AF118" s="482">
        <v>674.04</v>
      </c>
      <c r="AG118" s="482">
        <v>661.67</v>
      </c>
      <c r="AH118" s="482">
        <v>673.86</v>
      </c>
      <c r="AI118" s="482">
        <v>665.01</v>
      </c>
      <c r="AJ118" s="482">
        <v>0</v>
      </c>
      <c r="AK118" s="482">
        <v>676.04</v>
      </c>
      <c r="AL118" s="482">
        <v>42359341</v>
      </c>
      <c r="AM118" s="482">
        <v>847</v>
      </c>
    </row>
    <row r="119" spans="1:39">
      <c r="A119" s="480">
        <v>44007</v>
      </c>
      <c r="B119" s="481">
        <v>2174</v>
      </c>
      <c r="C119" s="481">
        <v>2104</v>
      </c>
      <c r="D119" s="481">
        <v>2122</v>
      </c>
      <c r="E119" s="481">
        <v>2174</v>
      </c>
      <c r="F119" s="482">
        <v>3030</v>
      </c>
      <c r="G119" s="481">
        <v>2122</v>
      </c>
      <c r="H119" s="482">
        <v>7428</v>
      </c>
      <c r="I119" s="482">
        <v>12</v>
      </c>
      <c r="K119" s="480">
        <v>44007</v>
      </c>
      <c r="L119" s="482">
        <v>9.4</v>
      </c>
      <c r="M119" s="482">
        <v>9.3000000000000007</v>
      </c>
      <c r="N119" s="482">
        <v>9.35</v>
      </c>
      <c r="O119" s="482">
        <v>9.3800000000000008</v>
      </c>
      <c r="P119" s="482">
        <v>113958</v>
      </c>
      <c r="Q119" s="482">
        <v>9.4</v>
      </c>
      <c r="R119" s="482">
        <v>1068737</v>
      </c>
      <c r="S119" s="482">
        <v>437</v>
      </c>
      <c r="U119" s="480">
        <v>44007</v>
      </c>
      <c r="V119" s="482">
        <v>272</v>
      </c>
      <c r="W119" s="482">
        <v>272</v>
      </c>
      <c r="X119" s="482">
        <v>272</v>
      </c>
      <c r="Y119" s="482">
        <v>260</v>
      </c>
      <c r="Z119" s="482">
        <v>2</v>
      </c>
      <c r="AA119" s="482">
        <v>260</v>
      </c>
      <c r="AB119" s="482">
        <v>544</v>
      </c>
      <c r="AC119" s="482">
        <v>1</v>
      </c>
      <c r="AE119" s="480">
        <v>44007</v>
      </c>
      <c r="AF119" s="482">
        <v>661.39</v>
      </c>
      <c r="AG119" s="482">
        <v>650.23</v>
      </c>
      <c r="AH119" s="482">
        <v>661.39</v>
      </c>
      <c r="AI119" s="482">
        <v>650.6</v>
      </c>
      <c r="AJ119" s="482">
        <v>0</v>
      </c>
      <c r="AK119" s="482">
        <v>665.01</v>
      </c>
      <c r="AL119" s="482">
        <v>41550984</v>
      </c>
      <c r="AM119" s="482">
        <v>848</v>
      </c>
    </row>
    <row r="120" spans="1:39">
      <c r="A120" s="480">
        <v>44008</v>
      </c>
      <c r="B120" s="481">
        <v>2157</v>
      </c>
      <c r="C120" s="481">
        <v>2052</v>
      </c>
      <c r="D120" s="481">
        <v>2157</v>
      </c>
      <c r="E120" s="481">
        <v>2052</v>
      </c>
      <c r="F120" s="482">
        <v>1230</v>
      </c>
      <c r="G120" s="481">
        <v>2174</v>
      </c>
      <c r="H120" s="482">
        <v>2964</v>
      </c>
      <c r="I120" s="482">
        <v>10</v>
      </c>
      <c r="K120" s="480">
        <v>44008</v>
      </c>
      <c r="L120" s="482">
        <v>9.4499999999999993</v>
      </c>
      <c r="M120" s="482">
        <v>9.32</v>
      </c>
      <c r="N120" s="482">
        <v>9.36</v>
      </c>
      <c r="O120" s="482">
        <v>9.44</v>
      </c>
      <c r="P120" s="482">
        <v>126891</v>
      </c>
      <c r="Q120" s="482">
        <v>9.3800000000000008</v>
      </c>
      <c r="R120" s="482">
        <v>1193726</v>
      </c>
      <c r="S120" s="482">
        <v>425</v>
      </c>
      <c r="U120" s="480">
        <v>44008</v>
      </c>
      <c r="V120" s="482">
        <v>0</v>
      </c>
      <c r="W120" s="482">
        <v>0</v>
      </c>
      <c r="X120" s="482">
        <v>0</v>
      </c>
      <c r="Y120" s="482">
        <v>260</v>
      </c>
      <c r="Z120" s="482">
        <v>0</v>
      </c>
      <c r="AA120" s="482">
        <v>260</v>
      </c>
      <c r="AB120" s="482">
        <v>0</v>
      </c>
      <c r="AC120" s="482">
        <v>0</v>
      </c>
      <c r="AE120" s="480">
        <v>44008</v>
      </c>
      <c r="AF120" s="482">
        <v>657.72</v>
      </c>
      <c r="AG120" s="482">
        <v>641.95000000000005</v>
      </c>
      <c r="AH120" s="482">
        <v>653.27</v>
      </c>
      <c r="AI120" s="482">
        <v>641.95000000000005</v>
      </c>
      <c r="AJ120" s="482">
        <v>0</v>
      </c>
      <c r="AK120" s="482">
        <v>650.6</v>
      </c>
      <c r="AL120" s="482">
        <v>37089956</v>
      </c>
      <c r="AM120" s="482">
        <v>849</v>
      </c>
    </row>
    <row r="121" spans="1:39">
      <c r="A121" s="480">
        <v>44011</v>
      </c>
      <c r="B121" s="481">
        <v>2244</v>
      </c>
      <c r="C121" s="481">
        <v>2052</v>
      </c>
      <c r="D121" s="481">
        <v>2052</v>
      </c>
      <c r="E121" s="481">
        <v>2209</v>
      </c>
      <c r="F121" s="482">
        <v>14500</v>
      </c>
      <c r="G121" s="481">
        <v>2052</v>
      </c>
      <c r="H121" s="482">
        <v>35681</v>
      </c>
      <c r="I121" s="482">
        <v>45</v>
      </c>
      <c r="K121" s="480">
        <v>44011</v>
      </c>
      <c r="L121" s="482">
        <v>9.5</v>
      </c>
      <c r="M121" s="482">
        <v>9.4</v>
      </c>
      <c r="N121" s="482">
        <v>9.44</v>
      </c>
      <c r="O121" s="482">
        <v>9.4700000000000006</v>
      </c>
      <c r="P121" s="482">
        <v>80305</v>
      </c>
      <c r="Q121" s="482">
        <v>9.44</v>
      </c>
      <c r="R121" s="482">
        <v>759998</v>
      </c>
      <c r="S121" s="482">
        <v>428</v>
      </c>
      <c r="U121" s="480">
        <v>44011</v>
      </c>
      <c r="V121" s="482">
        <v>262</v>
      </c>
      <c r="W121" s="482">
        <v>262</v>
      </c>
      <c r="X121" s="482">
        <v>262</v>
      </c>
      <c r="Y121" s="482">
        <v>260</v>
      </c>
      <c r="Z121" s="482">
        <v>1</v>
      </c>
      <c r="AA121" s="482">
        <v>260</v>
      </c>
      <c r="AB121" s="482">
        <v>262</v>
      </c>
      <c r="AC121" s="482">
        <v>1</v>
      </c>
      <c r="AE121" s="480">
        <v>44011</v>
      </c>
      <c r="AF121" s="482">
        <v>642.07000000000005</v>
      </c>
      <c r="AG121" s="482">
        <v>633.41</v>
      </c>
      <c r="AH121" s="482">
        <v>641.71</v>
      </c>
      <c r="AI121" s="482">
        <v>635.86</v>
      </c>
      <c r="AJ121" s="482">
        <v>0</v>
      </c>
      <c r="AK121" s="482">
        <v>641.95000000000005</v>
      </c>
      <c r="AL121" s="482">
        <v>33884367</v>
      </c>
      <c r="AM121" s="482">
        <v>847</v>
      </c>
    </row>
    <row r="122" spans="1:39">
      <c r="A122" s="480">
        <v>44012</v>
      </c>
      <c r="B122" s="482">
        <v>2.33</v>
      </c>
      <c r="C122" s="481">
        <v>2174</v>
      </c>
      <c r="D122" s="481">
        <v>2209</v>
      </c>
      <c r="E122" s="481">
        <v>2313</v>
      </c>
      <c r="F122" s="482">
        <v>14441</v>
      </c>
      <c r="G122" s="481">
        <v>2209</v>
      </c>
      <c r="H122" s="482">
        <v>37453</v>
      </c>
      <c r="I122" s="482">
        <v>51</v>
      </c>
      <c r="K122" s="480">
        <v>44012</v>
      </c>
      <c r="L122" s="482">
        <v>9.6300000000000008</v>
      </c>
      <c r="M122" s="482">
        <v>9.41</v>
      </c>
      <c r="N122" s="482">
        <v>9.44</v>
      </c>
      <c r="O122" s="482">
        <v>9.61</v>
      </c>
      <c r="P122" s="482">
        <v>75919</v>
      </c>
      <c r="Q122" s="482">
        <v>9.4700000000000006</v>
      </c>
      <c r="R122" s="482">
        <v>723435</v>
      </c>
      <c r="S122" s="482">
        <v>499</v>
      </c>
      <c r="U122" s="480">
        <v>44012</v>
      </c>
      <c r="V122" s="482">
        <v>0</v>
      </c>
      <c r="W122" s="482">
        <v>0</v>
      </c>
      <c r="X122" s="482">
        <v>0</v>
      </c>
      <c r="Y122" s="482">
        <v>260</v>
      </c>
      <c r="Z122" s="482">
        <v>0</v>
      </c>
      <c r="AA122" s="482">
        <v>260</v>
      </c>
      <c r="AB122" s="482">
        <v>0</v>
      </c>
      <c r="AC122" s="482">
        <v>0</v>
      </c>
      <c r="AE122" s="480">
        <v>44012</v>
      </c>
      <c r="AF122" s="482">
        <v>641.99</v>
      </c>
      <c r="AG122" s="482">
        <v>632.59</v>
      </c>
      <c r="AH122" s="482">
        <v>638.01</v>
      </c>
      <c r="AI122" s="482">
        <v>638.9</v>
      </c>
      <c r="AJ122" s="482">
        <v>0</v>
      </c>
      <c r="AK122" s="482">
        <v>635.86</v>
      </c>
      <c r="AL122" s="482">
        <v>39220131</v>
      </c>
      <c r="AM122" s="482">
        <v>848</v>
      </c>
    </row>
    <row r="123" spans="1:39">
      <c r="A123" s="480">
        <v>44013</v>
      </c>
      <c r="B123" s="481">
        <v>2435</v>
      </c>
      <c r="C123" s="481">
        <v>2244</v>
      </c>
      <c r="D123" s="481">
        <v>2313</v>
      </c>
      <c r="E123" s="481">
        <v>2365</v>
      </c>
      <c r="F123" s="482">
        <v>10508</v>
      </c>
      <c r="G123" s="481">
        <v>2313</v>
      </c>
      <c r="H123" s="482">
        <v>28220</v>
      </c>
      <c r="I123" s="482">
        <v>44</v>
      </c>
      <c r="K123" s="480">
        <v>44013</v>
      </c>
      <c r="L123" s="482">
        <v>9.6999999999999993</v>
      </c>
      <c r="M123" s="482">
        <v>9.59</v>
      </c>
      <c r="N123" s="482">
        <v>9.6199999999999992</v>
      </c>
      <c r="O123" s="482">
        <v>9.67</v>
      </c>
      <c r="P123" s="482">
        <v>134800</v>
      </c>
      <c r="Q123" s="482">
        <v>9.61</v>
      </c>
      <c r="R123" s="482">
        <v>1301764</v>
      </c>
      <c r="S123" s="482">
        <v>754</v>
      </c>
      <c r="U123" s="480">
        <v>44013</v>
      </c>
      <c r="V123" s="482">
        <v>0</v>
      </c>
      <c r="W123" s="482">
        <v>0</v>
      </c>
      <c r="X123" s="482">
        <v>0</v>
      </c>
      <c r="Y123" s="482">
        <v>260</v>
      </c>
      <c r="Z123" s="482">
        <v>0</v>
      </c>
      <c r="AA123" s="482">
        <v>260</v>
      </c>
      <c r="AB123" s="482">
        <v>0</v>
      </c>
      <c r="AC123" s="482">
        <v>0</v>
      </c>
      <c r="AE123" s="480">
        <v>44013</v>
      </c>
      <c r="AF123" s="482">
        <v>646.26</v>
      </c>
      <c r="AG123" s="482">
        <v>634.77</v>
      </c>
      <c r="AH123" s="482">
        <v>640.63</v>
      </c>
      <c r="AI123" s="482">
        <v>641.42999999999995</v>
      </c>
      <c r="AJ123" s="482">
        <v>0</v>
      </c>
      <c r="AK123" s="482">
        <v>638.9</v>
      </c>
      <c r="AL123" s="482">
        <v>44381786</v>
      </c>
      <c r="AM123" s="482">
        <v>848</v>
      </c>
    </row>
    <row r="124" spans="1:39">
      <c r="A124" s="480">
        <v>44014</v>
      </c>
      <c r="B124" s="481">
        <v>2574</v>
      </c>
      <c r="C124" s="481">
        <v>2365</v>
      </c>
      <c r="D124" s="482">
        <v>2.4700000000000002</v>
      </c>
      <c r="E124" s="481">
        <v>2452</v>
      </c>
      <c r="F124" s="482">
        <v>21005</v>
      </c>
      <c r="G124" s="481">
        <v>2365</v>
      </c>
      <c r="H124" s="482">
        <v>59676</v>
      </c>
      <c r="I124" s="482">
        <v>50</v>
      </c>
      <c r="K124" s="480">
        <v>44014</v>
      </c>
      <c r="L124" s="482">
        <v>9.92</v>
      </c>
      <c r="M124" s="482">
        <v>9.67</v>
      </c>
      <c r="N124" s="482">
        <v>9.6999999999999993</v>
      </c>
      <c r="O124" s="482">
        <v>9.91</v>
      </c>
      <c r="P124" s="482">
        <v>139847</v>
      </c>
      <c r="Q124" s="482">
        <v>9.67</v>
      </c>
      <c r="R124" s="482">
        <v>1376454</v>
      </c>
      <c r="S124" s="482">
        <v>512</v>
      </c>
      <c r="U124" s="480">
        <v>44014</v>
      </c>
      <c r="V124" s="482">
        <v>0</v>
      </c>
      <c r="W124" s="482">
        <v>0</v>
      </c>
      <c r="X124" s="482">
        <v>0</v>
      </c>
      <c r="Y124" s="482">
        <v>260</v>
      </c>
      <c r="Z124" s="482">
        <v>0</v>
      </c>
      <c r="AA124" s="482">
        <v>260</v>
      </c>
      <c r="AB124" s="482">
        <v>0</v>
      </c>
      <c r="AC124" s="482">
        <v>0</v>
      </c>
      <c r="AE124" s="480">
        <v>44014</v>
      </c>
      <c r="AF124" s="482">
        <v>662.95</v>
      </c>
      <c r="AG124" s="482">
        <v>645.12</v>
      </c>
      <c r="AH124" s="482">
        <v>645.12</v>
      </c>
      <c r="AI124" s="482">
        <v>662</v>
      </c>
      <c r="AJ124" s="482">
        <v>0</v>
      </c>
      <c r="AK124" s="482">
        <v>641.42999999999995</v>
      </c>
      <c r="AL124" s="482">
        <v>45247157</v>
      </c>
      <c r="AM124" s="482">
        <v>849</v>
      </c>
    </row>
    <row r="125" spans="1:39">
      <c r="A125" s="480">
        <v>44015</v>
      </c>
      <c r="B125" s="481">
        <v>2557</v>
      </c>
      <c r="C125" s="482">
        <v>2.4</v>
      </c>
      <c r="D125" s="481">
        <v>2452</v>
      </c>
      <c r="E125" s="481">
        <v>2435</v>
      </c>
      <c r="F125" s="482">
        <v>4025</v>
      </c>
      <c r="G125" s="481">
        <v>2452</v>
      </c>
      <c r="H125" s="482">
        <v>11321</v>
      </c>
      <c r="I125" s="482">
        <v>11</v>
      </c>
      <c r="K125" s="480">
        <v>44015</v>
      </c>
      <c r="L125" s="482">
        <v>9.98</v>
      </c>
      <c r="M125" s="482">
        <v>9.84</v>
      </c>
      <c r="N125" s="482">
        <v>9.98</v>
      </c>
      <c r="O125" s="482">
        <v>9.91</v>
      </c>
      <c r="P125" s="482">
        <v>78750</v>
      </c>
      <c r="Q125" s="482">
        <v>9.91</v>
      </c>
      <c r="R125" s="482">
        <v>779708</v>
      </c>
      <c r="S125" s="482">
        <v>282</v>
      </c>
      <c r="U125" s="480">
        <v>44015</v>
      </c>
      <c r="V125" s="482">
        <v>254</v>
      </c>
      <c r="W125" s="482">
        <v>250</v>
      </c>
      <c r="X125" s="482">
        <v>250</v>
      </c>
      <c r="Y125" s="482">
        <v>254</v>
      </c>
      <c r="Z125" s="482">
        <v>36</v>
      </c>
      <c r="AA125" s="482">
        <v>260</v>
      </c>
      <c r="AB125" s="482">
        <v>9094</v>
      </c>
      <c r="AC125" s="482">
        <v>5</v>
      </c>
      <c r="AE125" s="480">
        <v>44015</v>
      </c>
      <c r="AF125" s="482">
        <v>664.43</v>
      </c>
      <c r="AG125" s="482">
        <v>655.94</v>
      </c>
      <c r="AH125" s="482">
        <v>663.99</v>
      </c>
      <c r="AI125" s="482">
        <v>658.55</v>
      </c>
      <c r="AJ125" s="482">
        <v>0</v>
      </c>
      <c r="AK125" s="482">
        <v>662</v>
      </c>
      <c r="AL125" s="482">
        <v>25317282</v>
      </c>
      <c r="AM125" s="482">
        <v>848</v>
      </c>
    </row>
    <row r="126" spans="1:39">
      <c r="A126" s="480">
        <v>44018</v>
      </c>
      <c r="B126" s="481">
        <v>2452</v>
      </c>
      <c r="C126" s="481">
        <v>2348</v>
      </c>
      <c r="D126" s="481">
        <v>2435</v>
      </c>
      <c r="E126" s="482">
        <v>2.4</v>
      </c>
      <c r="F126" s="482">
        <v>6304</v>
      </c>
      <c r="G126" s="481">
        <v>2435</v>
      </c>
      <c r="H126" s="482">
        <v>17595</v>
      </c>
      <c r="I126" s="482">
        <v>19</v>
      </c>
      <c r="K126" s="480">
        <v>44018</v>
      </c>
      <c r="L126" s="482">
        <v>10.02</v>
      </c>
      <c r="M126" s="482">
        <v>9.6999999999999993</v>
      </c>
      <c r="N126" s="482">
        <v>9.91</v>
      </c>
      <c r="O126" s="482">
        <v>10.02</v>
      </c>
      <c r="P126" s="482">
        <v>135697</v>
      </c>
      <c r="Q126" s="482">
        <v>9.91</v>
      </c>
      <c r="R126" s="482">
        <v>1351404</v>
      </c>
      <c r="S126" s="482">
        <v>542</v>
      </c>
      <c r="U126" s="480">
        <v>44018</v>
      </c>
      <c r="V126" s="482">
        <v>258</v>
      </c>
      <c r="W126" s="482">
        <v>258</v>
      </c>
      <c r="X126" s="482">
        <v>258</v>
      </c>
      <c r="Y126" s="482">
        <v>258</v>
      </c>
      <c r="Z126" s="482">
        <v>10</v>
      </c>
      <c r="AA126" s="482">
        <v>254</v>
      </c>
      <c r="AB126" s="482">
        <v>2580</v>
      </c>
      <c r="AC126" s="482">
        <v>2</v>
      </c>
      <c r="AE126" s="480">
        <v>44018</v>
      </c>
      <c r="AF126" s="482">
        <v>670.31</v>
      </c>
      <c r="AG126" s="482">
        <v>655.71</v>
      </c>
      <c r="AH126" s="482">
        <v>664.52</v>
      </c>
      <c r="AI126" s="482">
        <v>655.79</v>
      </c>
      <c r="AJ126" s="482">
        <v>0</v>
      </c>
      <c r="AK126" s="482">
        <v>658.55</v>
      </c>
      <c r="AL126" s="482">
        <v>35893663</v>
      </c>
      <c r="AM126" s="482">
        <v>848</v>
      </c>
    </row>
    <row r="127" spans="1:39">
      <c r="A127" s="480">
        <v>44019</v>
      </c>
      <c r="B127" s="482">
        <v>0</v>
      </c>
      <c r="C127" s="482">
        <v>0</v>
      </c>
      <c r="D127" s="482">
        <v>0</v>
      </c>
      <c r="E127" s="482">
        <v>2.4</v>
      </c>
      <c r="F127" s="482">
        <v>0</v>
      </c>
      <c r="G127" s="482">
        <v>2.4</v>
      </c>
      <c r="H127" s="482">
        <v>0</v>
      </c>
      <c r="I127" s="482">
        <v>0</v>
      </c>
      <c r="K127" s="480">
        <v>44019</v>
      </c>
      <c r="L127" s="482">
        <v>10.14</v>
      </c>
      <c r="M127" s="482">
        <v>9.8800000000000008</v>
      </c>
      <c r="N127" s="482">
        <v>10</v>
      </c>
      <c r="O127" s="482">
        <v>9.99</v>
      </c>
      <c r="P127" s="482">
        <v>194555</v>
      </c>
      <c r="Q127" s="482">
        <v>10.02</v>
      </c>
      <c r="R127" s="482">
        <v>1934732</v>
      </c>
      <c r="S127" s="482">
        <v>565</v>
      </c>
      <c r="U127" s="480">
        <v>44019</v>
      </c>
      <c r="V127" s="482">
        <v>262</v>
      </c>
      <c r="W127" s="482">
        <v>254</v>
      </c>
      <c r="X127" s="482">
        <v>254</v>
      </c>
      <c r="Y127" s="482">
        <v>262</v>
      </c>
      <c r="Z127" s="482">
        <v>50</v>
      </c>
      <c r="AA127" s="482">
        <v>258</v>
      </c>
      <c r="AB127" s="482">
        <v>12902</v>
      </c>
      <c r="AC127" s="482">
        <v>10</v>
      </c>
      <c r="AE127" s="480">
        <v>44019</v>
      </c>
      <c r="AF127" s="482">
        <v>652.36</v>
      </c>
      <c r="AG127" s="482">
        <v>642.62</v>
      </c>
      <c r="AH127" s="482">
        <v>652.36</v>
      </c>
      <c r="AI127" s="482">
        <v>644.12</v>
      </c>
      <c r="AJ127" s="482">
        <v>0</v>
      </c>
      <c r="AK127" s="482">
        <v>655.79</v>
      </c>
      <c r="AL127" s="482">
        <v>43915659</v>
      </c>
      <c r="AM127" s="482">
        <v>847</v>
      </c>
    </row>
    <row r="128" spans="1:39">
      <c r="A128" s="480">
        <v>44020</v>
      </c>
      <c r="B128" s="482">
        <v>0</v>
      </c>
      <c r="C128" s="482">
        <v>0</v>
      </c>
      <c r="D128" s="482">
        <v>0</v>
      </c>
      <c r="E128" s="482">
        <v>2.4</v>
      </c>
      <c r="F128" s="482">
        <v>0</v>
      </c>
      <c r="G128" s="482">
        <v>2.4</v>
      </c>
      <c r="H128" s="482">
        <v>0</v>
      </c>
      <c r="I128" s="482">
        <v>0</v>
      </c>
      <c r="K128" s="480">
        <v>44020</v>
      </c>
      <c r="L128" s="482">
        <v>10.02</v>
      </c>
      <c r="M128" s="482">
        <v>9.92</v>
      </c>
      <c r="N128" s="482">
        <v>10.02</v>
      </c>
      <c r="O128" s="482">
        <v>9.9700000000000006</v>
      </c>
      <c r="P128" s="482">
        <v>143830</v>
      </c>
      <c r="Q128" s="482">
        <v>9.99</v>
      </c>
      <c r="R128" s="482">
        <v>1435138</v>
      </c>
      <c r="S128" s="482">
        <v>375</v>
      </c>
      <c r="U128" s="480">
        <v>44020</v>
      </c>
      <c r="V128" s="482">
        <v>0</v>
      </c>
      <c r="W128" s="482">
        <v>0</v>
      </c>
      <c r="X128" s="482">
        <v>0</v>
      </c>
      <c r="Y128" s="482">
        <v>262</v>
      </c>
      <c r="Z128" s="482">
        <v>0</v>
      </c>
      <c r="AA128" s="482">
        <v>262</v>
      </c>
      <c r="AB128" s="482">
        <v>0</v>
      </c>
      <c r="AC128" s="482">
        <v>0</v>
      </c>
      <c r="AE128" s="480">
        <v>44020</v>
      </c>
      <c r="AF128" s="482">
        <v>648.59</v>
      </c>
      <c r="AG128" s="482">
        <v>640.28</v>
      </c>
      <c r="AH128" s="482">
        <v>644.35</v>
      </c>
      <c r="AI128" s="482">
        <v>641.07000000000005</v>
      </c>
      <c r="AJ128" s="482">
        <v>0</v>
      </c>
      <c r="AK128" s="482">
        <v>644.12</v>
      </c>
      <c r="AL128" s="482">
        <v>48772532</v>
      </c>
      <c r="AM128" s="482">
        <v>848</v>
      </c>
    </row>
    <row r="129" spans="1:39">
      <c r="A129" s="480">
        <v>44021</v>
      </c>
      <c r="B129" s="482">
        <v>0</v>
      </c>
      <c r="C129" s="482">
        <v>0</v>
      </c>
      <c r="D129" s="482">
        <v>0</v>
      </c>
      <c r="E129" s="482">
        <v>2.4</v>
      </c>
      <c r="F129" s="482">
        <v>0</v>
      </c>
      <c r="G129" s="482">
        <v>2.4</v>
      </c>
      <c r="H129" s="482">
        <v>0</v>
      </c>
      <c r="I129" s="482">
        <v>0</v>
      </c>
      <c r="K129" s="480">
        <v>44021</v>
      </c>
      <c r="L129" s="482">
        <v>10.039999999999999</v>
      </c>
      <c r="M129" s="482">
        <v>9.84</v>
      </c>
      <c r="N129" s="482">
        <v>9.84</v>
      </c>
      <c r="O129" s="482">
        <v>9.98</v>
      </c>
      <c r="P129" s="482">
        <v>399476</v>
      </c>
      <c r="Q129" s="482">
        <v>9.9700000000000006</v>
      </c>
      <c r="R129" s="482">
        <v>3988151</v>
      </c>
      <c r="S129" s="482">
        <v>335</v>
      </c>
      <c r="U129" s="480">
        <v>44021</v>
      </c>
      <c r="V129" s="482">
        <v>260</v>
      </c>
      <c r="W129" s="482">
        <v>260</v>
      </c>
      <c r="X129" s="482">
        <v>260</v>
      </c>
      <c r="Y129" s="482">
        <v>260</v>
      </c>
      <c r="Z129" s="482">
        <v>12</v>
      </c>
      <c r="AA129" s="482">
        <v>262</v>
      </c>
      <c r="AB129" s="482">
        <v>3120</v>
      </c>
      <c r="AC129" s="482">
        <v>3</v>
      </c>
      <c r="AE129" s="480">
        <v>44021</v>
      </c>
      <c r="AF129" s="482">
        <v>646.53</v>
      </c>
      <c r="AG129" s="482">
        <v>635.09</v>
      </c>
      <c r="AH129" s="482">
        <v>639.84</v>
      </c>
      <c r="AI129" s="482">
        <v>636.84</v>
      </c>
      <c r="AJ129" s="482">
        <v>0</v>
      </c>
      <c r="AK129" s="482">
        <v>641.07000000000005</v>
      </c>
      <c r="AL129" s="482">
        <v>43840969</v>
      </c>
      <c r="AM129" s="482">
        <v>847</v>
      </c>
    </row>
    <row r="130" spans="1:39">
      <c r="A130" s="480">
        <v>44022</v>
      </c>
      <c r="B130" s="482">
        <v>0</v>
      </c>
      <c r="C130" s="482">
        <v>0</v>
      </c>
      <c r="D130" s="482">
        <v>0</v>
      </c>
      <c r="E130" s="482">
        <v>2.4</v>
      </c>
      <c r="F130" s="482">
        <v>0</v>
      </c>
      <c r="G130" s="482">
        <v>2.4</v>
      </c>
      <c r="H130" s="482">
        <v>0</v>
      </c>
      <c r="I130" s="482">
        <v>0</v>
      </c>
      <c r="K130" s="480">
        <v>44022</v>
      </c>
      <c r="L130" s="482">
        <v>9.99</v>
      </c>
      <c r="M130" s="482">
        <v>9.84</v>
      </c>
      <c r="N130" s="482">
        <v>9.9499999999999993</v>
      </c>
      <c r="O130" s="482">
        <v>9.92</v>
      </c>
      <c r="P130" s="482">
        <v>42780</v>
      </c>
      <c r="Q130" s="482">
        <v>9.98</v>
      </c>
      <c r="R130" s="482">
        <v>423115</v>
      </c>
      <c r="S130" s="482">
        <v>189</v>
      </c>
      <c r="U130" s="480">
        <v>44022</v>
      </c>
      <c r="V130" s="482">
        <v>0</v>
      </c>
      <c r="W130" s="482">
        <v>0</v>
      </c>
      <c r="X130" s="482">
        <v>0</v>
      </c>
      <c r="Y130" s="482">
        <v>260</v>
      </c>
      <c r="Z130" s="482">
        <v>0</v>
      </c>
      <c r="AA130" s="482">
        <v>260</v>
      </c>
      <c r="AB130" s="482">
        <v>0</v>
      </c>
      <c r="AC130" s="482">
        <v>0</v>
      </c>
      <c r="AE130" s="480">
        <v>44022</v>
      </c>
      <c r="AF130" s="482">
        <v>635</v>
      </c>
      <c r="AG130" s="482">
        <v>629.75</v>
      </c>
      <c r="AH130" s="482">
        <v>633.25</v>
      </c>
      <c r="AI130" s="482">
        <v>632.97</v>
      </c>
      <c r="AJ130" s="482">
        <v>0</v>
      </c>
      <c r="AK130" s="482">
        <v>636.79999999999995</v>
      </c>
      <c r="AL130" s="482">
        <v>39966336</v>
      </c>
      <c r="AM130" s="482">
        <v>848</v>
      </c>
    </row>
    <row r="131" spans="1:39">
      <c r="A131" s="480">
        <v>44025</v>
      </c>
      <c r="B131" s="482">
        <v>0</v>
      </c>
      <c r="C131" s="482">
        <v>0</v>
      </c>
      <c r="D131" s="482">
        <v>0</v>
      </c>
      <c r="E131" s="482">
        <v>2.4</v>
      </c>
      <c r="F131" s="482">
        <v>0</v>
      </c>
      <c r="G131" s="482">
        <v>2.4</v>
      </c>
      <c r="H131" s="482">
        <v>0</v>
      </c>
      <c r="I131" s="482">
        <v>0</v>
      </c>
      <c r="K131" s="480">
        <v>44025</v>
      </c>
      <c r="L131" s="482">
        <v>10</v>
      </c>
      <c r="M131" s="482">
        <v>9.7200000000000006</v>
      </c>
      <c r="N131" s="482">
        <v>9.92</v>
      </c>
      <c r="O131" s="482">
        <v>9.9499999999999993</v>
      </c>
      <c r="P131" s="482">
        <v>58837</v>
      </c>
      <c r="Q131" s="482">
        <v>9.92</v>
      </c>
      <c r="R131" s="482">
        <v>582110</v>
      </c>
      <c r="S131" s="482">
        <v>274</v>
      </c>
      <c r="U131" s="480">
        <v>44025</v>
      </c>
      <c r="V131" s="482">
        <v>260</v>
      </c>
      <c r="W131" s="482">
        <v>258</v>
      </c>
      <c r="X131" s="482">
        <v>258</v>
      </c>
      <c r="Y131" s="482">
        <v>260</v>
      </c>
      <c r="Z131" s="482">
        <v>13</v>
      </c>
      <c r="AA131" s="482">
        <v>260</v>
      </c>
      <c r="AB131" s="482">
        <v>3374</v>
      </c>
      <c r="AC131" s="482">
        <v>3</v>
      </c>
      <c r="AE131" s="480">
        <v>44025</v>
      </c>
      <c r="AF131" s="482">
        <v>641.6</v>
      </c>
      <c r="AG131" s="482">
        <v>623.02</v>
      </c>
      <c r="AH131" s="482">
        <v>636.22</v>
      </c>
      <c r="AI131" s="482">
        <v>630.72</v>
      </c>
      <c r="AJ131" s="482">
        <v>0</v>
      </c>
      <c r="AK131" s="482">
        <v>632.97</v>
      </c>
      <c r="AL131" s="482">
        <v>41714071</v>
      </c>
      <c r="AM131" s="482">
        <v>849</v>
      </c>
    </row>
    <row r="132" spans="1:39">
      <c r="A132" s="480">
        <v>44026</v>
      </c>
      <c r="B132" s="482">
        <v>0</v>
      </c>
      <c r="C132" s="482">
        <v>0</v>
      </c>
      <c r="D132" s="482">
        <v>0</v>
      </c>
      <c r="E132" s="482">
        <v>2.4</v>
      </c>
      <c r="F132" s="482">
        <v>0</v>
      </c>
      <c r="G132" s="482">
        <v>2.4</v>
      </c>
      <c r="H132" s="482">
        <v>0</v>
      </c>
      <c r="I132" s="482">
        <v>0</v>
      </c>
      <c r="K132" s="480">
        <v>44026</v>
      </c>
      <c r="L132" s="482">
        <v>9.9499999999999993</v>
      </c>
      <c r="M132" s="482">
        <v>9.84</v>
      </c>
      <c r="N132" s="482">
        <v>9.8800000000000008</v>
      </c>
      <c r="O132" s="482">
        <v>9.9</v>
      </c>
      <c r="P132" s="482">
        <v>43352</v>
      </c>
      <c r="Q132" s="482">
        <v>9.9499999999999993</v>
      </c>
      <c r="R132" s="482">
        <v>428854</v>
      </c>
      <c r="S132" s="482">
        <v>176</v>
      </c>
      <c r="U132" s="480">
        <v>44026</v>
      </c>
      <c r="V132" s="482">
        <v>0</v>
      </c>
      <c r="W132" s="482">
        <v>0</v>
      </c>
      <c r="X132" s="482">
        <v>0</v>
      </c>
      <c r="Y132" s="482">
        <v>260</v>
      </c>
      <c r="Z132" s="482">
        <v>0</v>
      </c>
      <c r="AA132" s="482">
        <v>260</v>
      </c>
      <c r="AB132" s="482">
        <v>0</v>
      </c>
      <c r="AC132" s="482">
        <v>0</v>
      </c>
      <c r="AE132" s="480">
        <v>44026</v>
      </c>
      <c r="AF132" s="482">
        <v>631.37</v>
      </c>
      <c r="AG132" s="482">
        <v>619.53</v>
      </c>
      <c r="AH132" s="482">
        <v>626.74</v>
      </c>
      <c r="AI132" s="482">
        <v>629.24</v>
      </c>
      <c r="AJ132" s="482">
        <v>0</v>
      </c>
      <c r="AK132" s="482">
        <v>630.72</v>
      </c>
      <c r="AL132" s="482">
        <v>42300142</v>
      </c>
      <c r="AM132" s="482">
        <v>848</v>
      </c>
    </row>
    <row r="133" spans="1:39">
      <c r="A133" s="480">
        <v>44027</v>
      </c>
      <c r="B133" s="482">
        <v>2.6</v>
      </c>
      <c r="C133" s="482">
        <v>2.4</v>
      </c>
      <c r="D133" s="482">
        <v>2.6</v>
      </c>
      <c r="E133" s="482">
        <v>2.52</v>
      </c>
      <c r="F133" s="482">
        <v>505829</v>
      </c>
      <c r="G133" s="482">
        <v>2.4</v>
      </c>
      <c r="H133" s="482">
        <v>1225014</v>
      </c>
      <c r="I133" s="482">
        <v>166</v>
      </c>
      <c r="K133" s="480">
        <v>44027</v>
      </c>
      <c r="L133" s="482">
        <v>10.36</v>
      </c>
      <c r="M133" s="482">
        <v>9.92</v>
      </c>
      <c r="N133" s="482">
        <v>9.94</v>
      </c>
      <c r="O133" s="482">
        <v>10.1</v>
      </c>
      <c r="P133" s="482">
        <v>155238</v>
      </c>
      <c r="Q133" s="482">
        <v>9.9</v>
      </c>
      <c r="R133" s="482">
        <v>1556077</v>
      </c>
      <c r="S133" s="482">
        <v>592</v>
      </c>
      <c r="U133" s="480">
        <v>44027</v>
      </c>
      <c r="V133" s="482">
        <v>258</v>
      </c>
      <c r="W133" s="482">
        <v>258</v>
      </c>
      <c r="X133" s="482">
        <v>258</v>
      </c>
      <c r="Y133" s="482">
        <v>258</v>
      </c>
      <c r="Z133" s="482">
        <v>10</v>
      </c>
      <c r="AA133" s="482">
        <v>260</v>
      </c>
      <c r="AB133" s="482">
        <v>2580</v>
      </c>
      <c r="AC133" s="482">
        <v>1</v>
      </c>
      <c r="AE133" s="480">
        <v>44027</v>
      </c>
      <c r="AF133" s="482">
        <v>642.51</v>
      </c>
      <c r="AG133" s="482">
        <v>630.94000000000005</v>
      </c>
      <c r="AH133" s="482">
        <v>631.54</v>
      </c>
      <c r="AI133" s="482">
        <v>637.29</v>
      </c>
      <c r="AJ133" s="482">
        <v>0</v>
      </c>
      <c r="AK133" s="482">
        <v>629.24</v>
      </c>
      <c r="AL133" s="482">
        <v>43207621</v>
      </c>
      <c r="AM133" s="482">
        <v>848</v>
      </c>
    </row>
    <row r="134" spans="1:39">
      <c r="A134" s="480">
        <v>44028</v>
      </c>
      <c r="B134" s="482">
        <v>2.56</v>
      </c>
      <c r="C134" s="482">
        <v>2.42</v>
      </c>
      <c r="D134" s="482">
        <v>2.5</v>
      </c>
      <c r="E134" s="482">
        <v>2.5</v>
      </c>
      <c r="F134" s="482">
        <v>58368</v>
      </c>
      <c r="G134" s="482">
        <v>2.52</v>
      </c>
      <c r="H134" s="482">
        <v>146120</v>
      </c>
      <c r="I134" s="482">
        <v>62</v>
      </c>
      <c r="K134" s="480">
        <v>44028</v>
      </c>
      <c r="L134" s="482">
        <v>10.7</v>
      </c>
      <c r="M134" s="482">
        <v>10.14</v>
      </c>
      <c r="N134" s="482">
        <v>10.26</v>
      </c>
      <c r="O134" s="482">
        <v>10.48</v>
      </c>
      <c r="P134" s="482">
        <v>119967</v>
      </c>
      <c r="Q134" s="482">
        <v>10.1</v>
      </c>
      <c r="R134" s="482">
        <v>1254881</v>
      </c>
      <c r="S134" s="482">
        <v>727</v>
      </c>
      <c r="U134" s="480">
        <v>44028</v>
      </c>
      <c r="V134" s="482">
        <v>0</v>
      </c>
      <c r="W134" s="482">
        <v>0</v>
      </c>
      <c r="X134" s="482">
        <v>0</v>
      </c>
      <c r="Y134" s="482">
        <v>258</v>
      </c>
      <c r="Z134" s="482">
        <v>0</v>
      </c>
      <c r="AA134" s="482">
        <v>258</v>
      </c>
      <c r="AB134" s="482">
        <v>0</v>
      </c>
      <c r="AC134" s="482">
        <v>0</v>
      </c>
      <c r="AE134" s="480">
        <v>44028</v>
      </c>
      <c r="AF134" s="482">
        <v>640.16</v>
      </c>
      <c r="AG134" s="482">
        <v>630.98</v>
      </c>
      <c r="AH134" s="482">
        <v>636.66</v>
      </c>
      <c r="AI134" s="482">
        <v>637.54999999999995</v>
      </c>
      <c r="AJ134" s="482">
        <v>0</v>
      </c>
      <c r="AK134" s="482">
        <v>637.29</v>
      </c>
      <c r="AL134" s="482">
        <v>32943776</v>
      </c>
      <c r="AM134" s="482">
        <v>847</v>
      </c>
    </row>
    <row r="135" spans="1:39">
      <c r="A135" s="480">
        <v>44029</v>
      </c>
      <c r="B135" s="482">
        <v>2.52</v>
      </c>
      <c r="C135" s="482">
        <v>2.44</v>
      </c>
      <c r="D135" s="482">
        <v>2.48</v>
      </c>
      <c r="E135" s="482">
        <v>2.52</v>
      </c>
      <c r="F135" s="482">
        <v>56968</v>
      </c>
      <c r="G135" s="482">
        <v>2.5</v>
      </c>
      <c r="H135" s="482">
        <v>142518</v>
      </c>
      <c r="I135" s="482">
        <v>44</v>
      </c>
      <c r="K135" s="480">
        <v>44029</v>
      </c>
      <c r="L135" s="482">
        <v>10.82</v>
      </c>
      <c r="M135" s="482">
        <v>10.36</v>
      </c>
      <c r="N135" s="482">
        <v>10.5</v>
      </c>
      <c r="O135" s="482">
        <v>10.6</v>
      </c>
      <c r="P135" s="482">
        <v>129291</v>
      </c>
      <c r="Q135" s="482">
        <v>10.48</v>
      </c>
      <c r="R135" s="482">
        <v>1378882</v>
      </c>
      <c r="S135" s="482">
        <v>613</v>
      </c>
      <c r="U135" s="480">
        <v>44029</v>
      </c>
      <c r="V135" s="482">
        <v>260</v>
      </c>
      <c r="W135" s="482">
        <v>260</v>
      </c>
      <c r="X135" s="482">
        <v>260</v>
      </c>
      <c r="Y135" s="482">
        <v>258</v>
      </c>
      <c r="Z135" s="482">
        <v>1</v>
      </c>
      <c r="AA135" s="482">
        <v>258</v>
      </c>
      <c r="AB135" s="482">
        <v>260</v>
      </c>
      <c r="AC135" s="482">
        <v>1</v>
      </c>
      <c r="AE135" s="480">
        <v>44029</v>
      </c>
      <c r="AF135" s="482">
        <v>645.86</v>
      </c>
      <c r="AG135" s="482">
        <v>634.9</v>
      </c>
      <c r="AH135" s="482">
        <v>637.71</v>
      </c>
      <c r="AI135" s="482">
        <v>641.48</v>
      </c>
      <c r="AJ135" s="482">
        <v>0</v>
      </c>
      <c r="AK135" s="482">
        <v>637.54999999999995</v>
      </c>
      <c r="AL135" s="482">
        <v>34713809</v>
      </c>
      <c r="AM135" s="482">
        <v>848</v>
      </c>
    </row>
    <row r="136" spans="1:39">
      <c r="A136" s="480">
        <v>44032</v>
      </c>
      <c r="B136" s="482">
        <v>2.56</v>
      </c>
      <c r="C136" s="482">
        <v>2.5</v>
      </c>
      <c r="D136" s="482">
        <v>2.52</v>
      </c>
      <c r="E136" s="482">
        <v>2.52</v>
      </c>
      <c r="F136" s="482">
        <v>15757</v>
      </c>
      <c r="G136" s="482">
        <v>2.52</v>
      </c>
      <c r="H136" s="482">
        <v>39670</v>
      </c>
      <c r="I136" s="482">
        <v>33</v>
      </c>
      <c r="K136" s="480">
        <v>44032</v>
      </c>
      <c r="L136" s="482">
        <v>10.78</v>
      </c>
      <c r="M136" s="482">
        <v>10.52</v>
      </c>
      <c r="N136" s="482">
        <v>10.74</v>
      </c>
      <c r="O136" s="482">
        <v>10.78</v>
      </c>
      <c r="P136" s="482">
        <v>44765</v>
      </c>
      <c r="Q136" s="482">
        <v>10.6</v>
      </c>
      <c r="R136" s="482">
        <v>477112</v>
      </c>
      <c r="S136" s="482">
        <v>266</v>
      </c>
      <c r="U136" s="480">
        <v>44032</v>
      </c>
      <c r="V136" s="482">
        <v>0</v>
      </c>
      <c r="W136" s="482">
        <v>0</v>
      </c>
      <c r="X136" s="482">
        <v>0</v>
      </c>
      <c r="Y136" s="482">
        <v>258</v>
      </c>
      <c r="Z136" s="482">
        <v>0</v>
      </c>
      <c r="AA136" s="482">
        <v>258</v>
      </c>
      <c r="AB136" s="482">
        <v>0</v>
      </c>
      <c r="AC136" s="482">
        <v>0</v>
      </c>
      <c r="AE136" s="480">
        <v>44032</v>
      </c>
      <c r="AF136" s="482">
        <v>653.23</v>
      </c>
      <c r="AG136" s="482">
        <v>638.20000000000005</v>
      </c>
      <c r="AH136" s="482">
        <v>641.83000000000004</v>
      </c>
      <c r="AI136" s="482">
        <v>653.15</v>
      </c>
      <c r="AJ136" s="482">
        <v>0</v>
      </c>
      <c r="AK136" s="482">
        <v>641.48</v>
      </c>
      <c r="AL136" s="482">
        <v>34775091</v>
      </c>
      <c r="AM136" s="482">
        <v>848</v>
      </c>
    </row>
    <row r="137" spans="1:39">
      <c r="A137" s="480">
        <v>44033</v>
      </c>
      <c r="B137" s="482">
        <v>2.56</v>
      </c>
      <c r="C137" s="482">
        <v>2.46</v>
      </c>
      <c r="D137" s="482">
        <v>2.52</v>
      </c>
      <c r="E137" s="482">
        <v>2.52</v>
      </c>
      <c r="F137" s="482">
        <v>40476</v>
      </c>
      <c r="G137" s="482">
        <v>2.52</v>
      </c>
      <c r="H137" s="482">
        <v>101293</v>
      </c>
      <c r="I137" s="482">
        <v>69</v>
      </c>
      <c r="K137" s="480">
        <v>44033</v>
      </c>
      <c r="L137" s="482">
        <v>10.86</v>
      </c>
      <c r="M137" s="482">
        <v>10.38</v>
      </c>
      <c r="N137" s="482">
        <v>10.8</v>
      </c>
      <c r="O137" s="482">
        <v>10.5</v>
      </c>
      <c r="P137" s="482">
        <v>220437</v>
      </c>
      <c r="Q137" s="482">
        <v>10.78</v>
      </c>
      <c r="R137" s="482">
        <v>2349967</v>
      </c>
      <c r="S137" s="482">
        <v>965</v>
      </c>
      <c r="U137" s="480">
        <v>44033</v>
      </c>
      <c r="V137" s="482">
        <v>0</v>
      </c>
      <c r="W137" s="482">
        <v>0</v>
      </c>
      <c r="X137" s="482">
        <v>0</v>
      </c>
      <c r="Y137" s="482">
        <v>258</v>
      </c>
      <c r="Z137" s="482">
        <v>0</v>
      </c>
      <c r="AA137" s="482">
        <v>258</v>
      </c>
      <c r="AB137" s="482">
        <v>0</v>
      </c>
      <c r="AC137" s="482">
        <v>0</v>
      </c>
      <c r="AE137" s="480">
        <v>44033</v>
      </c>
      <c r="AF137" s="482">
        <v>663.5</v>
      </c>
      <c r="AG137" s="482">
        <v>630.34</v>
      </c>
      <c r="AH137" s="482">
        <v>656.6</v>
      </c>
      <c r="AI137" s="482">
        <v>638.27</v>
      </c>
      <c r="AJ137" s="482">
        <v>0</v>
      </c>
      <c r="AK137" s="482">
        <v>653.15</v>
      </c>
      <c r="AL137" s="484">
        <v>100000000</v>
      </c>
      <c r="AM137" s="482">
        <v>848</v>
      </c>
    </row>
    <row r="138" spans="1:39">
      <c r="A138" s="480">
        <v>44034</v>
      </c>
      <c r="B138" s="482">
        <v>2.54</v>
      </c>
      <c r="C138" s="482">
        <v>2.48</v>
      </c>
      <c r="D138" s="482">
        <v>2.52</v>
      </c>
      <c r="E138" s="482">
        <v>2.54</v>
      </c>
      <c r="F138" s="482">
        <v>11795</v>
      </c>
      <c r="G138" s="482">
        <v>2.52</v>
      </c>
      <c r="H138" s="482">
        <v>29488</v>
      </c>
      <c r="I138" s="482">
        <v>22</v>
      </c>
      <c r="K138" s="480">
        <v>44034</v>
      </c>
      <c r="L138" s="482">
        <v>10.66</v>
      </c>
      <c r="M138" s="482">
        <v>10.42</v>
      </c>
      <c r="N138" s="482">
        <v>10.42</v>
      </c>
      <c r="O138" s="482">
        <v>10.66</v>
      </c>
      <c r="P138" s="482">
        <v>84746</v>
      </c>
      <c r="Q138" s="482">
        <v>10.5</v>
      </c>
      <c r="R138" s="482">
        <v>891732</v>
      </c>
      <c r="S138" s="482">
        <v>456</v>
      </c>
      <c r="U138" s="480">
        <v>44034</v>
      </c>
      <c r="V138" s="482">
        <v>258</v>
      </c>
      <c r="W138" s="482">
        <v>256</v>
      </c>
      <c r="X138" s="482">
        <v>256</v>
      </c>
      <c r="Y138" s="482">
        <v>258</v>
      </c>
      <c r="Z138" s="482">
        <v>238</v>
      </c>
      <c r="AA138" s="482">
        <v>258</v>
      </c>
      <c r="AB138" s="482">
        <v>60938</v>
      </c>
      <c r="AC138" s="482">
        <v>2</v>
      </c>
      <c r="AE138" s="480">
        <v>44034</v>
      </c>
      <c r="AF138" s="482">
        <v>647.92999999999995</v>
      </c>
      <c r="AG138" s="482">
        <v>630.26</v>
      </c>
      <c r="AH138" s="482">
        <v>633.9</v>
      </c>
      <c r="AI138" s="482">
        <v>647.76</v>
      </c>
      <c r="AJ138" s="482">
        <v>0</v>
      </c>
      <c r="AK138" s="482">
        <v>638.27</v>
      </c>
      <c r="AL138" s="482">
        <v>52465784</v>
      </c>
      <c r="AM138" s="482">
        <v>849</v>
      </c>
    </row>
    <row r="139" spans="1:39">
      <c r="A139" s="480">
        <v>44035</v>
      </c>
      <c r="B139" s="482">
        <v>2.6</v>
      </c>
      <c r="C139" s="482">
        <v>2.46</v>
      </c>
      <c r="D139" s="482">
        <v>2.5</v>
      </c>
      <c r="E139" s="482">
        <v>2.58</v>
      </c>
      <c r="F139" s="482">
        <v>13628</v>
      </c>
      <c r="G139" s="482">
        <v>2.54</v>
      </c>
      <c r="H139" s="482">
        <v>33872</v>
      </c>
      <c r="I139" s="482">
        <v>29</v>
      </c>
      <c r="K139" s="480">
        <v>44035</v>
      </c>
      <c r="L139" s="482">
        <v>10.74</v>
      </c>
      <c r="M139" s="482">
        <v>10.52</v>
      </c>
      <c r="N139" s="482">
        <v>10.66</v>
      </c>
      <c r="O139" s="482">
        <v>10.7</v>
      </c>
      <c r="P139" s="482">
        <v>51963</v>
      </c>
      <c r="Q139" s="482">
        <v>10.66</v>
      </c>
      <c r="R139" s="482">
        <v>553014</v>
      </c>
      <c r="S139" s="482">
        <v>271</v>
      </c>
      <c r="U139" s="480">
        <v>44035</v>
      </c>
      <c r="V139" s="482">
        <v>258</v>
      </c>
      <c r="W139" s="482">
        <v>258</v>
      </c>
      <c r="X139" s="482">
        <v>258</v>
      </c>
      <c r="Y139" s="482">
        <v>258</v>
      </c>
      <c r="Z139" s="482">
        <v>1</v>
      </c>
      <c r="AA139" s="482">
        <v>258</v>
      </c>
      <c r="AB139" s="482">
        <v>258</v>
      </c>
      <c r="AC139" s="482">
        <v>1</v>
      </c>
      <c r="AE139" s="480">
        <v>44035</v>
      </c>
      <c r="AF139" s="482">
        <v>646.96</v>
      </c>
      <c r="AG139" s="482">
        <v>634.64</v>
      </c>
      <c r="AH139" s="482">
        <v>646.16</v>
      </c>
      <c r="AI139" s="482">
        <v>640.35</v>
      </c>
      <c r="AJ139" s="482">
        <v>0</v>
      </c>
      <c r="AK139" s="482">
        <v>647.76</v>
      </c>
      <c r="AL139" s="482">
        <v>30095741</v>
      </c>
      <c r="AM139" s="482">
        <v>849</v>
      </c>
    </row>
    <row r="140" spans="1:39">
      <c r="A140" s="480">
        <v>44036</v>
      </c>
      <c r="B140" s="482">
        <v>2.56</v>
      </c>
      <c r="C140" s="482">
        <v>2.5</v>
      </c>
      <c r="D140" s="482">
        <v>2.52</v>
      </c>
      <c r="E140" s="482">
        <v>2.5</v>
      </c>
      <c r="F140" s="482">
        <v>21483</v>
      </c>
      <c r="G140" s="482">
        <v>2.58</v>
      </c>
      <c r="H140" s="482">
        <v>53754</v>
      </c>
      <c r="I140" s="482">
        <v>33</v>
      </c>
      <c r="K140" s="480">
        <v>44036</v>
      </c>
      <c r="L140" s="482">
        <v>10.78</v>
      </c>
      <c r="M140" s="482">
        <v>10.48</v>
      </c>
      <c r="N140" s="482">
        <v>10.48</v>
      </c>
      <c r="O140" s="482">
        <v>10.78</v>
      </c>
      <c r="P140" s="482">
        <v>87754</v>
      </c>
      <c r="Q140" s="482">
        <v>10.7</v>
      </c>
      <c r="R140" s="482">
        <v>936682</v>
      </c>
      <c r="S140" s="482">
        <v>345</v>
      </c>
      <c r="U140" s="480">
        <v>44036</v>
      </c>
      <c r="V140" s="482">
        <v>256</v>
      </c>
      <c r="W140" s="482">
        <v>256</v>
      </c>
      <c r="X140" s="482">
        <v>256</v>
      </c>
      <c r="Y140" s="482">
        <v>258</v>
      </c>
      <c r="Z140" s="482">
        <v>4</v>
      </c>
      <c r="AA140" s="482">
        <v>258</v>
      </c>
      <c r="AB140" s="482">
        <v>1024</v>
      </c>
      <c r="AC140" s="482">
        <v>1</v>
      </c>
      <c r="AE140" s="480">
        <v>44036</v>
      </c>
      <c r="AF140" s="482">
        <v>638.5</v>
      </c>
      <c r="AG140" s="482">
        <v>628.42999999999995</v>
      </c>
      <c r="AH140" s="482">
        <v>633.49</v>
      </c>
      <c r="AI140" s="482">
        <v>634.32000000000005</v>
      </c>
      <c r="AJ140" s="482">
        <v>0</v>
      </c>
      <c r="AK140" s="482">
        <v>640.35</v>
      </c>
      <c r="AL140" s="482">
        <v>37416271</v>
      </c>
      <c r="AM140" s="482">
        <v>847</v>
      </c>
    </row>
    <row r="141" spans="1:39">
      <c r="A141" s="480">
        <v>44039</v>
      </c>
      <c r="B141" s="482">
        <v>2.6</v>
      </c>
      <c r="C141" s="482">
        <v>2.5</v>
      </c>
      <c r="D141" s="482">
        <v>2.54</v>
      </c>
      <c r="E141" s="482">
        <v>2.54</v>
      </c>
      <c r="F141" s="482">
        <v>7864</v>
      </c>
      <c r="G141" s="482">
        <v>2.5</v>
      </c>
      <c r="H141" s="482">
        <v>19764</v>
      </c>
      <c r="I141" s="482">
        <v>22</v>
      </c>
      <c r="K141" s="480">
        <v>44039</v>
      </c>
      <c r="L141" s="482">
        <v>10.78</v>
      </c>
      <c r="M141" s="482">
        <v>10.54</v>
      </c>
      <c r="N141" s="482">
        <v>10.78</v>
      </c>
      <c r="O141" s="482">
        <v>10.54</v>
      </c>
      <c r="P141" s="482">
        <v>33995</v>
      </c>
      <c r="Q141" s="482">
        <v>10.78</v>
      </c>
      <c r="R141" s="482">
        <v>361647</v>
      </c>
      <c r="S141" s="482">
        <v>298</v>
      </c>
      <c r="U141" s="480">
        <v>44039</v>
      </c>
      <c r="V141" s="482">
        <v>258</v>
      </c>
      <c r="W141" s="482">
        <v>258</v>
      </c>
      <c r="X141" s="482">
        <v>258</v>
      </c>
      <c r="Y141" s="482">
        <v>258</v>
      </c>
      <c r="Z141" s="482">
        <v>8</v>
      </c>
      <c r="AA141" s="482">
        <v>258</v>
      </c>
      <c r="AB141" s="482">
        <v>2064</v>
      </c>
      <c r="AC141" s="482">
        <v>3</v>
      </c>
      <c r="AE141" s="480">
        <v>44039</v>
      </c>
      <c r="AF141" s="482">
        <v>641.78</v>
      </c>
      <c r="AG141" s="482">
        <v>626.04999999999995</v>
      </c>
      <c r="AH141" s="482">
        <v>638.09</v>
      </c>
      <c r="AI141" s="482">
        <v>626.08000000000004</v>
      </c>
      <c r="AJ141" s="482">
        <v>0</v>
      </c>
      <c r="AK141" s="482">
        <v>634.32000000000005</v>
      </c>
      <c r="AL141" s="482">
        <v>31461777</v>
      </c>
      <c r="AM141" s="482">
        <v>848</v>
      </c>
    </row>
    <row r="142" spans="1:39">
      <c r="A142" s="480">
        <v>44040</v>
      </c>
      <c r="B142" s="482">
        <v>2.6</v>
      </c>
      <c r="C142" s="482">
        <v>2.5</v>
      </c>
      <c r="D142" s="482">
        <v>2.52</v>
      </c>
      <c r="E142" s="482">
        <v>2.56</v>
      </c>
      <c r="F142" s="482">
        <v>49763</v>
      </c>
      <c r="G142" s="482">
        <v>2.54</v>
      </c>
      <c r="H142" s="482">
        <v>124859</v>
      </c>
      <c r="I142" s="482">
        <v>41</v>
      </c>
      <c r="K142" s="480">
        <v>44040</v>
      </c>
      <c r="L142" s="482">
        <v>10.76</v>
      </c>
      <c r="M142" s="482">
        <v>10.6</v>
      </c>
      <c r="N142" s="482">
        <v>10.64</v>
      </c>
      <c r="O142" s="482">
        <v>10.76</v>
      </c>
      <c r="P142" s="482">
        <v>43378</v>
      </c>
      <c r="Q142" s="482">
        <v>10.54</v>
      </c>
      <c r="R142" s="482">
        <v>464591</v>
      </c>
      <c r="S142" s="482">
        <v>315</v>
      </c>
      <c r="U142" s="480">
        <v>44040</v>
      </c>
      <c r="V142" s="482">
        <v>260</v>
      </c>
      <c r="W142" s="482">
        <v>260</v>
      </c>
      <c r="X142" s="482">
        <v>260</v>
      </c>
      <c r="Y142" s="482">
        <v>258</v>
      </c>
      <c r="Z142" s="482">
        <v>2</v>
      </c>
      <c r="AA142" s="482">
        <v>258</v>
      </c>
      <c r="AB142" s="482">
        <v>520</v>
      </c>
      <c r="AC142" s="482">
        <v>1</v>
      </c>
      <c r="AE142" s="480">
        <v>44040</v>
      </c>
      <c r="AF142" s="482">
        <v>638.41999999999996</v>
      </c>
      <c r="AG142" s="482">
        <v>629.04</v>
      </c>
      <c r="AH142" s="482">
        <v>629.04</v>
      </c>
      <c r="AI142" s="482">
        <v>633.62</v>
      </c>
      <c r="AJ142" s="482">
        <v>0</v>
      </c>
      <c r="AK142" s="482">
        <v>626.08000000000004</v>
      </c>
      <c r="AL142" s="482">
        <v>36599461</v>
      </c>
      <c r="AM142" s="482">
        <v>847</v>
      </c>
    </row>
    <row r="143" spans="1:39">
      <c r="A143" s="480">
        <v>44041</v>
      </c>
      <c r="B143" s="482">
        <v>2.56</v>
      </c>
      <c r="C143" s="482">
        <v>2.48</v>
      </c>
      <c r="D143" s="482">
        <v>2.56</v>
      </c>
      <c r="E143" s="482">
        <v>2.5</v>
      </c>
      <c r="F143" s="482">
        <v>9993</v>
      </c>
      <c r="G143" s="482">
        <v>2.56</v>
      </c>
      <c r="H143" s="482">
        <v>25097</v>
      </c>
      <c r="I143" s="482">
        <v>21</v>
      </c>
      <c r="K143" s="480">
        <v>44041</v>
      </c>
      <c r="L143" s="482">
        <v>10.86</v>
      </c>
      <c r="M143" s="482">
        <v>10.7</v>
      </c>
      <c r="N143" s="482">
        <v>10.7</v>
      </c>
      <c r="O143" s="482">
        <v>10.8</v>
      </c>
      <c r="P143" s="482">
        <v>72330</v>
      </c>
      <c r="Q143" s="482">
        <v>10.76</v>
      </c>
      <c r="R143" s="482">
        <v>779413</v>
      </c>
      <c r="S143" s="482">
        <v>409</v>
      </c>
      <c r="U143" s="480">
        <v>44041</v>
      </c>
      <c r="V143" s="482">
        <v>0</v>
      </c>
      <c r="W143" s="482">
        <v>0</v>
      </c>
      <c r="X143" s="482">
        <v>0</v>
      </c>
      <c r="Y143" s="482">
        <v>258</v>
      </c>
      <c r="Z143" s="482">
        <v>0</v>
      </c>
      <c r="AA143" s="482">
        <v>258</v>
      </c>
      <c r="AB143" s="482">
        <v>0</v>
      </c>
      <c r="AC143" s="482">
        <v>0</v>
      </c>
      <c r="AE143" s="480">
        <v>44041</v>
      </c>
      <c r="AF143" s="482">
        <v>637.23</v>
      </c>
      <c r="AG143" s="482">
        <v>629.29999999999995</v>
      </c>
      <c r="AH143" s="482">
        <v>634.17999999999995</v>
      </c>
      <c r="AI143" s="482">
        <v>632.37</v>
      </c>
      <c r="AJ143" s="482">
        <v>0</v>
      </c>
      <c r="AK143" s="482">
        <v>633.62</v>
      </c>
      <c r="AL143" s="482">
        <v>22171355</v>
      </c>
      <c r="AM143" s="482">
        <v>847</v>
      </c>
    </row>
    <row r="144" spans="1:39">
      <c r="A144" s="480">
        <v>44042</v>
      </c>
      <c r="B144" s="482">
        <v>2.5</v>
      </c>
      <c r="C144" s="482">
        <v>2.44</v>
      </c>
      <c r="D144" s="482">
        <v>2.44</v>
      </c>
      <c r="E144" s="482">
        <v>2.5</v>
      </c>
      <c r="F144" s="482">
        <v>13391</v>
      </c>
      <c r="G144" s="482">
        <v>2.5</v>
      </c>
      <c r="H144" s="482">
        <v>33444</v>
      </c>
      <c r="I144" s="482">
        <v>27</v>
      </c>
      <c r="K144" s="480">
        <v>44042</v>
      </c>
      <c r="L144" s="482">
        <v>10.86</v>
      </c>
      <c r="M144" s="482">
        <v>10.6</v>
      </c>
      <c r="N144" s="482">
        <v>10.7</v>
      </c>
      <c r="O144" s="482">
        <v>10.76</v>
      </c>
      <c r="P144" s="482">
        <v>42833</v>
      </c>
      <c r="Q144" s="482">
        <v>10.8</v>
      </c>
      <c r="R144" s="482">
        <v>460856</v>
      </c>
      <c r="S144" s="482">
        <v>321</v>
      </c>
      <c r="U144" s="480">
        <v>44042</v>
      </c>
      <c r="V144" s="482">
        <v>254</v>
      </c>
      <c r="W144" s="482">
        <v>252</v>
      </c>
      <c r="X144" s="482">
        <v>254</v>
      </c>
      <c r="Y144" s="482">
        <v>258</v>
      </c>
      <c r="Z144" s="482">
        <v>3</v>
      </c>
      <c r="AA144" s="482">
        <v>258</v>
      </c>
      <c r="AB144" s="482">
        <v>758</v>
      </c>
      <c r="AC144" s="482">
        <v>2</v>
      </c>
      <c r="AE144" s="480">
        <v>44042</v>
      </c>
      <c r="AF144" s="482">
        <v>631.04999999999995</v>
      </c>
      <c r="AG144" s="482">
        <v>618.86</v>
      </c>
      <c r="AH144" s="482">
        <v>629.67999999999995</v>
      </c>
      <c r="AI144" s="482">
        <v>618.86</v>
      </c>
      <c r="AJ144" s="482">
        <v>0</v>
      </c>
      <c r="AK144" s="482">
        <v>632.37</v>
      </c>
      <c r="AL144" s="482">
        <v>37307696</v>
      </c>
      <c r="AM144" s="482">
        <v>848</v>
      </c>
    </row>
    <row r="145" spans="1:39">
      <c r="A145" s="480">
        <v>44043</v>
      </c>
      <c r="B145" s="482">
        <v>2.5</v>
      </c>
      <c r="C145" s="482">
        <v>2.5</v>
      </c>
      <c r="D145" s="482">
        <v>2.5</v>
      </c>
      <c r="E145" s="482">
        <v>2.5</v>
      </c>
      <c r="F145" s="482">
        <v>6938</v>
      </c>
      <c r="G145" s="482">
        <v>2.5</v>
      </c>
      <c r="H145" s="482">
        <v>17345</v>
      </c>
      <c r="I145" s="482">
        <v>13</v>
      </c>
      <c r="K145" s="480">
        <v>44043</v>
      </c>
      <c r="L145" s="482">
        <v>11.14</v>
      </c>
      <c r="M145" s="482">
        <v>10.74</v>
      </c>
      <c r="N145" s="482">
        <v>10.74</v>
      </c>
      <c r="O145" s="482">
        <v>11.04</v>
      </c>
      <c r="P145" s="482">
        <v>96059</v>
      </c>
      <c r="Q145" s="482">
        <v>10.76</v>
      </c>
      <c r="R145" s="482">
        <v>1050084</v>
      </c>
      <c r="S145" s="482">
        <v>461</v>
      </c>
      <c r="U145" s="480">
        <v>44043</v>
      </c>
      <c r="V145" s="482">
        <v>0</v>
      </c>
      <c r="W145" s="482">
        <v>0</v>
      </c>
      <c r="X145" s="482">
        <v>0</v>
      </c>
      <c r="Y145" s="482">
        <v>258</v>
      </c>
      <c r="Z145" s="482">
        <v>0</v>
      </c>
      <c r="AA145" s="482">
        <v>258</v>
      </c>
      <c r="AB145" s="482">
        <v>0</v>
      </c>
      <c r="AC145" s="482">
        <v>0</v>
      </c>
      <c r="AE145" s="480">
        <v>44043</v>
      </c>
      <c r="AF145" s="482">
        <v>624.16999999999996</v>
      </c>
      <c r="AG145" s="482">
        <v>612.30999999999995</v>
      </c>
      <c r="AH145" s="482">
        <v>620.75</v>
      </c>
      <c r="AI145" s="482">
        <v>617.61</v>
      </c>
      <c r="AJ145" s="482">
        <v>0</v>
      </c>
      <c r="AK145" s="482">
        <v>618.86</v>
      </c>
      <c r="AL145" s="482">
        <v>45729505</v>
      </c>
      <c r="AM145" s="482">
        <v>847</v>
      </c>
    </row>
    <row r="146" spans="1:39">
      <c r="A146" s="480">
        <v>44046</v>
      </c>
      <c r="B146" s="482">
        <v>2.52</v>
      </c>
      <c r="C146" s="482">
        <v>2.5</v>
      </c>
      <c r="D146" s="482">
        <v>2.5</v>
      </c>
      <c r="E146" s="482">
        <v>2.52</v>
      </c>
      <c r="F146" s="482">
        <v>650</v>
      </c>
      <c r="G146" s="482">
        <v>2.5</v>
      </c>
      <c r="H146" s="482">
        <v>1627</v>
      </c>
      <c r="I146" s="482">
        <v>8</v>
      </c>
      <c r="K146" s="480">
        <v>44046</v>
      </c>
      <c r="L146" s="482">
        <v>11.14</v>
      </c>
      <c r="M146" s="482">
        <v>10.98</v>
      </c>
      <c r="N146" s="482">
        <v>11.04</v>
      </c>
      <c r="O146" s="482">
        <v>11</v>
      </c>
      <c r="P146" s="482">
        <v>30934</v>
      </c>
      <c r="Q146" s="482">
        <v>11.04</v>
      </c>
      <c r="R146" s="482">
        <v>340652</v>
      </c>
      <c r="S146" s="482">
        <v>204</v>
      </c>
      <c r="U146" s="480">
        <v>44046</v>
      </c>
      <c r="V146" s="482">
        <v>0</v>
      </c>
      <c r="W146" s="482">
        <v>0</v>
      </c>
      <c r="X146" s="482">
        <v>0</v>
      </c>
      <c r="Y146" s="482">
        <v>258</v>
      </c>
      <c r="Z146" s="482">
        <v>0</v>
      </c>
      <c r="AA146" s="482">
        <v>258</v>
      </c>
      <c r="AB146" s="482">
        <v>0</v>
      </c>
      <c r="AC146" s="482">
        <v>0</v>
      </c>
      <c r="AE146" s="480">
        <v>44046</v>
      </c>
      <c r="AF146" s="482">
        <v>619.54999999999995</v>
      </c>
      <c r="AG146" s="482">
        <v>613.33000000000004</v>
      </c>
      <c r="AH146" s="482">
        <v>617.58000000000004</v>
      </c>
      <c r="AI146" s="482">
        <v>615.07000000000005</v>
      </c>
      <c r="AJ146" s="482">
        <v>0</v>
      </c>
      <c r="AK146" s="482">
        <v>617.61</v>
      </c>
      <c r="AL146" s="482">
        <v>26586280</v>
      </c>
      <c r="AM146" s="482">
        <v>849</v>
      </c>
    </row>
    <row r="147" spans="1:39">
      <c r="A147" s="480">
        <v>44047</v>
      </c>
      <c r="B147" s="482">
        <v>2.6</v>
      </c>
      <c r="C147" s="482">
        <v>2.5</v>
      </c>
      <c r="D147" s="482">
        <v>2.52</v>
      </c>
      <c r="E147" s="482">
        <v>2.58</v>
      </c>
      <c r="F147" s="482">
        <v>3224</v>
      </c>
      <c r="G147" s="482">
        <v>2.52</v>
      </c>
      <c r="H147" s="482">
        <v>8156</v>
      </c>
      <c r="I147" s="482">
        <v>24</v>
      </c>
      <c r="K147" s="480">
        <v>44047</v>
      </c>
      <c r="L147" s="482">
        <v>11.2</v>
      </c>
      <c r="M147" s="482">
        <v>10.82</v>
      </c>
      <c r="N147" s="482">
        <v>11</v>
      </c>
      <c r="O147" s="482">
        <v>11.2</v>
      </c>
      <c r="P147" s="482">
        <v>63432</v>
      </c>
      <c r="Q147" s="482">
        <v>11</v>
      </c>
      <c r="R147" s="482">
        <v>702290</v>
      </c>
      <c r="S147" s="482">
        <v>383</v>
      </c>
      <c r="U147" s="480">
        <v>44047</v>
      </c>
      <c r="V147" s="482">
        <v>0</v>
      </c>
      <c r="W147" s="482">
        <v>0</v>
      </c>
      <c r="X147" s="482">
        <v>0</v>
      </c>
      <c r="Y147" s="482">
        <v>258</v>
      </c>
      <c r="Z147" s="482">
        <v>0</v>
      </c>
      <c r="AA147" s="482">
        <v>258</v>
      </c>
      <c r="AB147" s="482">
        <v>0</v>
      </c>
      <c r="AC147" s="482">
        <v>0</v>
      </c>
      <c r="AE147" s="480">
        <v>44047</v>
      </c>
      <c r="AF147" s="482">
        <v>628.53</v>
      </c>
      <c r="AG147" s="482">
        <v>615.12</v>
      </c>
      <c r="AH147" s="482">
        <v>616.64</v>
      </c>
      <c r="AI147" s="482">
        <v>628.5</v>
      </c>
      <c r="AJ147" s="482">
        <v>0</v>
      </c>
      <c r="AK147" s="482">
        <v>615.07000000000005</v>
      </c>
      <c r="AL147" s="482">
        <v>28211422</v>
      </c>
      <c r="AM147" s="482">
        <v>848</v>
      </c>
    </row>
    <row r="148" spans="1:39">
      <c r="A148" s="480">
        <v>44048</v>
      </c>
      <c r="B148" s="482">
        <v>2.6</v>
      </c>
      <c r="C148" s="482">
        <v>2.52</v>
      </c>
      <c r="D148" s="482">
        <v>2.58</v>
      </c>
      <c r="E148" s="482">
        <v>2.6</v>
      </c>
      <c r="F148" s="482">
        <v>9583</v>
      </c>
      <c r="G148" s="482">
        <v>2.58</v>
      </c>
      <c r="H148" s="482">
        <v>24466</v>
      </c>
      <c r="I148" s="482">
        <v>26</v>
      </c>
      <c r="K148" s="480">
        <v>44048</v>
      </c>
      <c r="L148" s="482">
        <v>11.62</v>
      </c>
      <c r="M148" s="482">
        <v>11.24</v>
      </c>
      <c r="N148" s="482">
        <v>11.24</v>
      </c>
      <c r="O148" s="482">
        <v>11.56</v>
      </c>
      <c r="P148" s="482">
        <v>134671</v>
      </c>
      <c r="Q148" s="482">
        <v>11.2</v>
      </c>
      <c r="R148" s="482">
        <v>1543018</v>
      </c>
      <c r="S148" s="482">
        <v>829</v>
      </c>
      <c r="U148" s="480">
        <v>44048</v>
      </c>
      <c r="V148" s="482">
        <v>0</v>
      </c>
      <c r="W148" s="482">
        <v>0</v>
      </c>
      <c r="X148" s="482">
        <v>0</v>
      </c>
      <c r="Y148" s="482">
        <v>258</v>
      </c>
      <c r="Z148" s="482">
        <v>0</v>
      </c>
      <c r="AA148" s="482">
        <v>258</v>
      </c>
      <c r="AB148" s="482">
        <v>0</v>
      </c>
      <c r="AC148" s="482">
        <v>0</v>
      </c>
      <c r="AE148" s="480">
        <v>44048</v>
      </c>
      <c r="AF148" s="482">
        <v>641.32000000000005</v>
      </c>
      <c r="AG148" s="482">
        <v>633.5</v>
      </c>
      <c r="AH148" s="482">
        <v>633.5</v>
      </c>
      <c r="AI148" s="482">
        <v>637.75</v>
      </c>
      <c r="AJ148" s="482">
        <v>0</v>
      </c>
      <c r="AK148" s="482">
        <v>628.5</v>
      </c>
      <c r="AL148" s="482">
        <v>34162119</v>
      </c>
      <c r="AM148" s="482">
        <v>847</v>
      </c>
    </row>
    <row r="149" spans="1:39">
      <c r="A149" s="480">
        <v>44049</v>
      </c>
      <c r="B149" s="482">
        <v>2.62</v>
      </c>
      <c r="C149" s="482">
        <v>2.54</v>
      </c>
      <c r="D149" s="482">
        <v>2.58</v>
      </c>
      <c r="E149" s="482">
        <v>2.6</v>
      </c>
      <c r="F149" s="482">
        <v>5426</v>
      </c>
      <c r="G149" s="482">
        <v>2.6</v>
      </c>
      <c r="H149" s="482">
        <v>14107</v>
      </c>
      <c r="I149" s="482">
        <v>21</v>
      </c>
      <c r="K149" s="480">
        <v>44049</v>
      </c>
      <c r="L149" s="482">
        <v>11.82</v>
      </c>
      <c r="M149" s="482">
        <v>11.54</v>
      </c>
      <c r="N149" s="482">
        <v>11.54</v>
      </c>
      <c r="O149" s="482">
        <v>11.66</v>
      </c>
      <c r="P149" s="482">
        <v>62720</v>
      </c>
      <c r="Q149" s="482">
        <v>11.56</v>
      </c>
      <c r="R149" s="482">
        <v>734321</v>
      </c>
      <c r="S149" s="482">
        <v>496</v>
      </c>
      <c r="U149" s="480">
        <v>44049</v>
      </c>
      <c r="V149" s="482">
        <v>0</v>
      </c>
      <c r="W149" s="482">
        <v>0</v>
      </c>
      <c r="X149" s="482">
        <v>0</v>
      </c>
      <c r="Y149" s="482">
        <v>258</v>
      </c>
      <c r="Z149" s="482">
        <v>0</v>
      </c>
      <c r="AA149" s="482">
        <v>258</v>
      </c>
      <c r="AB149" s="482">
        <v>0</v>
      </c>
      <c r="AC149" s="482">
        <v>0</v>
      </c>
      <c r="AE149" s="480">
        <v>44049</v>
      </c>
      <c r="AF149" s="482">
        <v>642.20000000000005</v>
      </c>
      <c r="AG149" s="482">
        <v>635.89</v>
      </c>
      <c r="AH149" s="482">
        <v>639.37</v>
      </c>
      <c r="AI149" s="482">
        <v>640.6</v>
      </c>
      <c r="AJ149" s="482">
        <v>0</v>
      </c>
      <c r="AK149" s="482">
        <v>637.75</v>
      </c>
      <c r="AL149" s="482">
        <v>23682744</v>
      </c>
      <c r="AM149" s="482">
        <v>847</v>
      </c>
    </row>
    <row r="150" spans="1:39">
      <c r="A150" s="480">
        <v>44050</v>
      </c>
      <c r="B150" s="482">
        <v>2.58</v>
      </c>
      <c r="C150" s="482">
        <v>2.56</v>
      </c>
      <c r="D150" s="482">
        <v>2.56</v>
      </c>
      <c r="E150" s="482">
        <v>2.58</v>
      </c>
      <c r="F150" s="482">
        <v>350</v>
      </c>
      <c r="G150" s="482">
        <v>2.6</v>
      </c>
      <c r="H150" s="482">
        <v>898</v>
      </c>
      <c r="I150" s="482">
        <v>4</v>
      </c>
      <c r="K150" s="480">
        <v>44050</v>
      </c>
      <c r="L150" s="482">
        <v>11.76</v>
      </c>
      <c r="M150" s="482">
        <v>11.54</v>
      </c>
      <c r="N150" s="482">
        <v>11.66</v>
      </c>
      <c r="O150" s="482">
        <v>11.74</v>
      </c>
      <c r="P150" s="482">
        <v>53415</v>
      </c>
      <c r="Q150" s="482">
        <v>11.66</v>
      </c>
      <c r="R150" s="482">
        <v>622713</v>
      </c>
      <c r="S150" s="482">
        <v>364</v>
      </c>
      <c r="U150" s="480">
        <v>44050</v>
      </c>
      <c r="V150" s="482">
        <v>0</v>
      </c>
      <c r="W150" s="482">
        <v>0</v>
      </c>
      <c r="X150" s="482">
        <v>0</v>
      </c>
      <c r="Y150" s="482">
        <v>258</v>
      </c>
      <c r="Z150" s="482">
        <v>0</v>
      </c>
      <c r="AA150" s="482">
        <v>258</v>
      </c>
      <c r="AB150" s="482">
        <v>0</v>
      </c>
      <c r="AC150" s="482">
        <v>0</v>
      </c>
      <c r="AE150" s="480">
        <v>44050</v>
      </c>
      <c r="AF150" s="482">
        <v>641.47</v>
      </c>
      <c r="AG150" s="482">
        <v>631.14</v>
      </c>
      <c r="AH150" s="482">
        <v>641.33000000000004</v>
      </c>
      <c r="AI150" s="482">
        <v>632.63</v>
      </c>
      <c r="AJ150" s="482">
        <v>0</v>
      </c>
      <c r="AK150" s="482">
        <v>640.6</v>
      </c>
      <c r="AL150" s="482">
        <v>21273756</v>
      </c>
      <c r="AM150" s="482">
        <v>847</v>
      </c>
    </row>
    <row r="151" spans="1:39">
      <c r="A151" s="480">
        <v>44053</v>
      </c>
      <c r="B151" s="482">
        <v>2.54</v>
      </c>
      <c r="C151" s="482">
        <v>2.48</v>
      </c>
      <c r="D151" s="482">
        <v>2.54</v>
      </c>
      <c r="E151" s="482">
        <v>2.52</v>
      </c>
      <c r="F151" s="482">
        <v>1710</v>
      </c>
      <c r="G151" s="482">
        <v>2.58</v>
      </c>
      <c r="H151" s="482">
        <v>4300</v>
      </c>
      <c r="I151" s="482">
        <v>13</v>
      </c>
      <c r="K151" s="480">
        <v>44053</v>
      </c>
      <c r="L151" s="482">
        <v>12.4</v>
      </c>
      <c r="M151" s="482">
        <v>11.5</v>
      </c>
      <c r="N151" s="482">
        <v>11.74</v>
      </c>
      <c r="O151" s="482">
        <v>12</v>
      </c>
      <c r="P151" s="482">
        <v>186651</v>
      </c>
      <c r="Q151" s="482">
        <v>11.74</v>
      </c>
      <c r="R151" s="482">
        <v>2219089</v>
      </c>
      <c r="S151" s="482">
        <v>958</v>
      </c>
      <c r="U151" s="480">
        <v>44053</v>
      </c>
      <c r="V151" s="482">
        <v>0</v>
      </c>
      <c r="W151" s="482">
        <v>0</v>
      </c>
      <c r="X151" s="482">
        <v>0</v>
      </c>
      <c r="Y151" s="482">
        <v>258</v>
      </c>
      <c r="Z151" s="482">
        <v>0</v>
      </c>
      <c r="AA151" s="482">
        <v>258</v>
      </c>
      <c r="AB151" s="482">
        <v>0</v>
      </c>
      <c r="AC151" s="482">
        <v>0</v>
      </c>
      <c r="AE151" s="480">
        <v>44053</v>
      </c>
      <c r="AF151" s="482">
        <v>627.79</v>
      </c>
      <c r="AG151" s="482">
        <v>613.75</v>
      </c>
      <c r="AH151" s="482">
        <v>627.79</v>
      </c>
      <c r="AI151" s="482">
        <v>617.33000000000004</v>
      </c>
      <c r="AJ151" s="482">
        <v>0</v>
      </c>
      <c r="AK151" s="482">
        <v>632.63</v>
      </c>
      <c r="AL151" s="482">
        <v>37083890</v>
      </c>
      <c r="AM151" s="482">
        <v>848</v>
      </c>
    </row>
    <row r="152" spans="1:39">
      <c r="A152" s="480">
        <v>44054</v>
      </c>
      <c r="B152" s="482">
        <v>2.64</v>
      </c>
      <c r="C152" s="482">
        <v>2.5</v>
      </c>
      <c r="D152" s="482">
        <v>2.52</v>
      </c>
      <c r="E152" s="482">
        <v>2.64</v>
      </c>
      <c r="F152" s="482">
        <v>12822</v>
      </c>
      <c r="G152" s="482">
        <v>2.52</v>
      </c>
      <c r="H152" s="482">
        <v>32973</v>
      </c>
      <c r="I152" s="482">
        <v>29</v>
      </c>
      <c r="K152" s="480">
        <v>44054</v>
      </c>
      <c r="L152" s="482">
        <v>11.86</v>
      </c>
      <c r="M152" s="482">
        <v>11.58</v>
      </c>
      <c r="N152" s="482">
        <v>11.86</v>
      </c>
      <c r="O152" s="482">
        <v>11.68</v>
      </c>
      <c r="P152" s="482">
        <v>165453</v>
      </c>
      <c r="Q152" s="482">
        <v>12</v>
      </c>
      <c r="R152" s="482">
        <v>1933290</v>
      </c>
      <c r="S152" s="482">
        <v>524</v>
      </c>
      <c r="U152" s="480">
        <v>44054</v>
      </c>
      <c r="V152" s="482">
        <v>264</v>
      </c>
      <c r="W152" s="482">
        <v>258</v>
      </c>
      <c r="X152" s="482">
        <v>258</v>
      </c>
      <c r="Y152" s="482">
        <v>264</v>
      </c>
      <c r="Z152" s="482">
        <v>432</v>
      </c>
      <c r="AA152" s="482">
        <v>258</v>
      </c>
      <c r="AB152" s="482">
        <v>113884</v>
      </c>
      <c r="AC152" s="482">
        <v>13</v>
      </c>
      <c r="AE152" s="480">
        <v>44054</v>
      </c>
      <c r="AF152" s="482">
        <v>626.84</v>
      </c>
      <c r="AG152" s="482">
        <v>619.71</v>
      </c>
      <c r="AH152" s="482">
        <v>619.71</v>
      </c>
      <c r="AI152" s="482">
        <v>626.39</v>
      </c>
      <c r="AJ152" s="482">
        <v>0</v>
      </c>
      <c r="AK152" s="482">
        <v>617.33000000000004</v>
      </c>
      <c r="AL152" s="482">
        <v>24387400</v>
      </c>
      <c r="AM152" s="482">
        <v>847</v>
      </c>
    </row>
    <row r="153" spans="1:39">
      <c r="A153" s="480">
        <v>44055</v>
      </c>
      <c r="B153" s="482">
        <v>2.64</v>
      </c>
      <c r="C153" s="482">
        <v>2.56</v>
      </c>
      <c r="D153" s="482">
        <v>2.58</v>
      </c>
      <c r="E153" s="482">
        <v>2.62</v>
      </c>
      <c r="F153" s="482">
        <v>5033</v>
      </c>
      <c r="G153" s="482">
        <v>2.64</v>
      </c>
      <c r="H153" s="482">
        <v>13175</v>
      </c>
      <c r="I153" s="482">
        <v>20</v>
      </c>
      <c r="K153" s="480">
        <v>44055</v>
      </c>
      <c r="L153" s="482">
        <v>11.68</v>
      </c>
      <c r="M153" s="482">
        <v>11.32</v>
      </c>
      <c r="N153" s="482">
        <v>11.52</v>
      </c>
      <c r="O153" s="482">
        <v>11.68</v>
      </c>
      <c r="P153" s="482">
        <v>135928</v>
      </c>
      <c r="Q153" s="482">
        <v>11.68</v>
      </c>
      <c r="R153" s="482">
        <v>1559402</v>
      </c>
      <c r="S153" s="482">
        <v>458</v>
      </c>
      <c r="U153" s="480">
        <v>44055</v>
      </c>
      <c r="V153" s="482">
        <v>0</v>
      </c>
      <c r="W153" s="482">
        <v>0</v>
      </c>
      <c r="X153" s="482">
        <v>0</v>
      </c>
      <c r="Y153" s="482">
        <v>264</v>
      </c>
      <c r="Z153" s="482">
        <v>0</v>
      </c>
      <c r="AA153" s="482">
        <v>264</v>
      </c>
      <c r="AB153" s="482">
        <v>0</v>
      </c>
      <c r="AC153" s="482">
        <v>0</v>
      </c>
      <c r="AE153" s="480">
        <v>44055</v>
      </c>
      <c r="AF153" s="482">
        <v>635.41</v>
      </c>
      <c r="AG153" s="482">
        <v>626.54</v>
      </c>
      <c r="AH153" s="482">
        <v>627.4</v>
      </c>
      <c r="AI153" s="482">
        <v>634.97</v>
      </c>
      <c r="AJ153" s="482">
        <v>0</v>
      </c>
      <c r="AK153" s="482">
        <v>626.39</v>
      </c>
      <c r="AL153" s="482">
        <v>22151566</v>
      </c>
      <c r="AM153" s="482">
        <v>848</v>
      </c>
    </row>
    <row r="154" spans="1:39">
      <c r="A154" s="480">
        <v>44056</v>
      </c>
      <c r="B154" s="482">
        <v>2.64</v>
      </c>
      <c r="C154" s="482">
        <v>2.5</v>
      </c>
      <c r="D154" s="482">
        <v>2.56</v>
      </c>
      <c r="E154" s="482">
        <v>2.64</v>
      </c>
      <c r="F154" s="482">
        <v>8545</v>
      </c>
      <c r="G154" s="482">
        <v>2.62</v>
      </c>
      <c r="H154" s="482">
        <v>21889</v>
      </c>
      <c r="I154" s="482">
        <v>31</v>
      </c>
      <c r="K154" s="480">
        <v>44056</v>
      </c>
      <c r="L154" s="482">
        <v>11.82</v>
      </c>
      <c r="M154" s="482">
        <v>11.48</v>
      </c>
      <c r="N154" s="482">
        <v>11.48</v>
      </c>
      <c r="O154" s="482">
        <v>11.74</v>
      </c>
      <c r="P154" s="482">
        <v>40889</v>
      </c>
      <c r="Q154" s="482">
        <v>11.68</v>
      </c>
      <c r="R154" s="482">
        <v>477513</v>
      </c>
      <c r="S154" s="482">
        <v>405</v>
      </c>
      <c r="U154" s="480">
        <v>44056</v>
      </c>
      <c r="V154" s="482">
        <v>264</v>
      </c>
      <c r="W154" s="482">
        <v>264</v>
      </c>
      <c r="X154" s="482">
        <v>264</v>
      </c>
      <c r="Y154" s="482">
        <v>264</v>
      </c>
      <c r="Z154" s="482">
        <v>14</v>
      </c>
      <c r="AA154" s="482">
        <v>264</v>
      </c>
      <c r="AB154" s="482">
        <v>3696</v>
      </c>
      <c r="AC154" s="482">
        <v>1</v>
      </c>
      <c r="AE154" s="480">
        <v>44056</v>
      </c>
      <c r="AF154" s="482">
        <v>637.27</v>
      </c>
      <c r="AG154" s="482">
        <v>631.14</v>
      </c>
      <c r="AH154" s="482">
        <v>635.05999999999995</v>
      </c>
      <c r="AI154" s="482">
        <v>637.27</v>
      </c>
      <c r="AJ154" s="482">
        <v>0</v>
      </c>
      <c r="AK154" s="482">
        <v>634.97</v>
      </c>
      <c r="AL154" s="482">
        <v>21257100</v>
      </c>
      <c r="AM154" s="482">
        <v>848</v>
      </c>
    </row>
    <row r="155" spans="1:39">
      <c r="A155" s="480">
        <v>44057</v>
      </c>
      <c r="B155" s="482">
        <v>2.62</v>
      </c>
      <c r="C155" s="482">
        <v>2.58</v>
      </c>
      <c r="D155" s="482">
        <v>2.62</v>
      </c>
      <c r="E155" s="482">
        <v>2.62</v>
      </c>
      <c r="F155" s="482">
        <v>450</v>
      </c>
      <c r="G155" s="482">
        <v>2.64</v>
      </c>
      <c r="H155" s="482">
        <v>1174</v>
      </c>
      <c r="I155" s="482">
        <v>8</v>
      </c>
      <c r="K155" s="480">
        <v>44057</v>
      </c>
      <c r="L155" s="482">
        <v>11.88</v>
      </c>
      <c r="M155" s="482">
        <v>11.52</v>
      </c>
      <c r="N155" s="482">
        <v>11.74</v>
      </c>
      <c r="O155" s="482">
        <v>11.88</v>
      </c>
      <c r="P155" s="482">
        <v>46920</v>
      </c>
      <c r="Q155" s="482">
        <v>11.74</v>
      </c>
      <c r="R155" s="482">
        <v>550560</v>
      </c>
      <c r="S155" s="482">
        <v>402</v>
      </c>
      <c r="U155" s="480">
        <v>44057</v>
      </c>
      <c r="V155" s="482">
        <v>0</v>
      </c>
      <c r="W155" s="482">
        <v>0</v>
      </c>
      <c r="X155" s="482">
        <v>0</v>
      </c>
      <c r="Y155" s="482">
        <v>264</v>
      </c>
      <c r="Z155" s="482">
        <v>0</v>
      </c>
      <c r="AA155" s="482">
        <v>264</v>
      </c>
      <c r="AB155" s="482">
        <v>0</v>
      </c>
      <c r="AC155" s="482">
        <v>0</v>
      </c>
      <c r="AE155" s="480">
        <v>44057</v>
      </c>
      <c r="AF155" s="482">
        <v>636.45000000000005</v>
      </c>
      <c r="AG155" s="482">
        <v>630.32000000000005</v>
      </c>
      <c r="AH155" s="482">
        <v>636.45000000000005</v>
      </c>
      <c r="AI155" s="482">
        <v>634.37</v>
      </c>
      <c r="AJ155" s="482">
        <v>0</v>
      </c>
      <c r="AK155" s="482">
        <v>637.27</v>
      </c>
      <c r="AL155" s="482">
        <v>18857402</v>
      </c>
      <c r="AM155" s="482">
        <v>847</v>
      </c>
    </row>
    <row r="156" spans="1:39">
      <c r="A156" s="480">
        <v>44060</v>
      </c>
      <c r="B156" s="482">
        <v>2.6</v>
      </c>
      <c r="C156" s="482">
        <v>2.52</v>
      </c>
      <c r="D156" s="482">
        <v>2.56</v>
      </c>
      <c r="E156" s="482">
        <v>2.6</v>
      </c>
      <c r="F156" s="482">
        <v>3250</v>
      </c>
      <c r="G156" s="482">
        <v>2.62</v>
      </c>
      <c r="H156" s="482">
        <v>8328</v>
      </c>
      <c r="I156" s="482">
        <v>23</v>
      </c>
      <c r="K156" s="480">
        <v>44060</v>
      </c>
      <c r="L156" s="482">
        <v>11.8</v>
      </c>
      <c r="M156" s="482">
        <v>11.48</v>
      </c>
      <c r="N156" s="482">
        <v>11.8</v>
      </c>
      <c r="O156" s="482">
        <v>11.78</v>
      </c>
      <c r="P156" s="482">
        <v>42038</v>
      </c>
      <c r="Q156" s="482">
        <v>11.88</v>
      </c>
      <c r="R156" s="482">
        <v>489974</v>
      </c>
      <c r="S156" s="482">
        <v>319</v>
      </c>
      <c r="U156" s="480">
        <v>44060</v>
      </c>
      <c r="V156" s="482">
        <v>260</v>
      </c>
      <c r="W156" s="482">
        <v>260</v>
      </c>
      <c r="X156" s="482">
        <v>260</v>
      </c>
      <c r="Y156" s="482">
        <v>260</v>
      </c>
      <c r="Z156" s="482">
        <v>20</v>
      </c>
      <c r="AA156" s="482">
        <v>264</v>
      </c>
      <c r="AB156" s="482">
        <v>5200</v>
      </c>
      <c r="AC156" s="482">
        <v>2</v>
      </c>
      <c r="AE156" s="480">
        <v>44060</v>
      </c>
      <c r="AF156" s="482">
        <v>638.71</v>
      </c>
      <c r="AG156" s="482">
        <v>632.59</v>
      </c>
      <c r="AH156" s="482">
        <v>633.83000000000004</v>
      </c>
      <c r="AI156" s="482">
        <v>637.12</v>
      </c>
      <c r="AJ156" s="482">
        <v>0</v>
      </c>
      <c r="AK156" s="482">
        <v>634.37</v>
      </c>
      <c r="AL156" s="482">
        <v>19845760</v>
      </c>
      <c r="AM156" s="482">
        <v>848</v>
      </c>
    </row>
    <row r="157" spans="1:39">
      <c r="A157" s="480">
        <v>44061</v>
      </c>
      <c r="B157" s="482">
        <v>2.66</v>
      </c>
      <c r="C157" s="482">
        <v>2.6</v>
      </c>
      <c r="D157" s="482">
        <v>2.6</v>
      </c>
      <c r="E157" s="482">
        <v>2.66</v>
      </c>
      <c r="F157" s="482">
        <v>10500</v>
      </c>
      <c r="G157" s="482">
        <v>2.6</v>
      </c>
      <c r="H157" s="482">
        <v>27661</v>
      </c>
      <c r="I157" s="482">
        <v>29</v>
      </c>
      <c r="K157" s="480">
        <v>44061</v>
      </c>
      <c r="L157" s="482">
        <v>11.8</v>
      </c>
      <c r="M157" s="482">
        <v>11.5</v>
      </c>
      <c r="N157" s="482">
        <v>11.78</v>
      </c>
      <c r="O157" s="482">
        <v>11.78</v>
      </c>
      <c r="P157" s="482">
        <v>65943</v>
      </c>
      <c r="Q157" s="482">
        <v>11.78</v>
      </c>
      <c r="R157" s="482">
        <v>768660</v>
      </c>
      <c r="S157" s="482">
        <v>473</v>
      </c>
      <c r="U157" s="480">
        <v>44061</v>
      </c>
      <c r="V157" s="482">
        <v>0</v>
      </c>
      <c r="W157" s="482">
        <v>0</v>
      </c>
      <c r="X157" s="482">
        <v>0</v>
      </c>
      <c r="Y157" s="482">
        <v>260</v>
      </c>
      <c r="Z157" s="482">
        <v>0</v>
      </c>
      <c r="AA157" s="482">
        <v>260</v>
      </c>
      <c r="AB157" s="482">
        <v>0</v>
      </c>
      <c r="AC157" s="482">
        <v>0</v>
      </c>
      <c r="AE157" s="480">
        <v>44061</v>
      </c>
      <c r="AF157" s="482">
        <v>644.05999999999995</v>
      </c>
      <c r="AG157" s="482">
        <v>635.85</v>
      </c>
      <c r="AH157" s="482">
        <v>636.57000000000005</v>
      </c>
      <c r="AI157" s="482">
        <v>643.98</v>
      </c>
      <c r="AJ157" s="482">
        <v>0</v>
      </c>
      <c r="AK157" s="482">
        <v>637.12</v>
      </c>
      <c r="AL157" s="482">
        <v>34393341</v>
      </c>
      <c r="AM157" s="482">
        <v>848</v>
      </c>
    </row>
    <row r="158" spans="1:39">
      <c r="A158" s="480">
        <v>44062</v>
      </c>
      <c r="B158" s="482">
        <v>2.66</v>
      </c>
      <c r="C158" s="482">
        <v>2.6</v>
      </c>
      <c r="D158" s="482">
        <v>2.66</v>
      </c>
      <c r="E158" s="482">
        <v>2.64</v>
      </c>
      <c r="F158" s="482">
        <v>3974</v>
      </c>
      <c r="G158" s="482">
        <v>2.66</v>
      </c>
      <c r="H158" s="482">
        <v>10359</v>
      </c>
      <c r="I158" s="482">
        <v>14</v>
      </c>
      <c r="K158" s="480">
        <v>44062</v>
      </c>
      <c r="L158" s="482">
        <v>11.7</v>
      </c>
      <c r="M158" s="482">
        <v>11.52</v>
      </c>
      <c r="N158" s="482">
        <v>11.6</v>
      </c>
      <c r="O158" s="482">
        <v>11.6</v>
      </c>
      <c r="P158" s="482">
        <v>48394</v>
      </c>
      <c r="Q158" s="482">
        <v>11.78</v>
      </c>
      <c r="R158" s="482">
        <v>562583</v>
      </c>
      <c r="S158" s="482">
        <v>424</v>
      </c>
      <c r="U158" s="480">
        <v>44062</v>
      </c>
      <c r="V158" s="482">
        <v>260</v>
      </c>
      <c r="W158" s="482">
        <v>260</v>
      </c>
      <c r="X158" s="482">
        <v>260</v>
      </c>
      <c r="Y158" s="482">
        <v>260</v>
      </c>
      <c r="Z158" s="482">
        <v>16</v>
      </c>
      <c r="AA158" s="482">
        <v>260</v>
      </c>
      <c r="AB158" s="482">
        <v>4160</v>
      </c>
      <c r="AC158" s="482">
        <v>3</v>
      </c>
      <c r="AE158" s="480">
        <v>44062</v>
      </c>
      <c r="AF158" s="482">
        <v>648.38</v>
      </c>
      <c r="AG158" s="482">
        <v>642.23</v>
      </c>
      <c r="AH158" s="482">
        <v>643.83000000000004</v>
      </c>
      <c r="AI158" s="482">
        <v>646.27</v>
      </c>
      <c r="AJ158" s="482">
        <v>0</v>
      </c>
      <c r="AK158" s="482">
        <v>643.98</v>
      </c>
      <c r="AL158" s="482">
        <v>31069316</v>
      </c>
      <c r="AM158" s="482">
        <v>848</v>
      </c>
    </row>
    <row r="159" spans="1:39">
      <c r="A159" s="480">
        <v>44063</v>
      </c>
      <c r="B159" s="482">
        <v>2.64</v>
      </c>
      <c r="C159" s="482">
        <v>2.6</v>
      </c>
      <c r="D159" s="482">
        <v>2.6</v>
      </c>
      <c r="E159" s="482">
        <v>2.64</v>
      </c>
      <c r="F159" s="482">
        <v>1269</v>
      </c>
      <c r="G159" s="482">
        <v>2.64</v>
      </c>
      <c r="H159" s="482">
        <v>3308</v>
      </c>
      <c r="I159" s="482">
        <v>10</v>
      </c>
      <c r="K159" s="480">
        <v>44063</v>
      </c>
      <c r="L159" s="482">
        <v>11.68</v>
      </c>
      <c r="M159" s="482">
        <v>11.3</v>
      </c>
      <c r="N159" s="482">
        <v>11.5</v>
      </c>
      <c r="O159" s="482">
        <v>11.68</v>
      </c>
      <c r="P159" s="482">
        <v>65609</v>
      </c>
      <c r="Q159" s="482">
        <v>11.6</v>
      </c>
      <c r="R159" s="482">
        <v>754179</v>
      </c>
      <c r="S159" s="482">
        <v>471</v>
      </c>
      <c r="U159" s="480">
        <v>44063</v>
      </c>
      <c r="V159" s="482">
        <v>270</v>
      </c>
      <c r="W159" s="482">
        <v>264</v>
      </c>
      <c r="X159" s="482">
        <v>264</v>
      </c>
      <c r="Y159" s="482">
        <v>270</v>
      </c>
      <c r="Z159" s="482">
        <v>100</v>
      </c>
      <c r="AA159" s="482">
        <v>260</v>
      </c>
      <c r="AB159" s="482">
        <v>26892</v>
      </c>
      <c r="AC159" s="482">
        <v>5</v>
      </c>
      <c r="AE159" s="480">
        <v>44063</v>
      </c>
      <c r="AF159" s="482">
        <v>644.29</v>
      </c>
      <c r="AG159" s="482">
        <v>635.02</v>
      </c>
      <c r="AH159" s="482">
        <v>644.29</v>
      </c>
      <c r="AI159" s="482">
        <v>636.91999999999996</v>
      </c>
      <c r="AJ159" s="482">
        <v>0</v>
      </c>
      <c r="AK159" s="482">
        <v>646.27</v>
      </c>
      <c r="AL159" s="482">
        <v>20908163</v>
      </c>
      <c r="AM159" s="482">
        <v>848</v>
      </c>
    </row>
    <row r="160" spans="1:39">
      <c r="A160" s="480">
        <v>44064</v>
      </c>
      <c r="B160" s="482">
        <v>2.64</v>
      </c>
      <c r="C160" s="482">
        <v>2.54</v>
      </c>
      <c r="D160" s="482">
        <v>2.62</v>
      </c>
      <c r="E160" s="482">
        <v>2.6</v>
      </c>
      <c r="F160" s="482">
        <v>8205</v>
      </c>
      <c r="G160" s="482">
        <v>2.64</v>
      </c>
      <c r="H160" s="482">
        <v>21111</v>
      </c>
      <c r="I160" s="482">
        <v>36</v>
      </c>
      <c r="K160" s="480">
        <v>44064</v>
      </c>
      <c r="L160" s="482">
        <v>11.62</v>
      </c>
      <c r="M160" s="482">
        <v>11.46</v>
      </c>
      <c r="N160" s="482">
        <v>11.56</v>
      </c>
      <c r="O160" s="482">
        <v>11.62</v>
      </c>
      <c r="P160" s="482">
        <v>119194</v>
      </c>
      <c r="Q160" s="482">
        <v>11.68</v>
      </c>
      <c r="R160" s="482">
        <v>1376312</v>
      </c>
      <c r="S160" s="482">
        <v>390</v>
      </c>
      <c r="U160" s="480">
        <v>44064</v>
      </c>
      <c r="V160" s="482">
        <v>0</v>
      </c>
      <c r="W160" s="482">
        <v>0</v>
      </c>
      <c r="X160" s="482">
        <v>0</v>
      </c>
      <c r="Y160" s="482">
        <v>270</v>
      </c>
      <c r="Z160" s="482">
        <v>0</v>
      </c>
      <c r="AA160" s="482">
        <v>270</v>
      </c>
      <c r="AB160" s="482">
        <v>0</v>
      </c>
      <c r="AC160" s="482">
        <v>0</v>
      </c>
      <c r="AE160" s="480">
        <v>44064</v>
      </c>
      <c r="AF160" s="482">
        <v>640.94000000000005</v>
      </c>
      <c r="AG160" s="482">
        <v>629.67999999999995</v>
      </c>
      <c r="AH160" s="482">
        <v>637.80999999999995</v>
      </c>
      <c r="AI160" s="482">
        <v>633.27</v>
      </c>
      <c r="AJ160" s="482">
        <v>0</v>
      </c>
      <c r="AK160" s="482">
        <v>636.91999999999996</v>
      </c>
      <c r="AL160" s="482">
        <v>27611682</v>
      </c>
      <c r="AM160" s="482">
        <v>848</v>
      </c>
    </row>
    <row r="161" spans="1:39">
      <c r="A161" s="480">
        <v>44067</v>
      </c>
      <c r="B161" s="482">
        <v>2.64</v>
      </c>
      <c r="C161" s="482">
        <v>2.56</v>
      </c>
      <c r="D161" s="482">
        <v>2.64</v>
      </c>
      <c r="E161" s="482">
        <v>2.6</v>
      </c>
      <c r="F161" s="482">
        <v>4381</v>
      </c>
      <c r="G161" s="482">
        <v>2.6</v>
      </c>
      <c r="H161" s="482">
        <v>11334</v>
      </c>
      <c r="I161" s="482">
        <v>23</v>
      </c>
      <c r="K161" s="480">
        <v>44067</v>
      </c>
      <c r="L161" s="482">
        <v>11.7</v>
      </c>
      <c r="M161" s="482">
        <v>11.54</v>
      </c>
      <c r="N161" s="482">
        <v>11.6</v>
      </c>
      <c r="O161" s="482">
        <v>11.56</v>
      </c>
      <c r="P161" s="482">
        <v>91902</v>
      </c>
      <c r="Q161" s="482">
        <v>11.62</v>
      </c>
      <c r="R161" s="482">
        <v>1066114</v>
      </c>
      <c r="S161" s="482">
        <v>640</v>
      </c>
      <c r="U161" s="480">
        <v>44067</v>
      </c>
      <c r="V161" s="482">
        <v>270</v>
      </c>
      <c r="W161" s="482">
        <v>270</v>
      </c>
      <c r="X161" s="482">
        <v>270</v>
      </c>
      <c r="Y161" s="482">
        <v>270</v>
      </c>
      <c r="Z161" s="482">
        <v>2</v>
      </c>
      <c r="AA161" s="482">
        <v>270</v>
      </c>
      <c r="AB161" s="482">
        <v>540</v>
      </c>
      <c r="AC161" s="482">
        <v>1</v>
      </c>
      <c r="AE161" s="480">
        <v>44067</v>
      </c>
      <c r="AF161" s="482">
        <v>638.9</v>
      </c>
      <c r="AG161" s="482">
        <v>630.83000000000004</v>
      </c>
      <c r="AH161" s="482">
        <v>636.65</v>
      </c>
      <c r="AI161" s="482">
        <v>632.55999999999995</v>
      </c>
      <c r="AJ161" s="482">
        <v>0</v>
      </c>
      <c r="AK161" s="482">
        <v>633.27</v>
      </c>
      <c r="AL161" s="482">
        <v>18771917</v>
      </c>
      <c r="AM161" s="482">
        <v>847</v>
      </c>
    </row>
    <row r="162" spans="1:39">
      <c r="A162" s="480">
        <v>44068</v>
      </c>
      <c r="B162" s="482">
        <v>2.6</v>
      </c>
      <c r="C162" s="482">
        <v>2.54</v>
      </c>
      <c r="D162" s="482">
        <v>2.58</v>
      </c>
      <c r="E162" s="482">
        <v>2.58</v>
      </c>
      <c r="F162" s="482">
        <v>2950</v>
      </c>
      <c r="G162" s="482">
        <v>2.6</v>
      </c>
      <c r="H162" s="482">
        <v>7530</v>
      </c>
      <c r="I162" s="482">
        <v>11</v>
      </c>
      <c r="K162" s="480">
        <v>44068</v>
      </c>
      <c r="L162" s="482">
        <v>11.68</v>
      </c>
      <c r="M162" s="482">
        <v>11.22</v>
      </c>
      <c r="N162" s="482">
        <v>11.58</v>
      </c>
      <c r="O162" s="482">
        <v>11.3</v>
      </c>
      <c r="P162" s="482">
        <v>106182</v>
      </c>
      <c r="Q162" s="482">
        <v>11.56</v>
      </c>
      <c r="R162" s="482">
        <v>1205225</v>
      </c>
      <c r="S162" s="482">
        <v>713</v>
      </c>
      <c r="U162" s="480">
        <v>44068</v>
      </c>
      <c r="V162" s="482">
        <v>258</v>
      </c>
      <c r="W162" s="482">
        <v>254</v>
      </c>
      <c r="X162" s="482">
        <v>254</v>
      </c>
      <c r="Y162" s="482">
        <v>254</v>
      </c>
      <c r="Z162" s="482">
        <v>15</v>
      </c>
      <c r="AA162" s="482">
        <v>270</v>
      </c>
      <c r="AB162" s="482">
        <v>3818</v>
      </c>
      <c r="AC162" s="482">
        <v>4</v>
      </c>
      <c r="AE162" s="480">
        <v>44068</v>
      </c>
      <c r="AF162" s="482">
        <v>636.76</v>
      </c>
      <c r="AG162" s="482">
        <v>625.11</v>
      </c>
      <c r="AH162" s="482">
        <v>634.74</v>
      </c>
      <c r="AI162" s="482">
        <v>629.34</v>
      </c>
      <c r="AJ162" s="482">
        <v>0</v>
      </c>
      <c r="AK162" s="482">
        <v>632.55999999999995</v>
      </c>
      <c r="AL162" s="482">
        <v>25539301</v>
      </c>
      <c r="AM162" s="482">
        <v>848</v>
      </c>
    </row>
    <row r="163" spans="1:39">
      <c r="A163" s="480">
        <v>44069</v>
      </c>
      <c r="B163" s="482">
        <v>2.6</v>
      </c>
      <c r="C163" s="482">
        <v>2.54</v>
      </c>
      <c r="D163" s="482">
        <v>2.58</v>
      </c>
      <c r="E163" s="482">
        <v>2.58</v>
      </c>
      <c r="F163" s="482">
        <v>1390</v>
      </c>
      <c r="G163" s="482">
        <v>2.58</v>
      </c>
      <c r="H163" s="482">
        <v>3570</v>
      </c>
      <c r="I163" s="482">
        <v>22</v>
      </c>
      <c r="K163" s="480">
        <v>44069</v>
      </c>
      <c r="L163" s="482">
        <v>11.8</v>
      </c>
      <c r="M163" s="482">
        <v>11.18</v>
      </c>
      <c r="N163" s="482">
        <v>11.24</v>
      </c>
      <c r="O163" s="482">
        <v>11.8</v>
      </c>
      <c r="P163" s="482">
        <v>128658</v>
      </c>
      <c r="Q163" s="482">
        <v>11.3</v>
      </c>
      <c r="R163" s="482">
        <v>1473171</v>
      </c>
      <c r="S163" s="482">
        <v>836</v>
      </c>
      <c r="U163" s="480">
        <v>44069</v>
      </c>
      <c r="V163" s="482">
        <v>252</v>
      </c>
      <c r="W163" s="482">
        <v>250</v>
      </c>
      <c r="X163" s="482">
        <v>252</v>
      </c>
      <c r="Y163" s="482">
        <v>250</v>
      </c>
      <c r="Z163" s="482">
        <v>123</v>
      </c>
      <c r="AA163" s="482">
        <v>254</v>
      </c>
      <c r="AB163" s="482">
        <v>30834</v>
      </c>
      <c r="AC163" s="482">
        <v>20</v>
      </c>
      <c r="AE163" s="480">
        <v>44069</v>
      </c>
      <c r="AF163" s="482">
        <v>638.02</v>
      </c>
      <c r="AG163" s="482">
        <v>627.03</v>
      </c>
      <c r="AH163" s="482">
        <v>628.5</v>
      </c>
      <c r="AI163" s="482">
        <v>635.84</v>
      </c>
      <c r="AJ163" s="482">
        <v>0</v>
      </c>
      <c r="AK163" s="482">
        <v>629.34</v>
      </c>
      <c r="AL163" s="482">
        <v>27923864</v>
      </c>
      <c r="AM163" s="482">
        <v>848</v>
      </c>
    </row>
    <row r="164" spans="1:39">
      <c r="A164" s="480">
        <v>44070</v>
      </c>
      <c r="B164" s="482">
        <v>2.62</v>
      </c>
      <c r="C164" s="482">
        <v>2.52</v>
      </c>
      <c r="D164" s="482">
        <v>2.54</v>
      </c>
      <c r="E164" s="482">
        <v>2.6</v>
      </c>
      <c r="F164" s="482">
        <v>8531</v>
      </c>
      <c r="G164" s="482">
        <v>2.58</v>
      </c>
      <c r="H164" s="482">
        <v>21938</v>
      </c>
      <c r="I164" s="482">
        <v>60</v>
      </c>
      <c r="K164" s="480">
        <v>44070</v>
      </c>
      <c r="L164" s="482">
        <v>12.06</v>
      </c>
      <c r="M164" s="482">
        <v>11.78</v>
      </c>
      <c r="N164" s="482">
        <v>11.8</v>
      </c>
      <c r="O164" s="482">
        <v>11.94</v>
      </c>
      <c r="P164" s="482">
        <v>119427</v>
      </c>
      <c r="Q164" s="482">
        <v>11.8</v>
      </c>
      <c r="R164" s="482">
        <v>1424589</v>
      </c>
      <c r="S164" s="482">
        <v>803</v>
      </c>
      <c r="U164" s="480">
        <v>44070</v>
      </c>
      <c r="V164" s="482">
        <v>0</v>
      </c>
      <c r="W164" s="482">
        <v>0</v>
      </c>
      <c r="X164" s="482">
        <v>0</v>
      </c>
      <c r="Y164" s="482">
        <v>250</v>
      </c>
      <c r="Z164" s="482">
        <v>0</v>
      </c>
      <c r="AA164" s="482">
        <v>250</v>
      </c>
      <c r="AB164" s="482">
        <v>0</v>
      </c>
      <c r="AC164" s="482">
        <v>0</v>
      </c>
      <c r="AE164" s="480">
        <v>44070</v>
      </c>
      <c r="AF164" s="482">
        <v>637.64</v>
      </c>
      <c r="AG164" s="482">
        <v>631.4</v>
      </c>
      <c r="AH164" s="482">
        <v>634.45000000000005</v>
      </c>
      <c r="AI164" s="482">
        <v>633.09</v>
      </c>
      <c r="AJ164" s="482">
        <v>0</v>
      </c>
      <c r="AK164" s="482">
        <v>635.84</v>
      </c>
      <c r="AL164" s="482">
        <v>25431941</v>
      </c>
      <c r="AM164" s="482">
        <v>849</v>
      </c>
    </row>
    <row r="165" spans="1:39">
      <c r="A165" s="480">
        <v>44071</v>
      </c>
      <c r="B165" s="482">
        <v>2.64</v>
      </c>
      <c r="C165" s="482">
        <v>2.54</v>
      </c>
      <c r="D165" s="482">
        <v>2.54</v>
      </c>
      <c r="E165" s="482">
        <v>2.62</v>
      </c>
      <c r="F165" s="482">
        <v>3000</v>
      </c>
      <c r="G165" s="482">
        <v>2.6</v>
      </c>
      <c r="H165" s="482">
        <v>7763</v>
      </c>
      <c r="I165" s="482">
        <v>23</v>
      </c>
      <c r="K165" s="480">
        <v>44071</v>
      </c>
      <c r="L165" s="482">
        <v>11.94</v>
      </c>
      <c r="M165" s="482">
        <v>11.8</v>
      </c>
      <c r="N165" s="482">
        <v>11.86</v>
      </c>
      <c r="O165" s="482">
        <v>11.86</v>
      </c>
      <c r="P165" s="482">
        <v>129132</v>
      </c>
      <c r="Q165" s="482">
        <v>11.94</v>
      </c>
      <c r="R165" s="482">
        <v>1531767</v>
      </c>
      <c r="S165" s="482">
        <v>750</v>
      </c>
      <c r="U165" s="480">
        <v>44071</v>
      </c>
      <c r="V165" s="482">
        <v>0</v>
      </c>
      <c r="W165" s="482">
        <v>0</v>
      </c>
      <c r="X165" s="482">
        <v>0</v>
      </c>
      <c r="Y165" s="482">
        <v>250</v>
      </c>
      <c r="Z165" s="482">
        <v>0</v>
      </c>
      <c r="AA165" s="482">
        <v>250</v>
      </c>
      <c r="AB165" s="482">
        <v>0</v>
      </c>
      <c r="AC165" s="482">
        <v>0</v>
      </c>
      <c r="AE165" s="480">
        <v>44071</v>
      </c>
      <c r="AF165" s="482">
        <v>636.16</v>
      </c>
      <c r="AG165" s="482">
        <v>629.69000000000005</v>
      </c>
      <c r="AH165" s="482">
        <v>631.82000000000005</v>
      </c>
      <c r="AI165" s="482">
        <v>634.47</v>
      </c>
      <c r="AJ165" s="482">
        <v>0</v>
      </c>
      <c r="AK165" s="482">
        <v>633.09</v>
      </c>
      <c r="AL165" s="482">
        <v>27764258</v>
      </c>
      <c r="AM165" s="482">
        <v>848</v>
      </c>
    </row>
    <row r="166" spans="1:39">
      <c r="A166" s="480">
        <v>44074</v>
      </c>
      <c r="B166" s="482">
        <v>2.64</v>
      </c>
      <c r="C166" s="482">
        <v>2.6</v>
      </c>
      <c r="D166" s="482">
        <v>2.62</v>
      </c>
      <c r="E166" s="482">
        <v>2.64</v>
      </c>
      <c r="F166" s="482">
        <v>2300</v>
      </c>
      <c r="G166" s="482">
        <v>2.62</v>
      </c>
      <c r="H166" s="482">
        <v>6037</v>
      </c>
      <c r="I166" s="482">
        <v>15</v>
      </c>
      <c r="K166" s="480">
        <v>44074</v>
      </c>
      <c r="L166" s="482">
        <v>12.04</v>
      </c>
      <c r="M166" s="482">
        <v>11.7</v>
      </c>
      <c r="N166" s="482">
        <v>11.8</v>
      </c>
      <c r="O166" s="482">
        <v>11.86</v>
      </c>
      <c r="P166" s="482">
        <v>119014</v>
      </c>
      <c r="Q166" s="482">
        <v>11.86</v>
      </c>
      <c r="R166" s="482">
        <v>1412021</v>
      </c>
      <c r="S166" s="482">
        <v>577</v>
      </c>
      <c r="U166" s="480">
        <v>44074</v>
      </c>
      <c r="V166" s="482">
        <v>256</v>
      </c>
      <c r="W166" s="482">
        <v>254</v>
      </c>
      <c r="X166" s="482">
        <v>256</v>
      </c>
      <c r="Y166" s="482">
        <v>254</v>
      </c>
      <c r="Z166" s="482">
        <v>30</v>
      </c>
      <c r="AA166" s="482">
        <v>250</v>
      </c>
      <c r="AB166" s="482">
        <v>7622</v>
      </c>
      <c r="AC166" s="482">
        <v>2</v>
      </c>
      <c r="AE166" s="480">
        <v>44074</v>
      </c>
      <c r="AF166" s="482">
        <v>641.6</v>
      </c>
      <c r="AG166" s="482">
        <v>633.96</v>
      </c>
      <c r="AH166" s="482">
        <v>635.22</v>
      </c>
      <c r="AI166" s="482">
        <v>633.98</v>
      </c>
      <c r="AJ166" s="482">
        <v>0</v>
      </c>
      <c r="AK166" s="482">
        <v>634.47</v>
      </c>
      <c r="AL166" s="482">
        <v>53728617</v>
      </c>
      <c r="AM166" s="482">
        <v>848</v>
      </c>
    </row>
    <row r="167" spans="1:39">
      <c r="A167" s="480">
        <v>44075</v>
      </c>
      <c r="B167" s="482">
        <v>2.64</v>
      </c>
      <c r="C167" s="482">
        <v>2.6</v>
      </c>
      <c r="D167" s="482">
        <v>2.62</v>
      </c>
      <c r="E167" s="482">
        <v>2.64</v>
      </c>
      <c r="F167" s="482">
        <v>1808</v>
      </c>
      <c r="G167" s="482">
        <v>2.64</v>
      </c>
      <c r="H167" s="482">
        <v>4749</v>
      </c>
      <c r="I167" s="482">
        <v>19</v>
      </c>
      <c r="K167" s="480">
        <v>44075</v>
      </c>
      <c r="L167" s="482">
        <v>12.02</v>
      </c>
      <c r="M167" s="482">
        <v>11.76</v>
      </c>
      <c r="N167" s="482">
        <v>11.82</v>
      </c>
      <c r="O167" s="482">
        <v>11.9</v>
      </c>
      <c r="P167" s="482">
        <v>82127</v>
      </c>
      <c r="Q167" s="482">
        <v>11.86</v>
      </c>
      <c r="R167" s="482">
        <v>976653</v>
      </c>
      <c r="S167" s="482">
        <v>673</v>
      </c>
      <c r="U167" s="480">
        <v>44075</v>
      </c>
      <c r="V167" s="482">
        <v>254</v>
      </c>
      <c r="W167" s="482">
        <v>250</v>
      </c>
      <c r="X167" s="482">
        <v>254</v>
      </c>
      <c r="Y167" s="482">
        <v>254</v>
      </c>
      <c r="Z167" s="482">
        <v>20</v>
      </c>
      <c r="AA167" s="482">
        <v>254</v>
      </c>
      <c r="AB167" s="482">
        <v>5066</v>
      </c>
      <c r="AC167" s="482">
        <v>4</v>
      </c>
      <c r="AE167" s="480">
        <v>44075</v>
      </c>
      <c r="AF167" s="482">
        <v>639.73</v>
      </c>
      <c r="AG167" s="482">
        <v>636.03</v>
      </c>
      <c r="AH167" s="482">
        <v>636.63</v>
      </c>
      <c r="AI167" s="482">
        <v>639.6</v>
      </c>
      <c r="AJ167" s="482">
        <v>0</v>
      </c>
      <c r="AK167" s="482">
        <v>633.98</v>
      </c>
      <c r="AL167" s="482">
        <v>32491547</v>
      </c>
      <c r="AM167" s="482">
        <v>849</v>
      </c>
    </row>
    <row r="168" spans="1:39">
      <c r="A168" s="480">
        <v>44076</v>
      </c>
      <c r="B168" s="482">
        <v>2.64</v>
      </c>
      <c r="C168" s="482">
        <v>2.58</v>
      </c>
      <c r="D168" s="482">
        <v>2.62</v>
      </c>
      <c r="E168" s="482">
        <v>2.62</v>
      </c>
      <c r="F168" s="482">
        <v>6408</v>
      </c>
      <c r="G168" s="482">
        <v>2.64</v>
      </c>
      <c r="H168" s="482">
        <v>16640</v>
      </c>
      <c r="I168" s="482">
        <v>34</v>
      </c>
      <c r="K168" s="480">
        <v>44076</v>
      </c>
      <c r="L168" s="482">
        <v>12.04</v>
      </c>
      <c r="M168" s="482">
        <v>11.8</v>
      </c>
      <c r="N168" s="482">
        <v>11.9</v>
      </c>
      <c r="O168" s="482">
        <v>12</v>
      </c>
      <c r="P168" s="482">
        <v>90424</v>
      </c>
      <c r="Q168" s="482">
        <v>11.9</v>
      </c>
      <c r="R168" s="482">
        <v>1081340</v>
      </c>
      <c r="S168" s="482">
        <v>827</v>
      </c>
      <c r="U168" s="480">
        <v>44076</v>
      </c>
      <c r="V168" s="482">
        <v>258</v>
      </c>
      <c r="W168" s="482">
        <v>254</v>
      </c>
      <c r="X168" s="482">
        <v>258</v>
      </c>
      <c r="Y168" s="482">
        <v>258</v>
      </c>
      <c r="Z168" s="482">
        <v>18</v>
      </c>
      <c r="AA168" s="482">
        <v>254</v>
      </c>
      <c r="AB168" s="482">
        <v>4612</v>
      </c>
      <c r="AC168" s="482">
        <v>4</v>
      </c>
      <c r="AE168" s="480">
        <v>44076</v>
      </c>
      <c r="AF168" s="482">
        <v>646.37</v>
      </c>
      <c r="AG168" s="482">
        <v>641.02</v>
      </c>
      <c r="AH168" s="482">
        <v>642.16999999999996</v>
      </c>
      <c r="AI168" s="482">
        <v>644.20000000000005</v>
      </c>
      <c r="AJ168" s="482">
        <v>0</v>
      </c>
      <c r="AK168" s="482">
        <v>639.6</v>
      </c>
      <c r="AL168" s="482">
        <v>34329991</v>
      </c>
      <c r="AM168" s="482">
        <v>847</v>
      </c>
    </row>
    <row r="169" spans="1:39">
      <c r="A169" s="480">
        <v>44077</v>
      </c>
      <c r="B169" s="482">
        <v>2.64</v>
      </c>
      <c r="C169" s="482">
        <v>2.56</v>
      </c>
      <c r="D169" s="482">
        <v>2.58</v>
      </c>
      <c r="E169" s="482">
        <v>2.64</v>
      </c>
      <c r="F169" s="482">
        <v>3801</v>
      </c>
      <c r="G169" s="482">
        <v>2.62</v>
      </c>
      <c r="H169" s="482">
        <v>9867</v>
      </c>
      <c r="I169" s="482">
        <v>28</v>
      </c>
      <c r="K169" s="480">
        <v>44077</v>
      </c>
      <c r="L169" s="482">
        <v>12.06</v>
      </c>
      <c r="M169" s="482">
        <v>11.9</v>
      </c>
      <c r="N169" s="482">
        <v>12.02</v>
      </c>
      <c r="O169" s="482">
        <v>12</v>
      </c>
      <c r="P169" s="482">
        <v>43678</v>
      </c>
      <c r="Q169" s="482">
        <v>12</v>
      </c>
      <c r="R169" s="482">
        <v>524441</v>
      </c>
      <c r="S169" s="482">
        <v>338</v>
      </c>
      <c r="U169" s="480">
        <v>44077</v>
      </c>
      <c r="V169" s="482">
        <v>258</v>
      </c>
      <c r="W169" s="482">
        <v>258</v>
      </c>
      <c r="X169" s="482">
        <v>258</v>
      </c>
      <c r="Y169" s="482">
        <v>258</v>
      </c>
      <c r="Z169" s="482">
        <v>30</v>
      </c>
      <c r="AA169" s="482">
        <v>258</v>
      </c>
      <c r="AB169" s="482">
        <v>7740</v>
      </c>
      <c r="AC169" s="482">
        <v>3</v>
      </c>
      <c r="AE169" s="480">
        <v>44077</v>
      </c>
      <c r="AF169" s="482">
        <v>648.25</v>
      </c>
      <c r="AG169" s="482">
        <v>643.41999999999996</v>
      </c>
      <c r="AH169" s="482">
        <v>645.62</v>
      </c>
      <c r="AI169" s="482">
        <v>646.08000000000004</v>
      </c>
      <c r="AJ169" s="482">
        <v>0</v>
      </c>
      <c r="AK169" s="482">
        <v>644.20000000000005</v>
      </c>
      <c r="AL169" s="482">
        <v>38260294</v>
      </c>
      <c r="AM169" s="482">
        <v>848</v>
      </c>
    </row>
    <row r="170" spans="1:39">
      <c r="A170" s="480">
        <v>44078</v>
      </c>
      <c r="B170" s="482">
        <v>2.64</v>
      </c>
      <c r="C170" s="482">
        <v>2.56</v>
      </c>
      <c r="D170" s="482">
        <v>2.64</v>
      </c>
      <c r="E170" s="482">
        <v>2.58</v>
      </c>
      <c r="F170" s="482">
        <v>4005</v>
      </c>
      <c r="G170" s="482">
        <v>2.64</v>
      </c>
      <c r="H170" s="482">
        <v>10360</v>
      </c>
      <c r="I170" s="482">
        <v>24</v>
      </c>
      <c r="K170" s="480">
        <v>44078</v>
      </c>
      <c r="L170" s="482">
        <v>11.98</v>
      </c>
      <c r="M170" s="482">
        <v>11.8</v>
      </c>
      <c r="N170" s="482">
        <v>11.84</v>
      </c>
      <c r="O170" s="482">
        <v>11.94</v>
      </c>
      <c r="P170" s="482">
        <v>166280</v>
      </c>
      <c r="Q170" s="482">
        <v>12</v>
      </c>
      <c r="R170" s="482">
        <v>1981079</v>
      </c>
      <c r="S170" s="482">
        <v>727</v>
      </c>
      <c r="U170" s="480">
        <v>44078</v>
      </c>
      <c r="V170" s="482">
        <v>0</v>
      </c>
      <c r="W170" s="482">
        <v>0</v>
      </c>
      <c r="X170" s="482">
        <v>0</v>
      </c>
      <c r="Y170" s="482">
        <v>258</v>
      </c>
      <c r="Z170" s="482">
        <v>0</v>
      </c>
      <c r="AA170" s="482">
        <v>258</v>
      </c>
      <c r="AB170" s="482">
        <v>0</v>
      </c>
      <c r="AC170" s="482">
        <v>0</v>
      </c>
      <c r="AE170" s="480">
        <v>44078</v>
      </c>
      <c r="AF170" s="482">
        <v>644.72</v>
      </c>
      <c r="AG170" s="482">
        <v>638.57000000000005</v>
      </c>
      <c r="AH170" s="482">
        <v>643.1</v>
      </c>
      <c r="AI170" s="482">
        <v>639.29</v>
      </c>
      <c r="AJ170" s="482">
        <v>0</v>
      </c>
      <c r="AK170" s="482">
        <v>646.08000000000004</v>
      </c>
      <c r="AL170" s="482">
        <v>34494846</v>
      </c>
      <c r="AM170" s="482">
        <v>848</v>
      </c>
    </row>
    <row r="171" spans="1:39">
      <c r="A171" s="480">
        <v>44081</v>
      </c>
      <c r="B171" s="482">
        <v>2.6</v>
      </c>
      <c r="C171" s="482">
        <v>2.58</v>
      </c>
      <c r="D171" s="482">
        <v>2.58</v>
      </c>
      <c r="E171" s="482">
        <v>2.6</v>
      </c>
      <c r="F171" s="482">
        <v>660</v>
      </c>
      <c r="G171" s="482">
        <v>2.58</v>
      </c>
      <c r="H171" s="482">
        <v>1705</v>
      </c>
      <c r="I171" s="482">
        <v>9</v>
      </c>
      <c r="K171" s="480">
        <v>44081</v>
      </c>
      <c r="L171" s="482">
        <v>12.18</v>
      </c>
      <c r="M171" s="482">
        <v>11.96</v>
      </c>
      <c r="N171" s="482">
        <v>12.18</v>
      </c>
      <c r="O171" s="482">
        <v>12</v>
      </c>
      <c r="P171" s="482">
        <v>97280</v>
      </c>
      <c r="Q171" s="482">
        <v>11.94</v>
      </c>
      <c r="R171" s="482">
        <v>1171708</v>
      </c>
      <c r="S171" s="482">
        <v>632</v>
      </c>
      <c r="U171" s="480">
        <v>44081</v>
      </c>
      <c r="V171" s="482">
        <v>0</v>
      </c>
      <c r="W171" s="482">
        <v>0</v>
      </c>
      <c r="X171" s="482">
        <v>0</v>
      </c>
      <c r="Y171" s="482">
        <v>258</v>
      </c>
      <c r="Z171" s="482">
        <v>0</v>
      </c>
      <c r="AA171" s="482">
        <v>258</v>
      </c>
      <c r="AB171" s="482">
        <v>0</v>
      </c>
      <c r="AC171" s="482">
        <v>0</v>
      </c>
      <c r="AE171" s="480">
        <v>44081</v>
      </c>
      <c r="AF171" s="482">
        <v>644.76</v>
      </c>
      <c r="AG171" s="482">
        <v>639.42999999999995</v>
      </c>
      <c r="AH171" s="482">
        <v>641.05999999999995</v>
      </c>
      <c r="AI171" s="482">
        <v>641.33000000000004</v>
      </c>
      <c r="AJ171" s="482">
        <v>0</v>
      </c>
      <c r="AK171" s="482">
        <v>639.29</v>
      </c>
      <c r="AL171" s="482">
        <v>25495595</v>
      </c>
      <c r="AM171" s="482">
        <v>847</v>
      </c>
    </row>
    <row r="172" spans="1:39">
      <c r="A172" s="480">
        <v>44082</v>
      </c>
      <c r="B172" s="482">
        <v>2.58</v>
      </c>
      <c r="C172" s="482">
        <v>2.56</v>
      </c>
      <c r="D172" s="482">
        <v>2.58</v>
      </c>
      <c r="E172" s="482">
        <v>2.58</v>
      </c>
      <c r="F172" s="482">
        <v>1110</v>
      </c>
      <c r="G172" s="482">
        <v>2.6</v>
      </c>
      <c r="H172" s="482">
        <v>2849</v>
      </c>
      <c r="I172" s="482">
        <v>13</v>
      </c>
      <c r="K172" s="480">
        <v>44082</v>
      </c>
      <c r="L172" s="482">
        <v>12.02</v>
      </c>
      <c r="M172" s="482">
        <v>11.8</v>
      </c>
      <c r="N172" s="482">
        <v>11.9</v>
      </c>
      <c r="O172" s="482">
        <v>11.92</v>
      </c>
      <c r="P172" s="482">
        <v>289413</v>
      </c>
      <c r="Q172" s="482">
        <v>12</v>
      </c>
      <c r="R172" s="482">
        <v>3426174</v>
      </c>
      <c r="S172" s="482">
        <v>570</v>
      </c>
      <c r="U172" s="480">
        <v>44082</v>
      </c>
      <c r="V172" s="482">
        <v>260</v>
      </c>
      <c r="W172" s="482">
        <v>256</v>
      </c>
      <c r="X172" s="482">
        <v>256</v>
      </c>
      <c r="Y172" s="482">
        <v>260</v>
      </c>
      <c r="Z172" s="482">
        <v>34</v>
      </c>
      <c r="AA172" s="482">
        <v>258</v>
      </c>
      <c r="AB172" s="482">
        <v>8742</v>
      </c>
      <c r="AC172" s="482">
        <v>4</v>
      </c>
      <c r="AE172" s="480">
        <v>44082</v>
      </c>
      <c r="AF172" s="482">
        <v>640.88</v>
      </c>
      <c r="AG172" s="482">
        <v>623.52</v>
      </c>
      <c r="AH172" s="482">
        <v>640.54</v>
      </c>
      <c r="AI172" s="482">
        <v>627.55999999999995</v>
      </c>
      <c r="AJ172" s="482">
        <v>0</v>
      </c>
      <c r="AK172" s="482">
        <v>641.33000000000004</v>
      </c>
      <c r="AL172" s="482">
        <v>44541453</v>
      </c>
      <c r="AM172" s="482">
        <v>848</v>
      </c>
    </row>
    <row r="173" spans="1:39">
      <c r="A173" s="480">
        <v>44083</v>
      </c>
      <c r="B173" s="482">
        <v>2.58</v>
      </c>
      <c r="C173" s="482">
        <v>2.58</v>
      </c>
      <c r="D173" s="482">
        <v>2.58</v>
      </c>
      <c r="E173" s="482">
        <v>2.58</v>
      </c>
      <c r="F173" s="482">
        <v>200</v>
      </c>
      <c r="G173" s="482">
        <v>2.58</v>
      </c>
      <c r="H173" s="482">
        <v>516</v>
      </c>
      <c r="I173" s="482">
        <v>2</v>
      </c>
      <c r="K173" s="480">
        <v>44083</v>
      </c>
      <c r="L173" s="482">
        <v>11.92</v>
      </c>
      <c r="M173" s="482">
        <v>11.66</v>
      </c>
      <c r="N173" s="482">
        <v>11.8</v>
      </c>
      <c r="O173" s="482">
        <v>11.9</v>
      </c>
      <c r="P173" s="482">
        <v>97999</v>
      </c>
      <c r="Q173" s="482">
        <v>11.92</v>
      </c>
      <c r="R173" s="482">
        <v>1157756</v>
      </c>
      <c r="S173" s="482">
        <v>626</v>
      </c>
      <c r="U173" s="480">
        <v>44083</v>
      </c>
      <c r="V173" s="482">
        <v>262</v>
      </c>
      <c r="W173" s="482">
        <v>262</v>
      </c>
      <c r="X173" s="482">
        <v>262</v>
      </c>
      <c r="Y173" s="482">
        <v>260</v>
      </c>
      <c r="Z173" s="482">
        <v>5</v>
      </c>
      <c r="AA173" s="482">
        <v>260</v>
      </c>
      <c r="AB173" s="482">
        <v>1310</v>
      </c>
      <c r="AC173" s="482">
        <v>1</v>
      </c>
      <c r="AE173" s="480">
        <v>44083</v>
      </c>
      <c r="AF173" s="482">
        <v>632.01</v>
      </c>
      <c r="AG173" s="482">
        <v>625.59</v>
      </c>
      <c r="AH173" s="482">
        <v>626.70000000000005</v>
      </c>
      <c r="AI173" s="482">
        <v>631.74</v>
      </c>
      <c r="AJ173" s="482">
        <v>0</v>
      </c>
      <c r="AK173" s="482">
        <v>627.55999999999995</v>
      </c>
      <c r="AL173" s="482">
        <v>29181064</v>
      </c>
      <c r="AM173" s="482">
        <v>847</v>
      </c>
    </row>
    <row r="174" spans="1:39">
      <c r="A174" s="480">
        <v>44084</v>
      </c>
      <c r="B174" s="482">
        <v>2.6</v>
      </c>
      <c r="C174" s="482">
        <v>2.52</v>
      </c>
      <c r="D174" s="482">
        <v>2.56</v>
      </c>
      <c r="E174" s="482">
        <v>2.6</v>
      </c>
      <c r="F174" s="482">
        <v>5687</v>
      </c>
      <c r="G174" s="482">
        <v>2.58</v>
      </c>
      <c r="H174" s="482">
        <v>14518</v>
      </c>
      <c r="I174" s="482">
        <v>24</v>
      </c>
      <c r="K174" s="480">
        <v>44084</v>
      </c>
      <c r="L174" s="482">
        <v>11.92</v>
      </c>
      <c r="M174" s="482">
        <v>11.54</v>
      </c>
      <c r="N174" s="482">
        <v>11.92</v>
      </c>
      <c r="O174" s="482">
        <v>11.58</v>
      </c>
      <c r="P174" s="482">
        <v>220366</v>
      </c>
      <c r="Q174" s="482">
        <v>11.9</v>
      </c>
      <c r="R174" s="482">
        <v>2568845</v>
      </c>
      <c r="S174" s="482">
        <v>386</v>
      </c>
      <c r="U174" s="480">
        <v>44084</v>
      </c>
      <c r="V174" s="482">
        <v>264</v>
      </c>
      <c r="W174" s="482">
        <v>260</v>
      </c>
      <c r="X174" s="482">
        <v>260</v>
      </c>
      <c r="Y174" s="482">
        <v>262</v>
      </c>
      <c r="Z174" s="482">
        <v>66</v>
      </c>
      <c r="AA174" s="482">
        <v>260</v>
      </c>
      <c r="AB174" s="482">
        <v>17264</v>
      </c>
      <c r="AC174" s="482">
        <v>6</v>
      </c>
      <c r="AE174" s="480">
        <v>44084</v>
      </c>
      <c r="AF174" s="482">
        <v>638.09</v>
      </c>
      <c r="AG174" s="482">
        <v>630.61</v>
      </c>
      <c r="AH174" s="482">
        <v>632.9</v>
      </c>
      <c r="AI174" s="482">
        <v>637.95000000000005</v>
      </c>
      <c r="AJ174" s="482">
        <v>0</v>
      </c>
      <c r="AK174" s="482">
        <v>631.74</v>
      </c>
      <c r="AL174" s="482">
        <v>36375296</v>
      </c>
      <c r="AM174" s="482">
        <v>848</v>
      </c>
    </row>
    <row r="175" spans="1:39">
      <c r="A175" s="480">
        <v>44085</v>
      </c>
      <c r="B175" s="482">
        <v>2.6</v>
      </c>
      <c r="C175" s="482">
        <v>2.6</v>
      </c>
      <c r="D175" s="482">
        <v>2.6</v>
      </c>
      <c r="E175" s="482">
        <v>2.6</v>
      </c>
      <c r="F175" s="482">
        <v>1088</v>
      </c>
      <c r="G175" s="482">
        <v>2.6</v>
      </c>
      <c r="H175" s="482">
        <v>2828</v>
      </c>
      <c r="I175" s="482">
        <v>9</v>
      </c>
      <c r="K175" s="480">
        <v>44085</v>
      </c>
      <c r="L175" s="482">
        <v>11.84</v>
      </c>
      <c r="M175" s="482">
        <v>11.48</v>
      </c>
      <c r="N175" s="482">
        <v>11.58</v>
      </c>
      <c r="O175" s="482">
        <v>11.56</v>
      </c>
      <c r="P175" s="482">
        <v>131453</v>
      </c>
      <c r="Q175" s="482">
        <v>11.58</v>
      </c>
      <c r="R175" s="482">
        <v>1519166</v>
      </c>
      <c r="S175" s="482">
        <v>449</v>
      </c>
      <c r="U175" s="480">
        <v>44085</v>
      </c>
      <c r="V175" s="482">
        <v>270</v>
      </c>
      <c r="W175" s="482">
        <v>260</v>
      </c>
      <c r="X175" s="482">
        <v>260</v>
      </c>
      <c r="Y175" s="482">
        <v>264</v>
      </c>
      <c r="Z175" s="482">
        <v>514</v>
      </c>
      <c r="AA175" s="482">
        <v>262</v>
      </c>
      <c r="AB175" s="482">
        <v>134154</v>
      </c>
      <c r="AC175" s="482">
        <v>20</v>
      </c>
      <c r="AE175" s="480">
        <v>44085</v>
      </c>
      <c r="AF175" s="482">
        <v>640.51</v>
      </c>
      <c r="AG175" s="482">
        <v>635.86</v>
      </c>
      <c r="AH175" s="482">
        <v>639.35</v>
      </c>
      <c r="AI175" s="482">
        <v>636.03</v>
      </c>
      <c r="AJ175" s="482">
        <v>0</v>
      </c>
      <c r="AK175" s="482">
        <v>637.95000000000005</v>
      </c>
      <c r="AL175" s="482">
        <v>27168051</v>
      </c>
      <c r="AM175" s="482">
        <v>847</v>
      </c>
    </row>
    <row r="176" spans="1:39">
      <c r="A176" s="480">
        <v>44088</v>
      </c>
      <c r="B176" s="482">
        <v>2.6</v>
      </c>
      <c r="C176" s="482">
        <v>2.56</v>
      </c>
      <c r="D176" s="482">
        <v>2.6</v>
      </c>
      <c r="E176" s="482">
        <v>2.6</v>
      </c>
      <c r="F176" s="482">
        <v>10080</v>
      </c>
      <c r="G176" s="482">
        <v>2.6</v>
      </c>
      <c r="H176" s="482">
        <v>26132</v>
      </c>
      <c r="I176" s="482">
        <v>36</v>
      </c>
      <c r="K176" s="480">
        <v>44088</v>
      </c>
      <c r="L176" s="482">
        <v>11.86</v>
      </c>
      <c r="M176" s="482">
        <v>11.48</v>
      </c>
      <c r="N176" s="482">
        <v>11.86</v>
      </c>
      <c r="O176" s="482">
        <v>11.5</v>
      </c>
      <c r="P176" s="482">
        <v>126796</v>
      </c>
      <c r="Q176" s="482">
        <v>11.56</v>
      </c>
      <c r="R176" s="482">
        <v>1469302</v>
      </c>
      <c r="S176" s="482">
        <v>1234</v>
      </c>
      <c r="U176" s="480">
        <v>44088</v>
      </c>
      <c r="V176" s="482">
        <v>270</v>
      </c>
      <c r="W176" s="482">
        <v>264</v>
      </c>
      <c r="X176" s="482">
        <v>264</v>
      </c>
      <c r="Y176" s="482">
        <v>266</v>
      </c>
      <c r="Z176" s="482">
        <v>16</v>
      </c>
      <c r="AA176" s="482">
        <v>264</v>
      </c>
      <c r="AB176" s="482">
        <v>4350</v>
      </c>
      <c r="AC176" s="482">
        <v>6</v>
      </c>
      <c r="AE176" s="480">
        <v>44088</v>
      </c>
      <c r="AF176" s="482">
        <v>661.66</v>
      </c>
      <c r="AG176" s="482">
        <v>640.84</v>
      </c>
      <c r="AH176" s="482">
        <v>641.09</v>
      </c>
      <c r="AI176" s="482">
        <v>661.13</v>
      </c>
      <c r="AJ176" s="482">
        <v>0</v>
      </c>
      <c r="AK176" s="482">
        <v>636.03</v>
      </c>
      <c r="AL176" s="482">
        <v>57614471</v>
      </c>
      <c r="AM176" s="482">
        <v>848</v>
      </c>
    </row>
    <row r="177" spans="1:39">
      <c r="A177" s="480">
        <v>44089</v>
      </c>
      <c r="B177" s="482">
        <v>2.6</v>
      </c>
      <c r="C177" s="482">
        <v>2.58</v>
      </c>
      <c r="D177" s="482">
        <v>2.6</v>
      </c>
      <c r="E177" s="482">
        <v>2.6</v>
      </c>
      <c r="F177" s="482">
        <v>5505</v>
      </c>
      <c r="G177" s="482">
        <v>2.6</v>
      </c>
      <c r="H177" s="482">
        <v>14306</v>
      </c>
      <c r="I177" s="482">
        <v>26</v>
      </c>
      <c r="K177" s="480">
        <v>44089</v>
      </c>
      <c r="L177" s="482">
        <v>11.64</v>
      </c>
      <c r="M177" s="482">
        <v>11.42</v>
      </c>
      <c r="N177" s="482">
        <v>11.46</v>
      </c>
      <c r="O177" s="482">
        <v>11.56</v>
      </c>
      <c r="P177" s="482">
        <v>85610</v>
      </c>
      <c r="Q177" s="482">
        <v>11.5</v>
      </c>
      <c r="R177" s="482">
        <v>987565</v>
      </c>
      <c r="S177" s="482">
        <v>652</v>
      </c>
      <c r="U177" s="480">
        <v>44089</v>
      </c>
      <c r="V177" s="482">
        <v>260</v>
      </c>
      <c r="W177" s="482">
        <v>260</v>
      </c>
      <c r="X177" s="482">
        <v>260</v>
      </c>
      <c r="Y177" s="482">
        <v>260</v>
      </c>
      <c r="Z177" s="482">
        <v>64</v>
      </c>
      <c r="AA177" s="482">
        <v>266</v>
      </c>
      <c r="AB177" s="482">
        <v>16640</v>
      </c>
      <c r="AC177" s="482">
        <v>3</v>
      </c>
      <c r="AE177" s="480">
        <v>44089</v>
      </c>
      <c r="AF177" s="482">
        <v>667.03</v>
      </c>
      <c r="AG177" s="482">
        <v>657.73</v>
      </c>
      <c r="AH177" s="482">
        <v>659.93</v>
      </c>
      <c r="AI177" s="482">
        <v>663.61</v>
      </c>
      <c r="AJ177" s="482">
        <v>0</v>
      </c>
      <c r="AK177" s="482">
        <v>661.13</v>
      </c>
      <c r="AL177" s="482">
        <v>47271982</v>
      </c>
      <c r="AM177" s="482">
        <v>848</v>
      </c>
    </row>
    <row r="178" spans="1:39">
      <c r="A178" s="480">
        <v>44090</v>
      </c>
      <c r="B178" s="482">
        <v>2.72</v>
      </c>
      <c r="C178" s="482">
        <v>2.6</v>
      </c>
      <c r="D178" s="482">
        <v>2.6</v>
      </c>
      <c r="E178" s="482">
        <v>2.7</v>
      </c>
      <c r="F178" s="482">
        <v>36335</v>
      </c>
      <c r="G178" s="482">
        <v>2.6</v>
      </c>
      <c r="H178" s="482">
        <v>96469</v>
      </c>
      <c r="I178" s="482">
        <v>99</v>
      </c>
      <c r="K178" s="480">
        <v>44090</v>
      </c>
      <c r="L178" s="482">
        <v>11.82</v>
      </c>
      <c r="M178" s="482">
        <v>11.46</v>
      </c>
      <c r="N178" s="482">
        <v>11.56</v>
      </c>
      <c r="O178" s="482">
        <v>11.7</v>
      </c>
      <c r="P178" s="482">
        <v>105894</v>
      </c>
      <c r="Q178" s="482">
        <v>11.56</v>
      </c>
      <c r="R178" s="482">
        <v>1232286</v>
      </c>
      <c r="S178" s="482">
        <v>938</v>
      </c>
      <c r="U178" s="480">
        <v>44090</v>
      </c>
      <c r="V178" s="482">
        <v>0</v>
      </c>
      <c r="W178" s="482">
        <v>0</v>
      </c>
      <c r="X178" s="482">
        <v>0</v>
      </c>
      <c r="Y178" s="482">
        <v>260</v>
      </c>
      <c r="Z178" s="482">
        <v>0</v>
      </c>
      <c r="AA178" s="482">
        <v>260</v>
      </c>
      <c r="AB178" s="482">
        <v>0</v>
      </c>
      <c r="AC178" s="482">
        <v>0</v>
      </c>
      <c r="AE178" s="480">
        <v>44090</v>
      </c>
      <c r="AF178" s="482">
        <v>667.32</v>
      </c>
      <c r="AG178" s="482">
        <v>660.23</v>
      </c>
      <c r="AH178" s="482">
        <v>663.26</v>
      </c>
      <c r="AI178" s="482">
        <v>661.19</v>
      </c>
      <c r="AJ178" s="482">
        <v>0</v>
      </c>
      <c r="AK178" s="482">
        <v>663.61</v>
      </c>
      <c r="AL178" s="482">
        <v>43031051</v>
      </c>
      <c r="AM178" s="482">
        <v>847</v>
      </c>
    </row>
    <row r="179" spans="1:39">
      <c r="A179" s="480">
        <v>44091</v>
      </c>
      <c r="B179" s="482">
        <v>2.74</v>
      </c>
      <c r="C179" s="482">
        <v>2.66</v>
      </c>
      <c r="D179" s="482">
        <v>2.7</v>
      </c>
      <c r="E179" s="482">
        <v>2.72</v>
      </c>
      <c r="F179" s="482">
        <v>189257</v>
      </c>
      <c r="G179" s="482">
        <v>2.7</v>
      </c>
      <c r="H179" s="482">
        <v>502913</v>
      </c>
      <c r="I179" s="482">
        <v>42</v>
      </c>
      <c r="K179" s="480">
        <v>44091</v>
      </c>
      <c r="L179" s="482">
        <v>11.8</v>
      </c>
      <c r="M179" s="482">
        <v>11.52</v>
      </c>
      <c r="N179" s="482">
        <v>11.52</v>
      </c>
      <c r="O179" s="482">
        <v>11.68</v>
      </c>
      <c r="P179" s="482">
        <v>137739</v>
      </c>
      <c r="Q179" s="482">
        <v>11.7</v>
      </c>
      <c r="R179" s="482">
        <v>1609227</v>
      </c>
      <c r="S179" s="482">
        <v>1082</v>
      </c>
      <c r="U179" s="480">
        <v>44091</v>
      </c>
      <c r="V179" s="482">
        <v>270</v>
      </c>
      <c r="W179" s="482">
        <v>268</v>
      </c>
      <c r="X179" s="482">
        <v>268</v>
      </c>
      <c r="Y179" s="482">
        <v>270</v>
      </c>
      <c r="Z179" s="482">
        <v>26</v>
      </c>
      <c r="AA179" s="482">
        <v>260</v>
      </c>
      <c r="AB179" s="482">
        <v>7010</v>
      </c>
      <c r="AC179" s="482">
        <v>4</v>
      </c>
      <c r="AE179" s="480">
        <v>44091</v>
      </c>
      <c r="AF179" s="482">
        <v>664.49</v>
      </c>
      <c r="AG179" s="482">
        <v>655.68</v>
      </c>
      <c r="AH179" s="482">
        <v>657.8</v>
      </c>
      <c r="AI179" s="482">
        <v>663.25</v>
      </c>
      <c r="AJ179" s="482">
        <v>0</v>
      </c>
      <c r="AK179" s="482">
        <v>661.19</v>
      </c>
      <c r="AL179" s="482">
        <v>42165183</v>
      </c>
      <c r="AM179" s="482">
        <v>848</v>
      </c>
    </row>
    <row r="180" spans="1:39">
      <c r="A180" s="480">
        <v>44092</v>
      </c>
      <c r="B180" s="482">
        <v>2.74</v>
      </c>
      <c r="C180" s="482">
        <v>2.7</v>
      </c>
      <c r="D180" s="482">
        <v>2.7</v>
      </c>
      <c r="E180" s="482">
        <v>2.74</v>
      </c>
      <c r="F180" s="482">
        <v>59160</v>
      </c>
      <c r="G180" s="482">
        <v>2.72</v>
      </c>
      <c r="H180" s="482">
        <v>159996</v>
      </c>
      <c r="I180" s="482">
        <v>55</v>
      </c>
      <c r="K180" s="480">
        <v>44092</v>
      </c>
      <c r="L180" s="482">
        <v>11.9</v>
      </c>
      <c r="M180" s="482">
        <v>11.56</v>
      </c>
      <c r="N180" s="482">
        <v>11.68</v>
      </c>
      <c r="O180" s="482">
        <v>11.7</v>
      </c>
      <c r="P180" s="482">
        <v>275454</v>
      </c>
      <c r="Q180" s="482">
        <v>11.68</v>
      </c>
      <c r="R180" s="482">
        <v>3221831</v>
      </c>
      <c r="S180" s="482">
        <v>909</v>
      </c>
      <c r="U180" s="480">
        <v>44092</v>
      </c>
      <c r="V180" s="482">
        <v>262</v>
      </c>
      <c r="W180" s="482">
        <v>260</v>
      </c>
      <c r="X180" s="482">
        <v>262</v>
      </c>
      <c r="Y180" s="482">
        <v>260</v>
      </c>
      <c r="Z180" s="482">
        <v>117</v>
      </c>
      <c r="AA180" s="482">
        <v>270</v>
      </c>
      <c r="AB180" s="482">
        <v>30430</v>
      </c>
      <c r="AC180" s="482">
        <v>5</v>
      </c>
      <c r="AE180" s="480">
        <v>44092</v>
      </c>
      <c r="AF180" s="482">
        <v>664.22</v>
      </c>
      <c r="AG180" s="482">
        <v>654.36</v>
      </c>
      <c r="AH180" s="482">
        <v>661.61</v>
      </c>
      <c r="AI180" s="482">
        <v>658.54</v>
      </c>
      <c r="AJ180" s="482">
        <v>0</v>
      </c>
      <c r="AK180" s="482">
        <v>663.25</v>
      </c>
      <c r="AL180" s="482">
        <v>64970884</v>
      </c>
      <c r="AM180" s="482">
        <v>848</v>
      </c>
    </row>
    <row r="181" spans="1:39">
      <c r="A181" s="480">
        <v>44095</v>
      </c>
      <c r="B181" s="482">
        <v>2.74</v>
      </c>
      <c r="C181" s="482">
        <v>2.7</v>
      </c>
      <c r="D181" s="482">
        <v>2.74</v>
      </c>
      <c r="E181" s="482">
        <v>2.72</v>
      </c>
      <c r="F181" s="482">
        <v>7131</v>
      </c>
      <c r="G181" s="482">
        <v>2.74</v>
      </c>
      <c r="H181" s="482">
        <v>19302</v>
      </c>
      <c r="I181" s="482">
        <v>18</v>
      </c>
      <c r="K181" s="480">
        <v>44095</v>
      </c>
      <c r="L181" s="482">
        <v>11.7</v>
      </c>
      <c r="M181" s="482">
        <v>11.06</v>
      </c>
      <c r="N181" s="482">
        <v>11.7</v>
      </c>
      <c r="O181" s="482">
        <v>11.36</v>
      </c>
      <c r="P181" s="482">
        <v>138628</v>
      </c>
      <c r="Q181" s="482">
        <v>11.7</v>
      </c>
      <c r="R181" s="482">
        <v>1562329</v>
      </c>
      <c r="S181" s="482">
        <v>931</v>
      </c>
      <c r="U181" s="480">
        <v>44095</v>
      </c>
      <c r="V181" s="482">
        <v>256</v>
      </c>
      <c r="W181" s="482">
        <v>252</v>
      </c>
      <c r="X181" s="482">
        <v>256</v>
      </c>
      <c r="Y181" s="482">
        <v>252</v>
      </c>
      <c r="Z181" s="482">
        <v>31</v>
      </c>
      <c r="AA181" s="482">
        <v>260</v>
      </c>
      <c r="AB181" s="482">
        <v>7836</v>
      </c>
      <c r="AC181" s="482">
        <v>5</v>
      </c>
      <c r="AE181" s="480">
        <v>44095</v>
      </c>
      <c r="AF181" s="482">
        <v>653.89</v>
      </c>
      <c r="AG181" s="482">
        <v>630.32000000000005</v>
      </c>
      <c r="AH181" s="482">
        <v>653.89</v>
      </c>
      <c r="AI181" s="482">
        <v>630.32000000000005</v>
      </c>
      <c r="AJ181" s="482">
        <v>0</v>
      </c>
      <c r="AK181" s="482">
        <v>658.54</v>
      </c>
      <c r="AL181" s="482">
        <v>46636531</v>
      </c>
      <c r="AM181" s="482">
        <v>849</v>
      </c>
    </row>
    <row r="182" spans="1:39">
      <c r="A182" s="480">
        <v>44096</v>
      </c>
      <c r="B182" s="482">
        <v>2.74</v>
      </c>
      <c r="C182" s="482">
        <v>2.6</v>
      </c>
      <c r="D182" s="482">
        <v>2.72</v>
      </c>
      <c r="E182" s="482">
        <v>2.7</v>
      </c>
      <c r="F182" s="482">
        <v>13492</v>
      </c>
      <c r="G182" s="482">
        <v>2.72</v>
      </c>
      <c r="H182" s="482">
        <v>35972</v>
      </c>
      <c r="I182" s="482">
        <v>30</v>
      </c>
      <c r="K182" s="480">
        <v>44096</v>
      </c>
      <c r="L182" s="482">
        <v>11.36</v>
      </c>
      <c r="M182" s="482">
        <v>11.08</v>
      </c>
      <c r="N182" s="482">
        <v>11.34</v>
      </c>
      <c r="O182" s="482">
        <v>11.2</v>
      </c>
      <c r="P182" s="482">
        <v>130205</v>
      </c>
      <c r="Q182" s="482">
        <v>11.36</v>
      </c>
      <c r="R182" s="482">
        <v>1459011</v>
      </c>
      <c r="S182" s="482">
        <v>556</v>
      </c>
      <c r="U182" s="480">
        <v>44096</v>
      </c>
      <c r="V182" s="482">
        <v>252</v>
      </c>
      <c r="W182" s="482">
        <v>252</v>
      </c>
      <c r="X182" s="482">
        <v>252</v>
      </c>
      <c r="Y182" s="482">
        <v>252</v>
      </c>
      <c r="Z182" s="482">
        <v>40</v>
      </c>
      <c r="AA182" s="482">
        <v>252</v>
      </c>
      <c r="AB182" s="482">
        <v>10080</v>
      </c>
      <c r="AC182" s="482">
        <v>4</v>
      </c>
      <c r="AE182" s="480">
        <v>44096</v>
      </c>
      <c r="AF182" s="482">
        <v>635.87</v>
      </c>
      <c r="AG182" s="482">
        <v>624.6</v>
      </c>
      <c r="AH182" s="482">
        <v>631.59</v>
      </c>
      <c r="AI182" s="482">
        <v>624.62</v>
      </c>
      <c r="AJ182" s="482">
        <v>0</v>
      </c>
      <c r="AK182" s="482">
        <v>630.32000000000005</v>
      </c>
      <c r="AL182" s="482">
        <v>39425213</v>
      </c>
      <c r="AM182" s="482">
        <v>850</v>
      </c>
    </row>
    <row r="183" spans="1:39">
      <c r="A183" s="480">
        <v>44097</v>
      </c>
      <c r="B183" s="482">
        <v>2.76</v>
      </c>
      <c r="C183" s="482">
        <v>2.7</v>
      </c>
      <c r="D183" s="482">
        <v>2.72</v>
      </c>
      <c r="E183" s="482">
        <v>2.76</v>
      </c>
      <c r="F183" s="482">
        <v>23853</v>
      </c>
      <c r="G183" s="482">
        <v>2.7</v>
      </c>
      <c r="H183" s="482">
        <v>65115</v>
      </c>
      <c r="I183" s="482">
        <v>29</v>
      </c>
      <c r="K183" s="480">
        <v>44097</v>
      </c>
      <c r="L183" s="482">
        <v>11.22</v>
      </c>
      <c r="M183" s="482">
        <v>10.92</v>
      </c>
      <c r="N183" s="482">
        <v>11.1</v>
      </c>
      <c r="O183" s="482">
        <v>10.98</v>
      </c>
      <c r="P183" s="482">
        <v>130227</v>
      </c>
      <c r="Q183" s="482">
        <v>11.2</v>
      </c>
      <c r="R183" s="482">
        <v>1434048</v>
      </c>
      <c r="S183" s="482">
        <v>594</v>
      </c>
      <c r="U183" s="480">
        <v>44097</v>
      </c>
      <c r="V183" s="482">
        <v>252</v>
      </c>
      <c r="W183" s="482">
        <v>252</v>
      </c>
      <c r="X183" s="482">
        <v>252</v>
      </c>
      <c r="Y183" s="482">
        <v>252</v>
      </c>
      <c r="Z183" s="482">
        <v>5</v>
      </c>
      <c r="AA183" s="482">
        <v>252</v>
      </c>
      <c r="AB183" s="482">
        <v>1260</v>
      </c>
      <c r="AC183" s="482">
        <v>2</v>
      </c>
      <c r="AE183" s="480">
        <v>44097</v>
      </c>
      <c r="AF183" s="482">
        <v>631.70000000000005</v>
      </c>
      <c r="AG183" s="482">
        <v>619.22</v>
      </c>
      <c r="AH183" s="482">
        <v>627.48</v>
      </c>
      <c r="AI183" s="482">
        <v>622.34</v>
      </c>
      <c r="AJ183" s="482">
        <v>0</v>
      </c>
      <c r="AK183" s="482">
        <v>624.62</v>
      </c>
      <c r="AL183" s="482">
        <v>38348084</v>
      </c>
      <c r="AM183" s="482">
        <v>848</v>
      </c>
    </row>
    <row r="184" spans="1:39">
      <c r="A184" s="480">
        <v>44098</v>
      </c>
      <c r="B184" s="482">
        <v>2.76</v>
      </c>
      <c r="C184" s="482">
        <v>2.76</v>
      </c>
      <c r="D184" s="482">
        <v>2.76</v>
      </c>
      <c r="E184" s="482">
        <v>2.76</v>
      </c>
      <c r="F184" s="482">
        <v>200</v>
      </c>
      <c r="G184" s="482">
        <v>2.76</v>
      </c>
      <c r="H184" s="482">
        <v>552</v>
      </c>
      <c r="I184" s="482">
        <v>4</v>
      </c>
      <c r="K184" s="480">
        <v>44098</v>
      </c>
      <c r="L184" s="482">
        <v>11.2</v>
      </c>
      <c r="M184" s="482">
        <v>10.82</v>
      </c>
      <c r="N184" s="482">
        <v>10.82</v>
      </c>
      <c r="O184" s="482">
        <v>11</v>
      </c>
      <c r="P184" s="482">
        <v>70242</v>
      </c>
      <c r="Q184" s="482">
        <v>10.98</v>
      </c>
      <c r="R184" s="482">
        <v>774116</v>
      </c>
      <c r="S184" s="482">
        <v>399</v>
      </c>
      <c r="U184" s="480">
        <v>44098</v>
      </c>
      <c r="V184" s="482">
        <v>256</v>
      </c>
      <c r="W184" s="482">
        <v>256</v>
      </c>
      <c r="X184" s="482">
        <v>256</v>
      </c>
      <c r="Y184" s="482">
        <v>256</v>
      </c>
      <c r="Z184" s="482">
        <v>10</v>
      </c>
      <c r="AA184" s="482">
        <v>252</v>
      </c>
      <c r="AB184" s="482">
        <v>2560</v>
      </c>
      <c r="AC184" s="482">
        <v>1</v>
      </c>
      <c r="AE184" s="480">
        <v>44098</v>
      </c>
      <c r="AF184" s="482">
        <v>622.17999999999995</v>
      </c>
      <c r="AG184" s="482">
        <v>614.62</v>
      </c>
      <c r="AH184" s="482">
        <v>618.29999999999995</v>
      </c>
      <c r="AI184" s="482">
        <v>619.96</v>
      </c>
      <c r="AJ184" s="482">
        <v>0</v>
      </c>
      <c r="AK184" s="482">
        <v>622.34</v>
      </c>
      <c r="AL184" s="482">
        <v>34547424</v>
      </c>
      <c r="AM184" s="482">
        <v>849</v>
      </c>
    </row>
    <row r="185" spans="1:39">
      <c r="A185" s="480">
        <v>44099</v>
      </c>
      <c r="B185" s="482">
        <v>2.76</v>
      </c>
      <c r="C185" s="482">
        <v>2.7</v>
      </c>
      <c r="D185" s="482">
        <v>2.7</v>
      </c>
      <c r="E185" s="482">
        <v>2.76</v>
      </c>
      <c r="F185" s="482">
        <v>29028</v>
      </c>
      <c r="G185" s="482">
        <v>2.76</v>
      </c>
      <c r="H185" s="482">
        <v>78461</v>
      </c>
      <c r="I185" s="482">
        <v>19</v>
      </c>
      <c r="K185" s="480">
        <v>44099</v>
      </c>
      <c r="L185" s="482">
        <v>11.24</v>
      </c>
      <c r="M185" s="482">
        <v>10.84</v>
      </c>
      <c r="N185" s="482">
        <v>10.94</v>
      </c>
      <c r="O185" s="482">
        <v>11</v>
      </c>
      <c r="P185" s="482">
        <v>42223</v>
      </c>
      <c r="Q185" s="482">
        <v>11</v>
      </c>
      <c r="R185" s="482">
        <v>463625</v>
      </c>
      <c r="S185" s="482">
        <v>301</v>
      </c>
      <c r="U185" s="480">
        <v>44099</v>
      </c>
      <c r="V185" s="482">
        <v>260</v>
      </c>
      <c r="W185" s="482">
        <v>260</v>
      </c>
      <c r="X185" s="482">
        <v>260</v>
      </c>
      <c r="Y185" s="482">
        <v>260</v>
      </c>
      <c r="Z185" s="482">
        <v>6</v>
      </c>
      <c r="AA185" s="482">
        <v>256</v>
      </c>
      <c r="AB185" s="482">
        <v>1560</v>
      </c>
      <c r="AC185" s="482">
        <v>1</v>
      </c>
      <c r="AE185" s="480">
        <v>44099</v>
      </c>
      <c r="AF185" s="482">
        <v>627.17999999999995</v>
      </c>
      <c r="AG185" s="482">
        <v>615.33000000000004</v>
      </c>
      <c r="AH185" s="482">
        <v>621.57000000000005</v>
      </c>
      <c r="AI185" s="482">
        <v>617.9</v>
      </c>
      <c r="AJ185" s="482">
        <v>0</v>
      </c>
      <c r="AK185" s="482">
        <v>619.96</v>
      </c>
      <c r="AL185" s="482">
        <v>31488667</v>
      </c>
      <c r="AM185" s="482">
        <v>848</v>
      </c>
    </row>
    <row r="186" spans="1:39">
      <c r="A186" s="480">
        <v>44102</v>
      </c>
      <c r="B186" s="482">
        <v>2.76</v>
      </c>
      <c r="C186" s="482">
        <v>2.68</v>
      </c>
      <c r="D186" s="482">
        <v>2.76</v>
      </c>
      <c r="E186" s="482">
        <v>2.76</v>
      </c>
      <c r="F186" s="482">
        <v>1904</v>
      </c>
      <c r="G186" s="482">
        <v>2.76</v>
      </c>
      <c r="H186" s="482">
        <v>5175</v>
      </c>
      <c r="I186" s="482">
        <v>19</v>
      </c>
      <c r="K186" s="480">
        <v>44102</v>
      </c>
      <c r="L186" s="482">
        <v>11.2</v>
      </c>
      <c r="M186" s="482">
        <v>10.9</v>
      </c>
      <c r="N186" s="482">
        <v>11.18</v>
      </c>
      <c r="O186" s="482">
        <v>11.16</v>
      </c>
      <c r="P186" s="482">
        <v>139535</v>
      </c>
      <c r="Q186" s="482">
        <v>11</v>
      </c>
      <c r="R186" s="482">
        <v>1538113</v>
      </c>
      <c r="S186" s="482">
        <v>322</v>
      </c>
      <c r="U186" s="480">
        <v>44102</v>
      </c>
      <c r="V186" s="482">
        <v>260</v>
      </c>
      <c r="W186" s="482">
        <v>260</v>
      </c>
      <c r="X186" s="482">
        <v>260</v>
      </c>
      <c r="Y186" s="482">
        <v>260</v>
      </c>
      <c r="Z186" s="482">
        <v>144</v>
      </c>
      <c r="AA186" s="482">
        <v>260</v>
      </c>
      <c r="AB186" s="482">
        <v>37440</v>
      </c>
      <c r="AC186" s="482">
        <v>3</v>
      </c>
      <c r="AE186" s="480">
        <v>44102</v>
      </c>
      <c r="AF186" s="482">
        <v>631.42999999999995</v>
      </c>
      <c r="AG186" s="482">
        <v>623.35</v>
      </c>
      <c r="AH186" s="482">
        <v>623.35</v>
      </c>
      <c r="AI186" s="482">
        <v>625.20000000000005</v>
      </c>
      <c r="AJ186" s="482">
        <v>0</v>
      </c>
      <c r="AK186" s="482">
        <v>617.9</v>
      </c>
      <c r="AL186" s="482">
        <v>32078753</v>
      </c>
      <c r="AM186" s="482">
        <v>850</v>
      </c>
    </row>
    <row r="187" spans="1:39">
      <c r="A187" s="480">
        <v>44103</v>
      </c>
      <c r="B187" s="482">
        <v>2.78</v>
      </c>
      <c r="C187" s="482">
        <v>2.7</v>
      </c>
      <c r="D187" s="482">
        <v>2.7</v>
      </c>
      <c r="E187" s="482">
        <v>2.76</v>
      </c>
      <c r="F187" s="482">
        <v>3932</v>
      </c>
      <c r="G187" s="482">
        <v>2.76</v>
      </c>
      <c r="H187" s="482">
        <v>10814</v>
      </c>
      <c r="I187" s="482">
        <v>16</v>
      </c>
      <c r="K187" s="480">
        <v>44103</v>
      </c>
      <c r="L187" s="482">
        <v>11.3</v>
      </c>
      <c r="M187" s="482">
        <v>11.04</v>
      </c>
      <c r="N187" s="482">
        <v>11.1</v>
      </c>
      <c r="O187" s="482">
        <v>11.2</v>
      </c>
      <c r="P187" s="482">
        <v>162963</v>
      </c>
      <c r="Q187" s="482">
        <v>11.16</v>
      </c>
      <c r="R187" s="482">
        <v>1814509</v>
      </c>
      <c r="S187" s="482">
        <v>313</v>
      </c>
      <c r="U187" s="480">
        <v>44103</v>
      </c>
      <c r="V187" s="482">
        <v>260</v>
      </c>
      <c r="W187" s="482">
        <v>260</v>
      </c>
      <c r="X187" s="482">
        <v>260</v>
      </c>
      <c r="Y187" s="482">
        <v>260</v>
      </c>
      <c r="Z187" s="482">
        <v>189</v>
      </c>
      <c r="AA187" s="482">
        <v>260</v>
      </c>
      <c r="AB187" s="482">
        <v>49140</v>
      </c>
      <c r="AC187" s="482">
        <v>3</v>
      </c>
      <c r="AE187" s="480">
        <v>44103</v>
      </c>
      <c r="AF187" s="482">
        <v>625.84</v>
      </c>
      <c r="AG187" s="482">
        <v>621.24</v>
      </c>
      <c r="AH187" s="482">
        <v>625.36</v>
      </c>
      <c r="AI187" s="482">
        <v>623.36</v>
      </c>
      <c r="AJ187" s="482">
        <v>0</v>
      </c>
      <c r="AK187" s="482">
        <v>625.20000000000005</v>
      </c>
      <c r="AL187" s="482">
        <v>32448841</v>
      </c>
      <c r="AM187" s="482">
        <v>848</v>
      </c>
    </row>
    <row r="188" spans="1:39">
      <c r="A188" s="480">
        <v>44104</v>
      </c>
      <c r="B188" s="482">
        <v>2.76</v>
      </c>
      <c r="C188" s="482">
        <v>2.7</v>
      </c>
      <c r="D188" s="482">
        <v>2.7</v>
      </c>
      <c r="E188" s="482">
        <v>2.76</v>
      </c>
      <c r="F188" s="482">
        <v>3900</v>
      </c>
      <c r="G188" s="482">
        <v>2.76</v>
      </c>
      <c r="H188" s="482">
        <v>10570</v>
      </c>
      <c r="I188" s="482">
        <v>23</v>
      </c>
      <c r="K188" s="480">
        <v>44104</v>
      </c>
      <c r="L188" s="482">
        <v>11.42</v>
      </c>
      <c r="M188" s="482">
        <v>11</v>
      </c>
      <c r="N188" s="482">
        <v>11.2</v>
      </c>
      <c r="O188" s="482">
        <v>11.4</v>
      </c>
      <c r="P188" s="482">
        <v>112556</v>
      </c>
      <c r="Q188" s="482">
        <v>11.2</v>
      </c>
      <c r="R188" s="482">
        <v>1274845</v>
      </c>
      <c r="S188" s="482">
        <v>718</v>
      </c>
      <c r="U188" s="480">
        <v>44104</v>
      </c>
      <c r="V188" s="482">
        <v>264</v>
      </c>
      <c r="W188" s="482">
        <v>252</v>
      </c>
      <c r="X188" s="482">
        <v>262</v>
      </c>
      <c r="Y188" s="482">
        <v>256</v>
      </c>
      <c r="Z188" s="482">
        <v>91</v>
      </c>
      <c r="AA188" s="482">
        <v>260</v>
      </c>
      <c r="AB188" s="482">
        <v>23340</v>
      </c>
      <c r="AC188" s="482">
        <v>39</v>
      </c>
      <c r="AE188" s="480">
        <v>44104</v>
      </c>
      <c r="AF188" s="482">
        <v>627.29999999999995</v>
      </c>
      <c r="AG188" s="482">
        <v>618.5</v>
      </c>
      <c r="AH188" s="482">
        <v>621.65</v>
      </c>
      <c r="AI188" s="482">
        <v>624.75</v>
      </c>
      <c r="AJ188" s="482">
        <v>0</v>
      </c>
      <c r="AK188" s="482">
        <v>623.36</v>
      </c>
      <c r="AL188" s="482">
        <v>41104643</v>
      </c>
      <c r="AM188" s="482">
        <v>849</v>
      </c>
    </row>
    <row r="189" spans="1:39">
      <c r="A189" s="480">
        <v>44105</v>
      </c>
      <c r="B189" s="482">
        <v>2.74</v>
      </c>
      <c r="C189" s="482">
        <v>2.66</v>
      </c>
      <c r="D189" s="482">
        <v>2.7</v>
      </c>
      <c r="E189" s="482">
        <v>2.7</v>
      </c>
      <c r="F189" s="482">
        <v>8300</v>
      </c>
      <c r="G189" s="482">
        <v>2.76</v>
      </c>
      <c r="H189" s="482">
        <v>22356</v>
      </c>
      <c r="I189" s="482">
        <v>31</v>
      </c>
      <c r="K189" s="480">
        <v>44105</v>
      </c>
      <c r="L189" s="482">
        <v>11.58</v>
      </c>
      <c r="M189" s="482">
        <v>11.28</v>
      </c>
      <c r="N189" s="482">
        <v>11.58</v>
      </c>
      <c r="O189" s="482">
        <v>11.3</v>
      </c>
      <c r="P189" s="482">
        <v>86839</v>
      </c>
      <c r="Q189" s="482">
        <v>11.4</v>
      </c>
      <c r="R189" s="482">
        <v>985026</v>
      </c>
      <c r="S189" s="482">
        <v>438</v>
      </c>
      <c r="U189" s="480">
        <v>44105</v>
      </c>
      <c r="V189" s="482">
        <v>262</v>
      </c>
      <c r="W189" s="482">
        <v>260</v>
      </c>
      <c r="X189" s="482">
        <v>260</v>
      </c>
      <c r="Y189" s="482">
        <v>262</v>
      </c>
      <c r="Z189" s="482">
        <v>11</v>
      </c>
      <c r="AA189" s="482">
        <v>256</v>
      </c>
      <c r="AB189" s="482">
        <v>2878</v>
      </c>
      <c r="AC189" s="482">
        <v>7</v>
      </c>
      <c r="AE189" s="480">
        <v>44105</v>
      </c>
      <c r="AF189" s="482">
        <v>634.72</v>
      </c>
      <c r="AG189" s="482">
        <v>628.39</v>
      </c>
      <c r="AH189" s="482">
        <v>628.55999999999995</v>
      </c>
      <c r="AI189" s="482">
        <v>631.51</v>
      </c>
      <c r="AJ189" s="482">
        <v>0</v>
      </c>
      <c r="AK189" s="482">
        <v>624.75</v>
      </c>
      <c r="AL189" s="482">
        <v>30884849</v>
      </c>
      <c r="AM189" s="482">
        <v>849</v>
      </c>
    </row>
    <row r="190" spans="1:39">
      <c r="A190" s="480">
        <v>44106</v>
      </c>
      <c r="B190" s="482">
        <v>2.7</v>
      </c>
      <c r="C190" s="482">
        <v>2.68</v>
      </c>
      <c r="D190" s="482">
        <v>2.7</v>
      </c>
      <c r="E190" s="482">
        <v>2.7</v>
      </c>
      <c r="F190" s="482">
        <v>771</v>
      </c>
      <c r="G190" s="482">
        <v>2.7</v>
      </c>
      <c r="H190" s="482">
        <v>2073</v>
      </c>
      <c r="I190" s="482">
        <v>5</v>
      </c>
      <c r="K190" s="480">
        <v>44106</v>
      </c>
      <c r="L190" s="482">
        <v>11.34</v>
      </c>
      <c r="M190" s="482">
        <v>11.12</v>
      </c>
      <c r="N190" s="482">
        <v>11.18</v>
      </c>
      <c r="O190" s="482">
        <v>11.34</v>
      </c>
      <c r="P190" s="482">
        <v>80672</v>
      </c>
      <c r="Q190" s="482">
        <v>11.3</v>
      </c>
      <c r="R190" s="482">
        <v>904773</v>
      </c>
      <c r="S190" s="482">
        <v>443</v>
      </c>
      <c r="U190" s="480">
        <v>44106</v>
      </c>
      <c r="V190" s="482">
        <v>0</v>
      </c>
      <c r="W190" s="482">
        <v>0</v>
      </c>
      <c r="X190" s="482">
        <v>0</v>
      </c>
      <c r="Y190" s="482">
        <v>262</v>
      </c>
      <c r="Z190" s="482">
        <v>0</v>
      </c>
      <c r="AA190" s="482">
        <v>262</v>
      </c>
      <c r="AB190" s="482">
        <v>0</v>
      </c>
      <c r="AC190" s="482">
        <v>0</v>
      </c>
      <c r="AE190" s="480">
        <v>44106</v>
      </c>
      <c r="AF190" s="482">
        <v>629.76</v>
      </c>
      <c r="AG190" s="482">
        <v>622.9</v>
      </c>
      <c r="AH190" s="482">
        <v>629.21</v>
      </c>
      <c r="AI190" s="482">
        <v>625.66999999999996</v>
      </c>
      <c r="AJ190" s="482">
        <v>0</v>
      </c>
      <c r="AK190" s="482">
        <v>631.51</v>
      </c>
      <c r="AL190" s="482">
        <v>27861710</v>
      </c>
      <c r="AM190" s="482">
        <v>848</v>
      </c>
    </row>
    <row r="191" spans="1:39">
      <c r="A191" s="480">
        <v>44109</v>
      </c>
      <c r="B191" s="482">
        <v>2.74</v>
      </c>
      <c r="C191" s="482">
        <v>2.7</v>
      </c>
      <c r="D191" s="482">
        <v>2.74</v>
      </c>
      <c r="E191" s="482">
        <v>2.72</v>
      </c>
      <c r="F191" s="482">
        <v>1750</v>
      </c>
      <c r="G191" s="482">
        <v>2.7</v>
      </c>
      <c r="H191" s="482">
        <v>4738</v>
      </c>
      <c r="I191" s="482">
        <v>8</v>
      </c>
      <c r="K191" s="480">
        <v>44109</v>
      </c>
      <c r="L191" s="482">
        <v>11.58</v>
      </c>
      <c r="M191" s="482">
        <v>11.2</v>
      </c>
      <c r="N191" s="482">
        <v>11.58</v>
      </c>
      <c r="O191" s="482">
        <v>11.3</v>
      </c>
      <c r="P191" s="482">
        <v>121076</v>
      </c>
      <c r="Q191" s="482">
        <v>11.34</v>
      </c>
      <c r="R191" s="482">
        <v>1369040</v>
      </c>
      <c r="S191" s="482">
        <v>488</v>
      </c>
      <c r="U191" s="480">
        <v>44109</v>
      </c>
      <c r="V191" s="482">
        <v>0</v>
      </c>
      <c r="W191" s="482">
        <v>0</v>
      </c>
      <c r="X191" s="482">
        <v>0</v>
      </c>
      <c r="Y191" s="482">
        <v>262</v>
      </c>
      <c r="Z191" s="482">
        <v>0</v>
      </c>
      <c r="AA191" s="482">
        <v>262</v>
      </c>
      <c r="AB191" s="482">
        <v>0</v>
      </c>
      <c r="AC191" s="482">
        <v>0</v>
      </c>
      <c r="AE191" s="480">
        <v>44109</v>
      </c>
      <c r="AF191" s="482">
        <v>634.05999999999995</v>
      </c>
      <c r="AG191" s="482">
        <v>627.33000000000004</v>
      </c>
      <c r="AH191" s="482">
        <v>628.70000000000005</v>
      </c>
      <c r="AI191" s="482">
        <v>633.42999999999995</v>
      </c>
      <c r="AJ191" s="482">
        <v>0</v>
      </c>
      <c r="AK191" s="482">
        <v>625.66999999999996</v>
      </c>
      <c r="AL191" s="482">
        <v>32154813</v>
      </c>
      <c r="AM191" s="482">
        <v>849</v>
      </c>
    </row>
    <row r="192" spans="1:39">
      <c r="A192" s="480">
        <v>44110</v>
      </c>
      <c r="B192" s="482">
        <v>2.72</v>
      </c>
      <c r="C192" s="482">
        <v>2.7</v>
      </c>
      <c r="D192" s="482">
        <v>2.72</v>
      </c>
      <c r="E192" s="482">
        <v>2.72</v>
      </c>
      <c r="F192" s="482">
        <v>2500</v>
      </c>
      <c r="G192" s="482">
        <v>2.72</v>
      </c>
      <c r="H192" s="482">
        <v>6757</v>
      </c>
      <c r="I192" s="482">
        <v>17</v>
      </c>
      <c r="K192" s="480">
        <v>44110</v>
      </c>
      <c r="L192" s="482">
        <v>11.58</v>
      </c>
      <c r="M192" s="482">
        <v>11.2</v>
      </c>
      <c r="N192" s="482">
        <v>11.3</v>
      </c>
      <c r="O192" s="482">
        <v>11.48</v>
      </c>
      <c r="P192" s="482">
        <v>143938</v>
      </c>
      <c r="Q192" s="482">
        <v>11.3</v>
      </c>
      <c r="R192" s="482">
        <v>1639951</v>
      </c>
      <c r="S192" s="482">
        <v>669</v>
      </c>
      <c r="U192" s="480">
        <v>44110</v>
      </c>
      <c r="V192" s="482">
        <v>0</v>
      </c>
      <c r="W192" s="482">
        <v>0</v>
      </c>
      <c r="X192" s="482">
        <v>0</v>
      </c>
      <c r="Y192" s="482">
        <v>262</v>
      </c>
      <c r="Z192" s="482">
        <v>0</v>
      </c>
      <c r="AA192" s="482">
        <v>262</v>
      </c>
      <c r="AB192" s="482">
        <v>0</v>
      </c>
      <c r="AC192" s="482">
        <v>0</v>
      </c>
      <c r="AE192" s="480">
        <v>44110</v>
      </c>
      <c r="AF192" s="482">
        <v>644.54</v>
      </c>
      <c r="AG192" s="482">
        <v>633.51</v>
      </c>
      <c r="AH192" s="482">
        <v>634.22</v>
      </c>
      <c r="AI192" s="482">
        <v>644.35</v>
      </c>
      <c r="AJ192" s="482">
        <v>0</v>
      </c>
      <c r="AK192" s="482">
        <v>633.42999999999995</v>
      </c>
      <c r="AL192" s="482">
        <v>41999423</v>
      </c>
      <c r="AM192" s="482">
        <v>848</v>
      </c>
    </row>
    <row r="193" spans="1:39">
      <c r="A193" s="480">
        <v>44111</v>
      </c>
      <c r="B193" s="482">
        <v>2.72</v>
      </c>
      <c r="C193" s="482">
        <v>2.68</v>
      </c>
      <c r="D193" s="482">
        <v>2.72</v>
      </c>
      <c r="E193" s="482">
        <v>2.7</v>
      </c>
      <c r="F193" s="482">
        <v>514</v>
      </c>
      <c r="G193" s="482">
        <v>2.72</v>
      </c>
      <c r="H193" s="482">
        <v>1383</v>
      </c>
      <c r="I193" s="482">
        <v>8</v>
      </c>
      <c r="K193" s="480">
        <v>44111</v>
      </c>
      <c r="L193" s="482">
        <v>11.58</v>
      </c>
      <c r="M193" s="482">
        <v>11.26</v>
      </c>
      <c r="N193" s="482">
        <v>11.58</v>
      </c>
      <c r="O193" s="482">
        <v>11.4</v>
      </c>
      <c r="P193" s="482">
        <v>78484</v>
      </c>
      <c r="Q193" s="482">
        <v>11.48</v>
      </c>
      <c r="R193" s="482">
        <v>890187</v>
      </c>
      <c r="S193" s="482">
        <v>590</v>
      </c>
      <c r="U193" s="480">
        <v>44111</v>
      </c>
      <c r="V193" s="482">
        <v>0</v>
      </c>
      <c r="W193" s="482">
        <v>0</v>
      </c>
      <c r="X193" s="482">
        <v>0</v>
      </c>
      <c r="Y193" s="482">
        <v>262</v>
      </c>
      <c r="Z193" s="482">
        <v>0</v>
      </c>
      <c r="AA193" s="482">
        <v>262</v>
      </c>
      <c r="AB193" s="482">
        <v>0</v>
      </c>
      <c r="AC193" s="482">
        <v>0</v>
      </c>
      <c r="AE193" s="480">
        <v>44111</v>
      </c>
      <c r="AF193" s="482">
        <v>647.38</v>
      </c>
      <c r="AG193" s="482">
        <v>639.95000000000005</v>
      </c>
      <c r="AH193" s="482">
        <v>646.71</v>
      </c>
      <c r="AI193" s="482">
        <v>641.99</v>
      </c>
      <c r="AJ193" s="482">
        <v>0</v>
      </c>
      <c r="AK193" s="482">
        <v>644.35</v>
      </c>
      <c r="AL193" s="482">
        <v>30248993</v>
      </c>
      <c r="AM193" s="482">
        <v>849</v>
      </c>
    </row>
    <row r="194" spans="1:39">
      <c r="A194" s="480">
        <v>44112</v>
      </c>
      <c r="B194" s="482">
        <v>2.72</v>
      </c>
      <c r="C194" s="482">
        <v>2.7</v>
      </c>
      <c r="D194" s="482">
        <v>2.7</v>
      </c>
      <c r="E194" s="482">
        <v>2.72</v>
      </c>
      <c r="F194" s="482">
        <v>700</v>
      </c>
      <c r="G194" s="482">
        <v>2.7</v>
      </c>
      <c r="H194" s="482">
        <v>1894</v>
      </c>
      <c r="I194" s="482">
        <v>6</v>
      </c>
      <c r="K194" s="480">
        <v>44112</v>
      </c>
      <c r="L194" s="482">
        <v>11.94</v>
      </c>
      <c r="M194" s="482">
        <v>11.38</v>
      </c>
      <c r="N194" s="482">
        <v>11.4</v>
      </c>
      <c r="O194" s="482">
        <v>11.8</v>
      </c>
      <c r="P194" s="482">
        <v>172258</v>
      </c>
      <c r="Q194" s="482">
        <v>11.4</v>
      </c>
      <c r="R194" s="482">
        <v>2015627</v>
      </c>
      <c r="S194" s="482">
        <v>1172</v>
      </c>
      <c r="U194" s="480">
        <v>44112</v>
      </c>
      <c r="V194" s="482">
        <v>264</v>
      </c>
      <c r="W194" s="482">
        <v>264</v>
      </c>
      <c r="X194" s="482">
        <v>264</v>
      </c>
      <c r="Y194" s="482">
        <v>262</v>
      </c>
      <c r="Z194" s="482">
        <v>1</v>
      </c>
      <c r="AA194" s="482">
        <v>262</v>
      </c>
      <c r="AB194" s="482">
        <v>264</v>
      </c>
      <c r="AC194" s="482">
        <v>1</v>
      </c>
      <c r="AE194" s="480">
        <v>44112</v>
      </c>
      <c r="AF194" s="482">
        <v>652.03</v>
      </c>
      <c r="AG194" s="482">
        <v>643.22</v>
      </c>
      <c r="AH194" s="482">
        <v>644.21</v>
      </c>
      <c r="AI194" s="482">
        <v>648.55999999999995</v>
      </c>
      <c r="AJ194" s="482">
        <v>0</v>
      </c>
      <c r="AK194" s="482">
        <v>641.99</v>
      </c>
      <c r="AL194" s="482">
        <v>45892283</v>
      </c>
      <c r="AM194" s="482">
        <v>850</v>
      </c>
    </row>
    <row r="195" spans="1:39">
      <c r="A195" s="480">
        <v>44113</v>
      </c>
      <c r="B195" s="482">
        <v>2.74</v>
      </c>
      <c r="C195" s="482">
        <v>2.68</v>
      </c>
      <c r="D195" s="482">
        <v>2.7</v>
      </c>
      <c r="E195" s="482">
        <v>2.7</v>
      </c>
      <c r="F195" s="482">
        <v>1850</v>
      </c>
      <c r="G195" s="482">
        <v>2.72</v>
      </c>
      <c r="H195" s="482">
        <v>4996</v>
      </c>
      <c r="I195" s="482">
        <v>15</v>
      </c>
      <c r="K195" s="480">
        <v>44113</v>
      </c>
      <c r="L195" s="482">
        <v>11.9</v>
      </c>
      <c r="M195" s="482">
        <v>11.62</v>
      </c>
      <c r="N195" s="482">
        <v>11.62</v>
      </c>
      <c r="O195" s="482">
        <v>11.9</v>
      </c>
      <c r="P195" s="482">
        <v>398736</v>
      </c>
      <c r="Q195" s="482">
        <v>11.8</v>
      </c>
      <c r="R195" s="482">
        <v>4705392</v>
      </c>
      <c r="S195" s="482">
        <v>1193</v>
      </c>
      <c r="U195" s="480">
        <v>44113</v>
      </c>
      <c r="V195" s="482">
        <v>0</v>
      </c>
      <c r="W195" s="482">
        <v>0</v>
      </c>
      <c r="X195" s="482">
        <v>0</v>
      </c>
      <c r="Y195" s="482">
        <v>262</v>
      </c>
      <c r="Z195" s="482">
        <v>0</v>
      </c>
      <c r="AA195" s="482">
        <v>262</v>
      </c>
      <c r="AB195" s="482">
        <v>0</v>
      </c>
      <c r="AC195" s="482">
        <v>0</v>
      </c>
      <c r="AE195" s="480">
        <v>44113</v>
      </c>
      <c r="AF195" s="482">
        <v>652.91999999999996</v>
      </c>
      <c r="AG195" s="482">
        <v>647.03</v>
      </c>
      <c r="AH195" s="482">
        <v>648.55999999999995</v>
      </c>
      <c r="AI195" s="482">
        <v>651.47</v>
      </c>
      <c r="AJ195" s="482">
        <v>0</v>
      </c>
      <c r="AK195" s="482">
        <v>648.55999999999995</v>
      </c>
      <c r="AL195" s="482">
        <v>32354260</v>
      </c>
      <c r="AM195" s="482">
        <v>848</v>
      </c>
    </row>
    <row r="196" spans="1:39">
      <c r="A196" s="480">
        <v>44116</v>
      </c>
      <c r="B196" s="482">
        <v>2.7</v>
      </c>
      <c r="C196" s="482">
        <v>2.64</v>
      </c>
      <c r="D196" s="482">
        <v>2.7</v>
      </c>
      <c r="E196" s="482">
        <v>2.7</v>
      </c>
      <c r="F196" s="482">
        <v>2030</v>
      </c>
      <c r="G196" s="482">
        <v>2.7</v>
      </c>
      <c r="H196" s="482">
        <v>5430</v>
      </c>
      <c r="I196" s="482">
        <v>19</v>
      </c>
      <c r="K196" s="480">
        <v>44116</v>
      </c>
      <c r="L196" s="482">
        <v>11.94</v>
      </c>
      <c r="M196" s="482">
        <v>11.66</v>
      </c>
      <c r="N196" s="482">
        <v>11.92</v>
      </c>
      <c r="O196" s="482">
        <v>11.88</v>
      </c>
      <c r="P196" s="482">
        <v>107320</v>
      </c>
      <c r="Q196" s="482">
        <v>11.9</v>
      </c>
      <c r="R196" s="482">
        <v>1267989</v>
      </c>
      <c r="S196" s="482">
        <v>760</v>
      </c>
      <c r="U196" s="480">
        <v>44116</v>
      </c>
      <c r="V196" s="482">
        <v>0</v>
      </c>
      <c r="W196" s="482">
        <v>0</v>
      </c>
      <c r="X196" s="482">
        <v>0</v>
      </c>
      <c r="Y196" s="482">
        <v>262</v>
      </c>
      <c r="Z196" s="482">
        <v>0</v>
      </c>
      <c r="AA196" s="482">
        <v>262</v>
      </c>
      <c r="AB196" s="482">
        <v>0</v>
      </c>
      <c r="AC196" s="482">
        <v>0</v>
      </c>
      <c r="AE196" s="480">
        <v>44116</v>
      </c>
      <c r="AF196" s="482">
        <v>647.45000000000005</v>
      </c>
      <c r="AG196" s="482">
        <v>636.19000000000005</v>
      </c>
      <c r="AH196" s="482">
        <v>647.45000000000005</v>
      </c>
      <c r="AI196" s="482">
        <v>637.39</v>
      </c>
      <c r="AJ196" s="482">
        <v>0</v>
      </c>
      <c r="AK196" s="482">
        <v>651.47</v>
      </c>
      <c r="AL196" s="482">
        <v>37969266</v>
      </c>
      <c r="AM196" s="482">
        <v>849</v>
      </c>
    </row>
    <row r="197" spans="1:39">
      <c r="A197" s="480">
        <v>44117</v>
      </c>
      <c r="B197" s="482">
        <v>2.72</v>
      </c>
      <c r="C197" s="482">
        <v>2.66</v>
      </c>
      <c r="D197" s="482">
        <v>2.7</v>
      </c>
      <c r="E197" s="482">
        <v>2.72</v>
      </c>
      <c r="F197" s="482">
        <v>884</v>
      </c>
      <c r="G197" s="482">
        <v>2.7</v>
      </c>
      <c r="H197" s="482">
        <v>2371</v>
      </c>
      <c r="I197" s="482">
        <v>13</v>
      </c>
      <c r="K197" s="480">
        <v>44117</v>
      </c>
      <c r="L197" s="482">
        <v>11.88</v>
      </c>
      <c r="M197" s="482">
        <v>11.74</v>
      </c>
      <c r="N197" s="482">
        <v>11.88</v>
      </c>
      <c r="O197" s="482">
        <v>11.8</v>
      </c>
      <c r="P197" s="482">
        <v>60261</v>
      </c>
      <c r="Q197" s="482">
        <v>11.88</v>
      </c>
      <c r="R197" s="482">
        <v>711417</v>
      </c>
      <c r="S197" s="482">
        <v>423</v>
      </c>
      <c r="U197" s="480">
        <v>44117</v>
      </c>
      <c r="V197" s="482">
        <v>0</v>
      </c>
      <c r="W197" s="482">
        <v>0</v>
      </c>
      <c r="X197" s="482">
        <v>0</v>
      </c>
      <c r="Y197" s="482">
        <v>262</v>
      </c>
      <c r="Z197" s="482">
        <v>0</v>
      </c>
      <c r="AA197" s="482">
        <v>262</v>
      </c>
      <c r="AB197" s="482">
        <v>0</v>
      </c>
      <c r="AC197" s="482">
        <v>0</v>
      </c>
      <c r="AE197" s="480">
        <v>44117</v>
      </c>
      <c r="AF197" s="482">
        <v>640.83000000000004</v>
      </c>
      <c r="AG197" s="482">
        <v>633.70000000000005</v>
      </c>
      <c r="AH197" s="482">
        <v>635.66999999999996</v>
      </c>
      <c r="AI197" s="482">
        <v>636.32000000000005</v>
      </c>
      <c r="AJ197" s="482">
        <v>0</v>
      </c>
      <c r="AK197" s="482">
        <v>637.39</v>
      </c>
      <c r="AL197" s="482">
        <v>29668331</v>
      </c>
      <c r="AM197" s="482">
        <v>848</v>
      </c>
    </row>
    <row r="198" spans="1:39">
      <c r="A198" s="480">
        <v>44118</v>
      </c>
      <c r="B198" s="482">
        <v>2.72</v>
      </c>
      <c r="C198" s="482">
        <v>2.7</v>
      </c>
      <c r="D198" s="482">
        <v>2.7</v>
      </c>
      <c r="E198" s="482">
        <v>2.7</v>
      </c>
      <c r="F198" s="482">
        <v>22002</v>
      </c>
      <c r="G198" s="482">
        <v>2.72</v>
      </c>
      <c r="H198" s="482">
        <v>59408</v>
      </c>
      <c r="I198" s="482">
        <v>15</v>
      </c>
      <c r="K198" s="480">
        <v>44118</v>
      </c>
      <c r="L198" s="482">
        <v>11.9</v>
      </c>
      <c r="M198" s="482">
        <v>11.74</v>
      </c>
      <c r="N198" s="482">
        <v>11.84</v>
      </c>
      <c r="O198" s="482">
        <v>11.9</v>
      </c>
      <c r="P198" s="482">
        <v>63490</v>
      </c>
      <c r="Q198" s="482">
        <v>11.8</v>
      </c>
      <c r="R198" s="482">
        <v>752098</v>
      </c>
      <c r="S198" s="482">
        <v>385</v>
      </c>
      <c r="U198" s="480">
        <v>44118</v>
      </c>
      <c r="V198" s="482">
        <v>270</v>
      </c>
      <c r="W198" s="482">
        <v>258</v>
      </c>
      <c r="X198" s="482">
        <v>264</v>
      </c>
      <c r="Y198" s="482">
        <v>258</v>
      </c>
      <c r="Z198" s="482">
        <v>45</v>
      </c>
      <c r="AA198" s="482">
        <v>262</v>
      </c>
      <c r="AB198" s="482">
        <v>11754</v>
      </c>
      <c r="AC198" s="482">
        <v>5</v>
      </c>
      <c r="AE198" s="480">
        <v>44118</v>
      </c>
      <c r="AF198" s="482">
        <v>639.77</v>
      </c>
      <c r="AG198" s="482">
        <v>630.25</v>
      </c>
      <c r="AH198" s="482">
        <v>637</v>
      </c>
      <c r="AI198" s="482">
        <v>632.80999999999995</v>
      </c>
      <c r="AJ198" s="482">
        <v>0</v>
      </c>
      <c r="AK198" s="482">
        <v>636.32000000000005</v>
      </c>
      <c r="AL198" s="482">
        <v>30044465</v>
      </c>
      <c r="AM198" s="482">
        <v>848</v>
      </c>
    </row>
    <row r="199" spans="1:39">
      <c r="A199" s="480">
        <v>44119</v>
      </c>
      <c r="B199" s="482">
        <v>2.7</v>
      </c>
      <c r="C199" s="482">
        <v>2.66</v>
      </c>
      <c r="D199" s="482">
        <v>2.68</v>
      </c>
      <c r="E199" s="482">
        <v>2.68</v>
      </c>
      <c r="F199" s="482">
        <v>19819</v>
      </c>
      <c r="G199" s="482">
        <v>2.7</v>
      </c>
      <c r="H199" s="482">
        <v>52741</v>
      </c>
      <c r="I199" s="482">
        <v>17</v>
      </c>
      <c r="K199" s="480">
        <v>44119</v>
      </c>
      <c r="L199" s="482">
        <v>11.9</v>
      </c>
      <c r="M199" s="482">
        <v>11.7</v>
      </c>
      <c r="N199" s="482">
        <v>11.7</v>
      </c>
      <c r="O199" s="482">
        <v>11.9</v>
      </c>
      <c r="P199" s="482">
        <v>49315</v>
      </c>
      <c r="Q199" s="482">
        <v>11.9</v>
      </c>
      <c r="R199" s="482">
        <v>583745</v>
      </c>
      <c r="S199" s="482">
        <v>333</v>
      </c>
      <c r="U199" s="480">
        <v>44119</v>
      </c>
      <c r="V199" s="482">
        <v>0</v>
      </c>
      <c r="W199" s="482">
        <v>0</v>
      </c>
      <c r="X199" s="482">
        <v>0</v>
      </c>
      <c r="Y199" s="482">
        <v>258</v>
      </c>
      <c r="Z199" s="482">
        <v>0</v>
      </c>
      <c r="AA199" s="482">
        <v>258</v>
      </c>
      <c r="AB199" s="482">
        <v>0</v>
      </c>
      <c r="AC199" s="482">
        <v>0</v>
      </c>
      <c r="AE199" s="480">
        <v>44119</v>
      </c>
      <c r="AF199" s="482">
        <v>627.54</v>
      </c>
      <c r="AG199" s="482">
        <v>617.13</v>
      </c>
      <c r="AH199" s="482">
        <v>627.54</v>
      </c>
      <c r="AI199" s="482">
        <v>619.26</v>
      </c>
      <c r="AJ199" s="482">
        <v>0</v>
      </c>
      <c r="AK199" s="482">
        <v>632.80999999999995</v>
      </c>
      <c r="AL199" s="482">
        <v>43405624</v>
      </c>
      <c r="AM199" s="482">
        <v>849</v>
      </c>
    </row>
    <row r="200" spans="1:39">
      <c r="A200" s="480">
        <v>44120</v>
      </c>
      <c r="B200" s="482">
        <v>2.7</v>
      </c>
      <c r="C200" s="482">
        <v>2.66</v>
      </c>
      <c r="D200" s="482">
        <v>2.68</v>
      </c>
      <c r="E200" s="482">
        <v>2.68</v>
      </c>
      <c r="F200" s="482">
        <v>1140</v>
      </c>
      <c r="G200" s="482">
        <v>2.68</v>
      </c>
      <c r="H200" s="482">
        <v>3054</v>
      </c>
      <c r="I200" s="482">
        <v>11</v>
      </c>
      <c r="K200" s="480">
        <v>44120</v>
      </c>
      <c r="L200" s="482">
        <v>11.94</v>
      </c>
      <c r="M200" s="482">
        <v>11.78</v>
      </c>
      <c r="N200" s="482">
        <v>11.88</v>
      </c>
      <c r="O200" s="482">
        <v>11.86</v>
      </c>
      <c r="P200" s="482">
        <v>45604</v>
      </c>
      <c r="Q200" s="482">
        <v>11.9</v>
      </c>
      <c r="R200" s="482">
        <v>541067</v>
      </c>
      <c r="S200" s="482">
        <v>215</v>
      </c>
      <c r="U200" s="480">
        <v>44120</v>
      </c>
      <c r="V200" s="482">
        <v>0</v>
      </c>
      <c r="W200" s="482">
        <v>0</v>
      </c>
      <c r="X200" s="482">
        <v>0</v>
      </c>
      <c r="Y200" s="482">
        <v>258</v>
      </c>
      <c r="Z200" s="482">
        <v>0</v>
      </c>
      <c r="AA200" s="482">
        <v>258</v>
      </c>
      <c r="AB200" s="482">
        <v>0</v>
      </c>
      <c r="AC200" s="482">
        <v>0</v>
      </c>
      <c r="AE200" s="480">
        <v>44120</v>
      </c>
      <c r="AF200" s="482">
        <v>624.29</v>
      </c>
      <c r="AG200" s="482">
        <v>618.67999999999995</v>
      </c>
      <c r="AH200" s="482">
        <v>618.67999999999995</v>
      </c>
      <c r="AI200" s="482">
        <v>620.17999999999995</v>
      </c>
      <c r="AJ200" s="482">
        <v>0</v>
      </c>
      <c r="AK200" s="482">
        <v>619.26</v>
      </c>
      <c r="AL200" s="482">
        <v>35708265</v>
      </c>
      <c r="AM200" s="482">
        <v>849</v>
      </c>
    </row>
    <row r="201" spans="1:39">
      <c r="A201" s="480">
        <v>44123</v>
      </c>
      <c r="B201" s="482">
        <v>2.7</v>
      </c>
      <c r="C201" s="482">
        <v>2.68</v>
      </c>
      <c r="D201" s="482">
        <v>2.68</v>
      </c>
      <c r="E201" s="482">
        <v>2.7</v>
      </c>
      <c r="F201" s="482">
        <v>600</v>
      </c>
      <c r="G201" s="482">
        <v>2.68</v>
      </c>
      <c r="H201" s="482">
        <v>1615</v>
      </c>
      <c r="I201" s="482">
        <v>10</v>
      </c>
      <c r="K201" s="480">
        <v>44123</v>
      </c>
      <c r="L201" s="482">
        <v>11.96</v>
      </c>
      <c r="M201" s="482">
        <v>11.7</v>
      </c>
      <c r="N201" s="482">
        <v>11.96</v>
      </c>
      <c r="O201" s="482">
        <v>11.9</v>
      </c>
      <c r="P201" s="482">
        <v>42039</v>
      </c>
      <c r="Q201" s="482">
        <v>11.86</v>
      </c>
      <c r="R201" s="482">
        <v>498786</v>
      </c>
      <c r="S201" s="482">
        <v>330</v>
      </c>
      <c r="U201" s="480">
        <v>44123</v>
      </c>
      <c r="V201" s="482">
        <v>262</v>
      </c>
      <c r="W201" s="482">
        <v>260</v>
      </c>
      <c r="X201" s="482">
        <v>260</v>
      </c>
      <c r="Y201" s="482">
        <v>258</v>
      </c>
      <c r="Z201" s="482">
        <v>2</v>
      </c>
      <c r="AA201" s="482">
        <v>258</v>
      </c>
      <c r="AB201" s="482">
        <v>522</v>
      </c>
      <c r="AC201" s="482">
        <v>2</v>
      </c>
      <c r="AE201" s="480">
        <v>44123</v>
      </c>
      <c r="AF201" s="482">
        <v>621.01</v>
      </c>
      <c r="AG201" s="482">
        <v>615.30999999999995</v>
      </c>
      <c r="AH201" s="482">
        <v>620.38</v>
      </c>
      <c r="AI201" s="482">
        <v>618.13</v>
      </c>
      <c r="AJ201" s="482">
        <v>0</v>
      </c>
      <c r="AK201" s="482">
        <v>620.17999999999995</v>
      </c>
      <c r="AL201" s="482">
        <v>28273477</v>
      </c>
      <c r="AM201" s="482">
        <v>849</v>
      </c>
    </row>
    <row r="202" spans="1:39">
      <c r="A202" s="480">
        <v>44124</v>
      </c>
      <c r="B202" s="482">
        <v>2.7</v>
      </c>
      <c r="C202" s="482">
        <v>2.66</v>
      </c>
      <c r="D202" s="482">
        <v>2.68</v>
      </c>
      <c r="E202" s="482">
        <v>2.7</v>
      </c>
      <c r="F202" s="482">
        <v>2616</v>
      </c>
      <c r="G202" s="482">
        <v>2.7</v>
      </c>
      <c r="H202" s="482">
        <v>7009</v>
      </c>
      <c r="I202" s="482">
        <v>17</v>
      </c>
      <c r="K202" s="480">
        <v>44124</v>
      </c>
      <c r="L202" s="482">
        <v>11.96</v>
      </c>
      <c r="M202" s="482">
        <v>11.8</v>
      </c>
      <c r="N202" s="482">
        <v>11.92</v>
      </c>
      <c r="O202" s="482">
        <v>11.9</v>
      </c>
      <c r="P202" s="482">
        <v>34056</v>
      </c>
      <c r="Q202" s="482">
        <v>11.9</v>
      </c>
      <c r="R202" s="482">
        <v>404389</v>
      </c>
      <c r="S202" s="482">
        <v>156</v>
      </c>
      <c r="U202" s="480">
        <v>44124</v>
      </c>
      <c r="V202" s="482">
        <v>0</v>
      </c>
      <c r="W202" s="482">
        <v>0</v>
      </c>
      <c r="X202" s="482">
        <v>0</v>
      </c>
      <c r="Y202" s="482">
        <v>258</v>
      </c>
      <c r="Z202" s="482">
        <v>0</v>
      </c>
      <c r="AA202" s="482">
        <v>258</v>
      </c>
      <c r="AB202" s="482">
        <v>0</v>
      </c>
      <c r="AC202" s="482">
        <v>0</v>
      </c>
      <c r="AE202" s="480">
        <v>44124</v>
      </c>
      <c r="AF202" s="482">
        <v>624.5</v>
      </c>
      <c r="AG202" s="482">
        <v>615.1</v>
      </c>
      <c r="AH202" s="482">
        <v>618.6</v>
      </c>
      <c r="AI202" s="482">
        <v>623.27</v>
      </c>
      <c r="AJ202" s="482">
        <v>0</v>
      </c>
      <c r="AK202" s="482">
        <v>618.15</v>
      </c>
      <c r="AL202" s="482">
        <v>29767771</v>
      </c>
      <c r="AM202" s="482">
        <v>848</v>
      </c>
    </row>
    <row r="203" spans="1:39">
      <c r="A203" s="480">
        <v>44125</v>
      </c>
      <c r="B203" s="482">
        <v>2.7</v>
      </c>
      <c r="C203" s="482">
        <v>2.64</v>
      </c>
      <c r="D203" s="482">
        <v>2.64</v>
      </c>
      <c r="E203" s="482">
        <v>2.7</v>
      </c>
      <c r="F203" s="482">
        <v>1425</v>
      </c>
      <c r="G203" s="482">
        <v>2.7</v>
      </c>
      <c r="H203" s="482">
        <v>3801</v>
      </c>
      <c r="I203" s="482">
        <v>11</v>
      </c>
      <c r="K203" s="480">
        <v>44125</v>
      </c>
      <c r="L203" s="482">
        <v>11.98</v>
      </c>
      <c r="M203" s="482">
        <v>11.9</v>
      </c>
      <c r="N203" s="482">
        <v>11.92</v>
      </c>
      <c r="O203" s="482">
        <v>11.98</v>
      </c>
      <c r="P203" s="482">
        <v>76619</v>
      </c>
      <c r="Q203" s="482">
        <v>11.9</v>
      </c>
      <c r="R203" s="482">
        <v>915551</v>
      </c>
      <c r="S203" s="482">
        <v>237</v>
      </c>
      <c r="U203" s="480">
        <v>44125</v>
      </c>
      <c r="V203" s="482">
        <v>0</v>
      </c>
      <c r="W203" s="482">
        <v>0</v>
      </c>
      <c r="X203" s="482">
        <v>0</v>
      </c>
      <c r="Y203" s="482">
        <v>258</v>
      </c>
      <c r="Z203" s="482">
        <v>0</v>
      </c>
      <c r="AA203" s="482">
        <v>258</v>
      </c>
      <c r="AB203" s="482">
        <v>0</v>
      </c>
      <c r="AC203" s="482">
        <v>0</v>
      </c>
      <c r="AE203" s="480">
        <v>44125</v>
      </c>
      <c r="AF203" s="482">
        <v>624.55999999999995</v>
      </c>
      <c r="AG203" s="482">
        <v>619.29</v>
      </c>
      <c r="AH203" s="482">
        <v>623.76</v>
      </c>
      <c r="AI203" s="482">
        <v>619.98</v>
      </c>
      <c r="AJ203" s="482">
        <v>0</v>
      </c>
      <c r="AK203" s="482">
        <v>623.27</v>
      </c>
      <c r="AL203" s="482">
        <v>30724632</v>
      </c>
      <c r="AM203" s="482">
        <v>849</v>
      </c>
    </row>
    <row r="204" spans="1:39">
      <c r="A204" s="480">
        <v>44126</v>
      </c>
      <c r="B204" s="482">
        <v>2.82</v>
      </c>
      <c r="C204" s="482">
        <v>2.68</v>
      </c>
      <c r="D204" s="482">
        <v>2.7</v>
      </c>
      <c r="E204" s="482">
        <v>2.72</v>
      </c>
      <c r="F204" s="482">
        <v>21035</v>
      </c>
      <c r="G204" s="482">
        <v>2.7</v>
      </c>
      <c r="H204" s="482">
        <v>57891</v>
      </c>
      <c r="I204" s="482">
        <v>79</v>
      </c>
      <c r="K204" s="480">
        <v>44126</v>
      </c>
      <c r="L204" s="482">
        <v>12.14</v>
      </c>
      <c r="M204" s="482">
        <v>11.88</v>
      </c>
      <c r="N204" s="482">
        <v>11.9</v>
      </c>
      <c r="O204" s="482">
        <v>11.96</v>
      </c>
      <c r="P204" s="482">
        <v>192742</v>
      </c>
      <c r="Q204" s="482">
        <v>11.98</v>
      </c>
      <c r="R204" s="482">
        <v>2306455</v>
      </c>
      <c r="S204" s="482">
        <v>569</v>
      </c>
      <c r="U204" s="480">
        <v>44126</v>
      </c>
      <c r="V204" s="482">
        <v>258</v>
      </c>
      <c r="W204" s="482">
        <v>258</v>
      </c>
      <c r="X204" s="482">
        <v>258</v>
      </c>
      <c r="Y204" s="482">
        <v>258</v>
      </c>
      <c r="Z204" s="482">
        <v>4</v>
      </c>
      <c r="AA204" s="482">
        <v>258</v>
      </c>
      <c r="AB204" s="482">
        <v>1032</v>
      </c>
      <c r="AC204" s="482">
        <v>2</v>
      </c>
      <c r="AE204" s="480">
        <v>44126</v>
      </c>
      <c r="AF204" s="482">
        <v>617.91999999999996</v>
      </c>
      <c r="AG204" s="482">
        <v>607.75</v>
      </c>
      <c r="AH204" s="482">
        <v>617.71</v>
      </c>
      <c r="AI204" s="482">
        <v>608.9</v>
      </c>
      <c r="AJ204" s="482">
        <v>0</v>
      </c>
      <c r="AK204" s="482">
        <v>619.98</v>
      </c>
      <c r="AL204" s="482">
        <v>42133908</v>
      </c>
      <c r="AM204" s="482">
        <v>849</v>
      </c>
    </row>
    <row r="205" spans="1:39">
      <c r="A205" s="480">
        <v>44127</v>
      </c>
      <c r="B205" s="482">
        <v>2.82</v>
      </c>
      <c r="C205" s="482">
        <v>2.76</v>
      </c>
      <c r="D205" s="482">
        <v>2.78</v>
      </c>
      <c r="E205" s="482">
        <v>2.82</v>
      </c>
      <c r="F205" s="482">
        <v>17800</v>
      </c>
      <c r="G205" s="482">
        <v>2.72</v>
      </c>
      <c r="H205" s="482">
        <v>49623</v>
      </c>
      <c r="I205" s="482">
        <v>44</v>
      </c>
      <c r="K205" s="480">
        <v>44127</v>
      </c>
      <c r="L205" s="482">
        <v>12.08</v>
      </c>
      <c r="M205" s="482">
        <v>11.72</v>
      </c>
      <c r="N205" s="482">
        <v>12.08</v>
      </c>
      <c r="O205" s="482">
        <v>11.9</v>
      </c>
      <c r="P205" s="482">
        <v>36748</v>
      </c>
      <c r="Q205" s="482">
        <v>11.96</v>
      </c>
      <c r="R205" s="482">
        <v>436527</v>
      </c>
      <c r="S205" s="482">
        <v>210</v>
      </c>
      <c r="U205" s="480">
        <v>44127</v>
      </c>
      <c r="V205" s="482">
        <v>258</v>
      </c>
      <c r="W205" s="482">
        <v>258</v>
      </c>
      <c r="X205" s="482">
        <v>258</v>
      </c>
      <c r="Y205" s="482">
        <v>258</v>
      </c>
      <c r="Z205" s="482">
        <v>86</v>
      </c>
      <c r="AA205" s="482">
        <v>258</v>
      </c>
      <c r="AB205" s="482">
        <v>22188</v>
      </c>
      <c r="AC205" s="482">
        <v>34</v>
      </c>
      <c r="AE205" s="480">
        <v>44127</v>
      </c>
      <c r="AF205" s="482">
        <v>614.66</v>
      </c>
      <c r="AG205" s="482">
        <v>608.32000000000005</v>
      </c>
      <c r="AH205" s="482">
        <v>610.19000000000005</v>
      </c>
      <c r="AI205" s="482">
        <v>612.32000000000005</v>
      </c>
      <c r="AJ205" s="482">
        <v>0</v>
      </c>
      <c r="AK205" s="482">
        <v>608.9</v>
      </c>
      <c r="AL205" s="482">
        <v>31962106</v>
      </c>
      <c r="AM205" s="482">
        <v>848</v>
      </c>
    </row>
    <row r="206" spans="1:39">
      <c r="A206" s="480">
        <v>44130</v>
      </c>
      <c r="B206" s="482">
        <v>2.86</v>
      </c>
      <c r="C206" s="482">
        <v>2.78</v>
      </c>
      <c r="D206" s="482">
        <v>2.8</v>
      </c>
      <c r="E206" s="482">
        <v>2.82</v>
      </c>
      <c r="F206" s="482">
        <v>8150</v>
      </c>
      <c r="G206" s="482">
        <v>2.82</v>
      </c>
      <c r="H206" s="482">
        <v>22890</v>
      </c>
      <c r="I206" s="482">
        <v>22</v>
      </c>
      <c r="K206" s="480">
        <v>44130</v>
      </c>
      <c r="L206" s="482">
        <v>11.9</v>
      </c>
      <c r="M206" s="482">
        <v>11.62</v>
      </c>
      <c r="N206" s="482">
        <v>11.9</v>
      </c>
      <c r="O206" s="482">
        <v>11.7</v>
      </c>
      <c r="P206" s="482">
        <v>74623</v>
      </c>
      <c r="Q206" s="482">
        <v>11.9</v>
      </c>
      <c r="R206" s="482">
        <v>880593</v>
      </c>
      <c r="S206" s="482">
        <v>263</v>
      </c>
      <c r="U206" s="480">
        <v>44130</v>
      </c>
      <c r="V206" s="482">
        <v>258</v>
      </c>
      <c r="W206" s="482">
        <v>258</v>
      </c>
      <c r="X206" s="482">
        <v>258</v>
      </c>
      <c r="Y206" s="482">
        <v>258</v>
      </c>
      <c r="Z206" s="482">
        <v>52</v>
      </c>
      <c r="AA206" s="482">
        <v>258</v>
      </c>
      <c r="AB206" s="482">
        <v>13416</v>
      </c>
      <c r="AC206" s="482">
        <v>3</v>
      </c>
      <c r="AE206" s="480">
        <v>44130</v>
      </c>
      <c r="AF206" s="482">
        <v>609.37</v>
      </c>
      <c r="AG206" s="482">
        <v>591.62</v>
      </c>
      <c r="AH206" s="482">
        <v>608.69000000000005</v>
      </c>
      <c r="AI206" s="482">
        <v>595.97</v>
      </c>
      <c r="AJ206" s="482">
        <v>0</v>
      </c>
      <c r="AK206" s="482">
        <v>612.32000000000005</v>
      </c>
      <c r="AL206" s="482">
        <v>0</v>
      </c>
      <c r="AM206" s="482">
        <v>849</v>
      </c>
    </row>
    <row r="207" spans="1:39">
      <c r="A207" s="480">
        <v>44131</v>
      </c>
      <c r="B207" s="482">
        <v>3</v>
      </c>
      <c r="C207" s="482">
        <v>2.88</v>
      </c>
      <c r="D207" s="482">
        <v>2.88</v>
      </c>
      <c r="E207" s="482">
        <v>3</v>
      </c>
      <c r="F207" s="482">
        <v>12240</v>
      </c>
      <c r="G207" s="482">
        <v>2.82</v>
      </c>
      <c r="H207" s="482">
        <v>35769</v>
      </c>
      <c r="I207" s="482">
        <v>71</v>
      </c>
      <c r="K207" s="480">
        <v>44131</v>
      </c>
      <c r="L207" s="482">
        <v>11.94</v>
      </c>
      <c r="M207" s="482">
        <v>11.5</v>
      </c>
      <c r="N207" s="482">
        <v>11.8</v>
      </c>
      <c r="O207" s="482">
        <v>11.94</v>
      </c>
      <c r="P207" s="482">
        <v>61259</v>
      </c>
      <c r="Q207" s="482">
        <v>11.7</v>
      </c>
      <c r="R207" s="482">
        <v>717791</v>
      </c>
      <c r="S207" s="482">
        <v>337</v>
      </c>
      <c r="U207" s="480">
        <v>44131</v>
      </c>
      <c r="V207" s="482">
        <v>0</v>
      </c>
      <c r="W207" s="482">
        <v>0</v>
      </c>
      <c r="X207" s="482">
        <v>0</v>
      </c>
      <c r="Y207" s="482">
        <v>258</v>
      </c>
      <c r="Z207" s="482">
        <v>0</v>
      </c>
      <c r="AA207" s="482">
        <v>258</v>
      </c>
      <c r="AB207" s="482">
        <v>0</v>
      </c>
      <c r="AC207" s="482">
        <v>0</v>
      </c>
      <c r="AE207" s="480">
        <v>44131</v>
      </c>
      <c r="AF207" s="482">
        <v>599.16</v>
      </c>
      <c r="AG207" s="482">
        <v>592.09</v>
      </c>
      <c r="AH207" s="482">
        <v>597.04999999999995</v>
      </c>
      <c r="AI207" s="482">
        <v>595.16</v>
      </c>
      <c r="AJ207" s="482">
        <v>0</v>
      </c>
      <c r="AK207" s="482">
        <v>595.97</v>
      </c>
      <c r="AL207" s="482">
        <v>0</v>
      </c>
      <c r="AM207" s="482">
        <v>850</v>
      </c>
    </row>
    <row r="208" spans="1:39">
      <c r="A208" s="480">
        <v>44133</v>
      </c>
      <c r="B208" s="482">
        <v>2.96</v>
      </c>
      <c r="C208" s="482">
        <v>2.82</v>
      </c>
      <c r="D208" s="482">
        <v>2.88</v>
      </c>
      <c r="E208" s="482">
        <v>2.94</v>
      </c>
      <c r="F208" s="482">
        <v>10461</v>
      </c>
      <c r="G208" s="482">
        <v>3</v>
      </c>
      <c r="H208" s="482">
        <v>30399</v>
      </c>
      <c r="I208" s="482">
        <v>60</v>
      </c>
      <c r="K208" s="480">
        <v>44133</v>
      </c>
      <c r="L208" s="482">
        <v>11.66</v>
      </c>
      <c r="M208" s="482">
        <v>11.2</v>
      </c>
      <c r="N208" s="482">
        <v>11.54</v>
      </c>
      <c r="O208" s="482">
        <v>11.3</v>
      </c>
      <c r="P208" s="482">
        <v>127860</v>
      </c>
      <c r="Q208" s="482">
        <v>11.94</v>
      </c>
      <c r="R208" s="482">
        <v>1448384</v>
      </c>
      <c r="S208" s="482">
        <v>858</v>
      </c>
      <c r="U208" s="480">
        <v>44133</v>
      </c>
      <c r="V208" s="482">
        <v>258</v>
      </c>
      <c r="W208" s="482">
        <v>258</v>
      </c>
      <c r="X208" s="482">
        <v>258</v>
      </c>
      <c r="Y208" s="482">
        <v>258</v>
      </c>
      <c r="Z208" s="482">
        <v>64</v>
      </c>
      <c r="AA208" s="482">
        <v>258</v>
      </c>
      <c r="AB208" s="482">
        <v>16512</v>
      </c>
      <c r="AC208" s="482">
        <v>4</v>
      </c>
      <c r="AE208" s="480">
        <v>44133</v>
      </c>
      <c r="AF208" s="482">
        <v>591.48</v>
      </c>
      <c r="AG208" s="482">
        <v>557.72</v>
      </c>
      <c r="AH208" s="482">
        <v>591.48</v>
      </c>
      <c r="AI208" s="482">
        <v>564.92999999999995</v>
      </c>
      <c r="AJ208" s="482">
        <v>0</v>
      </c>
      <c r="AK208" s="482">
        <v>595.16</v>
      </c>
      <c r="AL208" s="482">
        <v>0</v>
      </c>
      <c r="AM208" s="482">
        <v>820</v>
      </c>
    </row>
    <row r="209" spans="1:39">
      <c r="A209" s="480">
        <v>44134</v>
      </c>
      <c r="B209" s="482">
        <v>2.94</v>
      </c>
      <c r="C209" s="482">
        <v>2.88</v>
      </c>
      <c r="D209" s="482">
        <v>2.9</v>
      </c>
      <c r="E209" s="482">
        <v>2.94</v>
      </c>
      <c r="F209" s="482">
        <v>5700</v>
      </c>
      <c r="G209" s="482">
        <v>2.94</v>
      </c>
      <c r="H209" s="482">
        <v>16579</v>
      </c>
      <c r="I209" s="482">
        <v>40</v>
      </c>
      <c r="K209" s="480">
        <v>44134</v>
      </c>
      <c r="L209" s="482">
        <v>11.64</v>
      </c>
      <c r="M209" s="482">
        <v>11.18</v>
      </c>
      <c r="N209" s="482">
        <v>11.3</v>
      </c>
      <c r="O209" s="482">
        <v>11.44</v>
      </c>
      <c r="P209" s="482">
        <v>105547</v>
      </c>
      <c r="Q209" s="482">
        <v>11.3</v>
      </c>
      <c r="R209" s="482">
        <v>1203537</v>
      </c>
      <c r="S209" s="482">
        <v>476</v>
      </c>
      <c r="U209" s="480">
        <v>44134</v>
      </c>
      <c r="V209" s="482">
        <v>258</v>
      </c>
      <c r="W209" s="482">
        <v>252</v>
      </c>
      <c r="X209" s="482">
        <v>252</v>
      </c>
      <c r="Y209" s="482">
        <v>254</v>
      </c>
      <c r="Z209" s="482">
        <v>74</v>
      </c>
      <c r="AA209" s="482">
        <v>258</v>
      </c>
      <c r="AB209" s="482">
        <v>19000</v>
      </c>
      <c r="AC209" s="482">
        <v>7</v>
      </c>
      <c r="AE209" s="480">
        <v>44134</v>
      </c>
      <c r="AF209" s="482">
        <v>571.89</v>
      </c>
      <c r="AG209" s="482">
        <v>550.11</v>
      </c>
      <c r="AH209" s="482">
        <v>564.13</v>
      </c>
      <c r="AI209" s="482">
        <v>569.5</v>
      </c>
      <c r="AJ209" s="482">
        <v>0</v>
      </c>
      <c r="AK209" s="482">
        <v>564.92999999999995</v>
      </c>
      <c r="AL209" s="482">
        <v>56547255</v>
      </c>
      <c r="AM209" s="482">
        <v>848</v>
      </c>
    </row>
    <row r="210" spans="1:39">
      <c r="A210" s="480">
        <v>44137</v>
      </c>
      <c r="B210" s="482">
        <v>2.98</v>
      </c>
      <c r="C210" s="482">
        <v>2.84</v>
      </c>
      <c r="D210" s="482">
        <v>2.96</v>
      </c>
      <c r="E210" s="482">
        <v>2.9</v>
      </c>
      <c r="F210" s="482">
        <v>2954</v>
      </c>
      <c r="G210" s="482">
        <v>2.94</v>
      </c>
      <c r="H210" s="482">
        <v>8573</v>
      </c>
      <c r="I210" s="482">
        <v>25</v>
      </c>
      <c r="K210" s="480">
        <v>44137</v>
      </c>
      <c r="L210" s="482">
        <v>11.58</v>
      </c>
      <c r="M210" s="482">
        <v>11.3</v>
      </c>
      <c r="N210" s="482">
        <v>11.44</v>
      </c>
      <c r="O210" s="482">
        <v>11.4</v>
      </c>
      <c r="P210" s="482">
        <v>35724</v>
      </c>
      <c r="Q210" s="482">
        <v>11.44</v>
      </c>
      <c r="R210" s="482">
        <v>407486</v>
      </c>
      <c r="S210" s="482">
        <v>211</v>
      </c>
      <c r="U210" s="480">
        <v>44137</v>
      </c>
      <c r="V210" s="482">
        <v>254</v>
      </c>
      <c r="W210" s="482">
        <v>254</v>
      </c>
      <c r="X210" s="482">
        <v>254</v>
      </c>
      <c r="Y210" s="482">
        <v>254</v>
      </c>
      <c r="Z210" s="482">
        <v>3</v>
      </c>
      <c r="AA210" s="482">
        <v>254</v>
      </c>
      <c r="AB210" s="482">
        <v>762</v>
      </c>
      <c r="AC210" s="482">
        <v>2</v>
      </c>
      <c r="AE210" s="480">
        <v>44137</v>
      </c>
      <c r="AF210" s="482">
        <v>581.26</v>
      </c>
      <c r="AG210" s="482">
        <v>567.14</v>
      </c>
      <c r="AH210" s="482">
        <v>569.29</v>
      </c>
      <c r="AI210" s="482">
        <v>572.88</v>
      </c>
      <c r="AJ210" s="482">
        <v>0</v>
      </c>
      <c r="AK210" s="482">
        <v>569.5</v>
      </c>
      <c r="AL210" s="482">
        <v>38863141</v>
      </c>
      <c r="AM210" s="482">
        <v>848</v>
      </c>
    </row>
    <row r="211" spans="1:39">
      <c r="A211" s="480">
        <v>44138</v>
      </c>
      <c r="B211" s="482">
        <v>3</v>
      </c>
      <c r="C211" s="482">
        <v>2.88</v>
      </c>
      <c r="D211" s="482">
        <v>2.94</v>
      </c>
      <c r="E211" s="482">
        <v>2.94</v>
      </c>
      <c r="F211" s="482">
        <v>4767</v>
      </c>
      <c r="G211" s="482">
        <v>2.9</v>
      </c>
      <c r="H211" s="482">
        <v>14122</v>
      </c>
      <c r="I211" s="482">
        <v>31</v>
      </c>
      <c r="K211" s="480">
        <v>44138</v>
      </c>
      <c r="L211" s="482">
        <v>11.9</v>
      </c>
      <c r="M211" s="482">
        <v>11.42</v>
      </c>
      <c r="N211" s="482">
        <v>11.66</v>
      </c>
      <c r="O211" s="482">
        <v>11.9</v>
      </c>
      <c r="P211" s="482">
        <v>65187</v>
      </c>
      <c r="Q211" s="482">
        <v>11.4</v>
      </c>
      <c r="R211" s="482">
        <v>762911</v>
      </c>
      <c r="S211" s="482">
        <v>563</v>
      </c>
      <c r="U211" s="480">
        <v>44138</v>
      </c>
      <c r="V211" s="482">
        <v>258</v>
      </c>
      <c r="W211" s="482">
        <v>252</v>
      </c>
      <c r="X211" s="482">
        <v>252</v>
      </c>
      <c r="Y211" s="482">
        <v>258</v>
      </c>
      <c r="Z211" s="482">
        <v>38</v>
      </c>
      <c r="AA211" s="482">
        <v>254</v>
      </c>
      <c r="AB211" s="482">
        <v>9684</v>
      </c>
      <c r="AC211" s="482">
        <v>9</v>
      </c>
      <c r="AE211" s="480">
        <v>44138</v>
      </c>
      <c r="AF211" s="482">
        <v>585.52</v>
      </c>
      <c r="AG211" s="482">
        <v>577.16</v>
      </c>
      <c r="AH211" s="482">
        <v>577.16</v>
      </c>
      <c r="AI211" s="482">
        <v>584.48</v>
      </c>
      <c r="AJ211" s="482">
        <v>0</v>
      </c>
      <c r="AK211" s="482">
        <v>572.88</v>
      </c>
      <c r="AL211" s="482">
        <v>38603796</v>
      </c>
      <c r="AM211" s="482">
        <v>847</v>
      </c>
    </row>
    <row r="212" spans="1:39">
      <c r="A212" s="480">
        <v>44139</v>
      </c>
      <c r="B212" s="482">
        <v>2.96</v>
      </c>
      <c r="C212" s="482">
        <v>2.88</v>
      </c>
      <c r="D212" s="482">
        <v>2.96</v>
      </c>
      <c r="E212" s="482">
        <v>2.94</v>
      </c>
      <c r="F212" s="482">
        <v>2115</v>
      </c>
      <c r="G212" s="482">
        <v>2.94</v>
      </c>
      <c r="H212" s="482">
        <v>6151</v>
      </c>
      <c r="I212" s="482">
        <v>16</v>
      </c>
      <c r="K212" s="480">
        <v>44139</v>
      </c>
      <c r="L212" s="482">
        <v>11.82</v>
      </c>
      <c r="M212" s="482">
        <v>11.52</v>
      </c>
      <c r="N212" s="482">
        <v>11.72</v>
      </c>
      <c r="O212" s="482">
        <v>11.52</v>
      </c>
      <c r="P212" s="482">
        <v>31928</v>
      </c>
      <c r="Q212" s="482">
        <v>11.9</v>
      </c>
      <c r="R212" s="482">
        <v>371001</v>
      </c>
      <c r="S212" s="482">
        <v>259</v>
      </c>
      <c r="U212" s="480">
        <v>44139</v>
      </c>
      <c r="V212" s="482">
        <v>254</v>
      </c>
      <c r="W212" s="482">
        <v>254</v>
      </c>
      <c r="X212" s="482">
        <v>254</v>
      </c>
      <c r="Y212" s="482">
        <v>254</v>
      </c>
      <c r="Z212" s="482">
        <v>40</v>
      </c>
      <c r="AA212" s="482">
        <v>258</v>
      </c>
      <c r="AB212" s="482">
        <v>10160</v>
      </c>
      <c r="AC212" s="482">
        <v>4</v>
      </c>
      <c r="AE212" s="480">
        <v>44139</v>
      </c>
      <c r="AF212" s="482">
        <v>590.20000000000005</v>
      </c>
      <c r="AG212" s="482">
        <v>581.22</v>
      </c>
      <c r="AH212" s="482">
        <v>583.02</v>
      </c>
      <c r="AI212" s="482">
        <v>588.24</v>
      </c>
      <c r="AJ212" s="482">
        <v>0</v>
      </c>
      <c r="AK212" s="482">
        <v>584.48</v>
      </c>
      <c r="AL212" s="482">
        <v>29611404</v>
      </c>
      <c r="AM212" s="482">
        <v>848</v>
      </c>
    </row>
    <row r="213" spans="1:39">
      <c r="A213" s="480">
        <v>44140</v>
      </c>
      <c r="B213" s="482">
        <v>2.94</v>
      </c>
      <c r="C213" s="482">
        <v>2.86</v>
      </c>
      <c r="D213" s="482">
        <v>2.92</v>
      </c>
      <c r="E213" s="482">
        <v>2.94</v>
      </c>
      <c r="F213" s="482">
        <v>8030</v>
      </c>
      <c r="G213" s="482">
        <v>2.94</v>
      </c>
      <c r="H213" s="482">
        <v>23232</v>
      </c>
      <c r="I213" s="482">
        <v>34</v>
      </c>
      <c r="K213" s="480">
        <v>44140</v>
      </c>
      <c r="L213" s="482">
        <v>11.64</v>
      </c>
      <c r="M213" s="482">
        <v>11.34</v>
      </c>
      <c r="N213" s="482">
        <v>11.52</v>
      </c>
      <c r="O213" s="482">
        <v>11.5</v>
      </c>
      <c r="P213" s="482">
        <v>30962</v>
      </c>
      <c r="Q213" s="482">
        <v>11.52</v>
      </c>
      <c r="R213" s="482">
        <v>355212</v>
      </c>
      <c r="S213" s="482">
        <v>190</v>
      </c>
      <c r="U213" s="480">
        <v>44140</v>
      </c>
      <c r="V213" s="482">
        <v>258</v>
      </c>
      <c r="W213" s="482">
        <v>252</v>
      </c>
      <c r="X213" s="482">
        <v>254</v>
      </c>
      <c r="Y213" s="482">
        <v>252</v>
      </c>
      <c r="Z213" s="482">
        <v>125</v>
      </c>
      <c r="AA213" s="482">
        <v>254</v>
      </c>
      <c r="AB213" s="482">
        <v>31648</v>
      </c>
      <c r="AC213" s="482">
        <v>49</v>
      </c>
      <c r="AE213" s="480">
        <v>44140</v>
      </c>
      <c r="AF213" s="482">
        <v>590.16</v>
      </c>
      <c r="AG213" s="482">
        <v>576.11</v>
      </c>
      <c r="AH213" s="482">
        <v>583.55999999999995</v>
      </c>
      <c r="AI213" s="482">
        <v>590.16</v>
      </c>
      <c r="AJ213" s="482">
        <v>0</v>
      </c>
      <c r="AK213" s="482">
        <v>588.24</v>
      </c>
      <c r="AL213" s="482">
        <v>40011458</v>
      </c>
      <c r="AM213" s="482">
        <v>849</v>
      </c>
    </row>
    <row r="214" spans="1:39">
      <c r="A214" s="480">
        <v>44141</v>
      </c>
      <c r="B214" s="482">
        <v>2.94</v>
      </c>
      <c r="C214" s="482">
        <v>2.92</v>
      </c>
      <c r="D214" s="482">
        <v>2.94</v>
      </c>
      <c r="E214" s="482">
        <v>2.94</v>
      </c>
      <c r="F214" s="482">
        <v>1950</v>
      </c>
      <c r="G214" s="482">
        <v>2.94</v>
      </c>
      <c r="H214" s="482">
        <v>5703</v>
      </c>
      <c r="I214" s="482">
        <v>12</v>
      </c>
      <c r="K214" s="480">
        <v>44141</v>
      </c>
      <c r="L214" s="482">
        <v>11.64</v>
      </c>
      <c r="M214" s="482">
        <v>11.32</v>
      </c>
      <c r="N214" s="482">
        <v>11.6</v>
      </c>
      <c r="O214" s="482">
        <v>11.38</v>
      </c>
      <c r="P214" s="482">
        <v>24304</v>
      </c>
      <c r="Q214" s="482">
        <v>11.5</v>
      </c>
      <c r="R214" s="482">
        <v>278077</v>
      </c>
      <c r="S214" s="482">
        <v>168</v>
      </c>
      <c r="U214" s="480">
        <v>44141</v>
      </c>
      <c r="V214" s="482">
        <v>258</v>
      </c>
      <c r="W214" s="482">
        <v>254</v>
      </c>
      <c r="X214" s="482">
        <v>256</v>
      </c>
      <c r="Y214" s="482">
        <v>258</v>
      </c>
      <c r="Z214" s="482">
        <v>157</v>
      </c>
      <c r="AA214" s="482">
        <v>252</v>
      </c>
      <c r="AB214" s="482">
        <v>40386</v>
      </c>
      <c r="AC214" s="482">
        <v>6</v>
      </c>
      <c r="AE214" s="480">
        <v>44141</v>
      </c>
      <c r="AF214" s="482">
        <v>590</v>
      </c>
      <c r="AG214" s="482">
        <v>583.54999999999995</v>
      </c>
      <c r="AH214" s="482">
        <v>589.99</v>
      </c>
      <c r="AI214" s="482">
        <v>588.1</v>
      </c>
      <c r="AJ214" s="482">
        <v>0</v>
      </c>
      <c r="AK214" s="482">
        <v>590.16</v>
      </c>
      <c r="AL214" s="482">
        <v>34847167</v>
      </c>
      <c r="AM214" s="482">
        <v>848</v>
      </c>
    </row>
    <row r="215" spans="1:39">
      <c r="A215" s="480">
        <v>44144</v>
      </c>
      <c r="B215" s="482">
        <v>3.1</v>
      </c>
      <c r="C215" s="482">
        <v>2.94</v>
      </c>
      <c r="D215" s="482">
        <v>2.94</v>
      </c>
      <c r="E215" s="482">
        <v>3.04</v>
      </c>
      <c r="F215" s="482">
        <v>12879</v>
      </c>
      <c r="G215" s="482">
        <v>2.94</v>
      </c>
      <c r="H215" s="482">
        <v>38508</v>
      </c>
      <c r="I215" s="482">
        <v>50</v>
      </c>
      <c r="K215" s="480">
        <v>44144</v>
      </c>
      <c r="L215" s="482">
        <v>12.04</v>
      </c>
      <c r="M215" s="482">
        <v>11.52</v>
      </c>
      <c r="N215" s="482">
        <v>11.52</v>
      </c>
      <c r="O215" s="482">
        <v>12</v>
      </c>
      <c r="P215" s="482">
        <v>87488</v>
      </c>
      <c r="Q215" s="482">
        <v>11.38</v>
      </c>
      <c r="R215" s="482">
        <v>1042037</v>
      </c>
      <c r="S215" s="482">
        <v>480</v>
      </c>
      <c r="U215" s="480">
        <v>44144</v>
      </c>
      <c r="V215" s="482">
        <v>0</v>
      </c>
      <c r="W215" s="482">
        <v>0</v>
      </c>
      <c r="X215" s="482">
        <v>0</v>
      </c>
      <c r="Y215" s="482">
        <v>258</v>
      </c>
      <c r="Z215" s="482">
        <v>0</v>
      </c>
      <c r="AA215" s="482">
        <v>258</v>
      </c>
      <c r="AB215" s="482">
        <v>0</v>
      </c>
      <c r="AC215" s="482">
        <v>0</v>
      </c>
      <c r="AE215" s="480">
        <v>44144</v>
      </c>
      <c r="AF215" s="482">
        <v>657.88</v>
      </c>
      <c r="AG215" s="482">
        <v>592.97</v>
      </c>
      <c r="AH215" s="482">
        <v>592.97</v>
      </c>
      <c r="AI215" s="482">
        <v>655.5</v>
      </c>
      <c r="AJ215" s="482">
        <v>0</v>
      </c>
      <c r="AK215" s="482">
        <v>588.1</v>
      </c>
      <c r="AL215" s="484">
        <v>112000000</v>
      </c>
      <c r="AM215" s="482">
        <v>847</v>
      </c>
    </row>
    <row r="216" spans="1:39">
      <c r="A216" s="480">
        <v>44145</v>
      </c>
      <c r="B216" s="482">
        <v>3</v>
      </c>
      <c r="C216" s="482">
        <v>2.84</v>
      </c>
      <c r="D216" s="482">
        <v>3</v>
      </c>
      <c r="E216" s="482">
        <v>2.98</v>
      </c>
      <c r="F216" s="482">
        <v>15541</v>
      </c>
      <c r="G216" s="482">
        <v>3.04</v>
      </c>
      <c r="H216" s="482">
        <v>45667</v>
      </c>
      <c r="I216" s="482">
        <v>50</v>
      </c>
      <c r="K216" s="480">
        <v>44145</v>
      </c>
      <c r="L216" s="482">
        <v>12.02</v>
      </c>
      <c r="M216" s="482">
        <v>11.6</v>
      </c>
      <c r="N216" s="482">
        <v>12</v>
      </c>
      <c r="O216" s="482">
        <v>11.78</v>
      </c>
      <c r="P216" s="482">
        <v>45887</v>
      </c>
      <c r="Q216" s="482">
        <v>12</v>
      </c>
      <c r="R216" s="482">
        <v>539126</v>
      </c>
      <c r="S216" s="482">
        <v>424</v>
      </c>
      <c r="U216" s="480">
        <v>44145</v>
      </c>
      <c r="V216" s="482">
        <v>258</v>
      </c>
      <c r="W216" s="482">
        <v>254</v>
      </c>
      <c r="X216" s="482">
        <v>258</v>
      </c>
      <c r="Y216" s="482">
        <v>254</v>
      </c>
      <c r="Z216" s="482">
        <v>16</v>
      </c>
      <c r="AA216" s="482">
        <v>258</v>
      </c>
      <c r="AB216" s="482">
        <v>4088</v>
      </c>
      <c r="AC216" s="482">
        <v>5</v>
      </c>
      <c r="AE216" s="480">
        <v>44145</v>
      </c>
      <c r="AF216" s="482">
        <v>663.43</v>
      </c>
      <c r="AG216" s="482">
        <v>647.91999999999996</v>
      </c>
      <c r="AH216" s="482">
        <v>655.32000000000005</v>
      </c>
      <c r="AI216" s="482">
        <v>651.77</v>
      </c>
      <c r="AJ216" s="482">
        <v>0</v>
      </c>
      <c r="AK216" s="482">
        <v>655.5</v>
      </c>
      <c r="AL216" s="482">
        <v>90425289</v>
      </c>
      <c r="AM216" s="482">
        <v>848</v>
      </c>
    </row>
    <row r="217" spans="1:39">
      <c r="A217" s="480">
        <v>44146</v>
      </c>
      <c r="B217" s="482">
        <v>3</v>
      </c>
      <c r="C217" s="482">
        <v>2.94</v>
      </c>
      <c r="D217" s="482">
        <v>2.98</v>
      </c>
      <c r="E217" s="482">
        <v>3</v>
      </c>
      <c r="F217" s="482">
        <v>3330</v>
      </c>
      <c r="G217" s="482">
        <v>2.98</v>
      </c>
      <c r="H217" s="482">
        <v>9892</v>
      </c>
      <c r="I217" s="482">
        <v>26</v>
      </c>
      <c r="K217" s="480">
        <v>44146</v>
      </c>
      <c r="L217" s="482">
        <v>11.84</v>
      </c>
      <c r="M217" s="482">
        <v>11.54</v>
      </c>
      <c r="N217" s="482">
        <v>11.8</v>
      </c>
      <c r="O217" s="482">
        <v>11.6</v>
      </c>
      <c r="P217" s="482">
        <v>56062</v>
      </c>
      <c r="Q217" s="482">
        <v>11.78</v>
      </c>
      <c r="R217" s="482">
        <v>651099</v>
      </c>
      <c r="S217" s="482">
        <v>438</v>
      </c>
      <c r="U217" s="480">
        <v>44146</v>
      </c>
      <c r="V217" s="482">
        <v>256</v>
      </c>
      <c r="W217" s="482">
        <v>254</v>
      </c>
      <c r="X217" s="482">
        <v>256</v>
      </c>
      <c r="Y217" s="482">
        <v>254</v>
      </c>
      <c r="Z217" s="482">
        <v>10</v>
      </c>
      <c r="AA217" s="482">
        <v>254</v>
      </c>
      <c r="AB217" s="482">
        <v>2542</v>
      </c>
      <c r="AC217" s="482">
        <v>2</v>
      </c>
      <c r="AE217" s="480">
        <v>44146</v>
      </c>
      <c r="AF217" s="482">
        <v>662.09</v>
      </c>
      <c r="AG217" s="482">
        <v>650.42999999999995</v>
      </c>
      <c r="AH217" s="482">
        <v>651.30999999999995</v>
      </c>
      <c r="AI217" s="482">
        <v>658.42</v>
      </c>
      <c r="AJ217" s="482">
        <v>0</v>
      </c>
      <c r="AK217" s="482">
        <v>651.77</v>
      </c>
      <c r="AL217" s="482">
        <v>64664702</v>
      </c>
      <c r="AM217" s="482">
        <v>847</v>
      </c>
    </row>
    <row r="218" spans="1:39">
      <c r="A218" s="480">
        <v>44147</v>
      </c>
      <c r="B218" s="482">
        <v>3.04</v>
      </c>
      <c r="C218" s="482">
        <v>2.88</v>
      </c>
      <c r="D218" s="482">
        <v>3</v>
      </c>
      <c r="E218" s="482">
        <v>2.88</v>
      </c>
      <c r="F218" s="482">
        <v>4990</v>
      </c>
      <c r="G218" s="482">
        <v>3</v>
      </c>
      <c r="H218" s="482">
        <v>14676</v>
      </c>
      <c r="I218" s="482">
        <v>34</v>
      </c>
      <c r="K218" s="480">
        <v>44147</v>
      </c>
      <c r="L218" s="482">
        <v>11.64</v>
      </c>
      <c r="M218" s="482">
        <v>11.38</v>
      </c>
      <c r="N218" s="482">
        <v>11.4</v>
      </c>
      <c r="O218" s="482">
        <v>11.64</v>
      </c>
      <c r="P218" s="482">
        <v>71069</v>
      </c>
      <c r="Q218" s="482">
        <v>11.6</v>
      </c>
      <c r="R218" s="482">
        <v>820097</v>
      </c>
      <c r="S218" s="482">
        <v>399</v>
      </c>
      <c r="U218" s="480">
        <v>44147</v>
      </c>
      <c r="V218" s="482">
        <v>260</v>
      </c>
      <c r="W218" s="482">
        <v>256</v>
      </c>
      <c r="X218" s="482">
        <v>258</v>
      </c>
      <c r="Y218" s="482">
        <v>258</v>
      </c>
      <c r="Z218" s="482">
        <v>32</v>
      </c>
      <c r="AA218" s="482">
        <v>254</v>
      </c>
      <c r="AB218" s="482">
        <v>8240</v>
      </c>
      <c r="AC218" s="482">
        <v>3</v>
      </c>
      <c r="AE218" s="480">
        <v>44147</v>
      </c>
      <c r="AF218" s="482">
        <v>665.82</v>
      </c>
      <c r="AG218" s="482">
        <v>653.07000000000005</v>
      </c>
      <c r="AH218" s="482">
        <v>655.15</v>
      </c>
      <c r="AI218" s="482">
        <v>657.01</v>
      </c>
      <c r="AJ218" s="482">
        <v>0</v>
      </c>
      <c r="AK218" s="482">
        <v>658.42</v>
      </c>
      <c r="AL218" s="482">
        <v>64587364</v>
      </c>
      <c r="AM218" s="482">
        <v>848</v>
      </c>
    </row>
    <row r="219" spans="1:39">
      <c r="A219" s="480">
        <v>44148</v>
      </c>
      <c r="B219" s="482">
        <v>2.96</v>
      </c>
      <c r="C219" s="482">
        <v>2.88</v>
      </c>
      <c r="D219" s="482">
        <v>2.88</v>
      </c>
      <c r="E219" s="482">
        <v>2.96</v>
      </c>
      <c r="F219" s="482">
        <v>2240</v>
      </c>
      <c r="G219" s="482">
        <v>2.88</v>
      </c>
      <c r="H219" s="482">
        <v>6573</v>
      </c>
      <c r="I219" s="482">
        <v>19</v>
      </c>
      <c r="K219" s="480">
        <v>44148</v>
      </c>
      <c r="L219" s="482">
        <v>11.58</v>
      </c>
      <c r="M219" s="482">
        <v>11.32</v>
      </c>
      <c r="N219" s="482">
        <v>11.58</v>
      </c>
      <c r="O219" s="482">
        <v>11.5</v>
      </c>
      <c r="P219" s="482">
        <v>40517</v>
      </c>
      <c r="Q219" s="482">
        <v>11.64</v>
      </c>
      <c r="R219" s="482">
        <v>463270</v>
      </c>
      <c r="S219" s="482">
        <v>291</v>
      </c>
      <c r="U219" s="480">
        <v>44148</v>
      </c>
      <c r="V219" s="482">
        <v>0</v>
      </c>
      <c r="W219" s="482">
        <v>0</v>
      </c>
      <c r="X219" s="482">
        <v>0</v>
      </c>
      <c r="Y219" s="482">
        <v>258</v>
      </c>
      <c r="Z219" s="482">
        <v>0</v>
      </c>
      <c r="AA219" s="482">
        <v>258</v>
      </c>
      <c r="AB219" s="482">
        <v>0</v>
      </c>
      <c r="AC219" s="482">
        <v>0</v>
      </c>
      <c r="AE219" s="480">
        <v>44148</v>
      </c>
      <c r="AF219" s="482">
        <v>660.01</v>
      </c>
      <c r="AG219" s="482">
        <v>653.04</v>
      </c>
      <c r="AH219" s="482">
        <v>655.02</v>
      </c>
      <c r="AI219" s="482">
        <v>655.68</v>
      </c>
      <c r="AJ219" s="482">
        <v>0</v>
      </c>
      <c r="AK219" s="482">
        <v>657.01</v>
      </c>
      <c r="AL219" s="482">
        <v>43186605</v>
      </c>
      <c r="AM219" s="482">
        <v>847</v>
      </c>
    </row>
    <row r="220" spans="1:39">
      <c r="A220" s="480">
        <v>44151</v>
      </c>
      <c r="B220" s="482">
        <v>3</v>
      </c>
      <c r="C220" s="482">
        <v>2.96</v>
      </c>
      <c r="D220" s="482">
        <v>2.96</v>
      </c>
      <c r="E220" s="482">
        <v>3</v>
      </c>
      <c r="F220" s="482">
        <v>1879</v>
      </c>
      <c r="G220" s="482">
        <v>2.96</v>
      </c>
      <c r="H220" s="482">
        <v>5587</v>
      </c>
      <c r="I220" s="482">
        <v>21</v>
      </c>
      <c r="K220" s="480">
        <v>44151</v>
      </c>
      <c r="L220" s="482">
        <v>11.88</v>
      </c>
      <c r="M220" s="482">
        <v>11.56</v>
      </c>
      <c r="N220" s="482">
        <v>11.56</v>
      </c>
      <c r="O220" s="482">
        <v>11.78</v>
      </c>
      <c r="P220" s="482">
        <v>54391</v>
      </c>
      <c r="Q220" s="482">
        <v>11.5</v>
      </c>
      <c r="R220" s="482">
        <v>640010</v>
      </c>
      <c r="S220" s="482">
        <v>392</v>
      </c>
      <c r="U220" s="480">
        <v>44151</v>
      </c>
      <c r="V220" s="482">
        <v>260</v>
      </c>
      <c r="W220" s="482">
        <v>260</v>
      </c>
      <c r="X220" s="482">
        <v>260</v>
      </c>
      <c r="Y220" s="482">
        <v>258</v>
      </c>
      <c r="Z220" s="482">
        <v>4</v>
      </c>
      <c r="AA220" s="482">
        <v>258</v>
      </c>
      <c r="AB220" s="482">
        <v>1040</v>
      </c>
      <c r="AC220" s="482">
        <v>3</v>
      </c>
      <c r="AE220" s="480">
        <v>44151</v>
      </c>
      <c r="AF220" s="482">
        <v>695.65</v>
      </c>
      <c r="AG220" s="482">
        <v>659.17</v>
      </c>
      <c r="AH220" s="482">
        <v>659.17</v>
      </c>
      <c r="AI220" s="482">
        <v>691.36</v>
      </c>
      <c r="AJ220" s="482">
        <v>0</v>
      </c>
      <c r="AK220" s="482">
        <v>655.68</v>
      </c>
      <c r="AL220" s="484">
        <v>103000000</v>
      </c>
      <c r="AM220" s="482">
        <v>848</v>
      </c>
    </row>
    <row r="221" spans="1:39">
      <c r="A221" s="480">
        <v>44152</v>
      </c>
      <c r="B221" s="482">
        <v>3</v>
      </c>
      <c r="C221" s="482">
        <v>2.92</v>
      </c>
      <c r="D221" s="482">
        <v>2.92</v>
      </c>
      <c r="E221" s="482">
        <v>3</v>
      </c>
      <c r="F221" s="482">
        <v>1250</v>
      </c>
      <c r="G221" s="482">
        <v>3</v>
      </c>
      <c r="H221" s="482">
        <v>3715</v>
      </c>
      <c r="I221" s="482">
        <v>14</v>
      </c>
      <c r="K221" s="480">
        <v>44152</v>
      </c>
      <c r="L221" s="482">
        <v>11.86</v>
      </c>
      <c r="M221" s="482">
        <v>11.68</v>
      </c>
      <c r="N221" s="482">
        <v>11.78</v>
      </c>
      <c r="O221" s="482">
        <v>11.7</v>
      </c>
      <c r="P221" s="482">
        <v>37881</v>
      </c>
      <c r="Q221" s="482">
        <v>11.78</v>
      </c>
      <c r="R221" s="482">
        <v>445565</v>
      </c>
      <c r="S221" s="482">
        <v>281</v>
      </c>
      <c r="U221" s="480">
        <v>44152</v>
      </c>
      <c r="V221" s="482">
        <v>260</v>
      </c>
      <c r="W221" s="482">
        <v>260</v>
      </c>
      <c r="X221" s="482">
        <v>260</v>
      </c>
      <c r="Y221" s="482">
        <v>258</v>
      </c>
      <c r="Z221" s="482">
        <v>2</v>
      </c>
      <c r="AA221" s="482">
        <v>258</v>
      </c>
      <c r="AB221" s="482">
        <v>520</v>
      </c>
      <c r="AC221" s="482">
        <v>2</v>
      </c>
      <c r="AE221" s="480">
        <v>44152</v>
      </c>
      <c r="AF221" s="482">
        <v>700.99</v>
      </c>
      <c r="AG221" s="482">
        <v>687.55</v>
      </c>
      <c r="AH221" s="482">
        <v>692.18</v>
      </c>
      <c r="AI221" s="482">
        <v>690.99</v>
      </c>
      <c r="AJ221" s="482">
        <v>0</v>
      </c>
      <c r="AK221" s="482">
        <v>691.36</v>
      </c>
      <c r="AL221" s="482">
        <v>80727534</v>
      </c>
      <c r="AM221" s="482">
        <v>848</v>
      </c>
    </row>
    <row r="222" spans="1:39">
      <c r="A222" s="480">
        <v>44153</v>
      </c>
      <c r="B222" s="482">
        <v>3</v>
      </c>
      <c r="C222" s="482">
        <v>2.92</v>
      </c>
      <c r="D222" s="482">
        <v>3</v>
      </c>
      <c r="E222" s="482">
        <v>3</v>
      </c>
      <c r="F222" s="482">
        <v>5986</v>
      </c>
      <c r="G222" s="482">
        <v>3</v>
      </c>
      <c r="H222" s="482">
        <v>17720</v>
      </c>
      <c r="I222" s="482">
        <v>28</v>
      </c>
      <c r="K222" s="480">
        <v>44153</v>
      </c>
      <c r="L222" s="482">
        <v>11.9</v>
      </c>
      <c r="M222" s="482">
        <v>11.7</v>
      </c>
      <c r="N222" s="482">
        <v>11.7</v>
      </c>
      <c r="O222" s="482">
        <v>11.9</v>
      </c>
      <c r="P222" s="482">
        <v>110648</v>
      </c>
      <c r="Q222" s="482">
        <v>11.7</v>
      </c>
      <c r="R222" s="482">
        <v>1304945</v>
      </c>
      <c r="S222" s="482">
        <v>554</v>
      </c>
      <c r="U222" s="480">
        <v>44153</v>
      </c>
      <c r="V222" s="482">
        <v>258</v>
      </c>
      <c r="W222" s="482">
        <v>258</v>
      </c>
      <c r="X222" s="482">
        <v>258</v>
      </c>
      <c r="Y222" s="482">
        <v>258</v>
      </c>
      <c r="Z222" s="482">
        <v>4</v>
      </c>
      <c r="AA222" s="482">
        <v>258</v>
      </c>
      <c r="AB222" s="482">
        <v>1032</v>
      </c>
      <c r="AC222" s="482">
        <v>1</v>
      </c>
      <c r="AE222" s="480">
        <v>44153</v>
      </c>
      <c r="AF222" s="482">
        <v>708.31</v>
      </c>
      <c r="AG222" s="482">
        <v>690.53</v>
      </c>
      <c r="AH222" s="482">
        <v>691.74</v>
      </c>
      <c r="AI222" s="482">
        <v>708.16</v>
      </c>
      <c r="AJ222" s="482">
        <v>0</v>
      </c>
      <c r="AK222" s="482">
        <v>690.99</v>
      </c>
      <c r="AL222" s="482">
        <v>76844970</v>
      </c>
      <c r="AM222" s="482">
        <v>848</v>
      </c>
    </row>
    <row r="223" spans="1:39">
      <c r="A223" s="480">
        <v>44154</v>
      </c>
      <c r="B223" s="482">
        <v>3</v>
      </c>
      <c r="C223" s="482">
        <v>2.94</v>
      </c>
      <c r="D223" s="482">
        <v>2.94</v>
      </c>
      <c r="E223" s="482">
        <v>3</v>
      </c>
      <c r="F223" s="482">
        <v>1455</v>
      </c>
      <c r="G223" s="482">
        <v>3</v>
      </c>
      <c r="H223" s="482">
        <v>4302</v>
      </c>
      <c r="I223" s="482">
        <v>13</v>
      </c>
      <c r="K223" s="480">
        <v>44154</v>
      </c>
      <c r="L223" s="482">
        <v>11.88</v>
      </c>
      <c r="M223" s="482">
        <v>11.68</v>
      </c>
      <c r="N223" s="482">
        <v>11.68</v>
      </c>
      <c r="O223" s="482">
        <v>11.88</v>
      </c>
      <c r="P223" s="482">
        <v>69221</v>
      </c>
      <c r="Q223" s="482">
        <v>11.9</v>
      </c>
      <c r="R223" s="482">
        <v>817844</v>
      </c>
      <c r="S223" s="482">
        <v>542</v>
      </c>
      <c r="U223" s="480">
        <v>44154</v>
      </c>
      <c r="V223" s="482">
        <v>0</v>
      </c>
      <c r="W223" s="482">
        <v>0</v>
      </c>
      <c r="X223" s="482">
        <v>0</v>
      </c>
      <c r="Y223" s="482">
        <v>258</v>
      </c>
      <c r="Z223" s="482">
        <v>0</v>
      </c>
      <c r="AA223" s="482">
        <v>258</v>
      </c>
      <c r="AB223" s="482">
        <v>0</v>
      </c>
      <c r="AC223" s="482">
        <v>0</v>
      </c>
      <c r="AE223" s="480">
        <v>44154</v>
      </c>
      <c r="AF223" s="482">
        <v>703.6</v>
      </c>
      <c r="AG223" s="482">
        <v>694.58</v>
      </c>
      <c r="AH223" s="482">
        <v>703.6</v>
      </c>
      <c r="AI223" s="482">
        <v>699.2</v>
      </c>
      <c r="AJ223" s="482">
        <v>0</v>
      </c>
      <c r="AK223" s="482">
        <v>708.16</v>
      </c>
      <c r="AL223" s="482">
        <v>60675192</v>
      </c>
      <c r="AM223" s="482">
        <v>847</v>
      </c>
    </row>
    <row r="224" spans="1:39">
      <c r="A224" s="480">
        <v>44155</v>
      </c>
      <c r="B224" s="482">
        <v>3.06</v>
      </c>
      <c r="C224" s="482">
        <v>2.94</v>
      </c>
      <c r="D224" s="482">
        <v>3</v>
      </c>
      <c r="E224" s="482">
        <v>3.02</v>
      </c>
      <c r="F224" s="482">
        <v>127391</v>
      </c>
      <c r="G224" s="482">
        <v>3</v>
      </c>
      <c r="H224" s="482">
        <v>365812</v>
      </c>
      <c r="I224" s="482">
        <v>60</v>
      </c>
      <c r="K224" s="480">
        <v>44155</v>
      </c>
      <c r="L224" s="482">
        <v>12</v>
      </c>
      <c r="M224" s="482">
        <v>11.82</v>
      </c>
      <c r="N224" s="482">
        <v>11.86</v>
      </c>
      <c r="O224" s="482">
        <v>11.9</v>
      </c>
      <c r="P224" s="482">
        <v>78790</v>
      </c>
      <c r="Q224" s="482">
        <v>11.88</v>
      </c>
      <c r="R224" s="482">
        <v>938699</v>
      </c>
      <c r="S224" s="482">
        <v>401</v>
      </c>
      <c r="U224" s="480">
        <v>44155</v>
      </c>
      <c r="V224" s="482">
        <v>260</v>
      </c>
      <c r="W224" s="482">
        <v>258</v>
      </c>
      <c r="X224" s="482">
        <v>260</v>
      </c>
      <c r="Y224" s="482">
        <v>258</v>
      </c>
      <c r="Z224" s="482">
        <v>20</v>
      </c>
      <c r="AA224" s="482">
        <v>258</v>
      </c>
      <c r="AB224" s="482">
        <v>5168</v>
      </c>
      <c r="AC224" s="482">
        <v>3</v>
      </c>
      <c r="AE224" s="480">
        <v>44155</v>
      </c>
      <c r="AF224" s="482">
        <v>705.22</v>
      </c>
      <c r="AG224" s="482">
        <v>697.71</v>
      </c>
      <c r="AH224" s="482">
        <v>700.33</v>
      </c>
      <c r="AI224" s="482">
        <v>699.45</v>
      </c>
      <c r="AJ224" s="482">
        <v>0</v>
      </c>
      <c r="AK224" s="482">
        <v>699.2</v>
      </c>
      <c r="AL224" s="482">
        <v>55511815</v>
      </c>
      <c r="AM224" s="482">
        <v>848</v>
      </c>
    </row>
    <row r="225" spans="1:39">
      <c r="A225" s="480">
        <v>44158</v>
      </c>
      <c r="B225" s="482">
        <v>3.02</v>
      </c>
      <c r="C225" s="482">
        <v>2.98</v>
      </c>
      <c r="D225" s="482">
        <v>3</v>
      </c>
      <c r="E225" s="482">
        <v>3.02</v>
      </c>
      <c r="F225" s="482">
        <v>10262</v>
      </c>
      <c r="G225" s="482">
        <v>3.02</v>
      </c>
      <c r="H225" s="482">
        <v>30735</v>
      </c>
      <c r="I225" s="482">
        <v>32</v>
      </c>
      <c r="K225" s="480">
        <v>44158</v>
      </c>
      <c r="L225" s="482">
        <v>12</v>
      </c>
      <c r="M225" s="482">
        <v>11.84</v>
      </c>
      <c r="N225" s="482">
        <v>11.9</v>
      </c>
      <c r="O225" s="482">
        <v>12</v>
      </c>
      <c r="P225" s="482">
        <v>33989</v>
      </c>
      <c r="Q225" s="482">
        <v>11.9</v>
      </c>
      <c r="R225" s="482">
        <v>405788</v>
      </c>
      <c r="S225" s="482">
        <v>240</v>
      </c>
      <c r="U225" s="480">
        <v>44158</v>
      </c>
      <c r="V225" s="482">
        <v>0</v>
      </c>
      <c r="W225" s="482">
        <v>0</v>
      </c>
      <c r="X225" s="482">
        <v>0</v>
      </c>
      <c r="Y225" s="482">
        <v>258</v>
      </c>
      <c r="Z225" s="482">
        <v>0</v>
      </c>
      <c r="AA225" s="482">
        <v>258</v>
      </c>
      <c r="AB225" s="482">
        <v>0</v>
      </c>
      <c r="AC225" s="482">
        <v>0</v>
      </c>
      <c r="AE225" s="480">
        <v>44158</v>
      </c>
      <c r="AF225" s="482">
        <v>708.88</v>
      </c>
      <c r="AG225" s="482">
        <v>697.44</v>
      </c>
      <c r="AH225" s="482">
        <v>702.57</v>
      </c>
      <c r="AI225" s="482">
        <v>700.43</v>
      </c>
      <c r="AJ225" s="482">
        <v>0</v>
      </c>
      <c r="AK225" s="482">
        <v>699.45</v>
      </c>
      <c r="AL225" s="482">
        <v>53792999</v>
      </c>
      <c r="AM225" s="482">
        <v>846</v>
      </c>
    </row>
    <row r="226" spans="1:39">
      <c r="A226" s="480">
        <v>44159</v>
      </c>
      <c r="B226" s="482">
        <v>3.06</v>
      </c>
      <c r="C226" s="482">
        <v>2.96</v>
      </c>
      <c r="D226" s="482">
        <v>3.02</v>
      </c>
      <c r="E226" s="482">
        <v>3.04</v>
      </c>
      <c r="F226" s="482">
        <v>3710</v>
      </c>
      <c r="G226" s="482">
        <v>3.02</v>
      </c>
      <c r="H226" s="482">
        <v>11158</v>
      </c>
      <c r="I226" s="482">
        <v>30</v>
      </c>
      <c r="K226" s="480">
        <v>44159</v>
      </c>
      <c r="L226" s="482">
        <v>12.5</v>
      </c>
      <c r="M226" s="482">
        <v>11.94</v>
      </c>
      <c r="N226" s="482">
        <v>12</v>
      </c>
      <c r="O226" s="482">
        <v>12.5</v>
      </c>
      <c r="P226" s="482">
        <v>66715</v>
      </c>
      <c r="Q226" s="482">
        <v>12</v>
      </c>
      <c r="R226" s="482">
        <v>821833</v>
      </c>
      <c r="S226" s="482">
        <v>487</v>
      </c>
      <c r="U226" s="480">
        <v>44159</v>
      </c>
      <c r="V226" s="482">
        <v>258</v>
      </c>
      <c r="W226" s="482">
        <v>256</v>
      </c>
      <c r="X226" s="482">
        <v>258</v>
      </c>
      <c r="Y226" s="482">
        <v>256</v>
      </c>
      <c r="Z226" s="482">
        <v>30</v>
      </c>
      <c r="AA226" s="482">
        <v>258</v>
      </c>
      <c r="AB226" s="482">
        <v>7716</v>
      </c>
      <c r="AC226" s="482">
        <v>7</v>
      </c>
      <c r="AE226" s="480">
        <v>44159</v>
      </c>
      <c r="AF226" s="482">
        <v>707.54</v>
      </c>
      <c r="AG226" s="482">
        <v>698.12</v>
      </c>
      <c r="AH226" s="482">
        <v>704.86</v>
      </c>
      <c r="AI226" s="482">
        <v>702.85</v>
      </c>
      <c r="AJ226" s="482">
        <v>0</v>
      </c>
      <c r="AK226" s="482">
        <v>700.43</v>
      </c>
      <c r="AL226" s="482">
        <v>60316663</v>
      </c>
      <c r="AM226" s="482">
        <v>847</v>
      </c>
    </row>
    <row r="227" spans="1:39">
      <c r="A227" s="480">
        <v>44160</v>
      </c>
      <c r="B227" s="482">
        <v>3.06</v>
      </c>
      <c r="C227" s="482">
        <v>3</v>
      </c>
      <c r="D227" s="482">
        <v>3.06</v>
      </c>
      <c r="E227" s="482">
        <v>3.06</v>
      </c>
      <c r="F227" s="482">
        <v>7231</v>
      </c>
      <c r="G227" s="482">
        <v>3.04</v>
      </c>
      <c r="H227" s="482">
        <v>21825</v>
      </c>
      <c r="I227" s="482">
        <v>35</v>
      </c>
      <c r="K227" s="480">
        <v>44160</v>
      </c>
      <c r="L227" s="482">
        <v>12.58</v>
      </c>
      <c r="M227" s="482">
        <v>12.36</v>
      </c>
      <c r="N227" s="482">
        <v>12.5</v>
      </c>
      <c r="O227" s="482">
        <v>12.56</v>
      </c>
      <c r="P227" s="482">
        <v>63973</v>
      </c>
      <c r="Q227" s="482">
        <v>12.5</v>
      </c>
      <c r="R227" s="482">
        <v>797628</v>
      </c>
      <c r="S227" s="482">
        <v>509</v>
      </c>
      <c r="U227" s="480">
        <v>44160</v>
      </c>
      <c r="V227" s="482">
        <v>260</v>
      </c>
      <c r="W227" s="482">
        <v>260</v>
      </c>
      <c r="X227" s="482">
        <v>260</v>
      </c>
      <c r="Y227" s="482">
        <v>260</v>
      </c>
      <c r="Z227" s="482">
        <v>10</v>
      </c>
      <c r="AA227" s="482">
        <v>256</v>
      </c>
      <c r="AB227" s="482">
        <v>2600</v>
      </c>
      <c r="AC227" s="482">
        <v>2</v>
      </c>
      <c r="AE227" s="480">
        <v>44160</v>
      </c>
      <c r="AF227" s="482">
        <v>709.44</v>
      </c>
      <c r="AG227" s="482">
        <v>698.67</v>
      </c>
      <c r="AH227" s="482">
        <v>706.5</v>
      </c>
      <c r="AI227" s="482">
        <v>705.21</v>
      </c>
      <c r="AJ227" s="482">
        <v>0</v>
      </c>
      <c r="AK227" s="482">
        <v>702.85</v>
      </c>
      <c r="AL227" s="482">
        <v>56289705</v>
      </c>
      <c r="AM227" s="482">
        <v>847</v>
      </c>
    </row>
    <row r="228" spans="1:39">
      <c r="A228" s="480">
        <v>44161</v>
      </c>
      <c r="B228" s="482">
        <v>3.08</v>
      </c>
      <c r="C228" s="482">
        <v>3</v>
      </c>
      <c r="D228" s="482">
        <v>3.02</v>
      </c>
      <c r="E228" s="482">
        <v>3.08</v>
      </c>
      <c r="F228" s="482">
        <v>11659</v>
      </c>
      <c r="G228" s="482">
        <v>3.06</v>
      </c>
      <c r="H228" s="482">
        <v>35371</v>
      </c>
      <c r="I228" s="482">
        <v>58</v>
      </c>
      <c r="K228" s="480">
        <v>44161</v>
      </c>
      <c r="L228" s="482">
        <v>13.22</v>
      </c>
      <c r="M228" s="482">
        <v>12.48</v>
      </c>
      <c r="N228" s="482">
        <v>12.6</v>
      </c>
      <c r="O228" s="482">
        <v>13.08</v>
      </c>
      <c r="P228" s="482">
        <v>180022</v>
      </c>
      <c r="Q228" s="482">
        <v>12.56</v>
      </c>
      <c r="R228" s="482">
        <v>2345256</v>
      </c>
      <c r="S228" s="482">
        <v>793</v>
      </c>
      <c r="U228" s="480">
        <v>44161</v>
      </c>
      <c r="V228" s="482">
        <v>260</v>
      </c>
      <c r="W228" s="482">
        <v>256</v>
      </c>
      <c r="X228" s="482">
        <v>256</v>
      </c>
      <c r="Y228" s="482">
        <v>260</v>
      </c>
      <c r="Z228" s="482">
        <v>17</v>
      </c>
      <c r="AA228" s="482">
        <v>260</v>
      </c>
      <c r="AB228" s="482">
        <v>4380</v>
      </c>
      <c r="AC228" s="482">
        <v>7</v>
      </c>
      <c r="AE228" s="480">
        <v>44161</v>
      </c>
      <c r="AF228" s="482">
        <v>726.96</v>
      </c>
      <c r="AG228" s="482">
        <v>702.48</v>
      </c>
      <c r="AH228" s="482">
        <v>707.49</v>
      </c>
      <c r="AI228" s="482">
        <v>726.92</v>
      </c>
      <c r="AJ228" s="482">
        <v>0</v>
      </c>
      <c r="AK228" s="482">
        <v>705.21</v>
      </c>
      <c r="AL228" s="482">
        <v>76403413</v>
      </c>
      <c r="AM228" s="482">
        <v>847</v>
      </c>
    </row>
    <row r="229" spans="1:39">
      <c r="A229" s="480">
        <v>44162</v>
      </c>
      <c r="B229" s="482">
        <v>3.38</v>
      </c>
      <c r="C229" s="482">
        <v>3</v>
      </c>
      <c r="D229" s="482">
        <v>3</v>
      </c>
      <c r="E229" s="482">
        <v>3.38</v>
      </c>
      <c r="F229" s="482">
        <v>14806</v>
      </c>
      <c r="G229" s="482">
        <v>3.08</v>
      </c>
      <c r="H229" s="482">
        <v>48160</v>
      </c>
      <c r="I229" s="482">
        <v>68</v>
      </c>
      <c r="K229" s="480">
        <v>44162</v>
      </c>
      <c r="L229" s="482">
        <v>13.18</v>
      </c>
      <c r="M229" s="482">
        <v>12.8</v>
      </c>
      <c r="N229" s="482">
        <v>13.1</v>
      </c>
      <c r="O229" s="482">
        <v>12.98</v>
      </c>
      <c r="P229" s="482">
        <v>62231</v>
      </c>
      <c r="Q229" s="482">
        <v>13.08</v>
      </c>
      <c r="R229" s="482">
        <v>807781</v>
      </c>
      <c r="S229" s="482">
        <v>421</v>
      </c>
      <c r="U229" s="480">
        <v>44162</v>
      </c>
      <c r="V229" s="482">
        <v>260</v>
      </c>
      <c r="W229" s="482">
        <v>260</v>
      </c>
      <c r="X229" s="482">
        <v>260</v>
      </c>
      <c r="Y229" s="482">
        <v>260</v>
      </c>
      <c r="Z229" s="482">
        <v>3</v>
      </c>
      <c r="AA229" s="482">
        <v>260</v>
      </c>
      <c r="AB229" s="482">
        <v>780</v>
      </c>
      <c r="AC229" s="482">
        <v>2</v>
      </c>
      <c r="AE229" s="480">
        <v>44162</v>
      </c>
      <c r="AF229" s="482">
        <v>737.45</v>
      </c>
      <c r="AG229" s="482">
        <v>726.43</v>
      </c>
      <c r="AH229" s="482">
        <v>729.29</v>
      </c>
      <c r="AI229" s="482">
        <v>736.6</v>
      </c>
      <c r="AJ229" s="482">
        <v>0</v>
      </c>
      <c r="AK229" s="482">
        <v>726.92</v>
      </c>
      <c r="AL229" s="482">
        <v>86023902</v>
      </c>
      <c r="AM229" s="482">
        <v>849</v>
      </c>
    </row>
    <row r="230" spans="1:39">
      <c r="A230" s="480">
        <v>44165</v>
      </c>
      <c r="B230" s="482">
        <v>3.7</v>
      </c>
      <c r="C230" s="482">
        <v>3.38</v>
      </c>
      <c r="D230" s="482">
        <v>3.38</v>
      </c>
      <c r="E230" s="482">
        <v>3.66</v>
      </c>
      <c r="F230" s="482">
        <v>15764</v>
      </c>
      <c r="G230" s="482">
        <v>3.38</v>
      </c>
      <c r="H230" s="482">
        <v>55869</v>
      </c>
      <c r="I230" s="482">
        <v>85</v>
      </c>
      <c r="K230" s="480">
        <v>44165</v>
      </c>
      <c r="L230" s="482">
        <v>13.04</v>
      </c>
      <c r="M230" s="482">
        <v>12.78</v>
      </c>
      <c r="N230" s="482">
        <v>12.98</v>
      </c>
      <c r="O230" s="482">
        <v>12.98</v>
      </c>
      <c r="P230" s="482">
        <v>99692</v>
      </c>
      <c r="Q230" s="482">
        <v>12.98</v>
      </c>
      <c r="R230" s="482">
        <v>1288765</v>
      </c>
      <c r="S230" s="482">
        <v>469</v>
      </c>
      <c r="U230" s="480">
        <v>44165</v>
      </c>
      <c r="V230" s="482">
        <v>268</v>
      </c>
      <c r="W230" s="482">
        <v>268</v>
      </c>
      <c r="X230" s="482">
        <v>268</v>
      </c>
      <c r="Y230" s="482">
        <v>260</v>
      </c>
      <c r="Z230" s="482">
        <v>1</v>
      </c>
      <c r="AA230" s="482">
        <v>260</v>
      </c>
      <c r="AB230" s="482">
        <v>268</v>
      </c>
      <c r="AC230" s="482">
        <v>1</v>
      </c>
      <c r="AE230" s="480">
        <v>44165</v>
      </c>
      <c r="AF230" s="482">
        <v>740.45</v>
      </c>
      <c r="AG230" s="482">
        <v>730.59</v>
      </c>
      <c r="AH230" s="482">
        <v>735.56</v>
      </c>
      <c r="AI230" s="482">
        <v>736.92</v>
      </c>
      <c r="AJ230" s="482">
        <v>0</v>
      </c>
      <c r="AK230" s="482">
        <v>736.6</v>
      </c>
      <c r="AL230" s="484">
        <v>195000000</v>
      </c>
      <c r="AM230" s="482">
        <v>847</v>
      </c>
    </row>
    <row r="231" spans="1:39">
      <c r="A231" s="480">
        <v>44166</v>
      </c>
      <c r="B231" s="482">
        <v>3.7</v>
      </c>
      <c r="C231" s="482">
        <v>3.54</v>
      </c>
      <c r="D231" s="482">
        <v>3.66</v>
      </c>
      <c r="E231" s="482">
        <v>3.68</v>
      </c>
      <c r="F231" s="482">
        <v>4918</v>
      </c>
      <c r="G231" s="482">
        <v>3.66</v>
      </c>
      <c r="H231" s="482">
        <v>17955</v>
      </c>
      <c r="I231" s="482">
        <v>45</v>
      </c>
      <c r="K231" s="480">
        <v>44166</v>
      </c>
      <c r="L231" s="482">
        <v>13.38</v>
      </c>
      <c r="M231" s="482">
        <v>12.86</v>
      </c>
      <c r="N231" s="482">
        <v>12.86</v>
      </c>
      <c r="O231" s="482">
        <v>13</v>
      </c>
      <c r="P231" s="482">
        <v>103177</v>
      </c>
      <c r="Q231" s="482">
        <v>12.98</v>
      </c>
      <c r="R231" s="482">
        <v>1360444</v>
      </c>
      <c r="S231" s="482">
        <v>565</v>
      </c>
      <c r="U231" s="480">
        <v>44166</v>
      </c>
      <c r="V231" s="482">
        <v>268</v>
      </c>
      <c r="W231" s="482">
        <v>268</v>
      </c>
      <c r="X231" s="482">
        <v>268</v>
      </c>
      <c r="Y231" s="482">
        <v>268</v>
      </c>
      <c r="Z231" s="482">
        <v>21</v>
      </c>
      <c r="AA231" s="482">
        <v>260</v>
      </c>
      <c r="AB231" s="482">
        <v>5628</v>
      </c>
      <c r="AC231" s="482">
        <v>2</v>
      </c>
      <c r="AE231" s="480">
        <v>44166</v>
      </c>
      <c r="AF231" s="482">
        <v>761.61</v>
      </c>
      <c r="AG231" s="482">
        <v>741.65</v>
      </c>
      <c r="AH231" s="482">
        <v>741.87</v>
      </c>
      <c r="AI231" s="482">
        <v>758.22</v>
      </c>
      <c r="AJ231" s="482">
        <v>0</v>
      </c>
      <c r="AK231" s="482">
        <v>736.92</v>
      </c>
      <c r="AL231" s="484">
        <v>130000000</v>
      </c>
      <c r="AM231" s="482">
        <v>847</v>
      </c>
    </row>
    <row r="232" spans="1:39">
      <c r="A232" s="480">
        <v>44167</v>
      </c>
      <c r="B232" s="482">
        <v>3.7</v>
      </c>
      <c r="C232" s="482">
        <v>3.54</v>
      </c>
      <c r="D232" s="482">
        <v>3.64</v>
      </c>
      <c r="E232" s="482">
        <v>3.7</v>
      </c>
      <c r="F232" s="482">
        <v>9191</v>
      </c>
      <c r="G232" s="482">
        <v>3.68</v>
      </c>
      <c r="H232" s="482">
        <v>33379</v>
      </c>
      <c r="I232" s="482">
        <v>45</v>
      </c>
      <c r="K232" s="480">
        <v>44167</v>
      </c>
      <c r="L232" s="482">
        <v>13.3</v>
      </c>
      <c r="M232" s="482">
        <v>12.9</v>
      </c>
      <c r="N232" s="482">
        <v>13.3</v>
      </c>
      <c r="O232" s="482">
        <v>13.1</v>
      </c>
      <c r="P232" s="482">
        <v>117023</v>
      </c>
      <c r="Q232" s="482">
        <v>13</v>
      </c>
      <c r="R232" s="482">
        <v>1533690</v>
      </c>
      <c r="S232" s="482">
        <v>634</v>
      </c>
      <c r="U232" s="480">
        <v>44167</v>
      </c>
      <c r="V232" s="482">
        <v>270</v>
      </c>
      <c r="W232" s="482">
        <v>262</v>
      </c>
      <c r="X232" s="482">
        <v>270</v>
      </c>
      <c r="Y232" s="482">
        <v>262</v>
      </c>
      <c r="Z232" s="482">
        <v>12</v>
      </c>
      <c r="AA232" s="482">
        <v>268</v>
      </c>
      <c r="AB232" s="482">
        <v>3152</v>
      </c>
      <c r="AC232" s="482">
        <v>4</v>
      </c>
      <c r="AE232" s="480">
        <v>44167</v>
      </c>
      <c r="AF232" s="482">
        <v>768.66</v>
      </c>
      <c r="AG232" s="482">
        <v>756.25</v>
      </c>
      <c r="AH232" s="482">
        <v>758.76</v>
      </c>
      <c r="AI232" s="482">
        <v>759.47</v>
      </c>
      <c r="AJ232" s="482">
        <v>0</v>
      </c>
      <c r="AK232" s="482">
        <v>758.22</v>
      </c>
      <c r="AL232" s="484">
        <v>103000000</v>
      </c>
      <c r="AM232" s="482">
        <v>847</v>
      </c>
    </row>
    <row r="233" spans="1:39">
      <c r="A233" s="480">
        <v>44168</v>
      </c>
      <c r="B233" s="482">
        <v>3.72</v>
      </c>
      <c r="C233" s="482">
        <v>3.66</v>
      </c>
      <c r="D233" s="482">
        <v>3.66</v>
      </c>
      <c r="E233" s="482">
        <v>3.7</v>
      </c>
      <c r="F233" s="482">
        <v>7060</v>
      </c>
      <c r="G233" s="482">
        <v>3.7</v>
      </c>
      <c r="H233" s="482">
        <v>26094</v>
      </c>
      <c r="I233" s="482">
        <v>30</v>
      </c>
      <c r="K233" s="480">
        <v>44168</v>
      </c>
      <c r="L233" s="482">
        <v>13.02</v>
      </c>
      <c r="M233" s="482">
        <v>12.82</v>
      </c>
      <c r="N233" s="482">
        <v>12.84</v>
      </c>
      <c r="O233" s="482">
        <v>12.9</v>
      </c>
      <c r="P233" s="482">
        <v>40913</v>
      </c>
      <c r="Q233" s="482">
        <v>13.1</v>
      </c>
      <c r="R233" s="482">
        <v>527813</v>
      </c>
      <c r="S233" s="482">
        <v>346</v>
      </c>
      <c r="U233" s="480">
        <v>44168</v>
      </c>
      <c r="V233" s="482">
        <v>260</v>
      </c>
      <c r="W233" s="482">
        <v>260</v>
      </c>
      <c r="X233" s="482">
        <v>260</v>
      </c>
      <c r="Y233" s="482">
        <v>262</v>
      </c>
      <c r="Z233" s="482">
        <v>1</v>
      </c>
      <c r="AA233" s="482">
        <v>262</v>
      </c>
      <c r="AB233" s="482">
        <v>260</v>
      </c>
      <c r="AC233" s="482">
        <v>1</v>
      </c>
      <c r="AE233" s="480">
        <v>44168</v>
      </c>
      <c r="AF233" s="482">
        <v>766.84</v>
      </c>
      <c r="AG233" s="482">
        <v>752.81</v>
      </c>
      <c r="AH233" s="482">
        <v>758.61</v>
      </c>
      <c r="AI233" s="482">
        <v>766.82</v>
      </c>
      <c r="AJ233" s="482">
        <v>0</v>
      </c>
      <c r="AK233" s="482">
        <v>759.47</v>
      </c>
      <c r="AL233" s="482">
        <v>66043054</v>
      </c>
      <c r="AM233" s="482">
        <v>847</v>
      </c>
    </row>
    <row r="234" spans="1:39">
      <c r="A234" s="480">
        <v>44169</v>
      </c>
      <c r="B234" s="482">
        <v>3.74</v>
      </c>
      <c r="C234" s="482">
        <v>3.6</v>
      </c>
      <c r="D234" s="482">
        <v>3.7</v>
      </c>
      <c r="E234" s="482">
        <v>3.74</v>
      </c>
      <c r="F234" s="482">
        <v>8200</v>
      </c>
      <c r="G234" s="482">
        <v>3.7</v>
      </c>
      <c r="H234" s="482">
        <v>30168</v>
      </c>
      <c r="I234" s="482">
        <v>42</v>
      </c>
      <c r="K234" s="480">
        <v>44169</v>
      </c>
      <c r="L234" s="482">
        <v>13</v>
      </c>
      <c r="M234" s="482">
        <v>12.78</v>
      </c>
      <c r="N234" s="482">
        <v>12.82</v>
      </c>
      <c r="O234" s="482">
        <v>12.8</v>
      </c>
      <c r="P234" s="482">
        <v>156950</v>
      </c>
      <c r="Q234" s="482">
        <v>12.9</v>
      </c>
      <c r="R234" s="482">
        <v>2027379</v>
      </c>
      <c r="S234" s="482">
        <v>553</v>
      </c>
      <c r="U234" s="480">
        <v>44169</v>
      </c>
      <c r="V234" s="482">
        <v>272</v>
      </c>
      <c r="W234" s="482">
        <v>268</v>
      </c>
      <c r="X234" s="482">
        <v>268</v>
      </c>
      <c r="Y234" s="482">
        <v>270</v>
      </c>
      <c r="Z234" s="482">
        <v>21</v>
      </c>
      <c r="AA234" s="482">
        <v>262</v>
      </c>
      <c r="AB234" s="482">
        <v>5656</v>
      </c>
      <c r="AC234" s="482">
        <v>5</v>
      </c>
      <c r="AE234" s="480">
        <v>44169</v>
      </c>
      <c r="AF234" s="482">
        <v>789.42</v>
      </c>
      <c r="AG234" s="482">
        <v>764.98</v>
      </c>
      <c r="AH234" s="482">
        <v>768.03</v>
      </c>
      <c r="AI234" s="482">
        <v>784.95</v>
      </c>
      <c r="AJ234" s="482">
        <v>0</v>
      </c>
      <c r="AK234" s="482">
        <v>766.82</v>
      </c>
      <c r="AL234" s="482">
        <v>94477160</v>
      </c>
      <c r="AM234" s="482">
        <v>846</v>
      </c>
    </row>
    <row r="235" spans="1:39">
      <c r="A235" s="480">
        <v>44172</v>
      </c>
      <c r="B235" s="482">
        <v>3.78</v>
      </c>
      <c r="C235" s="482">
        <v>3.74</v>
      </c>
      <c r="D235" s="482">
        <v>3.74</v>
      </c>
      <c r="E235" s="482">
        <v>3.78</v>
      </c>
      <c r="F235" s="482">
        <v>2702</v>
      </c>
      <c r="G235" s="482">
        <v>3.74</v>
      </c>
      <c r="H235" s="482">
        <v>10148</v>
      </c>
      <c r="I235" s="482">
        <v>19</v>
      </c>
      <c r="K235" s="480">
        <v>44172</v>
      </c>
      <c r="L235" s="482">
        <v>12.84</v>
      </c>
      <c r="M235" s="482">
        <v>12.32</v>
      </c>
      <c r="N235" s="482">
        <v>12.8</v>
      </c>
      <c r="O235" s="482">
        <v>12.54</v>
      </c>
      <c r="P235" s="482">
        <v>81392</v>
      </c>
      <c r="Q235" s="482">
        <v>12.8</v>
      </c>
      <c r="R235" s="482">
        <v>1028268</v>
      </c>
      <c r="S235" s="482">
        <v>568</v>
      </c>
      <c r="U235" s="480">
        <v>44172</v>
      </c>
      <c r="V235" s="482">
        <v>272</v>
      </c>
      <c r="W235" s="482">
        <v>272</v>
      </c>
      <c r="X235" s="482">
        <v>272</v>
      </c>
      <c r="Y235" s="482">
        <v>270</v>
      </c>
      <c r="Z235" s="482">
        <v>1</v>
      </c>
      <c r="AA235" s="482">
        <v>270</v>
      </c>
      <c r="AB235" s="482">
        <v>272</v>
      </c>
      <c r="AC235" s="482">
        <v>1</v>
      </c>
      <c r="AE235" s="480">
        <v>44172</v>
      </c>
      <c r="AF235" s="482">
        <v>794.64</v>
      </c>
      <c r="AG235" s="482">
        <v>780.41</v>
      </c>
      <c r="AH235" s="482">
        <v>784.39</v>
      </c>
      <c r="AI235" s="482">
        <v>786.85</v>
      </c>
      <c r="AJ235" s="482">
        <v>0</v>
      </c>
      <c r="AK235" s="482">
        <v>784.95</v>
      </c>
      <c r="AL235" s="482">
        <v>83100473</v>
      </c>
      <c r="AM235" s="482">
        <v>847</v>
      </c>
    </row>
    <row r="236" spans="1:39">
      <c r="A236" s="480">
        <v>44173</v>
      </c>
      <c r="B236" s="482">
        <v>3.76</v>
      </c>
      <c r="C236" s="482">
        <v>3.66</v>
      </c>
      <c r="D236" s="482">
        <v>3.68</v>
      </c>
      <c r="E236" s="482">
        <v>3.74</v>
      </c>
      <c r="F236" s="482">
        <v>6075</v>
      </c>
      <c r="G236" s="482">
        <v>3.78</v>
      </c>
      <c r="H236" s="482">
        <v>22513</v>
      </c>
      <c r="I236" s="482">
        <v>65</v>
      </c>
      <c r="K236" s="480">
        <v>44173</v>
      </c>
      <c r="L236" s="482">
        <v>12.72</v>
      </c>
      <c r="M236" s="482">
        <v>12.48</v>
      </c>
      <c r="N236" s="482">
        <v>12.5</v>
      </c>
      <c r="O236" s="482">
        <v>12.68</v>
      </c>
      <c r="P236" s="482">
        <v>54102</v>
      </c>
      <c r="Q236" s="482">
        <v>12.54</v>
      </c>
      <c r="R236" s="482">
        <v>682931</v>
      </c>
      <c r="S236" s="482">
        <v>413</v>
      </c>
      <c r="U236" s="480">
        <v>44173</v>
      </c>
      <c r="V236" s="482">
        <v>0</v>
      </c>
      <c r="W236" s="482">
        <v>0</v>
      </c>
      <c r="X236" s="482">
        <v>0</v>
      </c>
      <c r="Y236" s="482">
        <v>270</v>
      </c>
      <c r="Z236" s="482">
        <v>0</v>
      </c>
      <c r="AA236" s="482">
        <v>270</v>
      </c>
      <c r="AB236" s="482">
        <v>0</v>
      </c>
      <c r="AC236" s="482">
        <v>0</v>
      </c>
      <c r="AE236" s="480">
        <v>44173</v>
      </c>
      <c r="AF236" s="482">
        <v>791.17</v>
      </c>
      <c r="AG236" s="482">
        <v>782.12</v>
      </c>
      <c r="AH236" s="482">
        <v>787.81</v>
      </c>
      <c r="AI236" s="482">
        <v>791.17</v>
      </c>
      <c r="AJ236" s="482">
        <v>0</v>
      </c>
      <c r="AK236" s="482">
        <v>786.85</v>
      </c>
      <c r="AL236" s="482">
        <v>65472578</v>
      </c>
      <c r="AM236" s="482">
        <v>847</v>
      </c>
    </row>
    <row r="237" spans="1:39">
      <c r="A237" s="480">
        <v>44174</v>
      </c>
      <c r="B237" s="482">
        <v>3.76</v>
      </c>
      <c r="C237" s="482">
        <v>3.6</v>
      </c>
      <c r="D237" s="482">
        <v>3.68</v>
      </c>
      <c r="E237" s="482">
        <v>3.7</v>
      </c>
      <c r="F237" s="482">
        <v>7264</v>
      </c>
      <c r="G237" s="482">
        <v>3.74</v>
      </c>
      <c r="H237" s="482">
        <v>26644</v>
      </c>
      <c r="I237" s="482">
        <v>52</v>
      </c>
      <c r="K237" s="480">
        <v>44174</v>
      </c>
      <c r="L237" s="482">
        <v>12.98</v>
      </c>
      <c r="M237" s="482">
        <v>12.62</v>
      </c>
      <c r="N237" s="482">
        <v>12.98</v>
      </c>
      <c r="O237" s="482">
        <v>12.86</v>
      </c>
      <c r="P237" s="482">
        <v>60433</v>
      </c>
      <c r="Q237" s="482">
        <v>12.68</v>
      </c>
      <c r="R237" s="482">
        <v>778237</v>
      </c>
      <c r="S237" s="482">
        <v>514</v>
      </c>
      <c r="U237" s="480">
        <v>44174</v>
      </c>
      <c r="V237" s="482">
        <v>0</v>
      </c>
      <c r="W237" s="482">
        <v>0</v>
      </c>
      <c r="X237" s="482">
        <v>0</v>
      </c>
      <c r="Y237" s="482">
        <v>270</v>
      </c>
      <c r="Z237" s="482">
        <v>0</v>
      </c>
      <c r="AA237" s="482">
        <v>270</v>
      </c>
      <c r="AB237" s="482">
        <v>0</v>
      </c>
      <c r="AC237" s="482">
        <v>0</v>
      </c>
      <c r="AE237" s="480">
        <v>44174</v>
      </c>
      <c r="AF237" s="482">
        <v>804.58</v>
      </c>
      <c r="AG237" s="482">
        <v>796.01</v>
      </c>
      <c r="AH237" s="482">
        <v>798.28</v>
      </c>
      <c r="AI237" s="482">
        <v>796.01</v>
      </c>
      <c r="AJ237" s="482">
        <v>0</v>
      </c>
      <c r="AK237" s="482">
        <v>791.17</v>
      </c>
      <c r="AL237" s="484">
        <v>106000000</v>
      </c>
      <c r="AM237" s="482">
        <v>846</v>
      </c>
    </row>
    <row r="238" spans="1:39">
      <c r="A238" s="480">
        <v>44175</v>
      </c>
      <c r="B238" s="482">
        <v>3.66</v>
      </c>
      <c r="C238" s="482">
        <v>3.52</v>
      </c>
      <c r="D238" s="482">
        <v>3.66</v>
      </c>
      <c r="E238" s="482">
        <v>3.6</v>
      </c>
      <c r="F238" s="482">
        <v>12090</v>
      </c>
      <c r="G238" s="482">
        <v>3.7</v>
      </c>
      <c r="H238" s="482">
        <v>43152</v>
      </c>
      <c r="I238" s="482">
        <v>66</v>
      </c>
      <c r="K238" s="480">
        <v>44175</v>
      </c>
      <c r="L238" s="482">
        <v>12.96</v>
      </c>
      <c r="M238" s="482">
        <v>12.7</v>
      </c>
      <c r="N238" s="482">
        <v>12.96</v>
      </c>
      <c r="O238" s="482">
        <v>12.78</v>
      </c>
      <c r="P238" s="482">
        <v>55996</v>
      </c>
      <c r="Q238" s="482">
        <v>12.86</v>
      </c>
      <c r="R238" s="482">
        <v>716505</v>
      </c>
      <c r="S238" s="482">
        <v>382</v>
      </c>
      <c r="U238" s="480">
        <v>44175</v>
      </c>
      <c r="V238" s="482">
        <v>272</v>
      </c>
      <c r="W238" s="482">
        <v>260</v>
      </c>
      <c r="X238" s="482">
        <v>262</v>
      </c>
      <c r="Y238" s="482">
        <v>268</v>
      </c>
      <c r="Z238" s="482">
        <v>86</v>
      </c>
      <c r="AA238" s="482">
        <v>270</v>
      </c>
      <c r="AB238" s="482">
        <v>22658</v>
      </c>
      <c r="AC238" s="482">
        <v>9</v>
      </c>
      <c r="AE238" s="480">
        <v>44175</v>
      </c>
      <c r="AF238" s="482">
        <v>793.75</v>
      </c>
      <c r="AG238" s="482">
        <v>771.13</v>
      </c>
      <c r="AH238" s="482">
        <v>793.51</v>
      </c>
      <c r="AI238" s="482">
        <v>774.32</v>
      </c>
      <c r="AJ238" s="482">
        <v>0</v>
      </c>
      <c r="AK238" s="482">
        <v>796.01</v>
      </c>
      <c r="AL238" s="482">
        <v>97184030</v>
      </c>
      <c r="AM238" s="482">
        <v>846</v>
      </c>
    </row>
    <row r="239" spans="1:39">
      <c r="A239" s="480">
        <v>44176</v>
      </c>
      <c r="B239" s="482">
        <v>3.68</v>
      </c>
      <c r="C239" s="482">
        <v>3.56</v>
      </c>
      <c r="D239" s="482">
        <v>3.58</v>
      </c>
      <c r="E239" s="482">
        <v>3.66</v>
      </c>
      <c r="F239" s="482">
        <v>1497</v>
      </c>
      <c r="G239" s="482">
        <v>3.6</v>
      </c>
      <c r="H239" s="482">
        <v>5399</v>
      </c>
      <c r="I239" s="482">
        <v>25</v>
      </c>
      <c r="K239" s="480">
        <v>44176</v>
      </c>
      <c r="L239" s="482">
        <v>13.34</v>
      </c>
      <c r="M239" s="482">
        <v>12.78</v>
      </c>
      <c r="N239" s="482">
        <v>12.78</v>
      </c>
      <c r="O239" s="482">
        <v>13.34</v>
      </c>
      <c r="P239" s="482">
        <v>3503381</v>
      </c>
      <c r="Q239" s="482">
        <v>12.78</v>
      </c>
      <c r="R239" s="482">
        <v>43207770</v>
      </c>
      <c r="S239" s="482">
        <v>576</v>
      </c>
      <c r="U239" s="480">
        <v>44176</v>
      </c>
      <c r="V239" s="482">
        <v>0</v>
      </c>
      <c r="W239" s="482">
        <v>0</v>
      </c>
      <c r="X239" s="482">
        <v>0</v>
      </c>
      <c r="Y239" s="482">
        <v>268</v>
      </c>
      <c r="Z239" s="482">
        <v>0</v>
      </c>
      <c r="AA239" s="482">
        <v>268</v>
      </c>
      <c r="AB239" s="482">
        <v>0</v>
      </c>
      <c r="AC239" s="482">
        <v>0</v>
      </c>
      <c r="AE239" s="480">
        <v>44176</v>
      </c>
      <c r="AF239" s="482">
        <v>785.25</v>
      </c>
      <c r="AG239" s="482">
        <v>759.18</v>
      </c>
      <c r="AH239" s="482">
        <v>771.5</v>
      </c>
      <c r="AI239" s="482">
        <v>779.04</v>
      </c>
      <c r="AJ239" s="482">
        <v>0</v>
      </c>
      <c r="AK239" s="482">
        <v>774.32</v>
      </c>
      <c r="AL239" s="482">
        <v>93615329</v>
      </c>
      <c r="AM239" s="482">
        <v>848</v>
      </c>
    </row>
    <row r="240" spans="1:39">
      <c r="A240" s="480">
        <v>44179</v>
      </c>
      <c r="B240" s="482">
        <v>3.8</v>
      </c>
      <c r="C240" s="482">
        <v>3.6</v>
      </c>
      <c r="D240" s="482">
        <v>3.68</v>
      </c>
      <c r="E240" s="482">
        <v>3.76</v>
      </c>
      <c r="F240" s="482">
        <v>21843</v>
      </c>
      <c r="G240" s="482">
        <v>3.66</v>
      </c>
      <c r="H240" s="482">
        <v>80856</v>
      </c>
      <c r="I240" s="482">
        <v>132</v>
      </c>
      <c r="K240" s="480">
        <v>44179</v>
      </c>
      <c r="L240" s="482">
        <v>13.66</v>
      </c>
      <c r="M240" s="482">
        <v>12.84</v>
      </c>
      <c r="N240" s="482">
        <v>13.34</v>
      </c>
      <c r="O240" s="482">
        <v>12.84</v>
      </c>
      <c r="P240" s="482">
        <v>3119876</v>
      </c>
      <c r="Q240" s="482">
        <v>13.34</v>
      </c>
      <c r="R240" s="482">
        <v>38515232</v>
      </c>
      <c r="S240" s="482">
        <v>1119</v>
      </c>
      <c r="U240" s="480">
        <v>44179</v>
      </c>
      <c r="V240" s="482">
        <v>0</v>
      </c>
      <c r="W240" s="482">
        <v>0</v>
      </c>
      <c r="X240" s="482">
        <v>0</v>
      </c>
      <c r="Y240" s="482">
        <v>268</v>
      </c>
      <c r="Z240" s="482">
        <v>0</v>
      </c>
      <c r="AA240" s="482">
        <v>268</v>
      </c>
      <c r="AB240" s="482">
        <v>0</v>
      </c>
      <c r="AC240" s="482">
        <v>0</v>
      </c>
      <c r="AE240" s="480">
        <v>44179</v>
      </c>
      <c r="AF240" s="482">
        <v>802.27</v>
      </c>
      <c r="AG240" s="482">
        <v>783.77</v>
      </c>
      <c r="AH240" s="482">
        <v>783.77</v>
      </c>
      <c r="AI240" s="482">
        <v>788.02</v>
      </c>
      <c r="AJ240" s="482">
        <v>0</v>
      </c>
      <c r="AK240" s="482">
        <v>779.04</v>
      </c>
      <c r="AL240" s="482">
        <v>79359880</v>
      </c>
      <c r="AM240" s="482">
        <v>846</v>
      </c>
    </row>
    <row r="241" spans="1:39">
      <c r="A241" s="480">
        <v>44180</v>
      </c>
      <c r="B241" s="482">
        <v>3.8</v>
      </c>
      <c r="C241" s="482">
        <v>3.68</v>
      </c>
      <c r="D241" s="482">
        <v>3.76</v>
      </c>
      <c r="E241" s="482">
        <v>3.8</v>
      </c>
      <c r="F241" s="482">
        <v>5483</v>
      </c>
      <c r="G241" s="482">
        <v>3.76</v>
      </c>
      <c r="H241" s="482">
        <v>20570</v>
      </c>
      <c r="I241" s="482">
        <v>28</v>
      </c>
      <c r="K241" s="480">
        <v>44180</v>
      </c>
      <c r="L241" s="482">
        <v>13</v>
      </c>
      <c r="M241" s="482">
        <v>12.36</v>
      </c>
      <c r="N241" s="482">
        <v>12.84</v>
      </c>
      <c r="O241" s="482">
        <v>12.42</v>
      </c>
      <c r="P241" s="482">
        <v>714606</v>
      </c>
      <c r="Q241" s="482">
        <v>12.84</v>
      </c>
      <c r="R241" s="482">
        <v>8878421</v>
      </c>
      <c r="S241" s="482">
        <v>1564</v>
      </c>
      <c r="U241" s="480">
        <v>44180</v>
      </c>
      <c r="V241" s="482">
        <v>270</v>
      </c>
      <c r="W241" s="482">
        <v>270</v>
      </c>
      <c r="X241" s="482">
        <v>270</v>
      </c>
      <c r="Y241" s="482">
        <v>268</v>
      </c>
      <c r="Z241" s="482">
        <v>3</v>
      </c>
      <c r="AA241" s="482">
        <v>268</v>
      </c>
      <c r="AB241" s="482">
        <v>810</v>
      </c>
      <c r="AC241" s="482">
        <v>2</v>
      </c>
      <c r="AE241" s="480">
        <v>44180</v>
      </c>
      <c r="AF241" s="482">
        <v>791.84</v>
      </c>
      <c r="AG241" s="482">
        <v>781.41</v>
      </c>
      <c r="AH241" s="482">
        <v>787.82</v>
      </c>
      <c r="AI241" s="482">
        <v>787.32</v>
      </c>
      <c r="AJ241" s="482">
        <v>0</v>
      </c>
      <c r="AK241" s="482">
        <v>788.02</v>
      </c>
      <c r="AL241" s="482">
        <v>55233672</v>
      </c>
      <c r="AM241" s="482">
        <v>847</v>
      </c>
    </row>
    <row r="242" spans="1:39">
      <c r="A242" s="480">
        <v>44181</v>
      </c>
      <c r="B242" s="482">
        <v>3.78</v>
      </c>
      <c r="C242" s="482">
        <v>3.64</v>
      </c>
      <c r="D242" s="482">
        <v>3.72</v>
      </c>
      <c r="E242" s="482">
        <v>3.74</v>
      </c>
      <c r="F242" s="482">
        <v>14007</v>
      </c>
      <c r="G242" s="482">
        <v>3.8</v>
      </c>
      <c r="H242" s="482">
        <v>51727</v>
      </c>
      <c r="I242" s="482">
        <v>79</v>
      </c>
      <c r="K242" s="480">
        <v>44181</v>
      </c>
      <c r="L242" s="482">
        <v>12.88</v>
      </c>
      <c r="M242" s="482">
        <v>12.42</v>
      </c>
      <c r="N242" s="482">
        <v>12.42</v>
      </c>
      <c r="O242" s="482">
        <v>12.86</v>
      </c>
      <c r="P242" s="482">
        <v>250944</v>
      </c>
      <c r="Q242" s="482">
        <v>12.42</v>
      </c>
      <c r="R242" s="482">
        <v>3188861</v>
      </c>
      <c r="S242" s="482">
        <v>1330</v>
      </c>
      <c r="U242" s="480">
        <v>44181</v>
      </c>
      <c r="V242" s="482">
        <v>272</v>
      </c>
      <c r="W242" s="482">
        <v>268</v>
      </c>
      <c r="X242" s="482">
        <v>268</v>
      </c>
      <c r="Y242" s="482">
        <v>272</v>
      </c>
      <c r="Z242" s="482">
        <v>85</v>
      </c>
      <c r="AA242" s="482">
        <v>268</v>
      </c>
      <c r="AB242" s="482">
        <v>23020</v>
      </c>
      <c r="AC242" s="482">
        <v>10</v>
      </c>
      <c r="AE242" s="480">
        <v>44181</v>
      </c>
      <c r="AF242" s="482">
        <v>802.7</v>
      </c>
      <c r="AG242" s="482">
        <v>790.66</v>
      </c>
      <c r="AH242" s="482">
        <v>791.85</v>
      </c>
      <c r="AI242" s="482">
        <v>792.31</v>
      </c>
      <c r="AJ242" s="482">
        <v>0</v>
      </c>
      <c r="AK242" s="482">
        <v>787.32</v>
      </c>
      <c r="AL242" s="482">
        <v>94075760</v>
      </c>
      <c r="AM242" s="482">
        <v>847</v>
      </c>
    </row>
    <row r="243" spans="1:39">
      <c r="A243" s="480">
        <v>44182</v>
      </c>
      <c r="B243" s="482">
        <v>3.88</v>
      </c>
      <c r="C243" s="482">
        <v>3.74</v>
      </c>
      <c r="D243" s="482">
        <v>3.74</v>
      </c>
      <c r="E243" s="482">
        <v>3.84</v>
      </c>
      <c r="F243" s="482">
        <v>11886</v>
      </c>
      <c r="G243" s="482">
        <v>3.74</v>
      </c>
      <c r="H243" s="482">
        <v>45362</v>
      </c>
      <c r="I243" s="482">
        <v>29</v>
      </c>
      <c r="K243" s="480">
        <v>44182</v>
      </c>
      <c r="L243" s="482">
        <v>12.96</v>
      </c>
      <c r="M243" s="482">
        <v>12.72</v>
      </c>
      <c r="N243" s="482">
        <v>12.86</v>
      </c>
      <c r="O243" s="482">
        <v>12.8</v>
      </c>
      <c r="P243" s="482">
        <v>69983</v>
      </c>
      <c r="Q243" s="482">
        <v>12.86</v>
      </c>
      <c r="R243" s="482">
        <v>898430</v>
      </c>
      <c r="S243" s="482">
        <v>429</v>
      </c>
      <c r="U243" s="480">
        <v>44182</v>
      </c>
      <c r="V243" s="482">
        <v>0</v>
      </c>
      <c r="W243" s="482">
        <v>0</v>
      </c>
      <c r="X243" s="482">
        <v>0</v>
      </c>
      <c r="Y243" s="482">
        <v>272</v>
      </c>
      <c r="Z243" s="482">
        <v>0</v>
      </c>
      <c r="AA243" s="482">
        <v>272</v>
      </c>
      <c r="AB243" s="482">
        <v>0</v>
      </c>
      <c r="AC243" s="482">
        <v>0</v>
      </c>
      <c r="AE243" s="480">
        <v>44182</v>
      </c>
      <c r="AF243" s="482">
        <v>798.39</v>
      </c>
      <c r="AG243" s="482">
        <v>786.96</v>
      </c>
      <c r="AH243" s="482">
        <v>796.35</v>
      </c>
      <c r="AI243" s="482">
        <v>790.77</v>
      </c>
      <c r="AJ243" s="482">
        <v>0</v>
      </c>
      <c r="AK243" s="482">
        <v>792.31</v>
      </c>
      <c r="AL243" s="482">
        <v>65377561</v>
      </c>
      <c r="AM243" s="482">
        <v>847</v>
      </c>
    </row>
    <row r="244" spans="1:39">
      <c r="A244" s="480">
        <v>44183</v>
      </c>
      <c r="B244" s="482">
        <v>3.9</v>
      </c>
      <c r="C244" s="482">
        <v>3.84</v>
      </c>
      <c r="D244" s="482">
        <v>3.86</v>
      </c>
      <c r="E244" s="482">
        <v>3.9</v>
      </c>
      <c r="F244" s="482">
        <v>3880</v>
      </c>
      <c r="G244" s="482">
        <v>3.84</v>
      </c>
      <c r="H244" s="482">
        <v>15068</v>
      </c>
      <c r="I244" s="482">
        <v>18</v>
      </c>
      <c r="K244" s="480">
        <v>44183</v>
      </c>
      <c r="L244" s="482">
        <v>13.1</v>
      </c>
      <c r="M244" s="482">
        <v>12.84</v>
      </c>
      <c r="N244" s="482">
        <v>12.94</v>
      </c>
      <c r="O244" s="482">
        <v>12.94</v>
      </c>
      <c r="P244" s="482">
        <v>723952</v>
      </c>
      <c r="Q244" s="482">
        <v>12.8</v>
      </c>
      <c r="R244" s="482">
        <v>8988751</v>
      </c>
      <c r="S244" s="482">
        <v>667</v>
      </c>
      <c r="U244" s="480">
        <v>44183</v>
      </c>
      <c r="V244" s="482">
        <v>0</v>
      </c>
      <c r="W244" s="482">
        <v>0</v>
      </c>
      <c r="X244" s="482">
        <v>0</v>
      </c>
      <c r="Y244" s="482">
        <v>272</v>
      </c>
      <c r="Z244" s="482">
        <v>0</v>
      </c>
      <c r="AA244" s="482">
        <v>272</v>
      </c>
      <c r="AB244" s="482">
        <v>0</v>
      </c>
      <c r="AC244" s="482">
        <v>0</v>
      </c>
      <c r="AE244" s="480">
        <v>44183</v>
      </c>
      <c r="AF244" s="482">
        <v>801.13</v>
      </c>
      <c r="AG244" s="482">
        <v>790.11</v>
      </c>
      <c r="AH244" s="482">
        <v>791.91</v>
      </c>
      <c r="AI244" s="482">
        <v>800.06</v>
      </c>
      <c r="AJ244" s="482">
        <v>0</v>
      </c>
      <c r="AK244" s="482">
        <v>790.77</v>
      </c>
      <c r="AL244" s="484">
        <v>111000000</v>
      </c>
      <c r="AM244" s="482">
        <v>847</v>
      </c>
    </row>
    <row r="245" spans="1:39">
      <c r="A245" s="480">
        <v>44186</v>
      </c>
      <c r="B245" s="482">
        <v>3.88</v>
      </c>
      <c r="C245" s="482">
        <v>3.76</v>
      </c>
      <c r="D245" s="482">
        <v>3.8</v>
      </c>
      <c r="E245" s="482">
        <v>3.88</v>
      </c>
      <c r="F245" s="482">
        <v>1899</v>
      </c>
      <c r="G245" s="482">
        <v>3.9</v>
      </c>
      <c r="H245" s="482">
        <v>7210</v>
      </c>
      <c r="I245" s="482">
        <v>19</v>
      </c>
      <c r="K245" s="480">
        <v>44186</v>
      </c>
      <c r="L245" s="482">
        <v>12.74</v>
      </c>
      <c r="M245" s="482">
        <v>12.24</v>
      </c>
      <c r="N245" s="482">
        <v>12.74</v>
      </c>
      <c r="O245" s="482">
        <v>12.36</v>
      </c>
      <c r="P245" s="482">
        <v>180979</v>
      </c>
      <c r="Q245" s="482">
        <v>12.94</v>
      </c>
      <c r="R245" s="482">
        <v>2240554</v>
      </c>
      <c r="S245" s="482">
        <v>1269</v>
      </c>
      <c r="U245" s="480">
        <v>44186</v>
      </c>
      <c r="V245" s="482">
        <v>276</v>
      </c>
      <c r="W245" s="482">
        <v>270</v>
      </c>
      <c r="X245" s="482">
        <v>270</v>
      </c>
      <c r="Y245" s="482">
        <v>270</v>
      </c>
      <c r="Z245" s="482">
        <v>200</v>
      </c>
      <c r="AA245" s="482">
        <v>272</v>
      </c>
      <c r="AB245" s="482">
        <v>54006</v>
      </c>
      <c r="AC245" s="482">
        <v>2</v>
      </c>
      <c r="AE245" s="480">
        <v>44186</v>
      </c>
      <c r="AF245" s="482">
        <v>793.88</v>
      </c>
      <c r="AG245" s="482">
        <v>749.59</v>
      </c>
      <c r="AH245" s="482">
        <v>793.88</v>
      </c>
      <c r="AI245" s="482">
        <v>769.62</v>
      </c>
      <c r="AJ245" s="482">
        <v>0</v>
      </c>
      <c r="AK245" s="482">
        <v>800.06</v>
      </c>
      <c r="AL245" s="484">
        <v>109000000</v>
      </c>
      <c r="AM245" s="482">
        <v>849</v>
      </c>
    </row>
    <row r="246" spans="1:39">
      <c r="A246" s="480">
        <v>44187</v>
      </c>
      <c r="B246" s="482">
        <v>3.9</v>
      </c>
      <c r="C246" s="482">
        <v>3.8</v>
      </c>
      <c r="D246" s="482">
        <v>3.9</v>
      </c>
      <c r="E246" s="482">
        <v>3.9</v>
      </c>
      <c r="F246" s="482">
        <v>3510</v>
      </c>
      <c r="G246" s="482">
        <v>3.88</v>
      </c>
      <c r="H246" s="482">
        <v>13392</v>
      </c>
      <c r="I246" s="482">
        <v>19</v>
      </c>
      <c r="K246" s="480">
        <v>44187</v>
      </c>
      <c r="L246" s="482">
        <v>12.74</v>
      </c>
      <c r="M246" s="482">
        <v>12.36</v>
      </c>
      <c r="N246" s="482">
        <v>12.36</v>
      </c>
      <c r="O246" s="482">
        <v>12.7</v>
      </c>
      <c r="P246" s="482">
        <v>81662</v>
      </c>
      <c r="Q246" s="482">
        <v>12.36</v>
      </c>
      <c r="R246" s="482">
        <v>1032661</v>
      </c>
      <c r="S246" s="482">
        <v>553</v>
      </c>
      <c r="U246" s="480">
        <v>44187</v>
      </c>
      <c r="V246" s="482">
        <v>270</v>
      </c>
      <c r="W246" s="482">
        <v>270</v>
      </c>
      <c r="X246" s="482">
        <v>270</v>
      </c>
      <c r="Y246" s="482">
        <v>270</v>
      </c>
      <c r="Z246" s="482">
        <v>5</v>
      </c>
      <c r="AA246" s="482">
        <v>270</v>
      </c>
      <c r="AB246" s="482">
        <v>1350</v>
      </c>
      <c r="AC246" s="482">
        <v>2</v>
      </c>
      <c r="AE246" s="480">
        <v>44187</v>
      </c>
      <c r="AF246" s="482">
        <v>787.04</v>
      </c>
      <c r="AG246" s="482">
        <v>774.2</v>
      </c>
      <c r="AH246" s="482">
        <v>774.2</v>
      </c>
      <c r="AI246" s="482">
        <v>780.21</v>
      </c>
      <c r="AJ246" s="482">
        <v>0</v>
      </c>
      <c r="AK246" s="482">
        <v>769.62</v>
      </c>
      <c r="AL246" s="482">
        <v>47124095</v>
      </c>
      <c r="AM246" s="482">
        <v>848</v>
      </c>
    </row>
    <row r="247" spans="1:39">
      <c r="A247" s="480">
        <v>44188</v>
      </c>
      <c r="B247" s="482">
        <v>3.9</v>
      </c>
      <c r="C247" s="482">
        <v>3.82</v>
      </c>
      <c r="D247" s="482">
        <v>3.9</v>
      </c>
      <c r="E247" s="482">
        <v>3.9</v>
      </c>
      <c r="F247" s="482">
        <v>155226</v>
      </c>
      <c r="G247" s="482">
        <v>3.9</v>
      </c>
      <c r="H247" s="482">
        <v>575074</v>
      </c>
      <c r="I247" s="482">
        <v>19</v>
      </c>
      <c r="K247" s="480">
        <v>44188</v>
      </c>
      <c r="L247" s="482">
        <v>12.92</v>
      </c>
      <c r="M247" s="482">
        <v>12.66</v>
      </c>
      <c r="N247" s="482">
        <v>12.9</v>
      </c>
      <c r="O247" s="482">
        <v>12.8</v>
      </c>
      <c r="P247" s="482">
        <v>120610</v>
      </c>
      <c r="Q247" s="482">
        <v>12.7</v>
      </c>
      <c r="R247" s="482">
        <v>1547379</v>
      </c>
      <c r="S247" s="482">
        <v>555</v>
      </c>
      <c r="U247" s="480">
        <v>44188</v>
      </c>
      <c r="V247" s="482">
        <v>270</v>
      </c>
      <c r="W247" s="482">
        <v>270</v>
      </c>
      <c r="X247" s="482">
        <v>270</v>
      </c>
      <c r="Y247" s="482">
        <v>270</v>
      </c>
      <c r="Z247" s="482">
        <v>80</v>
      </c>
      <c r="AA247" s="482">
        <v>270</v>
      </c>
      <c r="AB247" s="482">
        <v>21600</v>
      </c>
      <c r="AC247" s="482">
        <v>2</v>
      </c>
      <c r="AE247" s="480">
        <v>44188</v>
      </c>
      <c r="AF247" s="482">
        <v>789.32</v>
      </c>
      <c r="AG247" s="482">
        <v>780.3</v>
      </c>
      <c r="AH247" s="482">
        <v>785.07</v>
      </c>
      <c r="AI247" s="482">
        <v>787.48</v>
      </c>
      <c r="AJ247" s="482">
        <v>0</v>
      </c>
      <c r="AK247" s="482">
        <v>780.21</v>
      </c>
      <c r="AL247" s="482">
        <v>39721978</v>
      </c>
      <c r="AM247" s="482">
        <v>848</v>
      </c>
    </row>
    <row r="248" spans="1:39">
      <c r="A248" s="480">
        <v>44193</v>
      </c>
      <c r="B248" s="482">
        <v>3.9</v>
      </c>
      <c r="C248" s="482">
        <v>3.76</v>
      </c>
      <c r="D248" s="482">
        <v>3.9</v>
      </c>
      <c r="E248" s="482">
        <v>3.9</v>
      </c>
      <c r="F248" s="482">
        <v>22740</v>
      </c>
      <c r="G248" s="482">
        <v>3.9</v>
      </c>
      <c r="H248" s="482">
        <v>88269</v>
      </c>
      <c r="I248" s="482">
        <v>56</v>
      </c>
      <c r="K248" s="480">
        <v>44193</v>
      </c>
      <c r="L248" s="482">
        <v>13.1</v>
      </c>
      <c r="M248" s="482">
        <v>12.8</v>
      </c>
      <c r="N248" s="482">
        <v>12.8</v>
      </c>
      <c r="O248" s="482">
        <v>12.98</v>
      </c>
      <c r="P248" s="482">
        <v>148086</v>
      </c>
      <c r="Q248" s="482">
        <v>12.8</v>
      </c>
      <c r="R248" s="482">
        <v>1916282</v>
      </c>
      <c r="S248" s="482">
        <v>594</v>
      </c>
      <c r="U248" s="480">
        <v>44193</v>
      </c>
      <c r="V248" s="482">
        <v>278</v>
      </c>
      <c r="W248" s="482">
        <v>278</v>
      </c>
      <c r="X248" s="482">
        <v>278</v>
      </c>
      <c r="Y248" s="482">
        <v>278</v>
      </c>
      <c r="Z248" s="482">
        <v>10</v>
      </c>
      <c r="AA248" s="482">
        <v>270</v>
      </c>
      <c r="AB248" s="482">
        <v>2780</v>
      </c>
      <c r="AC248" s="482">
        <v>1</v>
      </c>
      <c r="AE248" s="480">
        <v>44193</v>
      </c>
      <c r="AF248" s="482">
        <v>811.08</v>
      </c>
      <c r="AG248" s="482">
        <v>793.91</v>
      </c>
      <c r="AH248" s="482">
        <v>793.91</v>
      </c>
      <c r="AI248" s="482">
        <v>810.44</v>
      </c>
      <c r="AJ248" s="482">
        <v>0</v>
      </c>
      <c r="AK248" s="482">
        <v>787.48</v>
      </c>
      <c r="AL248" s="482">
        <v>58096906</v>
      </c>
      <c r="AM248" s="482">
        <v>848</v>
      </c>
    </row>
    <row r="249" spans="1:39">
      <c r="A249" s="480">
        <v>44194</v>
      </c>
      <c r="B249" s="482">
        <v>4.24</v>
      </c>
      <c r="C249" s="482">
        <v>3.84</v>
      </c>
      <c r="D249" s="482">
        <v>3.84</v>
      </c>
      <c r="E249" s="482">
        <v>4.24</v>
      </c>
      <c r="F249" s="482">
        <v>100707</v>
      </c>
      <c r="G249" s="482">
        <v>3.9</v>
      </c>
      <c r="H249" s="482">
        <v>377682</v>
      </c>
      <c r="I249" s="482">
        <v>74</v>
      </c>
      <c r="K249" s="480">
        <v>44194</v>
      </c>
      <c r="L249" s="482">
        <v>13.1</v>
      </c>
      <c r="M249" s="482">
        <v>12.98</v>
      </c>
      <c r="N249" s="482">
        <v>13.1</v>
      </c>
      <c r="O249" s="482">
        <v>13.04</v>
      </c>
      <c r="P249" s="482">
        <v>128867</v>
      </c>
      <c r="Q249" s="482">
        <v>12.98</v>
      </c>
      <c r="R249" s="482">
        <v>1680527</v>
      </c>
      <c r="S249" s="482">
        <v>456</v>
      </c>
      <c r="U249" s="480">
        <v>44194</v>
      </c>
      <c r="V249" s="482">
        <v>0</v>
      </c>
      <c r="W249" s="482">
        <v>0</v>
      </c>
      <c r="X249" s="482">
        <v>0</v>
      </c>
      <c r="Y249" s="482">
        <v>278</v>
      </c>
      <c r="Z249" s="482">
        <v>0</v>
      </c>
      <c r="AA249" s="482">
        <v>278</v>
      </c>
      <c r="AB249" s="482">
        <v>0</v>
      </c>
      <c r="AC249" s="482">
        <v>0</v>
      </c>
      <c r="AE249" s="480">
        <v>44194</v>
      </c>
      <c r="AF249" s="482">
        <v>818.02</v>
      </c>
      <c r="AG249" s="482">
        <v>807.56</v>
      </c>
      <c r="AH249" s="482">
        <v>814.49</v>
      </c>
      <c r="AI249" s="482">
        <v>809.22</v>
      </c>
      <c r="AJ249" s="482">
        <v>0</v>
      </c>
      <c r="AK249" s="482">
        <v>810.44</v>
      </c>
      <c r="AL249" s="482">
        <v>69430062</v>
      </c>
      <c r="AM249" s="482">
        <v>848</v>
      </c>
    </row>
    <row r="250" spans="1:39">
      <c r="A250" s="480">
        <v>44195</v>
      </c>
      <c r="B250" s="482">
        <v>4.66</v>
      </c>
      <c r="C250" s="482">
        <v>4.24</v>
      </c>
      <c r="D250" s="482">
        <v>4.24</v>
      </c>
      <c r="E250" s="482">
        <v>4.66</v>
      </c>
      <c r="F250" s="482">
        <v>13443</v>
      </c>
      <c r="G250" s="482">
        <v>4.24</v>
      </c>
      <c r="H250" s="482">
        <v>60580</v>
      </c>
      <c r="I250" s="482">
        <v>92</v>
      </c>
      <c r="K250" s="480">
        <v>44195</v>
      </c>
      <c r="L250" s="482">
        <v>13.12</v>
      </c>
      <c r="M250" s="482">
        <v>12.92</v>
      </c>
      <c r="N250" s="482">
        <v>12.92</v>
      </c>
      <c r="O250" s="482">
        <v>13.08</v>
      </c>
      <c r="P250" s="482">
        <v>89914</v>
      </c>
      <c r="Q250" s="482">
        <v>13.04</v>
      </c>
      <c r="R250" s="482">
        <v>1173438</v>
      </c>
      <c r="S250" s="482">
        <v>578</v>
      </c>
      <c r="U250" s="480">
        <v>44195</v>
      </c>
      <c r="V250" s="482">
        <v>270</v>
      </c>
      <c r="W250" s="482">
        <v>270</v>
      </c>
      <c r="X250" s="482">
        <v>270</v>
      </c>
      <c r="Y250" s="482">
        <v>278</v>
      </c>
      <c r="Z250" s="482">
        <v>1</v>
      </c>
      <c r="AA250" s="482">
        <v>278</v>
      </c>
      <c r="AB250" s="482">
        <v>270</v>
      </c>
      <c r="AC250" s="482">
        <v>1</v>
      </c>
      <c r="AE250" s="480">
        <v>44195</v>
      </c>
      <c r="AF250" s="482">
        <v>812.7</v>
      </c>
      <c r="AG250" s="482">
        <v>803.11</v>
      </c>
      <c r="AH250" s="482">
        <v>810.98</v>
      </c>
      <c r="AI250" s="482">
        <v>809.08</v>
      </c>
      <c r="AJ250" s="482">
        <v>0</v>
      </c>
      <c r="AK250" s="482">
        <v>809.22</v>
      </c>
      <c r="AL250" s="482">
        <v>41467538</v>
      </c>
      <c r="AM250" s="482">
        <v>848</v>
      </c>
    </row>
    <row r="251" spans="1:39">
      <c r="A251" s="480">
        <v>44196</v>
      </c>
      <c r="B251" s="482">
        <v>4.84</v>
      </c>
      <c r="C251" s="482">
        <v>4.5199999999999996</v>
      </c>
      <c r="D251" s="482">
        <v>4.6399999999999997</v>
      </c>
      <c r="E251" s="482">
        <v>4.68</v>
      </c>
      <c r="F251" s="482">
        <v>6985</v>
      </c>
      <c r="G251" s="482">
        <v>4.66</v>
      </c>
      <c r="H251" s="482">
        <v>32814</v>
      </c>
      <c r="I251" s="482">
        <v>55</v>
      </c>
      <c r="K251" s="480">
        <v>44196</v>
      </c>
      <c r="L251" s="482">
        <v>13.22</v>
      </c>
      <c r="M251" s="482">
        <v>13.08</v>
      </c>
      <c r="N251" s="482">
        <v>13.1</v>
      </c>
      <c r="O251" s="482">
        <v>13.2</v>
      </c>
      <c r="P251" s="482">
        <v>91932</v>
      </c>
      <c r="Q251" s="482">
        <v>13.08</v>
      </c>
      <c r="R251" s="482">
        <v>1210172</v>
      </c>
      <c r="S251" s="482">
        <v>462</v>
      </c>
      <c r="U251" s="480">
        <v>44196</v>
      </c>
      <c r="V251" s="482">
        <v>0</v>
      </c>
      <c r="W251" s="482">
        <v>0</v>
      </c>
      <c r="X251" s="482">
        <v>0</v>
      </c>
      <c r="Y251" s="482">
        <v>278</v>
      </c>
      <c r="Z251" s="482">
        <v>0</v>
      </c>
      <c r="AA251" s="482">
        <v>278</v>
      </c>
      <c r="AB251" s="482">
        <v>0</v>
      </c>
      <c r="AC251" s="482">
        <v>0</v>
      </c>
      <c r="AE251" s="480">
        <v>44196</v>
      </c>
      <c r="AF251" s="482">
        <v>813.51</v>
      </c>
      <c r="AG251" s="482">
        <v>804.55</v>
      </c>
      <c r="AH251" s="482">
        <v>807.29</v>
      </c>
      <c r="AI251" s="482">
        <v>808.99</v>
      </c>
      <c r="AJ251" s="482">
        <v>0</v>
      </c>
      <c r="AK251" s="482">
        <v>809.08</v>
      </c>
      <c r="AL251" s="482">
        <v>35695589</v>
      </c>
      <c r="AM251" s="482">
        <v>599</v>
      </c>
    </row>
    <row r="252" spans="1:39">
      <c r="A252" s="480">
        <v>44200</v>
      </c>
      <c r="B252" s="482">
        <v>4.9000000000000004</v>
      </c>
      <c r="C252" s="482">
        <v>4.68</v>
      </c>
      <c r="D252" s="482">
        <v>4.68</v>
      </c>
      <c r="E252" s="482">
        <v>4.9000000000000004</v>
      </c>
      <c r="F252" s="482">
        <v>16332</v>
      </c>
      <c r="G252" s="482">
        <v>4.68</v>
      </c>
      <c r="H252" s="482">
        <v>78685</v>
      </c>
      <c r="I252" s="482">
        <v>70</v>
      </c>
      <c r="K252" s="480">
        <v>44200</v>
      </c>
      <c r="L252" s="482">
        <v>13.54</v>
      </c>
      <c r="M252" s="482">
        <v>13.18</v>
      </c>
      <c r="N252" s="482">
        <v>13.24</v>
      </c>
      <c r="O252" s="482">
        <v>13.54</v>
      </c>
      <c r="P252" s="482">
        <v>213835</v>
      </c>
      <c r="Q252" s="482">
        <v>13.2</v>
      </c>
      <c r="R252" s="482">
        <v>2848257</v>
      </c>
      <c r="S252" s="482">
        <v>485</v>
      </c>
      <c r="U252" s="480">
        <v>44200</v>
      </c>
      <c r="V252" s="482">
        <v>278</v>
      </c>
      <c r="W252" s="482">
        <v>276</v>
      </c>
      <c r="X252" s="482">
        <v>276</v>
      </c>
      <c r="Y252" s="482">
        <v>278</v>
      </c>
      <c r="Z252" s="482">
        <v>155</v>
      </c>
      <c r="AA252" s="482">
        <v>278</v>
      </c>
      <c r="AB252" s="482">
        <v>42990</v>
      </c>
      <c r="AC252" s="482">
        <v>8</v>
      </c>
      <c r="AE252" s="480">
        <v>44200</v>
      </c>
      <c r="AF252" s="482">
        <v>824.33</v>
      </c>
      <c r="AG252" s="482">
        <v>812.11</v>
      </c>
      <c r="AH252" s="482">
        <v>814.59</v>
      </c>
      <c r="AI252" s="482">
        <v>822.22</v>
      </c>
      <c r="AJ252" s="482">
        <v>0</v>
      </c>
      <c r="AK252" s="482">
        <v>808.99</v>
      </c>
      <c r="AL252" s="482">
        <v>73976156</v>
      </c>
      <c r="AM252" s="482">
        <v>847</v>
      </c>
    </row>
    <row r="253" spans="1:39">
      <c r="A253" s="480">
        <v>44201</v>
      </c>
      <c r="B253" s="482">
        <v>5.0999999999999996</v>
      </c>
      <c r="C253" s="482">
        <v>4.9000000000000004</v>
      </c>
      <c r="D253" s="482">
        <v>4.9000000000000004</v>
      </c>
      <c r="E253" s="482">
        <v>4.9800000000000004</v>
      </c>
      <c r="F253" s="482">
        <v>18102</v>
      </c>
      <c r="G253" s="482">
        <v>4.9000000000000004</v>
      </c>
      <c r="H253" s="482">
        <v>90117</v>
      </c>
      <c r="I253" s="482">
        <v>83</v>
      </c>
      <c r="K253" s="480">
        <v>44201</v>
      </c>
      <c r="L253" s="482">
        <v>13.78</v>
      </c>
      <c r="M253" s="482">
        <v>13.34</v>
      </c>
      <c r="N253" s="482">
        <v>13.34</v>
      </c>
      <c r="O253" s="482">
        <v>13.76</v>
      </c>
      <c r="P253" s="482">
        <v>177042</v>
      </c>
      <c r="Q253" s="482">
        <v>13.54</v>
      </c>
      <c r="R253" s="482">
        <v>2424011</v>
      </c>
      <c r="S253" s="482">
        <v>820</v>
      </c>
      <c r="U253" s="480">
        <v>44201</v>
      </c>
      <c r="V253" s="482">
        <v>288</v>
      </c>
      <c r="W253" s="482">
        <v>278</v>
      </c>
      <c r="X253" s="482">
        <v>278</v>
      </c>
      <c r="Y253" s="482">
        <v>288</v>
      </c>
      <c r="Z253" s="482">
        <v>51</v>
      </c>
      <c r="AA253" s="482">
        <v>278</v>
      </c>
      <c r="AB253" s="482">
        <v>14446</v>
      </c>
      <c r="AC253" s="482">
        <v>6</v>
      </c>
      <c r="AE253" s="480">
        <v>44201</v>
      </c>
      <c r="AF253" s="482">
        <v>817.7</v>
      </c>
      <c r="AG253" s="482">
        <v>807.02</v>
      </c>
      <c r="AH253" s="482">
        <v>815.03</v>
      </c>
      <c r="AI253" s="482">
        <v>813.62</v>
      </c>
      <c r="AJ253" s="482">
        <v>0</v>
      </c>
      <c r="AK253" s="482">
        <v>822.22</v>
      </c>
      <c r="AL253" s="482">
        <v>56012076</v>
      </c>
      <c r="AM253" s="482">
        <v>847</v>
      </c>
    </row>
    <row r="254" spans="1:39">
      <c r="A254" s="480">
        <v>44203</v>
      </c>
      <c r="B254" s="482">
        <v>5.05</v>
      </c>
      <c r="C254" s="482">
        <v>4.76</v>
      </c>
      <c r="D254" s="482">
        <v>4.9800000000000004</v>
      </c>
      <c r="E254" s="482">
        <v>4.9800000000000004</v>
      </c>
      <c r="F254" s="482">
        <v>21721</v>
      </c>
      <c r="G254" s="482">
        <v>4.9800000000000004</v>
      </c>
      <c r="H254" s="482">
        <v>108354</v>
      </c>
      <c r="I254" s="482">
        <v>96</v>
      </c>
      <c r="K254" s="480">
        <v>44203</v>
      </c>
      <c r="L254" s="482">
        <v>14.66</v>
      </c>
      <c r="M254" s="482">
        <v>13.8</v>
      </c>
      <c r="N254" s="482">
        <v>13.8</v>
      </c>
      <c r="O254" s="482">
        <v>14.48</v>
      </c>
      <c r="P254" s="482">
        <v>536955</v>
      </c>
      <c r="Q254" s="482">
        <v>13.76</v>
      </c>
      <c r="R254" s="482">
        <v>7743009</v>
      </c>
      <c r="S254" s="482">
        <v>1607</v>
      </c>
      <c r="U254" s="480">
        <v>44203</v>
      </c>
      <c r="V254" s="482">
        <v>290</v>
      </c>
      <c r="W254" s="482">
        <v>278</v>
      </c>
      <c r="X254" s="482">
        <v>278</v>
      </c>
      <c r="Y254" s="482">
        <v>278</v>
      </c>
      <c r="Z254" s="482">
        <v>96</v>
      </c>
      <c r="AA254" s="482">
        <v>288</v>
      </c>
      <c r="AB254" s="482">
        <v>27357</v>
      </c>
      <c r="AC254" s="482">
        <v>13</v>
      </c>
      <c r="AE254" s="480">
        <v>44203</v>
      </c>
      <c r="AF254" s="482">
        <v>827.19</v>
      </c>
      <c r="AG254" s="482">
        <v>816.47</v>
      </c>
      <c r="AH254" s="482">
        <v>816.47</v>
      </c>
      <c r="AI254" s="482">
        <v>820.03</v>
      </c>
      <c r="AJ254" s="482">
        <v>0</v>
      </c>
      <c r="AK254" s="482">
        <v>813.62</v>
      </c>
      <c r="AL254" s="482">
        <v>85501227</v>
      </c>
      <c r="AM254" s="482">
        <v>847</v>
      </c>
    </row>
    <row r="255" spans="1:39">
      <c r="A255" s="480">
        <v>44204</v>
      </c>
      <c r="B255" s="482">
        <v>5.0999999999999996</v>
      </c>
      <c r="C255" s="482">
        <v>4.84</v>
      </c>
      <c r="D255" s="482">
        <v>4.9800000000000004</v>
      </c>
      <c r="E255" s="482">
        <v>4.9400000000000004</v>
      </c>
      <c r="F255" s="482">
        <v>20843</v>
      </c>
      <c r="G255" s="482">
        <v>4.9800000000000004</v>
      </c>
      <c r="H255" s="482">
        <v>103877</v>
      </c>
      <c r="I255" s="482">
        <v>69</v>
      </c>
      <c r="K255" s="480">
        <v>44204</v>
      </c>
      <c r="L255" s="482">
        <v>14.78</v>
      </c>
      <c r="M255" s="482">
        <v>14.44</v>
      </c>
      <c r="N255" s="482">
        <v>14.5</v>
      </c>
      <c r="O255" s="482">
        <v>14.78</v>
      </c>
      <c r="P255" s="482">
        <v>311771</v>
      </c>
      <c r="Q255" s="482">
        <v>14.48</v>
      </c>
      <c r="R255" s="482">
        <v>4544847</v>
      </c>
      <c r="S255" s="482">
        <v>1340</v>
      </c>
      <c r="U255" s="480">
        <v>44204</v>
      </c>
      <c r="V255" s="482">
        <v>290</v>
      </c>
      <c r="W255" s="482">
        <v>286</v>
      </c>
      <c r="X255" s="482">
        <v>286</v>
      </c>
      <c r="Y255" s="482">
        <v>290</v>
      </c>
      <c r="Z255" s="482">
        <v>18</v>
      </c>
      <c r="AA255" s="482">
        <v>278</v>
      </c>
      <c r="AB255" s="482">
        <v>5206</v>
      </c>
      <c r="AC255" s="482">
        <v>5</v>
      </c>
      <c r="AE255" s="480">
        <v>44204</v>
      </c>
      <c r="AF255" s="482">
        <v>826.6</v>
      </c>
      <c r="AG255" s="482">
        <v>812.81</v>
      </c>
      <c r="AH255" s="482">
        <v>822.47</v>
      </c>
      <c r="AI255" s="482">
        <v>819.27</v>
      </c>
      <c r="AJ255" s="482">
        <v>0</v>
      </c>
      <c r="AK255" s="482">
        <v>820.03</v>
      </c>
      <c r="AL255" s="482">
        <v>80103090</v>
      </c>
      <c r="AM255" s="482">
        <v>847</v>
      </c>
    </row>
    <row r="256" spans="1:39">
      <c r="A256" s="480">
        <v>44207</v>
      </c>
      <c r="B256" s="482">
        <v>4.96</v>
      </c>
      <c r="C256" s="482">
        <v>4.82</v>
      </c>
      <c r="D256" s="482">
        <v>4.96</v>
      </c>
      <c r="E256" s="482">
        <v>4.9000000000000004</v>
      </c>
      <c r="F256" s="482">
        <v>3487</v>
      </c>
      <c r="G256" s="482">
        <v>4.9400000000000004</v>
      </c>
      <c r="H256" s="482">
        <v>16988</v>
      </c>
      <c r="I256" s="482">
        <v>30</v>
      </c>
      <c r="K256" s="480">
        <v>44207</v>
      </c>
      <c r="L256" s="482">
        <v>14.8</v>
      </c>
      <c r="M256" s="482">
        <v>14.26</v>
      </c>
      <c r="N256" s="482">
        <v>14.8</v>
      </c>
      <c r="O256" s="482">
        <v>14.26</v>
      </c>
      <c r="P256" s="482">
        <v>278005</v>
      </c>
      <c r="Q256" s="482">
        <v>14.78</v>
      </c>
      <c r="R256" s="482">
        <v>4050040</v>
      </c>
      <c r="S256" s="482">
        <v>1197</v>
      </c>
      <c r="U256" s="480">
        <v>44207</v>
      </c>
      <c r="V256" s="482">
        <v>288</v>
      </c>
      <c r="W256" s="482">
        <v>288</v>
      </c>
      <c r="X256" s="482">
        <v>288</v>
      </c>
      <c r="Y256" s="482">
        <v>290</v>
      </c>
      <c r="Z256" s="482">
        <v>1</v>
      </c>
      <c r="AA256" s="482">
        <v>290</v>
      </c>
      <c r="AB256" s="482">
        <v>288</v>
      </c>
      <c r="AC256" s="482">
        <v>1</v>
      </c>
      <c r="AE256" s="480">
        <v>44207</v>
      </c>
      <c r="AF256" s="482">
        <v>817.84</v>
      </c>
      <c r="AG256" s="482">
        <v>798.55</v>
      </c>
      <c r="AH256" s="482">
        <v>817.84</v>
      </c>
      <c r="AI256" s="482">
        <v>800.56</v>
      </c>
      <c r="AJ256" s="482">
        <v>0</v>
      </c>
      <c r="AK256" s="482">
        <v>819.27</v>
      </c>
      <c r="AL256" s="482">
        <v>64918997</v>
      </c>
      <c r="AM256" s="482">
        <v>848</v>
      </c>
    </row>
    <row r="257" spans="1:39">
      <c r="A257" s="480">
        <v>44208</v>
      </c>
      <c r="B257" s="482">
        <v>4.96</v>
      </c>
      <c r="C257" s="482">
        <v>4.84</v>
      </c>
      <c r="D257" s="482">
        <v>4.84</v>
      </c>
      <c r="E257" s="482">
        <v>4.9400000000000004</v>
      </c>
      <c r="F257" s="482">
        <v>3200</v>
      </c>
      <c r="G257" s="482">
        <v>4.9000000000000004</v>
      </c>
      <c r="H257" s="482">
        <v>15751</v>
      </c>
      <c r="I257" s="482">
        <v>34</v>
      </c>
      <c r="K257" s="480">
        <v>44208</v>
      </c>
      <c r="L257" s="482">
        <v>14.48</v>
      </c>
      <c r="M257" s="482">
        <v>13.68</v>
      </c>
      <c r="N257" s="482">
        <v>14.26</v>
      </c>
      <c r="O257" s="482">
        <v>13.68</v>
      </c>
      <c r="P257" s="482">
        <v>114061</v>
      </c>
      <c r="Q257" s="482">
        <v>14.26</v>
      </c>
      <c r="R257" s="482">
        <v>1593367</v>
      </c>
      <c r="S257" s="482">
        <v>833</v>
      </c>
      <c r="U257" s="480">
        <v>44208</v>
      </c>
      <c r="V257" s="482">
        <v>282</v>
      </c>
      <c r="W257" s="482">
        <v>282</v>
      </c>
      <c r="X257" s="482">
        <v>282</v>
      </c>
      <c r="Y257" s="482">
        <v>282</v>
      </c>
      <c r="Z257" s="482">
        <v>7</v>
      </c>
      <c r="AA257" s="482">
        <v>290</v>
      </c>
      <c r="AB257" s="482">
        <v>1974</v>
      </c>
      <c r="AC257" s="482">
        <v>1</v>
      </c>
      <c r="AE257" s="480">
        <v>44208</v>
      </c>
      <c r="AF257" s="482">
        <v>806.89</v>
      </c>
      <c r="AG257" s="482">
        <v>794.52</v>
      </c>
      <c r="AH257" s="482">
        <v>800.87</v>
      </c>
      <c r="AI257" s="482">
        <v>796.73</v>
      </c>
      <c r="AJ257" s="482">
        <v>0</v>
      </c>
      <c r="AK257" s="482">
        <v>800.56</v>
      </c>
      <c r="AL257" s="482">
        <v>44284163</v>
      </c>
      <c r="AM257" s="482">
        <v>847</v>
      </c>
    </row>
    <row r="258" spans="1:39">
      <c r="A258" s="480">
        <v>44209</v>
      </c>
      <c r="B258" s="482">
        <v>4.9000000000000004</v>
      </c>
      <c r="C258" s="482">
        <v>4.74</v>
      </c>
      <c r="D258" s="482">
        <v>4.84</v>
      </c>
      <c r="E258" s="482">
        <v>4.8600000000000003</v>
      </c>
      <c r="F258" s="482">
        <v>9886</v>
      </c>
      <c r="G258" s="482">
        <v>4.9400000000000004</v>
      </c>
      <c r="H258" s="482">
        <v>47485</v>
      </c>
      <c r="I258" s="482">
        <v>57</v>
      </c>
      <c r="K258" s="480">
        <v>44209</v>
      </c>
      <c r="L258" s="482">
        <v>14.52</v>
      </c>
      <c r="M258" s="482">
        <v>13.5</v>
      </c>
      <c r="N258" s="482">
        <v>13.68</v>
      </c>
      <c r="O258" s="482">
        <v>14.48</v>
      </c>
      <c r="P258" s="482">
        <v>188441</v>
      </c>
      <c r="Q258" s="482">
        <v>13.68</v>
      </c>
      <c r="R258" s="482">
        <v>2636118</v>
      </c>
      <c r="S258" s="482">
        <v>977</v>
      </c>
      <c r="U258" s="480">
        <v>44209</v>
      </c>
      <c r="V258" s="482">
        <v>0</v>
      </c>
      <c r="W258" s="482">
        <v>0</v>
      </c>
      <c r="X258" s="482">
        <v>0</v>
      </c>
      <c r="Y258" s="482">
        <v>282</v>
      </c>
      <c r="Z258" s="482">
        <v>0</v>
      </c>
      <c r="AA258" s="482">
        <v>282</v>
      </c>
      <c r="AB258" s="482">
        <v>0</v>
      </c>
      <c r="AC258" s="482">
        <v>0</v>
      </c>
      <c r="AE258" s="480">
        <v>44209</v>
      </c>
      <c r="AF258" s="482">
        <v>806.73</v>
      </c>
      <c r="AG258" s="482">
        <v>794.97</v>
      </c>
      <c r="AH258" s="482">
        <v>798.37</v>
      </c>
      <c r="AI258" s="482">
        <v>802.19</v>
      </c>
      <c r="AJ258" s="482">
        <v>0</v>
      </c>
      <c r="AK258" s="482">
        <v>796.73</v>
      </c>
      <c r="AL258" s="482">
        <v>49039791</v>
      </c>
      <c r="AM258" s="482">
        <v>848</v>
      </c>
    </row>
    <row r="259" spans="1:39">
      <c r="A259" s="480">
        <v>44210</v>
      </c>
      <c r="B259" s="482">
        <v>4.8600000000000003</v>
      </c>
      <c r="C259" s="482">
        <v>4.6399999999999997</v>
      </c>
      <c r="D259" s="482">
        <v>4.8600000000000003</v>
      </c>
      <c r="E259" s="482">
        <v>4.7</v>
      </c>
      <c r="F259" s="482">
        <v>9920</v>
      </c>
      <c r="G259" s="482">
        <v>4.8600000000000003</v>
      </c>
      <c r="H259" s="482">
        <v>46957</v>
      </c>
      <c r="I259" s="482">
        <v>87</v>
      </c>
      <c r="K259" s="480">
        <v>44210</v>
      </c>
      <c r="L259" s="482">
        <v>14.64</v>
      </c>
      <c r="M259" s="482">
        <v>14</v>
      </c>
      <c r="N259" s="482">
        <v>14.58</v>
      </c>
      <c r="O259" s="482">
        <v>14</v>
      </c>
      <c r="P259" s="482">
        <v>77561</v>
      </c>
      <c r="Q259" s="482">
        <v>14.48</v>
      </c>
      <c r="R259" s="482">
        <v>1105942</v>
      </c>
      <c r="S259" s="482">
        <v>695</v>
      </c>
      <c r="U259" s="480">
        <v>44210</v>
      </c>
      <c r="V259" s="482">
        <v>0</v>
      </c>
      <c r="W259" s="482">
        <v>0</v>
      </c>
      <c r="X259" s="482">
        <v>0</v>
      </c>
      <c r="Y259" s="482">
        <v>282</v>
      </c>
      <c r="Z259" s="482">
        <v>0</v>
      </c>
      <c r="AA259" s="482">
        <v>282</v>
      </c>
      <c r="AB259" s="482">
        <v>0</v>
      </c>
      <c r="AC259" s="482">
        <v>0</v>
      </c>
      <c r="AE259" s="480">
        <v>44210</v>
      </c>
      <c r="AF259" s="482">
        <v>811.15</v>
      </c>
      <c r="AG259" s="482">
        <v>794.03</v>
      </c>
      <c r="AH259" s="482">
        <v>804.06</v>
      </c>
      <c r="AI259" s="482">
        <v>794.03</v>
      </c>
      <c r="AJ259" s="482">
        <v>0</v>
      </c>
      <c r="AK259" s="482">
        <v>802.19</v>
      </c>
      <c r="AL259" s="482">
        <v>70053676</v>
      </c>
      <c r="AM259" s="482">
        <v>848</v>
      </c>
    </row>
    <row r="260" spans="1:39">
      <c r="A260" s="480">
        <v>44211</v>
      </c>
      <c r="B260" s="482">
        <v>4.68</v>
      </c>
      <c r="C260" s="482">
        <v>4.46</v>
      </c>
      <c r="D260" s="482">
        <v>4.5999999999999996</v>
      </c>
      <c r="E260" s="482">
        <v>4.68</v>
      </c>
      <c r="F260" s="482">
        <v>29591</v>
      </c>
      <c r="G260" s="482">
        <v>4.7</v>
      </c>
      <c r="H260" s="482">
        <v>134334</v>
      </c>
      <c r="I260" s="482">
        <v>175</v>
      </c>
      <c r="K260" s="480">
        <v>44211</v>
      </c>
      <c r="L260" s="482">
        <v>14.14</v>
      </c>
      <c r="M260" s="482">
        <v>13.66</v>
      </c>
      <c r="N260" s="482">
        <v>13.98</v>
      </c>
      <c r="O260" s="482">
        <v>13.84</v>
      </c>
      <c r="P260" s="482">
        <v>135891</v>
      </c>
      <c r="Q260" s="482">
        <v>14</v>
      </c>
      <c r="R260" s="482">
        <v>1902437</v>
      </c>
      <c r="S260" s="482">
        <v>793</v>
      </c>
      <c r="U260" s="480">
        <v>44211</v>
      </c>
      <c r="V260" s="482">
        <v>282</v>
      </c>
      <c r="W260" s="482">
        <v>280</v>
      </c>
      <c r="X260" s="482">
        <v>282</v>
      </c>
      <c r="Y260" s="482">
        <v>280</v>
      </c>
      <c r="Z260" s="482">
        <v>56</v>
      </c>
      <c r="AA260" s="482">
        <v>282</v>
      </c>
      <c r="AB260" s="482">
        <v>15750</v>
      </c>
      <c r="AC260" s="482">
        <v>4</v>
      </c>
      <c r="AE260" s="480">
        <v>44211</v>
      </c>
      <c r="AF260" s="482">
        <v>792.54</v>
      </c>
      <c r="AG260" s="482">
        <v>784.37</v>
      </c>
      <c r="AH260" s="482">
        <v>790.34</v>
      </c>
      <c r="AI260" s="482">
        <v>790.14</v>
      </c>
      <c r="AJ260" s="482">
        <v>0</v>
      </c>
      <c r="AK260" s="482">
        <v>794.03</v>
      </c>
      <c r="AL260" s="482">
        <v>64686780</v>
      </c>
      <c r="AM260" s="482">
        <v>847</v>
      </c>
    </row>
    <row r="261" spans="1:39">
      <c r="A261" s="480">
        <v>44214</v>
      </c>
      <c r="B261" s="482">
        <v>4.5999999999999996</v>
      </c>
      <c r="C261" s="482">
        <v>4.4400000000000004</v>
      </c>
      <c r="D261" s="482">
        <v>4.5</v>
      </c>
      <c r="E261" s="482">
        <v>4.5599999999999996</v>
      </c>
      <c r="F261" s="482">
        <v>13521</v>
      </c>
      <c r="G261" s="482">
        <v>4.68</v>
      </c>
      <c r="H261" s="482">
        <v>60920</v>
      </c>
      <c r="I261" s="482">
        <v>65</v>
      </c>
      <c r="K261" s="480">
        <v>44214</v>
      </c>
      <c r="L261" s="482">
        <v>13.92</v>
      </c>
      <c r="M261" s="482">
        <v>13.8</v>
      </c>
      <c r="N261" s="482">
        <v>13.8</v>
      </c>
      <c r="O261" s="482">
        <v>13.9</v>
      </c>
      <c r="P261" s="482">
        <v>94451</v>
      </c>
      <c r="Q261" s="482">
        <v>13.84</v>
      </c>
      <c r="R261" s="482">
        <v>1310516</v>
      </c>
      <c r="S261" s="482">
        <v>421</v>
      </c>
      <c r="U261" s="480">
        <v>44214</v>
      </c>
      <c r="V261" s="482">
        <v>0</v>
      </c>
      <c r="W261" s="482">
        <v>0</v>
      </c>
      <c r="X261" s="482">
        <v>0</v>
      </c>
      <c r="Y261" s="482">
        <v>280</v>
      </c>
      <c r="Z261" s="482">
        <v>0</v>
      </c>
      <c r="AA261" s="482">
        <v>280</v>
      </c>
      <c r="AB261" s="482">
        <v>0</v>
      </c>
      <c r="AC261" s="482">
        <v>0</v>
      </c>
      <c r="AE261" s="480">
        <v>44214</v>
      </c>
      <c r="AF261" s="482">
        <v>794.58</v>
      </c>
      <c r="AG261" s="482">
        <v>787.25</v>
      </c>
      <c r="AH261" s="482">
        <v>790.96</v>
      </c>
      <c r="AI261" s="482">
        <v>787.76</v>
      </c>
      <c r="AJ261" s="482">
        <v>0</v>
      </c>
      <c r="AK261" s="482">
        <v>790.14</v>
      </c>
      <c r="AL261" s="482">
        <v>29439697</v>
      </c>
      <c r="AM261" s="482">
        <v>850</v>
      </c>
    </row>
    <row r="262" spans="1:39">
      <c r="A262" s="480">
        <v>44215</v>
      </c>
      <c r="B262" s="482">
        <v>4.66</v>
      </c>
      <c r="C262" s="482">
        <v>4.42</v>
      </c>
      <c r="D262" s="482">
        <v>4.54</v>
      </c>
      <c r="E262" s="482">
        <v>4.66</v>
      </c>
      <c r="F262" s="482">
        <v>6476</v>
      </c>
      <c r="G262" s="482">
        <v>4.5599999999999996</v>
      </c>
      <c r="H262" s="482">
        <v>29461</v>
      </c>
      <c r="I262" s="482">
        <v>33</v>
      </c>
      <c r="K262" s="480">
        <v>44215</v>
      </c>
      <c r="L262" s="482">
        <v>14.36</v>
      </c>
      <c r="M262" s="482">
        <v>13.78</v>
      </c>
      <c r="N262" s="482">
        <v>13.96</v>
      </c>
      <c r="O262" s="482">
        <v>13.78</v>
      </c>
      <c r="P262" s="482">
        <v>156568</v>
      </c>
      <c r="Q262" s="482">
        <v>13.9</v>
      </c>
      <c r="R262" s="482">
        <v>2196829</v>
      </c>
      <c r="S262" s="482">
        <v>718</v>
      </c>
      <c r="U262" s="480">
        <v>44215</v>
      </c>
      <c r="V262" s="482">
        <v>0</v>
      </c>
      <c r="W262" s="482">
        <v>0</v>
      </c>
      <c r="X262" s="482">
        <v>0</v>
      </c>
      <c r="Y262" s="482">
        <v>280</v>
      </c>
      <c r="Z262" s="482">
        <v>0</v>
      </c>
      <c r="AA262" s="482">
        <v>280</v>
      </c>
      <c r="AB262" s="482">
        <v>0</v>
      </c>
      <c r="AC262" s="482">
        <v>0</v>
      </c>
      <c r="AE262" s="480">
        <v>44215</v>
      </c>
      <c r="AF262" s="482">
        <v>803.97</v>
      </c>
      <c r="AG262" s="482">
        <v>790.52</v>
      </c>
      <c r="AH262" s="482">
        <v>790.52</v>
      </c>
      <c r="AI262" s="482">
        <v>799.97</v>
      </c>
      <c r="AJ262" s="482">
        <v>0</v>
      </c>
      <c r="AK262" s="482">
        <v>787.76</v>
      </c>
      <c r="AL262" s="482">
        <v>53406709</v>
      </c>
      <c r="AM262" s="482">
        <v>850</v>
      </c>
    </row>
    <row r="263" spans="1:39">
      <c r="A263" s="480">
        <v>44216</v>
      </c>
      <c r="B263" s="482">
        <v>4.66</v>
      </c>
      <c r="C263" s="482">
        <v>4.54</v>
      </c>
      <c r="D263" s="482">
        <v>4.66</v>
      </c>
      <c r="E263" s="482">
        <v>4.58</v>
      </c>
      <c r="F263" s="482">
        <v>1825</v>
      </c>
      <c r="G263" s="482">
        <v>4.66</v>
      </c>
      <c r="H263" s="482">
        <v>8379</v>
      </c>
      <c r="I263" s="482">
        <v>27</v>
      </c>
      <c r="K263" s="480">
        <v>44216</v>
      </c>
      <c r="L263" s="482">
        <v>14.2</v>
      </c>
      <c r="M263" s="482">
        <v>13.88</v>
      </c>
      <c r="N263" s="482">
        <v>14.18</v>
      </c>
      <c r="O263" s="482">
        <v>14.2</v>
      </c>
      <c r="P263" s="482">
        <v>100671</v>
      </c>
      <c r="Q263" s="482">
        <v>13.78</v>
      </c>
      <c r="R263" s="482">
        <v>1416929</v>
      </c>
      <c r="S263" s="482">
        <v>364</v>
      </c>
      <c r="U263" s="480">
        <v>44216</v>
      </c>
      <c r="V263" s="482">
        <v>290</v>
      </c>
      <c r="W263" s="482">
        <v>288</v>
      </c>
      <c r="X263" s="482">
        <v>288</v>
      </c>
      <c r="Y263" s="482">
        <v>290</v>
      </c>
      <c r="Z263" s="482">
        <v>48</v>
      </c>
      <c r="AA263" s="482">
        <v>280</v>
      </c>
      <c r="AB263" s="482">
        <v>13908</v>
      </c>
      <c r="AC263" s="482">
        <v>5</v>
      </c>
      <c r="AE263" s="480">
        <v>44216</v>
      </c>
      <c r="AF263" s="482">
        <v>806.74</v>
      </c>
      <c r="AG263" s="482">
        <v>796.12</v>
      </c>
      <c r="AH263" s="482">
        <v>802.08</v>
      </c>
      <c r="AI263" s="482">
        <v>800.76</v>
      </c>
      <c r="AJ263" s="482">
        <v>0</v>
      </c>
      <c r="AK263" s="482">
        <v>799.97</v>
      </c>
      <c r="AL263" s="482">
        <v>51986264</v>
      </c>
      <c r="AM263" s="482">
        <v>849</v>
      </c>
    </row>
    <row r="264" spans="1:39">
      <c r="A264" s="480">
        <v>44217</v>
      </c>
      <c r="B264" s="482">
        <v>4.62</v>
      </c>
      <c r="C264" s="482">
        <v>4.4400000000000004</v>
      </c>
      <c r="D264" s="482">
        <v>4.58</v>
      </c>
      <c r="E264" s="482">
        <v>4.5</v>
      </c>
      <c r="F264" s="482">
        <v>3803</v>
      </c>
      <c r="G264" s="482">
        <v>4.58</v>
      </c>
      <c r="H264" s="482">
        <v>17015</v>
      </c>
      <c r="I264" s="482">
        <v>46</v>
      </c>
      <c r="K264" s="480">
        <v>44217</v>
      </c>
      <c r="L264" s="482">
        <v>14.5</v>
      </c>
      <c r="M264" s="482">
        <v>14.08</v>
      </c>
      <c r="N264" s="482">
        <v>14.2</v>
      </c>
      <c r="O264" s="482">
        <v>14.4</v>
      </c>
      <c r="P264" s="482">
        <v>75396</v>
      </c>
      <c r="Q264" s="482">
        <v>14.2</v>
      </c>
      <c r="R264" s="482">
        <v>1077481</v>
      </c>
      <c r="S264" s="482">
        <v>470</v>
      </c>
      <c r="U264" s="480">
        <v>44217</v>
      </c>
      <c r="V264" s="482">
        <v>298</v>
      </c>
      <c r="W264" s="482">
        <v>292</v>
      </c>
      <c r="X264" s="482">
        <v>298</v>
      </c>
      <c r="Y264" s="482">
        <v>294</v>
      </c>
      <c r="Z264" s="482">
        <v>13</v>
      </c>
      <c r="AA264" s="482">
        <v>290</v>
      </c>
      <c r="AB264" s="482">
        <v>3856</v>
      </c>
      <c r="AC264" s="482">
        <v>6</v>
      </c>
      <c r="AE264" s="480">
        <v>44217</v>
      </c>
      <c r="AF264" s="482">
        <v>808.84</v>
      </c>
      <c r="AG264" s="482">
        <v>795.99</v>
      </c>
      <c r="AH264" s="482">
        <v>805.27</v>
      </c>
      <c r="AI264" s="482">
        <v>796.77</v>
      </c>
      <c r="AJ264" s="482">
        <v>0</v>
      </c>
      <c r="AK264" s="482">
        <v>800.76</v>
      </c>
      <c r="AL264" s="482">
        <v>52990728</v>
      </c>
      <c r="AM264" s="482">
        <v>847</v>
      </c>
    </row>
    <row r="265" spans="1:39">
      <c r="A265" s="480">
        <v>44218</v>
      </c>
      <c r="B265" s="482">
        <v>4.5</v>
      </c>
      <c r="C265" s="482">
        <v>4.3600000000000003</v>
      </c>
      <c r="D265" s="482">
        <v>4.5</v>
      </c>
      <c r="E265" s="482">
        <v>4.4800000000000004</v>
      </c>
      <c r="F265" s="482">
        <v>3719</v>
      </c>
      <c r="G265" s="482">
        <v>4.5</v>
      </c>
      <c r="H265" s="482">
        <v>16480</v>
      </c>
      <c r="I265" s="482">
        <v>56</v>
      </c>
      <c r="K265" s="480">
        <v>44218</v>
      </c>
      <c r="L265" s="482">
        <v>14.4</v>
      </c>
      <c r="M265" s="482">
        <v>13.8</v>
      </c>
      <c r="N265" s="482">
        <v>14.4</v>
      </c>
      <c r="O265" s="482">
        <v>14</v>
      </c>
      <c r="P265" s="482">
        <v>103860</v>
      </c>
      <c r="Q265" s="482">
        <v>14.4</v>
      </c>
      <c r="R265" s="482">
        <v>1451880</v>
      </c>
      <c r="S265" s="482">
        <v>760</v>
      </c>
      <c r="U265" s="480">
        <v>44218</v>
      </c>
      <c r="V265" s="482">
        <v>0</v>
      </c>
      <c r="W265" s="482">
        <v>0</v>
      </c>
      <c r="X265" s="482">
        <v>0</v>
      </c>
      <c r="Y265" s="482">
        <v>294</v>
      </c>
      <c r="Z265" s="482">
        <v>0</v>
      </c>
      <c r="AA265" s="482">
        <v>294</v>
      </c>
      <c r="AB265" s="482">
        <v>0</v>
      </c>
      <c r="AC265" s="482">
        <v>0</v>
      </c>
      <c r="AE265" s="480">
        <v>44218</v>
      </c>
      <c r="AF265" s="482">
        <v>792.72</v>
      </c>
      <c r="AG265" s="482">
        <v>774.24</v>
      </c>
      <c r="AH265" s="482">
        <v>792.72</v>
      </c>
      <c r="AI265" s="482">
        <v>778.98</v>
      </c>
      <c r="AJ265" s="482">
        <v>0</v>
      </c>
      <c r="AK265" s="482">
        <v>796.77</v>
      </c>
      <c r="AL265" s="482">
        <v>69178647</v>
      </c>
      <c r="AM265" s="482">
        <v>849</v>
      </c>
    </row>
    <row r="266" spans="1:39">
      <c r="A266" s="480">
        <v>44221</v>
      </c>
      <c r="B266" s="482">
        <v>4.5199999999999996</v>
      </c>
      <c r="C266" s="482">
        <v>4.26</v>
      </c>
      <c r="D266" s="482">
        <v>4.5</v>
      </c>
      <c r="E266" s="482">
        <v>4.38</v>
      </c>
      <c r="F266" s="482">
        <v>6432</v>
      </c>
      <c r="G266" s="482">
        <v>4.4800000000000004</v>
      </c>
      <c r="H266" s="482">
        <v>28103</v>
      </c>
      <c r="I266" s="482">
        <v>69</v>
      </c>
      <c r="K266" s="480">
        <v>44221</v>
      </c>
      <c r="L266" s="482">
        <v>14.26</v>
      </c>
      <c r="M266" s="482">
        <v>13.7</v>
      </c>
      <c r="N266" s="482">
        <v>14</v>
      </c>
      <c r="O266" s="482">
        <v>13.8</v>
      </c>
      <c r="P266" s="482">
        <v>97133</v>
      </c>
      <c r="Q266" s="482">
        <v>14</v>
      </c>
      <c r="R266" s="482">
        <v>1351010</v>
      </c>
      <c r="S266" s="482">
        <v>384</v>
      </c>
      <c r="U266" s="480">
        <v>44221</v>
      </c>
      <c r="V266" s="482">
        <v>292</v>
      </c>
      <c r="W266" s="482">
        <v>292</v>
      </c>
      <c r="X266" s="482">
        <v>292</v>
      </c>
      <c r="Y266" s="482">
        <v>292</v>
      </c>
      <c r="Z266" s="482">
        <v>7</v>
      </c>
      <c r="AA266" s="482">
        <v>294</v>
      </c>
      <c r="AB266" s="482">
        <v>2044</v>
      </c>
      <c r="AC266" s="482">
        <v>2</v>
      </c>
      <c r="AE266" s="480">
        <v>44221</v>
      </c>
      <c r="AF266" s="482">
        <v>779.85</v>
      </c>
      <c r="AG266" s="482">
        <v>755.61</v>
      </c>
      <c r="AH266" s="482">
        <v>779.22</v>
      </c>
      <c r="AI266" s="482">
        <v>762.13</v>
      </c>
      <c r="AJ266" s="482">
        <v>0</v>
      </c>
      <c r="AK266" s="482">
        <v>778.98</v>
      </c>
      <c r="AL266" s="482">
        <v>71891787</v>
      </c>
      <c r="AM266" s="482">
        <v>849</v>
      </c>
    </row>
    <row r="267" spans="1:39">
      <c r="A267" s="480">
        <v>44222</v>
      </c>
      <c r="B267" s="482">
        <v>4.38</v>
      </c>
      <c r="C267" s="482">
        <v>4.28</v>
      </c>
      <c r="D267" s="482">
        <v>4.38</v>
      </c>
      <c r="E267" s="482">
        <v>4.38</v>
      </c>
      <c r="F267" s="482">
        <v>1387</v>
      </c>
      <c r="G267" s="482">
        <v>4.38</v>
      </c>
      <c r="H267" s="482">
        <v>6029</v>
      </c>
      <c r="I267" s="482">
        <v>16</v>
      </c>
      <c r="K267" s="480">
        <v>44222</v>
      </c>
      <c r="L267" s="482">
        <v>14.2</v>
      </c>
      <c r="M267" s="482">
        <v>13.78</v>
      </c>
      <c r="N267" s="482">
        <v>14</v>
      </c>
      <c r="O267" s="482">
        <v>14</v>
      </c>
      <c r="P267" s="482">
        <v>71181</v>
      </c>
      <c r="Q267" s="482">
        <v>13.8</v>
      </c>
      <c r="R267" s="482">
        <v>996656</v>
      </c>
      <c r="S267" s="482">
        <v>451</v>
      </c>
      <c r="U267" s="480">
        <v>44222</v>
      </c>
      <c r="V267" s="482">
        <v>298</v>
      </c>
      <c r="W267" s="482">
        <v>290</v>
      </c>
      <c r="X267" s="482">
        <v>296</v>
      </c>
      <c r="Y267" s="482">
        <v>292</v>
      </c>
      <c r="Z267" s="482">
        <v>160</v>
      </c>
      <c r="AA267" s="482">
        <v>292</v>
      </c>
      <c r="AB267" s="482">
        <v>46994</v>
      </c>
      <c r="AC267" s="482">
        <v>14</v>
      </c>
      <c r="AE267" s="480">
        <v>44222</v>
      </c>
      <c r="AF267" s="482">
        <v>772.57</v>
      </c>
      <c r="AG267" s="482">
        <v>761.7</v>
      </c>
      <c r="AH267" s="482">
        <v>762.73</v>
      </c>
      <c r="AI267" s="482">
        <v>764.7</v>
      </c>
      <c r="AJ267" s="482">
        <v>0</v>
      </c>
      <c r="AK267" s="482">
        <v>762.13</v>
      </c>
      <c r="AL267" s="482">
        <v>47293499</v>
      </c>
      <c r="AM267" s="482">
        <v>848</v>
      </c>
    </row>
    <row r="268" spans="1:39">
      <c r="A268" s="480">
        <v>44223</v>
      </c>
      <c r="B268" s="482">
        <v>4.4800000000000004</v>
      </c>
      <c r="C268" s="482">
        <v>4.0999999999999996</v>
      </c>
      <c r="D268" s="482">
        <v>4.38</v>
      </c>
      <c r="E268" s="482">
        <v>4.16</v>
      </c>
      <c r="F268" s="482">
        <v>5532</v>
      </c>
      <c r="G268" s="482">
        <v>4.38</v>
      </c>
      <c r="H268" s="482">
        <v>23336</v>
      </c>
      <c r="I268" s="482">
        <v>64</v>
      </c>
      <c r="K268" s="480">
        <v>44223</v>
      </c>
      <c r="L268" s="482">
        <v>14.36</v>
      </c>
      <c r="M268" s="482">
        <v>13.78</v>
      </c>
      <c r="N268" s="482">
        <v>13.8</v>
      </c>
      <c r="O268" s="482">
        <v>13.8</v>
      </c>
      <c r="P268" s="482">
        <v>178849</v>
      </c>
      <c r="Q268" s="482">
        <v>14</v>
      </c>
      <c r="R268" s="482">
        <v>2499846</v>
      </c>
      <c r="S268" s="482">
        <v>1239</v>
      </c>
      <c r="U268" s="480">
        <v>44223</v>
      </c>
      <c r="V268" s="482">
        <v>302</v>
      </c>
      <c r="W268" s="482">
        <v>290</v>
      </c>
      <c r="X268" s="482">
        <v>290</v>
      </c>
      <c r="Y268" s="482">
        <v>300</v>
      </c>
      <c r="Z268" s="482">
        <v>92</v>
      </c>
      <c r="AA268" s="482">
        <v>292</v>
      </c>
      <c r="AB268" s="482">
        <v>27312</v>
      </c>
      <c r="AC268" s="482">
        <v>12</v>
      </c>
      <c r="AE268" s="480">
        <v>44223</v>
      </c>
      <c r="AF268" s="482">
        <v>769.59</v>
      </c>
      <c r="AG268" s="482">
        <v>740.61</v>
      </c>
      <c r="AH268" s="482">
        <v>762.54</v>
      </c>
      <c r="AI268" s="482">
        <v>743.49</v>
      </c>
      <c r="AJ268" s="482">
        <v>0</v>
      </c>
      <c r="AK268" s="482">
        <v>764.7</v>
      </c>
      <c r="AL268" s="482">
        <v>73887366</v>
      </c>
      <c r="AM268" s="482">
        <v>850</v>
      </c>
    </row>
    <row r="269" spans="1:39">
      <c r="A269" s="480">
        <v>44224</v>
      </c>
      <c r="B269" s="482">
        <v>4.0999999999999996</v>
      </c>
      <c r="C269" s="482">
        <v>3.9</v>
      </c>
      <c r="D269" s="482">
        <v>4.0999999999999996</v>
      </c>
      <c r="E269" s="482">
        <v>4.04</v>
      </c>
      <c r="F269" s="482">
        <v>16002</v>
      </c>
      <c r="G269" s="482">
        <v>4.16</v>
      </c>
      <c r="H269" s="482">
        <v>63869</v>
      </c>
      <c r="I269" s="482">
        <v>142</v>
      </c>
      <c r="K269" s="480">
        <v>44224</v>
      </c>
      <c r="L269" s="482">
        <v>13.98</v>
      </c>
      <c r="M269" s="482">
        <v>13.4</v>
      </c>
      <c r="N269" s="482">
        <v>13.74</v>
      </c>
      <c r="O269" s="482">
        <v>13.8</v>
      </c>
      <c r="P269" s="482">
        <v>119569</v>
      </c>
      <c r="Q269" s="482">
        <v>13.8</v>
      </c>
      <c r="R269" s="482">
        <v>1639081</v>
      </c>
      <c r="S269" s="482">
        <v>627</v>
      </c>
      <c r="U269" s="480">
        <v>44224</v>
      </c>
      <c r="V269" s="482">
        <v>330</v>
      </c>
      <c r="W269" s="482">
        <v>290</v>
      </c>
      <c r="X269" s="482">
        <v>290</v>
      </c>
      <c r="Y269" s="482">
        <v>330</v>
      </c>
      <c r="Z269" s="482">
        <v>119</v>
      </c>
      <c r="AA269" s="482">
        <v>300</v>
      </c>
      <c r="AB269" s="482">
        <v>38298</v>
      </c>
      <c r="AC269" s="482">
        <v>17</v>
      </c>
      <c r="AE269" s="480">
        <v>44224</v>
      </c>
      <c r="AF269" s="482">
        <v>756.01</v>
      </c>
      <c r="AG269" s="482">
        <v>726.02</v>
      </c>
      <c r="AH269" s="482">
        <v>738.55</v>
      </c>
      <c r="AI269" s="482">
        <v>754.25</v>
      </c>
      <c r="AJ269" s="482">
        <v>0</v>
      </c>
      <c r="AK269" s="482">
        <v>743.49</v>
      </c>
      <c r="AL269" s="482">
        <v>96981069</v>
      </c>
      <c r="AM269" s="482">
        <v>849</v>
      </c>
    </row>
    <row r="270" spans="1:39">
      <c r="A270" s="480">
        <v>44225</v>
      </c>
      <c r="B270" s="482">
        <v>4.22</v>
      </c>
      <c r="C270" s="482">
        <v>4.0199999999999996</v>
      </c>
      <c r="D270" s="482">
        <v>4.0199999999999996</v>
      </c>
      <c r="E270" s="482">
        <v>4.2</v>
      </c>
      <c r="F270" s="482">
        <v>4665</v>
      </c>
      <c r="G270" s="482">
        <v>4.04</v>
      </c>
      <c r="H270" s="482">
        <v>19350</v>
      </c>
      <c r="I270" s="482">
        <v>26</v>
      </c>
      <c r="K270" s="480">
        <v>44225</v>
      </c>
      <c r="L270" s="482">
        <v>14.16</v>
      </c>
      <c r="M270" s="482">
        <v>13.66</v>
      </c>
      <c r="N270" s="482">
        <v>13.7</v>
      </c>
      <c r="O270" s="482">
        <v>14.06</v>
      </c>
      <c r="P270" s="482">
        <v>258823</v>
      </c>
      <c r="Q270" s="482">
        <v>13.8</v>
      </c>
      <c r="R270" s="482">
        <v>3628476</v>
      </c>
      <c r="S270" s="482">
        <v>743</v>
      </c>
      <c r="U270" s="480">
        <v>44225</v>
      </c>
      <c r="V270" s="482">
        <v>362</v>
      </c>
      <c r="W270" s="482">
        <v>316</v>
      </c>
      <c r="X270" s="482">
        <v>362</v>
      </c>
      <c r="Y270" s="482">
        <v>328</v>
      </c>
      <c r="Z270" s="482">
        <v>48</v>
      </c>
      <c r="AA270" s="482">
        <v>330</v>
      </c>
      <c r="AB270" s="482">
        <v>16018</v>
      </c>
      <c r="AC270" s="482">
        <v>14</v>
      </c>
      <c r="AE270" s="480">
        <v>44225</v>
      </c>
      <c r="AF270" s="482">
        <v>757.65</v>
      </c>
      <c r="AG270" s="482">
        <v>742.24</v>
      </c>
      <c r="AH270" s="482">
        <v>749.36</v>
      </c>
      <c r="AI270" s="482">
        <v>749.46</v>
      </c>
      <c r="AJ270" s="482">
        <v>0</v>
      </c>
      <c r="AK270" s="482">
        <v>754.25</v>
      </c>
      <c r="AL270" s="482">
        <v>69071903</v>
      </c>
      <c r="AM270" s="482">
        <v>849</v>
      </c>
    </row>
    <row r="271" spans="1:39">
      <c r="A271" s="480">
        <v>44228</v>
      </c>
      <c r="B271" s="482">
        <v>4.2</v>
      </c>
      <c r="C271" s="482">
        <v>4</v>
      </c>
      <c r="D271" s="482">
        <v>4.2</v>
      </c>
      <c r="E271" s="482">
        <v>4.0999999999999996</v>
      </c>
      <c r="F271" s="482">
        <v>6023</v>
      </c>
      <c r="G271" s="482">
        <v>4.2</v>
      </c>
      <c r="H271" s="482">
        <v>24538</v>
      </c>
      <c r="I271" s="482">
        <v>57</v>
      </c>
      <c r="K271" s="480">
        <v>44228</v>
      </c>
      <c r="L271" s="482">
        <v>14.3</v>
      </c>
      <c r="M271" s="482">
        <v>13.94</v>
      </c>
      <c r="N271" s="482">
        <v>14.06</v>
      </c>
      <c r="O271" s="482">
        <v>14.02</v>
      </c>
      <c r="P271" s="482">
        <v>159620</v>
      </c>
      <c r="Q271" s="482">
        <v>14.06</v>
      </c>
      <c r="R271" s="482">
        <v>2250638</v>
      </c>
      <c r="S271" s="482">
        <v>415</v>
      </c>
      <c r="U271" s="480">
        <v>44228</v>
      </c>
      <c r="V271" s="482">
        <v>324</v>
      </c>
      <c r="W271" s="482">
        <v>302</v>
      </c>
      <c r="X271" s="482">
        <v>324</v>
      </c>
      <c r="Y271" s="482">
        <v>302</v>
      </c>
      <c r="Z271" s="482">
        <v>19</v>
      </c>
      <c r="AA271" s="482">
        <v>328</v>
      </c>
      <c r="AB271" s="482">
        <v>5826</v>
      </c>
      <c r="AC271" s="482">
        <v>3</v>
      </c>
      <c r="AE271" s="480">
        <v>44228</v>
      </c>
      <c r="AF271" s="482">
        <v>755.53</v>
      </c>
      <c r="AG271" s="482">
        <v>744.48</v>
      </c>
      <c r="AH271" s="482">
        <v>749.5</v>
      </c>
      <c r="AI271" s="482">
        <v>749.73</v>
      </c>
      <c r="AJ271" s="482">
        <v>0</v>
      </c>
      <c r="AK271" s="482">
        <v>749.46</v>
      </c>
      <c r="AL271" s="482">
        <v>43524613</v>
      </c>
      <c r="AM271" s="482">
        <v>849</v>
      </c>
    </row>
    <row r="272" spans="1:39">
      <c r="A272" s="480">
        <v>44229</v>
      </c>
      <c r="B272" s="482">
        <v>4.18</v>
      </c>
      <c r="C272" s="482">
        <v>4.0999999999999996</v>
      </c>
      <c r="D272" s="482">
        <v>4.18</v>
      </c>
      <c r="E272" s="482">
        <v>4.0999999999999996</v>
      </c>
      <c r="F272" s="482">
        <v>1264</v>
      </c>
      <c r="G272" s="482">
        <v>4.0999999999999996</v>
      </c>
      <c r="H272" s="482">
        <v>5209</v>
      </c>
      <c r="I272" s="482">
        <v>16</v>
      </c>
      <c r="K272" s="480">
        <v>44229</v>
      </c>
      <c r="L272" s="482">
        <v>14.3</v>
      </c>
      <c r="M272" s="482">
        <v>13.92</v>
      </c>
      <c r="N272" s="482">
        <v>13.92</v>
      </c>
      <c r="O272" s="482">
        <v>14.1</v>
      </c>
      <c r="P272" s="482">
        <v>216175</v>
      </c>
      <c r="Q272" s="482">
        <v>14.02</v>
      </c>
      <c r="R272" s="482">
        <v>3055087</v>
      </c>
      <c r="S272" s="482">
        <v>738</v>
      </c>
      <c r="U272" s="480">
        <v>44229</v>
      </c>
      <c r="V272" s="482">
        <v>326</v>
      </c>
      <c r="W272" s="482">
        <v>302</v>
      </c>
      <c r="X272" s="482">
        <v>310</v>
      </c>
      <c r="Y272" s="482">
        <v>326</v>
      </c>
      <c r="Z272" s="482">
        <v>265</v>
      </c>
      <c r="AA272" s="482">
        <v>302</v>
      </c>
      <c r="AB272" s="482">
        <v>83822</v>
      </c>
      <c r="AC272" s="482">
        <v>12</v>
      </c>
      <c r="AE272" s="480">
        <v>44229</v>
      </c>
      <c r="AF272" s="482">
        <v>769.91</v>
      </c>
      <c r="AG272" s="482">
        <v>753.42</v>
      </c>
      <c r="AH272" s="482">
        <v>753.42</v>
      </c>
      <c r="AI272" s="482">
        <v>760.59</v>
      </c>
      <c r="AJ272" s="482">
        <v>0</v>
      </c>
      <c r="AK272" s="482">
        <v>749.73</v>
      </c>
      <c r="AL272" s="482">
        <v>68178209</v>
      </c>
      <c r="AM272" s="482">
        <v>848</v>
      </c>
    </row>
    <row r="273" spans="1:39">
      <c r="A273" s="480">
        <v>44230</v>
      </c>
      <c r="B273" s="482">
        <v>4.18</v>
      </c>
      <c r="C273" s="482">
        <v>4.0599999999999996</v>
      </c>
      <c r="D273" s="482">
        <v>4.0999999999999996</v>
      </c>
      <c r="E273" s="482">
        <v>4.12</v>
      </c>
      <c r="F273" s="482">
        <v>2608</v>
      </c>
      <c r="G273" s="482">
        <v>4.0999999999999996</v>
      </c>
      <c r="H273" s="482">
        <v>10751</v>
      </c>
      <c r="I273" s="482">
        <v>26</v>
      </c>
      <c r="K273" s="480">
        <v>44230</v>
      </c>
      <c r="L273" s="482">
        <v>14.58</v>
      </c>
      <c r="M273" s="482">
        <v>14.06</v>
      </c>
      <c r="N273" s="482">
        <v>14.1</v>
      </c>
      <c r="O273" s="482">
        <v>14.16</v>
      </c>
      <c r="P273" s="482">
        <v>110908</v>
      </c>
      <c r="Q273" s="482">
        <v>14.1</v>
      </c>
      <c r="R273" s="482">
        <v>1584023</v>
      </c>
      <c r="S273" s="482">
        <v>646</v>
      </c>
      <c r="U273" s="480">
        <v>44230</v>
      </c>
      <c r="V273" s="482">
        <v>0</v>
      </c>
      <c r="W273" s="482">
        <v>0</v>
      </c>
      <c r="X273" s="482">
        <v>0</v>
      </c>
      <c r="Y273" s="482">
        <v>326</v>
      </c>
      <c r="Z273" s="482">
        <v>0</v>
      </c>
      <c r="AA273" s="482">
        <v>326</v>
      </c>
      <c r="AB273" s="482">
        <v>0</v>
      </c>
      <c r="AC273" s="482">
        <v>0</v>
      </c>
      <c r="AE273" s="480">
        <v>44230</v>
      </c>
      <c r="AF273" s="482">
        <v>767.75</v>
      </c>
      <c r="AG273" s="482">
        <v>759.05</v>
      </c>
      <c r="AH273" s="482">
        <v>765.79</v>
      </c>
      <c r="AI273" s="482">
        <v>764.33</v>
      </c>
      <c r="AJ273" s="482">
        <v>0</v>
      </c>
      <c r="AK273" s="482">
        <v>760.59</v>
      </c>
      <c r="AL273" s="482">
        <v>47001116</v>
      </c>
      <c r="AM273" s="482">
        <v>849</v>
      </c>
    </row>
    <row r="274" spans="1:39">
      <c r="A274" s="480">
        <v>44231</v>
      </c>
      <c r="B274" s="482">
        <v>4.18</v>
      </c>
      <c r="C274" s="482">
        <v>4.18</v>
      </c>
      <c r="D274" s="482">
        <v>4.18</v>
      </c>
      <c r="E274" s="482">
        <v>4.18</v>
      </c>
      <c r="F274" s="482">
        <v>150</v>
      </c>
      <c r="G274" s="482">
        <v>4.12</v>
      </c>
      <c r="H274" s="482">
        <v>627</v>
      </c>
      <c r="I274" s="482">
        <v>1</v>
      </c>
      <c r="K274" s="480">
        <v>44231</v>
      </c>
      <c r="L274" s="482">
        <v>14.48</v>
      </c>
      <c r="M274" s="482">
        <v>14.12</v>
      </c>
      <c r="N274" s="482">
        <v>14.48</v>
      </c>
      <c r="O274" s="482">
        <v>14.2</v>
      </c>
      <c r="P274" s="482">
        <v>122231</v>
      </c>
      <c r="Q274" s="482">
        <v>14.16</v>
      </c>
      <c r="R274" s="482">
        <v>1745090</v>
      </c>
      <c r="S274" s="482">
        <v>565</v>
      </c>
      <c r="U274" s="480">
        <v>44231</v>
      </c>
      <c r="V274" s="482">
        <v>320</v>
      </c>
      <c r="W274" s="482">
        <v>316</v>
      </c>
      <c r="X274" s="482">
        <v>316</v>
      </c>
      <c r="Y274" s="482">
        <v>320</v>
      </c>
      <c r="Z274" s="482">
        <v>212</v>
      </c>
      <c r="AA274" s="482">
        <v>326</v>
      </c>
      <c r="AB274" s="482">
        <v>67032</v>
      </c>
      <c r="AC274" s="482">
        <v>4</v>
      </c>
      <c r="AE274" s="480">
        <v>44231</v>
      </c>
      <c r="AF274" s="482">
        <v>766.23</v>
      </c>
      <c r="AG274" s="482">
        <v>756.9</v>
      </c>
      <c r="AH274" s="482">
        <v>763.73</v>
      </c>
      <c r="AI274" s="482">
        <v>760.78</v>
      </c>
      <c r="AJ274" s="482">
        <v>0</v>
      </c>
      <c r="AK274" s="482">
        <v>764.33</v>
      </c>
      <c r="AL274" s="482">
        <v>33094496</v>
      </c>
      <c r="AM274" s="482">
        <v>849</v>
      </c>
    </row>
    <row r="275" spans="1:39">
      <c r="A275" s="480">
        <v>44232</v>
      </c>
      <c r="B275" s="482">
        <v>4.18</v>
      </c>
      <c r="C275" s="482">
        <v>4.0599999999999996</v>
      </c>
      <c r="D275" s="482">
        <v>4.16</v>
      </c>
      <c r="E275" s="482">
        <v>4.1399999999999997</v>
      </c>
      <c r="F275" s="482">
        <v>901</v>
      </c>
      <c r="G275" s="482">
        <v>4.18</v>
      </c>
      <c r="H275" s="482">
        <v>3744</v>
      </c>
      <c r="I275" s="482">
        <v>12</v>
      </c>
      <c r="K275" s="480">
        <v>44232</v>
      </c>
      <c r="L275" s="482">
        <v>14.42</v>
      </c>
      <c r="M275" s="482">
        <v>14.12</v>
      </c>
      <c r="N275" s="482">
        <v>14.24</v>
      </c>
      <c r="O275" s="482">
        <v>14.12</v>
      </c>
      <c r="P275" s="482">
        <v>133265</v>
      </c>
      <c r="Q275" s="482">
        <v>14.2</v>
      </c>
      <c r="R275" s="482">
        <v>1910242</v>
      </c>
      <c r="S275" s="482">
        <v>507</v>
      </c>
      <c r="U275" s="480">
        <v>44232</v>
      </c>
      <c r="V275" s="482">
        <v>320</v>
      </c>
      <c r="W275" s="482">
        <v>312</v>
      </c>
      <c r="X275" s="482">
        <v>320</v>
      </c>
      <c r="Y275" s="482">
        <v>320</v>
      </c>
      <c r="Z275" s="482">
        <v>205</v>
      </c>
      <c r="AA275" s="482">
        <v>320</v>
      </c>
      <c r="AB275" s="482">
        <v>65568</v>
      </c>
      <c r="AC275" s="482">
        <v>6</v>
      </c>
      <c r="AE275" s="480">
        <v>44232</v>
      </c>
      <c r="AF275" s="482">
        <v>770.58</v>
      </c>
      <c r="AG275" s="482">
        <v>762.05</v>
      </c>
      <c r="AH275" s="482">
        <v>762.61</v>
      </c>
      <c r="AI275" s="482">
        <v>764.6</v>
      </c>
      <c r="AJ275" s="482">
        <v>0</v>
      </c>
      <c r="AK275" s="482">
        <v>760.78</v>
      </c>
      <c r="AL275" s="482">
        <v>42554390</v>
      </c>
      <c r="AM275" s="482">
        <v>849</v>
      </c>
    </row>
    <row r="276" spans="1:39">
      <c r="A276" s="480">
        <v>44235</v>
      </c>
      <c r="B276" s="482">
        <v>4.18</v>
      </c>
      <c r="C276" s="482">
        <v>4.0199999999999996</v>
      </c>
      <c r="D276" s="482">
        <v>4.1399999999999997</v>
      </c>
      <c r="E276" s="482">
        <v>4.08</v>
      </c>
      <c r="F276" s="482">
        <v>3443</v>
      </c>
      <c r="G276" s="482">
        <v>4.1399999999999997</v>
      </c>
      <c r="H276" s="482">
        <v>13972</v>
      </c>
      <c r="I276" s="482">
        <v>31</v>
      </c>
      <c r="K276" s="480">
        <v>44235</v>
      </c>
      <c r="L276" s="482">
        <v>14.74</v>
      </c>
      <c r="M276" s="482">
        <v>14.12</v>
      </c>
      <c r="N276" s="482">
        <v>14.12</v>
      </c>
      <c r="O276" s="482">
        <v>14.46</v>
      </c>
      <c r="P276" s="482">
        <v>97112</v>
      </c>
      <c r="Q276" s="482">
        <v>14.12</v>
      </c>
      <c r="R276" s="482">
        <v>1414063</v>
      </c>
      <c r="S276" s="482">
        <v>628</v>
      </c>
      <c r="U276" s="480">
        <v>44235</v>
      </c>
      <c r="V276" s="482">
        <v>318</v>
      </c>
      <c r="W276" s="482">
        <v>318</v>
      </c>
      <c r="X276" s="482">
        <v>318</v>
      </c>
      <c r="Y276" s="482">
        <v>320</v>
      </c>
      <c r="Z276" s="482">
        <v>1</v>
      </c>
      <c r="AA276" s="482">
        <v>320</v>
      </c>
      <c r="AB276" s="482">
        <v>318</v>
      </c>
      <c r="AC276" s="482">
        <v>1</v>
      </c>
      <c r="AE276" s="480">
        <v>44235</v>
      </c>
      <c r="AF276" s="482">
        <v>781.05</v>
      </c>
      <c r="AG276" s="482">
        <v>767.91</v>
      </c>
      <c r="AH276" s="482">
        <v>767.91</v>
      </c>
      <c r="AI276" s="482">
        <v>778.01</v>
      </c>
      <c r="AJ276" s="482">
        <v>0</v>
      </c>
      <c r="AK276" s="482">
        <v>764.6</v>
      </c>
      <c r="AL276" s="482">
        <v>54010028</v>
      </c>
      <c r="AM276" s="482">
        <v>847</v>
      </c>
    </row>
    <row r="277" spans="1:39">
      <c r="A277" s="480"/>
      <c r="B277" s="482"/>
      <c r="C277" s="482"/>
      <c r="D277" s="482"/>
      <c r="E277" s="481"/>
      <c r="F277" s="482"/>
      <c r="G277" s="481"/>
      <c r="H277" s="482"/>
      <c r="I277" s="482"/>
      <c r="K277" s="3"/>
      <c r="L277" s="339"/>
      <c r="M277" s="339"/>
      <c r="N277" s="339"/>
      <c r="O277" s="339"/>
      <c r="Q277" s="339"/>
      <c r="R277" s="339"/>
      <c r="U277" s="480"/>
      <c r="V277" s="482"/>
      <c r="W277" s="482"/>
      <c r="X277" s="482"/>
      <c r="Y277" s="482"/>
      <c r="Z277" s="482"/>
      <c r="AA277" s="482"/>
      <c r="AB277" s="482"/>
      <c r="AC277" s="482"/>
      <c r="AE277" s="3"/>
    </row>
    <row r="278" spans="1:39">
      <c r="A278" s="480"/>
      <c r="B278" s="482"/>
      <c r="C278" s="482"/>
      <c r="D278" s="482"/>
      <c r="E278" s="481"/>
      <c r="F278" s="482"/>
      <c r="G278" s="481"/>
      <c r="H278" s="482"/>
      <c r="I278" s="482"/>
      <c r="K278" s="3"/>
      <c r="L278" s="339"/>
      <c r="M278" s="339"/>
      <c r="N278" s="339"/>
      <c r="O278" s="339"/>
      <c r="Q278" s="339"/>
      <c r="R278" s="339"/>
      <c r="U278" s="3"/>
      <c r="AE278" s="3"/>
    </row>
    <row r="279" spans="1:39">
      <c r="A279" s="480"/>
      <c r="B279" s="482"/>
      <c r="C279" s="482"/>
      <c r="D279" s="482"/>
      <c r="E279" s="481"/>
      <c r="F279" s="482"/>
      <c r="G279" s="481"/>
      <c r="H279" s="482"/>
      <c r="I279" s="482"/>
      <c r="K279" s="3"/>
      <c r="L279" s="339"/>
      <c r="M279" s="339"/>
      <c r="N279" s="339"/>
      <c r="O279" s="339"/>
      <c r="Q279" s="339"/>
      <c r="R279" s="339"/>
      <c r="U279" s="3"/>
      <c r="AE279" s="3"/>
    </row>
    <row r="280" spans="1:39">
      <c r="A280" s="480"/>
      <c r="B280" s="481"/>
      <c r="C280" s="481"/>
      <c r="D280" s="481"/>
      <c r="E280" s="481"/>
      <c r="F280" s="482"/>
      <c r="G280" s="481"/>
      <c r="H280" s="482"/>
      <c r="I280" s="482"/>
      <c r="K280" s="3"/>
      <c r="L280" s="339"/>
      <c r="M280" s="339"/>
      <c r="N280" s="339"/>
      <c r="O280" s="339"/>
      <c r="Q280" s="339"/>
      <c r="R280" s="339"/>
      <c r="U280" s="3"/>
      <c r="AE280" s="3"/>
    </row>
    <row r="281" spans="1:39">
      <c r="A281" s="480"/>
      <c r="B281" s="481"/>
      <c r="C281" s="481"/>
      <c r="D281" s="481"/>
      <c r="E281" s="481"/>
      <c r="F281" s="482"/>
      <c r="G281" s="481"/>
      <c r="H281" s="482"/>
      <c r="I281" s="482"/>
      <c r="K281" s="3"/>
      <c r="L281" s="339"/>
      <c r="M281" s="339"/>
      <c r="N281" s="339"/>
      <c r="O281" s="339"/>
      <c r="Q281" s="339"/>
      <c r="R281" s="339"/>
      <c r="U281" s="3"/>
      <c r="AE281" s="3"/>
    </row>
    <row r="282" spans="1:39">
      <c r="A282" s="480"/>
      <c r="B282" s="482"/>
      <c r="C282" s="482"/>
      <c r="D282" s="482"/>
      <c r="E282" s="481"/>
      <c r="F282" s="482"/>
      <c r="G282" s="481"/>
      <c r="H282" s="482"/>
      <c r="I282" s="482"/>
      <c r="K282" s="3"/>
      <c r="L282" s="339"/>
      <c r="M282" s="339"/>
      <c r="N282" s="339"/>
      <c r="O282" s="339"/>
      <c r="Q282" s="339"/>
      <c r="R282" s="339"/>
      <c r="U282" s="3"/>
      <c r="AE282" s="3"/>
    </row>
    <row r="283" spans="1:39">
      <c r="A283" s="480"/>
      <c r="B283" s="481"/>
      <c r="C283" s="481"/>
      <c r="D283" s="481"/>
      <c r="E283" s="481"/>
      <c r="F283" s="482"/>
      <c r="G283" s="481"/>
      <c r="H283" s="482"/>
      <c r="I283" s="482"/>
      <c r="K283" s="3"/>
      <c r="L283" s="339"/>
      <c r="M283" s="339"/>
      <c r="N283" s="339"/>
      <c r="O283" s="339"/>
      <c r="Q283" s="339"/>
      <c r="R283" s="339"/>
      <c r="U283" s="3"/>
      <c r="AE283" s="3"/>
    </row>
    <row r="284" spans="1:39">
      <c r="A284" s="480"/>
      <c r="B284" s="482"/>
      <c r="C284" s="482"/>
      <c r="D284" s="482"/>
      <c r="E284" s="481"/>
      <c r="F284" s="482"/>
      <c r="G284" s="481"/>
      <c r="H284" s="482"/>
      <c r="I284" s="482"/>
      <c r="K284" s="3"/>
      <c r="L284" s="339"/>
      <c r="M284" s="339"/>
      <c r="N284" s="339"/>
      <c r="O284" s="339"/>
      <c r="Q284" s="339"/>
      <c r="R284" s="339"/>
      <c r="U284" s="3"/>
      <c r="AE284" s="3"/>
    </row>
    <row r="285" spans="1:39">
      <c r="A285" s="480"/>
      <c r="B285" s="481"/>
      <c r="C285" s="481"/>
      <c r="D285" s="481"/>
      <c r="E285" s="481"/>
      <c r="F285" s="482"/>
      <c r="G285" s="481"/>
      <c r="H285" s="482"/>
      <c r="I285" s="482"/>
      <c r="K285" s="3"/>
      <c r="L285" s="339"/>
      <c r="M285" s="339"/>
      <c r="N285" s="339"/>
      <c r="O285" s="339"/>
      <c r="Q285" s="339"/>
      <c r="R285" s="339"/>
      <c r="U285" s="3"/>
      <c r="AE285" s="3"/>
    </row>
    <row r="286" spans="1:39">
      <c r="A286" s="480"/>
      <c r="B286" s="481"/>
      <c r="C286" s="481"/>
      <c r="D286" s="481"/>
      <c r="E286" s="481"/>
      <c r="F286" s="482"/>
      <c r="G286" s="481"/>
      <c r="H286" s="482"/>
      <c r="I286" s="482"/>
      <c r="K286" s="3"/>
      <c r="L286" s="339"/>
      <c r="M286" s="339"/>
      <c r="N286" s="339"/>
      <c r="O286" s="339"/>
      <c r="Q286" s="339"/>
      <c r="R286" s="339"/>
      <c r="U286" s="3"/>
      <c r="AE286" s="3"/>
    </row>
    <row r="287" spans="1:39">
      <c r="A287" s="480"/>
      <c r="B287" s="481"/>
      <c r="C287" s="481"/>
      <c r="D287" s="481"/>
      <c r="E287" s="481"/>
      <c r="F287" s="482"/>
      <c r="G287" s="481"/>
      <c r="H287" s="482"/>
      <c r="I287" s="482"/>
      <c r="K287" s="3"/>
      <c r="L287" s="339"/>
      <c r="M287" s="339"/>
      <c r="N287" s="339"/>
      <c r="O287" s="339"/>
      <c r="Q287" s="339"/>
      <c r="R287" s="339"/>
      <c r="U287" s="3"/>
      <c r="AE287" s="3"/>
    </row>
    <row r="288" spans="1:39">
      <c r="A288" s="480"/>
      <c r="B288" s="481"/>
      <c r="C288" s="481"/>
      <c r="D288" s="481"/>
      <c r="E288" s="481"/>
      <c r="F288" s="482"/>
      <c r="G288" s="481"/>
      <c r="H288" s="482"/>
      <c r="I288" s="482"/>
      <c r="K288" s="3"/>
      <c r="L288" s="355"/>
      <c r="M288" s="355"/>
      <c r="N288" s="355"/>
      <c r="O288" s="355"/>
      <c r="Q288" s="355"/>
      <c r="R288" s="339"/>
      <c r="U288" s="3"/>
      <c r="AE288" s="3"/>
    </row>
    <row r="289" spans="1:19">
      <c r="A289" s="480"/>
      <c r="B289" s="482"/>
      <c r="C289" s="482"/>
      <c r="D289" s="482"/>
      <c r="E289" s="481"/>
      <c r="F289" s="482"/>
      <c r="G289" s="481"/>
      <c r="H289" s="482"/>
      <c r="I289" s="482"/>
      <c r="K289" s="3"/>
      <c r="L289" s="355"/>
      <c r="M289" s="355"/>
      <c r="N289" s="355"/>
      <c r="O289" s="355"/>
      <c r="P289" s="355"/>
      <c r="Q289" s="355"/>
      <c r="R289" s="355"/>
      <c r="S289" s="355"/>
    </row>
    <row r="290" spans="1:19">
      <c r="A290" s="480"/>
      <c r="B290" s="481"/>
      <c r="C290" s="481"/>
      <c r="D290" s="481"/>
      <c r="E290" s="481"/>
      <c r="F290" s="482"/>
      <c r="G290" s="481"/>
      <c r="H290" s="482"/>
      <c r="I290" s="482"/>
    </row>
    <row r="291" spans="1:19">
      <c r="A291" s="480"/>
      <c r="B291" s="482"/>
      <c r="C291" s="482"/>
      <c r="D291" s="482"/>
      <c r="E291" s="481"/>
      <c r="F291" s="482"/>
      <c r="G291" s="481"/>
      <c r="H291" s="482"/>
      <c r="I291" s="482"/>
    </row>
    <row r="292" spans="1:19">
      <c r="A292" s="480"/>
      <c r="B292" s="482"/>
      <c r="C292" s="482"/>
      <c r="D292" s="482"/>
      <c r="E292" s="481"/>
      <c r="F292" s="482"/>
      <c r="G292" s="481"/>
      <c r="H292" s="482"/>
      <c r="I292" s="482"/>
    </row>
    <row r="293" spans="1:19">
      <c r="A293" s="480"/>
      <c r="B293" s="481"/>
      <c r="C293" s="481"/>
      <c r="D293" s="481"/>
      <c r="E293" s="481"/>
      <c r="F293" s="482"/>
      <c r="G293" s="481"/>
      <c r="H293" s="482"/>
      <c r="I293" s="482"/>
    </row>
    <row r="294" spans="1:19">
      <c r="A294" s="480"/>
      <c r="B294" s="481"/>
      <c r="C294" s="481"/>
      <c r="D294" s="481"/>
      <c r="E294" s="481"/>
      <c r="F294" s="482"/>
      <c r="G294" s="481"/>
      <c r="H294" s="482"/>
      <c r="I294" s="482"/>
    </row>
    <row r="295" spans="1:19">
      <c r="A295" s="480"/>
      <c r="B295" s="482"/>
      <c r="C295" s="482"/>
      <c r="D295" s="482"/>
      <c r="E295" s="481"/>
      <c r="F295" s="482"/>
      <c r="G295" s="481"/>
      <c r="H295" s="482"/>
      <c r="I295" s="482"/>
    </row>
    <row r="296" spans="1:19">
      <c r="A296" s="480"/>
      <c r="B296" s="482"/>
      <c r="C296" s="482"/>
      <c r="D296" s="482"/>
      <c r="E296" s="481"/>
      <c r="F296" s="482"/>
      <c r="G296" s="481"/>
      <c r="H296" s="482"/>
      <c r="I296" s="482"/>
    </row>
    <row r="297" spans="1:19">
      <c r="A297" s="480"/>
      <c r="B297" s="482"/>
      <c r="C297" s="482"/>
      <c r="D297" s="482"/>
      <c r="E297" s="481"/>
      <c r="F297" s="482"/>
      <c r="G297" s="481"/>
      <c r="H297" s="482"/>
      <c r="I297" s="482"/>
    </row>
    <row r="298" spans="1:19">
      <c r="A298" s="480"/>
      <c r="B298" s="482"/>
      <c r="C298" s="482"/>
      <c r="D298" s="482"/>
      <c r="E298" s="481"/>
      <c r="F298" s="482"/>
      <c r="G298" s="481"/>
      <c r="H298" s="482"/>
      <c r="I298" s="482"/>
    </row>
    <row r="299" spans="1:19">
      <c r="A299" s="480"/>
      <c r="B299" s="482"/>
      <c r="C299" s="482"/>
      <c r="D299" s="482"/>
      <c r="E299" s="481"/>
      <c r="F299" s="482"/>
      <c r="G299" s="481"/>
      <c r="H299" s="482"/>
      <c r="I299" s="482"/>
    </row>
    <row r="300" spans="1:19">
      <c r="A300" s="480"/>
      <c r="B300" s="482"/>
      <c r="C300" s="482"/>
      <c r="D300" s="482"/>
      <c r="E300" s="481"/>
      <c r="F300" s="482"/>
      <c r="G300" s="481"/>
      <c r="H300" s="482"/>
      <c r="I300" s="482"/>
    </row>
    <row r="301" spans="1:19">
      <c r="A301" s="480"/>
      <c r="B301" s="482"/>
      <c r="C301" s="482"/>
      <c r="D301" s="482"/>
      <c r="E301" s="481"/>
      <c r="F301" s="482"/>
      <c r="G301" s="481"/>
      <c r="H301" s="482"/>
      <c r="I301" s="482"/>
    </row>
    <row r="302" spans="1:19">
      <c r="A302" s="480"/>
      <c r="B302" s="482"/>
      <c r="C302" s="482"/>
      <c r="D302" s="482"/>
      <c r="E302" s="481"/>
      <c r="F302" s="482"/>
      <c r="G302" s="481"/>
      <c r="H302" s="482"/>
      <c r="I302" s="482"/>
    </row>
    <row r="303" spans="1:19">
      <c r="A303" s="480"/>
      <c r="B303" s="482"/>
      <c r="C303" s="482"/>
      <c r="D303" s="482"/>
      <c r="E303" s="481"/>
      <c r="F303" s="482"/>
      <c r="G303" s="481"/>
      <c r="H303" s="482"/>
      <c r="I303" s="482"/>
    </row>
    <row r="304" spans="1:19">
      <c r="A304" s="480"/>
      <c r="B304" s="481"/>
      <c r="C304" s="481"/>
      <c r="D304" s="481"/>
      <c r="E304" s="481"/>
      <c r="F304" s="482"/>
      <c r="G304" s="481"/>
      <c r="H304" s="482"/>
      <c r="I304" s="482"/>
    </row>
    <row r="305" spans="1:9">
      <c r="A305" s="480"/>
      <c r="B305" s="482"/>
      <c r="C305" s="482"/>
      <c r="D305" s="482"/>
      <c r="E305" s="481"/>
      <c r="F305" s="482"/>
      <c r="G305" s="481"/>
      <c r="H305" s="482"/>
      <c r="I305" s="482"/>
    </row>
    <row r="306" spans="1:9">
      <c r="A306" s="480"/>
      <c r="B306" s="481"/>
      <c r="C306" s="481"/>
      <c r="D306" s="481"/>
      <c r="E306" s="481"/>
      <c r="F306" s="482"/>
      <c r="G306" s="481"/>
      <c r="H306" s="482"/>
      <c r="I306" s="482"/>
    </row>
    <row r="307" spans="1:9">
      <c r="A307" s="480"/>
      <c r="B307" s="482"/>
      <c r="C307" s="482"/>
      <c r="D307" s="482"/>
      <c r="E307" s="481"/>
      <c r="F307" s="482"/>
      <c r="G307" s="481"/>
      <c r="H307" s="482"/>
      <c r="I307" s="482"/>
    </row>
    <row r="308" spans="1:9">
      <c r="A308" s="480"/>
      <c r="B308" s="482"/>
      <c r="C308" s="482"/>
      <c r="D308" s="482"/>
      <c r="E308" s="481"/>
      <c r="F308" s="482"/>
      <c r="G308" s="481"/>
      <c r="H308" s="482"/>
      <c r="I308" s="482"/>
    </row>
    <row r="309" spans="1:9">
      <c r="A309" s="480"/>
      <c r="B309" s="482"/>
      <c r="C309" s="482"/>
      <c r="D309" s="482"/>
      <c r="E309" s="481"/>
      <c r="F309" s="482"/>
      <c r="G309" s="481"/>
      <c r="H309" s="482"/>
      <c r="I309" s="482"/>
    </row>
    <row r="310" spans="1:9">
      <c r="A310" s="480"/>
      <c r="B310" s="481"/>
      <c r="C310" s="481"/>
      <c r="D310" s="481"/>
      <c r="E310" s="482"/>
      <c r="F310" s="482"/>
      <c r="G310" s="481"/>
      <c r="H310" s="482"/>
      <c r="I310" s="482"/>
    </row>
    <row r="311" spans="1:9">
      <c r="A311" s="480"/>
      <c r="B311" s="481"/>
      <c r="C311" s="481"/>
      <c r="D311" s="481"/>
      <c r="E311" s="481"/>
      <c r="F311" s="482"/>
      <c r="G311" s="482"/>
      <c r="H311" s="482"/>
      <c r="I311" s="482"/>
    </row>
    <row r="312" spans="1:9">
      <c r="A312" s="480"/>
      <c r="B312" s="482"/>
      <c r="C312" s="482"/>
      <c r="D312" s="482"/>
      <c r="E312" s="481"/>
      <c r="F312" s="482"/>
      <c r="G312" s="481"/>
      <c r="H312" s="482"/>
      <c r="I312" s="482"/>
    </row>
    <row r="313" spans="1:9">
      <c r="A313" s="480"/>
      <c r="B313" s="482"/>
      <c r="C313" s="482"/>
      <c r="D313" s="482"/>
      <c r="E313" s="481"/>
      <c r="F313" s="482"/>
      <c r="G313" s="481"/>
      <c r="H313" s="482"/>
      <c r="I313" s="482"/>
    </row>
    <row r="314" spans="1:9">
      <c r="A314" s="480"/>
      <c r="B314" s="482"/>
      <c r="C314" s="482"/>
      <c r="D314" s="482"/>
      <c r="E314" s="481"/>
      <c r="F314" s="482"/>
      <c r="G314" s="481"/>
      <c r="H314" s="482"/>
      <c r="I314" s="482"/>
    </row>
    <row r="315" spans="1:9">
      <c r="A315" s="480"/>
      <c r="B315" s="481"/>
      <c r="C315" s="481"/>
      <c r="D315" s="481"/>
      <c r="E315" s="482"/>
      <c r="F315" s="482"/>
      <c r="G315" s="481"/>
      <c r="H315" s="482"/>
      <c r="I315" s="482"/>
    </row>
    <row r="316" spans="1:9">
      <c r="A316" s="480"/>
      <c r="B316" s="481"/>
      <c r="C316" s="481"/>
      <c r="D316" s="481"/>
      <c r="E316" s="481"/>
      <c r="F316" s="482"/>
      <c r="G316" s="482"/>
      <c r="H316" s="482"/>
      <c r="I316" s="482"/>
    </row>
    <row r="317" spans="1:9">
      <c r="A317" s="480"/>
      <c r="B317" s="482"/>
      <c r="C317" s="482"/>
      <c r="D317" s="482"/>
      <c r="E317" s="481"/>
      <c r="F317" s="482"/>
      <c r="G317" s="481"/>
      <c r="H317" s="482"/>
      <c r="I317" s="482"/>
    </row>
    <row r="318" spans="1:9">
      <c r="A318" s="480"/>
      <c r="B318" s="482"/>
      <c r="C318" s="481"/>
      <c r="D318" s="481"/>
      <c r="E318" s="482"/>
      <c r="F318" s="482"/>
      <c r="G318" s="481"/>
      <c r="H318" s="482"/>
      <c r="I318" s="482"/>
    </row>
    <row r="319" spans="1:9">
      <c r="A319" s="480"/>
      <c r="B319" s="481"/>
      <c r="C319" s="481"/>
      <c r="D319" s="481"/>
      <c r="E319" s="481"/>
      <c r="F319" s="482"/>
      <c r="G319" s="482"/>
      <c r="H319" s="482"/>
      <c r="I319" s="482"/>
    </row>
    <row r="320" spans="1:9">
      <c r="A320" s="480"/>
      <c r="B320" s="481"/>
      <c r="C320" s="481"/>
      <c r="D320" s="481"/>
      <c r="E320" s="481"/>
      <c r="F320" s="482"/>
      <c r="G320" s="481"/>
      <c r="H320" s="482"/>
      <c r="I320" s="482"/>
    </row>
    <row r="321" spans="1:9">
      <c r="A321" s="480"/>
      <c r="B321" s="482"/>
      <c r="C321" s="482"/>
      <c r="D321" s="482"/>
      <c r="E321" s="481"/>
      <c r="F321" s="482"/>
      <c r="G321" s="481"/>
      <c r="H321" s="482"/>
      <c r="I321" s="482"/>
    </row>
    <row r="322" spans="1:9">
      <c r="A322" s="480"/>
      <c r="B322" s="482"/>
      <c r="C322" s="482"/>
      <c r="D322" s="482"/>
      <c r="E322" s="481"/>
      <c r="F322" s="482"/>
      <c r="G322" s="481"/>
      <c r="H322" s="482"/>
      <c r="I322" s="482"/>
    </row>
    <row r="323" spans="1:9">
      <c r="A323" s="480"/>
      <c r="B323" s="482"/>
      <c r="C323" s="482"/>
      <c r="D323" s="482"/>
      <c r="E323" s="481"/>
      <c r="F323" s="482"/>
      <c r="G323" s="481"/>
      <c r="H323" s="482"/>
      <c r="I323" s="482"/>
    </row>
    <row r="324" spans="1:9">
      <c r="A324" s="480"/>
      <c r="B324" s="481"/>
      <c r="C324" s="481"/>
      <c r="D324" s="481"/>
      <c r="E324" s="481"/>
      <c r="F324" s="482"/>
      <c r="G324" s="481"/>
      <c r="H324" s="482"/>
      <c r="I324" s="482"/>
    </row>
    <row r="325" spans="1:9">
      <c r="A325" s="480"/>
      <c r="B325" s="482"/>
      <c r="C325" s="482"/>
      <c r="D325" s="482"/>
      <c r="E325" s="481"/>
      <c r="F325" s="482"/>
      <c r="G325" s="481"/>
      <c r="H325" s="482"/>
      <c r="I325" s="482"/>
    </row>
    <row r="326" spans="1:9">
      <c r="A326" s="480"/>
      <c r="B326" s="482"/>
      <c r="C326" s="482"/>
      <c r="D326" s="482"/>
      <c r="E326" s="481"/>
      <c r="F326" s="482"/>
      <c r="G326" s="481"/>
      <c r="H326" s="482"/>
      <c r="I326" s="482"/>
    </row>
    <row r="327" spans="1:9">
      <c r="A327" s="480"/>
      <c r="B327" s="482"/>
      <c r="C327" s="482"/>
      <c r="D327" s="482"/>
      <c r="E327" s="481"/>
      <c r="F327" s="482"/>
      <c r="G327" s="481"/>
      <c r="H327" s="482"/>
      <c r="I327" s="482"/>
    </row>
    <row r="328" spans="1:9">
      <c r="A328" s="480"/>
      <c r="B328" s="481"/>
      <c r="C328" s="481"/>
      <c r="D328" s="481"/>
      <c r="E328" s="481"/>
      <c r="F328" s="482"/>
      <c r="G328" s="481"/>
      <c r="H328" s="482"/>
      <c r="I328" s="482"/>
    </row>
    <row r="329" spans="1:9">
      <c r="A329" s="480"/>
      <c r="B329" s="481"/>
      <c r="C329" s="481"/>
      <c r="D329" s="481"/>
      <c r="E329" s="481"/>
      <c r="F329" s="482"/>
      <c r="G329" s="481"/>
      <c r="H329" s="482"/>
      <c r="I329" s="482"/>
    </row>
    <row r="330" spans="1:9">
      <c r="A330" s="480"/>
      <c r="B330" s="481"/>
      <c r="C330" s="481"/>
      <c r="D330" s="481"/>
      <c r="E330" s="481"/>
      <c r="F330" s="482"/>
      <c r="G330" s="481"/>
      <c r="H330" s="482"/>
      <c r="I330" s="482"/>
    </row>
    <row r="331" spans="1:9">
      <c r="A331" s="480"/>
      <c r="B331" s="481"/>
      <c r="C331" s="481"/>
      <c r="D331" s="481"/>
      <c r="E331" s="481"/>
      <c r="F331" s="482"/>
      <c r="G331" s="481"/>
      <c r="H331" s="482"/>
      <c r="I331" s="482"/>
    </row>
    <row r="332" spans="1:9">
      <c r="A332" s="480"/>
      <c r="B332" s="481"/>
      <c r="C332" s="481"/>
      <c r="D332" s="481"/>
      <c r="E332" s="481"/>
      <c r="F332" s="482"/>
      <c r="G332" s="481"/>
      <c r="H332" s="482"/>
      <c r="I332" s="482"/>
    </row>
    <row r="333" spans="1:9">
      <c r="A333" s="480"/>
      <c r="B333" s="481"/>
      <c r="C333" s="481"/>
      <c r="D333" s="481"/>
      <c r="E333" s="481"/>
      <c r="F333" s="482"/>
      <c r="G333" s="481"/>
      <c r="H333" s="482"/>
      <c r="I333" s="482"/>
    </row>
    <row r="334" spans="1:9">
      <c r="A334" s="480"/>
      <c r="B334" s="482"/>
      <c r="C334" s="481"/>
      <c r="D334" s="481"/>
      <c r="E334" s="481"/>
      <c r="F334" s="482"/>
      <c r="G334" s="481"/>
      <c r="H334" s="482"/>
      <c r="I334" s="482"/>
    </row>
    <row r="335" spans="1:9">
      <c r="A335" s="480"/>
      <c r="B335" s="481"/>
      <c r="C335" s="481"/>
      <c r="D335" s="481"/>
      <c r="E335" s="481"/>
      <c r="F335" s="482"/>
      <c r="G335" s="481"/>
      <c r="H335" s="482"/>
      <c r="I335" s="482"/>
    </row>
    <row r="336" spans="1:9">
      <c r="A336" s="480"/>
      <c r="B336" s="481"/>
      <c r="C336" s="481"/>
      <c r="D336" s="482"/>
      <c r="E336" s="481"/>
      <c r="F336" s="482"/>
      <c r="G336" s="481"/>
      <c r="H336" s="482"/>
      <c r="I336" s="482"/>
    </row>
    <row r="337" spans="1:9">
      <c r="A337" s="480"/>
      <c r="B337" s="481"/>
      <c r="C337" s="482"/>
      <c r="D337" s="481"/>
      <c r="E337" s="481"/>
      <c r="F337" s="482"/>
      <c r="G337" s="481"/>
      <c r="H337" s="482"/>
      <c r="I337" s="482"/>
    </row>
    <row r="338" spans="1:9">
      <c r="A338" s="480"/>
      <c r="B338" s="481"/>
      <c r="C338" s="481"/>
      <c r="D338" s="481"/>
      <c r="E338" s="482"/>
      <c r="F338" s="482"/>
      <c r="G338" s="481"/>
      <c r="H338" s="482"/>
      <c r="I338" s="482"/>
    </row>
    <row r="339" spans="1:9">
      <c r="A339" s="480"/>
      <c r="B339" s="482"/>
      <c r="C339" s="482"/>
      <c r="D339" s="482"/>
      <c r="E339" s="482"/>
      <c r="F339" s="482"/>
      <c r="G339" s="482"/>
      <c r="H339" s="482"/>
      <c r="I339" s="482"/>
    </row>
    <row r="340" spans="1:9">
      <c r="A340" s="480"/>
      <c r="B340" s="482"/>
      <c r="C340" s="482"/>
      <c r="D340" s="482"/>
      <c r="E340" s="482"/>
      <c r="F340" s="482"/>
      <c r="G340" s="482"/>
      <c r="H340" s="482"/>
      <c r="I340" s="482"/>
    </row>
    <row r="341" spans="1:9">
      <c r="A341" s="480"/>
      <c r="B341" s="482"/>
      <c r="C341" s="482"/>
      <c r="D341" s="482"/>
      <c r="E341" s="482"/>
      <c r="F341" s="482"/>
      <c r="G341" s="482"/>
      <c r="H341" s="482"/>
      <c r="I341" s="482"/>
    </row>
    <row r="342" spans="1:9">
      <c r="A342" s="480"/>
      <c r="B342" s="482"/>
      <c r="C342" s="482"/>
      <c r="D342" s="482"/>
      <c r="E342" s="482"/>
      <c r="F342" s="482"/>
      <c r="G342" s="482"/>
      <c r="H342" s="482"/>
      <c r="I342" s="482"/>
    </row>
    <row r="343" spans="1:9">
      <c r="A343" s="480"/>
      <c r="B343" s="482"/>
      <c r="C343" s="482"/>
      <c r="D343" s="482"/>
      <c r="E343" s="482"/>
      <c r="F343" s="482"/>
      <c r="G343" s="482"/>
      <c r="H343" s="482"/>
      <c r="I343" s="482"/>
    </row>
    <row r="344" spans="1:9">
      <c r="A344" s="480"/>
      <c r="B344" s="482"/>
      <c r="C344" s="482"/>
      <c r="D344" s="482"/>
      <c r="E344" s="482"/>
      <c r="F344" s="482"/>
      <c r="G344" s="482"/>
      <c r="H344" s="482"/>
      <c r="I344" s="482"/>
    </row>
    <row r="345" spans="1:9">
      <c r="A345" s="480"/>
      <c r="B345" s="482"/>
      <c r="C345" s="482"/>
      <c r="D345" s="482"/>
      <c r="E345" s="482"/>
      <c r="F345" s="482"/>
      <c r="G345" s="482"/>
      <c r="H345" s="482"/>
      <c r="I345" s="482"/>
    </row>
    <row r="346" spans="1:9">
      <c r="A346" s="480"/>
      <c r="B346" s="482"/>
      <c r="C346" s="482"/>
      <c r="D346" s="482"/>
      <c r="E346" s="482"/>
      <c r="F346" s="482"/>
      <c r="G346" s="482"/>
      <c r="H346" s="482"/>
      <c r="I346" s="482"/>
    </row>
    <row r="347" spans="1:9">
      <c r="A347" s="480"/>
      <c r="B347" s="482"/>
      <c r="C347" s="482"/>
      <c r="D347" s="482"/>
      <c r="E347" s="482"/>
      <c r="F347" s="482"/>
      <c r="G347" s="482"/>
      <c r="H347" s="482"/>
      <c r="I347" s="482"/>
    </row>
    <row r="348" spans="1:9">
      <c r="A348" s="480"/>
      <c r="B348" s="482"/>
      <c r="C348" s="482"/>
      <c r="D348" s="482"/>
      <c r="E348" s="482"/>
      <c r="F348" s="482"/>
      <c r="G348" s="482"/>
      <c r="H348" s="482"/>
      <c r="I348" s="482"/>
    </row>
    <row r="349" spans="1:9">
      <c r="A349" s="480"/>
      <c r="B349" s="482"/>
      <c r="C349" s="482"/>
      <c r="D349" s="482"/>
      <c r="E349" s="482"/>
      <c r="F349" s="482"/>
      <c r="G349" s="482"/>
      <c r="H349" s="482"/>
      <c r="I349" s="482"/>
    </row>
    <row r="350" spans="1:9">
      <c r="A350" s="480"/>
      <c r="B350" s="482"/>
      <c r="C350" s="482"/>
      <c r="D350" s="482"/>
      <c r="E350" s="482"/>
      <c r="F350" s="482"/>
      <c r="G350" s="482"/>
      <c r="H350" s="482"/>
      <c r="I350" s="482"/>
    </row>
    <row r="351" spans="1:9">
      <c r="A351" s="480"/>
      <c r="B351" s="482"/>
      <c r="C351" s="482"/>
      <c r="D351" s="482"/>
      <c r="E351" s="482"/>
      <c r="F351" s="482"/>
      <c r="G351" s="482"/>
      <c r="H351" s="482"/>
      <c r="I351" s="482"/>
    </row>
    <row r="352" spans="1:9">
      <c r="A352" s="480"/>
      <c r="B352" s="482"/>
      <c r="C352" s="482"/>
      <c r="D352" s="482"/>
      <c r="E352" s="482"/>
      <c r="F352" s="482"/>
      <c r="G352" s="482"/>
      <c r="H352" s="482"/>
      <c r="I352" s="482"/>
    </row>
    <row r="353" spans="1:9">
      <c r="A353" s="480"/>
      <c r="B353" s="482"/>
      <c r="C353" s="482"/>
      <c r="D353" s="482"/>
      <c r="E353" s="482"/>
      <c r="F353" s="482"/>
      <c r="G353" s="482"/>
      <c r="H353" s="482"/>
      <c r="I353" s="482"/>
    </row>
    <row r="354" spans="1:9">
      <c r="A354" s="480"/>
      <c r="B354" s="482"/>
      <c r="C354" s="482"/>
      <c r="D354" s="482"/>
      <c r="E354" s="482"/>
      <c r="F354" s="482"/>
      <c r="G354" s="482"/>
      <c r="H354" s="482"/>
      <c r="I354" s="482"/>
    </row>
    <row r="355" spans="1:9">
      <c r="A355" s="480"/>
      <c r="B355" s="482"/>
      <c r="C355" s="482"/>
      <c r="D355" s="482"/>
      <c r="E355" s="482"/>
      <c r="F355" s="482"/>
      <c r="G355" s="482"/>
      <c r="H355" s="482"/>
      <c r="I355" s="482"/>
    </row>
    <row r="356" spans="1:9">
      <c r="A356" s="480"/>
      <c r="B356" s="482"/>
      <c r="C356" s="482"/>
      <c r="D356" s="482"/>
      <c r="E356" s="482"/>
      <c r="F356" s="482"/>
      <c r="G356" s="482"/>
      <c r="H356" s="482"/>
      <c r="I356" s="482"/>
    </row>
    <row r="357" spans="1:9">
      <c r="A357" s="480"/>
      <c r="B357" s="482"/>
      <c r="C357" s="482"/>
      <c r="D357" s="482"/>
      <c r="E357" s="482"/>
      <c r="F357" s="482"/>
      <c r="G357" s="482"/>
      <c r="H357" s="482"/>
      <c r="I357" s="482"/>
    </row>
    <row r="358" spans="1:9">
      <c r="A358" s="480"/>
      <c r="B358" s="482"/>
      <c r="C358" s="482"/>
      <c r="D358" s="482"/>
      <c r="E358" s="482"/>
      <c r="F358" s="482"/>
      <c r="G358" s="482"/>
      <c r="H358" s="482"/>
      <c r="I358" s="482"/>
    </row>
    <row r="359" spans="1:9">
      <c r="A359" s="480"/>
      <c r="B359" s="482"/>
      <c r="C359" s="482"/>
      <c r="D359" s="482"/>
      <c r="E359" s="482"/>
      <c r="F359" s="482"/>
      <c r="G359" s="482"/>
      <c r="H359" s="482"/>
      <c r="I359" s="482"/>
    </row>
    <row r="360" spans="1:9">
      <c r="A360" s="480"/>
      <c r="B360" s="482"/>
      <c r="C360" s="482"/>
      <c r="D360" s="482"/>
      <c r="E360" s="482"/>
      <c r="F360" s="482"/>
      <c r="G360" s="482"/>
      <c r="H360" s="482"/>
      <c r="I360" s="482"/>
    </row>
    <row r="361" spans="1:9">
      <c r="A361" s="480"/>
      <c r="B361" s="482"/>
      <c r="C361" s="482"/>
      <c r="D361" s="482"/>
      <c r="E361" s="482"/>
      <c r="F361" s="482"/>
      <c r="G361" s="482"/>
      <c r="H361" s="482"/>
      <c r="I361" s="482"/>
    </row>
    <row r="362" spans="1:9">
      <c r="A362" s="480"/>
      <c r="B362" s="482"/>
      <c r="C362" s="482"/>
      <c r="D362" s="482"/>
      <c r="E362" s="482"/>
      <c r="F362" s="482"/>
      <c r="G362" s="482"/>
      <c r="H362" s="482"/>
      <c r="I362" s="482"/>
    </row>
    <row r="363" spans="1:9">
      <c r="A363" s="480"/>
      <c r="B363" s="482"/>
      <c r="C363" s="482"/>
      <c r="D363" s="482"/>
      <c r="E363" s="482"/>
      <c r="F363" s="482"/>
      <c r="G363" s="482"/>
      <c r="H363" s="482"/>
      <c r="I363" s="482"/>
    </row>
    <row r="364" spans="1:9">
      <c r="A364" s="480"/>
      <c r="B364" s="482"/>
      <c r="C364" s="482"/>
      <c r="D364" s="482"/>
      <c r="E364" s="482"/>
      <c r="F364" s="482"/>
      <c r="G364" s="482"/>
      <c r="H364" s="482"/>
      <c r="I364" s="482"/>
    </row>
    <row r="365" spans="1:9">
      <c r="A365" s="480"/>
      <c r="B365" s="482"/>
      <c r="C365" s="482"/>
      <c r="D365" s="482"/>
      <c r="E365" s="482"/>
      <c r="F365" s="482"/>
      <c r="G365" s="482"/>
      <c r="H365" s="482"/>
      <c r="I365" s="482"/>
    </row>
    <row r="366" spans="1:9">
      <c r="A366" s="480"/>
      <c r="B366" s="482"/>
      <c r="C366" s="482"/>
      <c r="D366" s="482"/>
      <c r="E366" s="482"/>
      <c r="F366" s="482"/>
      <c r="G366" s="482"/>
      <c r="H366" s="482"/>
      <c r="I366" s="482"/>
    </row>
    <row r="367" spans="1:9">
      <c r="A367" s="480"/>
      <c r="B367" s="482"/>
      <c r="C367" s="482"/>
      <c r="D367" s="482"/>
      <c r="E367" s="482"/>
      <c r="F367" s="482"/>
      <c r="G367" s="482"/>
      <c r="H367" s="482"/>
      <c r="I367" s="482"/>
    </row>
    <row r="368" spans="1:9">
      <c r="A368" s="480"/>
      <c r="B368" s="482"/>
      <c r="C368" s="482"/>
      <c r="D368" s="482"/>
      <c r="E368" s="482"/>
      <c r="F368" s="482"/>
      <c r="G368" s="482"/>
      <c r="H368" s="482"/>
      <c r="I368" s="482"/>
    </row>
    <row r="369" spans="1:9">
      <c r="A369" s="480"/>
      <c r="B369" s="482"/>
      <c r="C369" s="482"/>
      <c r="D369" s="482"/>
      <c r="E369" s="482"/>
      <c r="F369" s="482"/>
      <c r="G369" s="482"/>
      <c r="H369" s="482"/>
      <c r="I369" s="482"/>
    </row>
    <row r="370" spans="1:9">
      <c r="A370" s="480"/>
      <c r="B370" s="482"/>
      <c r="C370" s="482"/>
      <c r="D370" s="482"/>
      <c r="E370" s="482"/>
      <c r="F370" s="482"/>
      <c r="G370" s="482"/>
      <c r="H370" s="482"/>
      <c r="I370" s="482"/>
    </row>
    <row r="371" spans="1:9">
      <c r="A371" s="480"/>
      <c r="B371" s="482"/>
      <c r="C371" s="482"/>
      <c r="D371" s="482"/>
      <c r="E371" s="482"/>
      <c r="F371" s="482"/>
      <c r="G371" s="482"/>
      <c r="H371" s="482"/>
      <c r="I371" s="482"/>
    </row>
    <row r="372" spans="1:9">
      <c r="A372" s="480"/>
      <c r="B372" s="482"/>
      <c r="C372" s="482"/>
      <c r="D372" s="482"/>
      <c r="E372" s="482"/>
      <c r="F372" s="482"/>
      <c r="G372" s="482"/>
      <c r="H372" s="482"/>
      <c r="I372" s="482"/>
    </row>
    <row r="373" spans="1:9">
      <c r="A373" s="480"/>
      <c r="B373" s="482"/>
      <c r="C373" s="482"/>
      <c r="D373" s="482"/>
      <c r="E373" s="482"/>
      <c r="F373" s="482"/>
      <c r="G373" s="482"/>
      <c r="H373" s="482"/>
      <c r="I373" s="482"/>
    </row>
    <row r="374" spans="1:9">
      <c r="A374" s="480"/>
      <c r="B374" s="482"/>
      <c r="C374" s="482"/>
      <c r="D374" s="482"/>
      <c r="E374" s="482"/>
      <c r="F374" s="482"/>
      <c r="G374" s="482"/>
      <c r="H374" s="482"/>
      <c r="I374" s="482"/>
    </row>
    <row r="375" spans="1:9">
      <c r="A375" s="480"/>
      <c r="B375" s="482"/>
      <c r="C375" s="482"/>
      <c r="D375" s="482"/>
      <c r="E375" s="482"/>
      <c r="F375" s="482"/>
      <c r="G375" s="482"/>
      <c r="H375" s="482"/>
      <c r="I375" s="482"/>
    </row>
    <row r="376" spans="1:9">
      <c r="A376" s="480"/>
      <c r="B376" s="482"/>
      <c r="C376" s="482"/>
      <c r="D376" s="482"/>
      <c r="E376" s="482"/>
      <c r="F376" s="482"/>
      <c r="G376" s="482"/>
      <c r="H376" s="482"/>
      <c r="I376" s="482"/>
    </row>
    <row r="377" spans="1:9">
      <c r="A377" s="480"/>
      <c r="B377" s="482"/>
      <c r="C377" s="482"/>
      <c r="D377" s="482"/>
      <c r="E377" s="482"/>
      <c r="F377" s="482"/>
      <c r="G377" s="482"/>
      <c r="H377" s="482"/>
      <c r="I377" s="482"/>
    </row>
    <row r="378" spans="1:9">
      <c r="A378" s="480"/>
      <c r="B378" s="482"/>
      <c r="C378" s="482"/>
      <c r="D378" s="482"/>
      <c r="E378" s="482"/>
      <c r="F378" s="482"/>
      <c r="G378" s="482"/>
      <c r="H378" s="482"/>
      <c r="I378" s="482"/>
    </row>
    <row r="379" spans="1:9">
      <c r="A379" s="480"/>
      <c r="B379" s="482"/>
      <c r="C379" s="482"/>
      <c r="D379" s="482"/>
      <c r="E379" s="482"/>
      <c r="F379" s="482"/>
      <c r="G379" s="482"/>
      <c r="H379" s="482"/>
      <c r="I379" s="482"/>
    </row>
    <row r="380" spans="1:9">
      <c r="A380" s="480"/>
      <c r="B380" s="482"/>
      <c r="C380" s="482"/>
      <c r="D380" s="482"/>
      <c r="E380" s="482"/>
      <c r="F380" s="482"/>
      <c r="G380" s="482"/>
      <c r="H380" s="482"/>
      <c r="I380" s="482"/>
    </row>
    <row r="381" spans="1:9">
      <c r="A381" s="480"/>
      <c r="B381" s="482"/>
      <c r="C381" s="482"/>
      <c r="D381" s="482"/>
      <c r="E381" s="482"/>
      <c r="F381" s="482"/>
      <c r="G381" s="482"/>
      <c r="H381" s="482"/>
      <c r="I381" s="482"/>
    </row>
    <row r="382" spans="1:9">
      <c r="A382" s="480"/>
      <c r="B382" s="482"/>
      <c r="C382" s="482"/>
      <c r="D382" s="482"/>
      <c r="E382" s="482"/>
      <c r="F382" s="482"/>
      <c r="G382" s="482"/>
      <c r="H382" s="482"/>
      <c r="I382" s="482"/>
    </row>
    <row r="383" spans="1:9">
      <c r="A383" s="480"/>
      <c r="B383" s="482"/>
      <c r="C383" s="482"/>
      <c r="D383" s="482"/>
      <c r="E383" s="482"/>
      <c r="F383" s="482"/>
      <c r="G383" s="482"/>
      <c r="H383" s="482"/>
      <c r="I383" s="482"/>
    </row>
    <row r="384" spans="1:9">
      <c r="A384" s="480"/>
      <c r="B384" s="482"/>
      <c r="C384" s="482"/>
      <c r="D384" s="482"/>
      <c r="E384" s="482"/>
      <c r="F384" s="482"/>
      <c r="G384" s="482"/>
      <c r="H384" s="482"/>
      <c r="I384" s="482"/>
    </row>
    <row r="385" spans="1:9">
      <c r="A385" s="480"/>
      <c r="B385" s="482"/>
      <c r="C385" s="482"/>
      <c r="D385" s="482"/>
      <c r="E385" s="482"/>
      <c r="F385" s="482"/>
      <c r="G385" s="482"/>
      <c r="H385" s="482"/>
      <c r="I385" s="482"/>
    </row>
    <row r="386" spans="1:9">
      <c r="A386" s="480"/>
      <c r="B386" s="482"/>
      <c r="C386" s="482"/>
      <c r="D386" s="482"/>
      <c r="E386" s="482"/>
      <c r="F386" s="482"/>
      <c r="G386" s="482"/>
      <c r="H386" s="482"/>
      <c r="I386" s="482"/>
    </row>
    <row r="387" spans="1:9">
      <c r="A387" s="480"/>
      <c r="B387" s="482"/>
      <c r="C387" s="482"/>
      <c r="D387" s="482"/>
      <c r="E387" s="482"/>
      <c r="F387" s="482"/>
      <c r="G387" s="482"/>
      <c r="H387" s="482"/>
      <c r="I387" s="482"/>
    </row>
    <row r="388" spans="1:9">
      <c r="A388" s="480"/>
      <c r="B388" s="482"/>
      <c r="C388" s="482"/>
      <c r="D388" s="482"/>
      <c r="E388" s="482"/>
      <c r="F388" s="482"/>
      <c r="G388" s="482"/>
      <c r="H388" s="482"/>
      <c r="I388" s="482"/>
    </row>
    <row r="389" spans="1:9">
      <c r="A389" s="480"/>
      <c r="B389" s="482"/>
      <c r="C389" s="482"/>
      <c r="D389" s="482"/>
      <c r="E389" s="482"/>
      <c r="F389" s="482"/>
      <c r="G389" s="482"/>
      <c r="H389" s="482"/>
      <c r="I389" s="482"/>
    </row>
    <row r="390" spans="1:9">
      <c r="A390" s="480"/>
      <c r="B390" s="482"/>
      <c r="C390" s="482"/>
      <c r="D390" s="482"/>
      <c r="E390" s="482"/>
      <c r="F390" s="482"/>
      <c r="G390" s="482"/>
      <c r="H390" s="482"/>
      <c r="I390" s="482"/>
    </row>
    <row r="391" spans="1:9">
      <c r="A391" s="480"/>
      <c r="B391" s="482"/>
      <c r="C391" s="482"/>
      <c r="D391" s="482"/>
      <c r="E391" s="482"/>
      <c r="F391" s="482"/>
      <c r="G391" s="482"/>
      <c r="H391" s="482"/>
      <c r="I391" s="482"/>
    </row>
    <row r="392" spans="1:9">
      <c r="A392" s="480"/>
      <c r="B392" s="482"/>
      <c r="C392" s="482"/>
      <c r="D392" s="482"/>
      <c r="E392" s="482"/>
      <c r="F392" s="482"/>
      <c r="G392" s="482"/>
      <c r="H392" s="482"/>
      <c r="I392" s="482"/>
    </row>
    <row r="393" spans="1:9">
      <c r="A393" s="480"/>
      <c r="B393" s="482"/>
      <c r="C393" s="482"/>
      <c r="D393" s="482"/>
      <c r="E393" s="482"/>
      <c r="F393" s="482"/>
      <c r="G393" s="482"/>
      <c r="H393" s="482"/>
      <c r="I393" s="482"/>
    </row>
    <row r="394" spans="1:9">
      <c r="A394" s="480"/>
      <c r="B394" s="482"/>
      <c r="C394" s="482"/>
      <c r="D394" s="482"/>
      <c r="E394" s="482"/>
      <c r="F394" s="482"/>
      <c r="G394" s="482"/>
      <c r="H394" s="482"/>
      <c r="I394" s="482"/>
    </row>
    <row r="395" spans="1:9">
      <c r="A395" s="480"/>
      <c r="B395" s="482"/>
      <c r="C395" s="482"/>
      <c r="D395" s="482"/>
      <c r="E395" s="482"/>
      <c r="F395" s="482"/>
      <c r="G395" s="482"/>
      <c r="H395" s="482"/>
      <c r="I395" s="482"/>
    </row>
    <row r="396" spans="1:9">
      <c r="A396" s="480"/>
      <c r="B396" s="482"/>
      <c r="C396" s="482"/>
      <c r="D396" s="482"/>
      <c r="E396" s="482"/>
      <c r="F396" s="482"/>
      <c r="G396" s="482"/>
      <c r="H396" s="482"/>
      <c r="I396" s="482"/>
    </row>
    <row r="397" spans="1:9">
      <c r="A397" s="480"/>
      <c r="B397" s="482"/>
      <c r="C397" s="482"/>
      <c r="D397" s="482"/>
      <c r="E397" s="482"/>
      <c r="F397" s="482"/>
      <c r="G397" s="482"/>
      <c r="H397" s="482"/>
      <c r="I397" s="482"/>
    </row>
    <row r="398" spans="1:9">
      <c r="A398" s="480"/>
      <c r="B398" s="482"/>
      <c r="C398" s="482"/>
      <c r="D398" s="482"/>
      <c r="E398" s="482"/>
      <c r="F398" s="482"/>
      <c r="G398" s="482"/>
      <c r="H398" s="482"/>
      <c r="I398" s="482"/>
    </row>
    <row r="399" spans="1:9">
      <c r="A399" s="480"/>
      <c r="B399" s="482"/>
      <c r="C399" s="482"/>
      <c r="D399" s="482"/>
      <c r="E399" s="482"/>
      <c r="F399" s="482"/>
      <c r="G399" s="482"/>
      <c r="H399" s="482"/>
      <c r="I399" s="482"/>
    </row>
    <row r="400" spans="1:9">
      <c r="A400" s="480"/>
      <c r="B400" s="482"/>
      <c r="C400" s="482"/>
      <c r="D400" s="482"/>
      <c r="E400" s="482"/>
      <c r="F400" s="482"/>
      <c r="G400" s="482"/>
      <c r="H400" s="482"/>
      <c r="I400" s="482"/>
    </row>
    <row r="401" spans="1:9">
      <c r="A401" s="480"/>
      <c r="B401" s="482"/>
      <c r="C401" s="482"/>
      <c r="D401" s="482"/>
      <c r="E401" s="482"/>
      <c r="F401" s="482"/>
      <c r="G401" s="482"/>
      <c r="H401" s="482"/>
      <c r="I401" s="482"/>
    </row>
    <row r="402" spans="1:9">
      <c r="A402" s="480"/>
      <c r="B402" s="482"/>
      <c r="C402" s="482"/>
      <c r="D402" s="482"/>
      <c r="E402" s="482"/>
      <c r="F402" s="482"/>
      <c r="G402" s="482"/>
      <c r="H402" s="482"/>
      <c r="I402" s="482"/>
    </row>
    <row r="403" spans="1:9">
      <c r="A403" s="480"/>
      <c r="B403" s="482"/>
      <c r="C403" s="482"/>
      <c r="D403" s="482"/>
      <c r="E403" s="482"/>
      <c r="F403" s="482"/>
      <c r="G403" s="482"/>
      <c r="H403" s="482"/>
      <c r="I403" s="482"/>
    </row>
    <row r="404" spans="1:9">
      <c r="A404" s="480"/>
      <c r="B404" s="482"/>
      <c r="C404" s="482"/>
      <c r="D404" s="482"/>
      <c r="E404" s="482"/>
      <c r="F404" s="482"/>
      <c r="G404" s="482"/>
      <c r="H404" s="482"/>
      <c r="I404" s="482"/>
    </row>
    <row r="405" spans="1:9">
      <c r="A405" s="480"/>
      <c r="B405" s="482"/>
      <c r="C405" s="482"/>
      <c r="D405" s="482"/>
      <c r="E405" s="482"/>
      <c r="F405" s="482"/>
      <c r="G405" s="482"/>
      <c r="H405" s="482"/>
      <c r="I405" s="482"/>
    </row>
    <row r="406" spans="1:9">
      <c r="A406" s="480"/>
      <c r="B406" s="482"/>
      <c r="C406" s="482"/>
      <c r="D406" s="482"/>
      <c r="E406" s="482"/>
      <c r="F406" s="482"/>
      <c r="G406" s="482"/>
      <c r="H406" s="482"/>
      <c r="I406" s="482"/>
    </row>
    <row r="407" spans="1:9">
      <c r="A407" s="480"/>
      <c r="B407" s="482"/>
      <c r="C407" s="482"/>
      <c r="D407" s="482"/>
      <c r="E407" s="482"/>
      <c r="F407" s="482"/>
      <c r="G407" s="482"/>
      <c r="H407" s="482"/>
      <c r="I407" s="482"/>
    </row>
    <row r="408" spans="1:9">
      <c r="A408" s="480"/>
      <c r="B408" s="482"/>
      <c r="C408" s="482"/>
      <c r="D408" s="482"/>
      <c r="E408" s="482"/>
      <c r="F408" s="482"/>
      <c r="G408" s="482"/>
      <c r="H408" s="482"/>
      <c r="I408" s="482"/>
    </row>
    <row r="409" spans="1:9">
      <c r="A409" s="480"/>
      <c r="B409" s="482"/>
      <c r="C409" s="482"/>
      <c r="D409" s="482"/>
      <c r="E409" s="482"/>
      <c r="F409" s="482"/>
      <c r="G409" s="482"/>
      <c r="H409" s="482"/>
      <c r="I409" s="482"/>
    </row>
    <row r="410" spans="1:9">
      <c r="A410" s="480"/>
      <c r="B410" s="482"/>
      <c r="C410" s="482"/>
      <c r="D410" s="482"/>
      <c r="E410" s="482"/>
      <c r="F410" s="482"/>
      <c r="G410" s="482"/>
      <c r="H410" s="482"/>
      <c r="I410" s="482"/>
    </row>
    <row r="411" spans="1:9">
      <c r="A411" s="480"/>
      <c r="B411" s="482"/>
      <c r="C411" s="482"/>
      <c r="D411" s="482"/>
      <c r="E411" s="482"/>
      <c r="F411" s="482"/>
      <c r="G411" s="482"/>
      <c r="H411" s="482"/>
      <c r="I411" s="482"/>
    </row>
    <row r="412" spans="1:9">
      <c r="A412" s="480"/>
      <c r="B412" s="482"/>
      <c r="C412" s="482"/>
      <c r="D412" s="482"/>
      <c r="E412" s="482"/>
      <c r="F412" s="482"/>
      <c r="G412" s="482"/>
      <c r="H412" s="482"/>
      <c r="I412" s="482"/>
    </row>
    <row r="413" spans="1:9">
      <c r="A413" s="480"/>
      <c r="B413" s="482"/>
      <c r="C413" s="482"/>
      <c r="D413" s="482"/>
      <c r="E413" s="482"/>
      <c r="F413" s="482"/>
      <c r="G413" s="482"/>
      <c r="H413" s="482"/>
      <c r="I413" s="482"/>
    </row>
    <row r="414" spans="1:9">
      <c r="A414" s="480"/>
      <c r="B414" s="482"/>
      <c r="C414" s="482"/>
      <c r="D414" s="482"/>
      <c r="E414" s="482"/>
      <c r="F414" s="482"/>
      <c r="G414" s="482"/>
      <c r="H414" s="482"/>
      <c r="I414" s="482"/>
    </row>
    <row r="415" spans="1:9">
      <c r="A415" s="480"/>
      <c r="B415" s="482"/>
      <c r="C415" s="482"/>
      <c r="D415" s="482"/>
      <c r="E415" s="482"/>
      <c r="F415" s="482"/>
      <c r="G415" s="482"/>
      <c r="H415" s="482"/>
      <c r="I415" s="482"/>
    </row>
    <row r="416" spans="1:9">
      <c r="A416" s="480"/>
      <c r="B416" s="482"/>
      <c r="C416" s="482"/>
      <c r="D416" s="482"/>
      <c r="E416" s="482"/>
      <c r="F416" s="482"/>
      <c r="G416" s="482"/>
      <c r="H416" s="482"/>
      <c r="I416" s="482"/>
    </row>
    <row r="417" spans="1:9">
      <c r="A417" s="480"/>
      <c r="B417" s="482"/>
      <c r="C417" s="482"/>
      <c r="D417" s="482"/>
      <c r="E417" s="482"/>
      <c r="F417" s="482"/>
      <c r="G417" s="482"/>
      <c r="H417" s="482"/>
      <c r="I417" s="482"/>
    </row>
    <row r="418" spans="1:9">
      <c r="A418" s="480"/>
      <c r="B418" s="482"/>
      <c r="C418" s="482"/>
      <c r="D418" s="482"/>
      <c r="E418" s="482"/>
      <c r="F418" s="482"/>
      <c r="G418" s="482"/>
      <c r="H418" s="482"/>
      <c r="I418" s="482"/>
    </row>
    <row r="419" spans="1:9">
      <c r="A419" s="480"/>
      <c r="B419" s="482"/>
      <c r="C419" s="482"/>
      <c r="D419" s="482"/>
      <c r="E419" s="482"/>
      <c r="F419" s="482"/>
      <c r="G419" s="482"/>
      <c r="H419" s="482"/>
      <c r="I419" s="482"/>
    </row>
    <row r="420" spans="1:9">
      <c r="A420" s="480"/>
      <c r="B420" s="482"/>
      <c r="C420" s="482"/>
      <c r="D420" s="482"/>
      <c r="E420" s="482"/>
      <c r="F420" s="482"/>
      <c r="G420" s="482"/>
      <c r="H420" s="482"/>
      <c r="I420" s="482"/>
    </row>
    <row r="421" spans="1:9">
      <c r="A421" s="480"/>
      <c r="B421" s="482"/>
      <c r="C421" s="482"/>
      <c r="D421" s="482"/>
      <c r="E421" s="482"/>
      <c r="F421" s="482"/>
      <c r="G421" s="482"/>
      <c r="H421" s="482"/>
      <c r="I421" s="482"/>
    </row>
    <row r="422" spans="1:9">
      <c r="A422" s="480"/>
      <c r="B422" s="482"/>
      <c r="C422" s="482"/>
      <c r="D422" s="482"/>
      <c r="E422" s="482"/>
      <c r="F422" s="482"/>
      <c r="G422" s="482"/>
      <c r="H422" s="482"/>
      <c r="I422" s="482"/>
    </row>
    <row r="423" spans="1:9">
      <c r="A423" s="480"/>
      <c r="B423" s="482"/>
      <c r="C423" s="482"/>
      <c r="D423" s="482"/>
      <c r="E423" s="482"/>
      <c r="F423" s="482"/>
      <c r="G423" s="482"/>
      <c r="H423" s="482"/>
      <c r="I423" s="482"/>
    </row>
    <row r="424" spans="1:9">
      <c r="A424" s="480"/>
      <c r="B424" s="482"/>
      <c r="C424" s="482"/>
      <c r="D424" s="482"/>
      <c r="E424" s="482"/>
      <c r="F424" s="482"/>
      <c r="G424" s="482"/>
      <c r="H424" s="482"/>
      <c r="I424" s="482"/>
    </row>
    <row r="425" spans="1:9">
      <c r="A425" s="480"/>
      <c r="B425" s="482"/>
      <c r="C425" s="482"/>
      <c r="D425" s="482"/>
      <c r="E425" s="482"/>
      <c r="F425" s="482"/>
      <c r="G425" s="482"/>
      <c r="H425" s="482"/>
      <c r="I425" s="482"/>
    </row>
    <row r="426" spans="1:9">
      <c r="A426" s="480"/>
      <c r="B426" s="482"/>
      <c r="C426" s="482"/>
      <c r="D426" s="482"/>
      <c r="E426" s="482"/>
      <c r="F426" s="482"/>
      <c r="G426" s="482"/>
      <c r="H426" s="482"/>
      <c r="I426" s="482"/>
    </row>
    <row r="427" spans="1:9">
      <c r="A427" s="480"/>
      <c r="B427" s="482"/>
      <c r="C427" s="482"/>
      <c r="D427" s="482"/>
      <c r="E427" s="482"/>
      <c r="F427" s="482"/>
      <c r="G427" s="482"/>
      <c r="H427" s="482"/>
      <c r="I427" s="482"/>
    </row>
    <row r="428" spans="1:9">
      <c r="A428" s="480"/>
      <c r="B428" s="482"/>
      <c r="C428" s="482"/>
      <c r="D428" s="482"/>
      <c r="E428" s="482"/>
      <c r="F428" s="482"/>
      <c r="G428" s="482"/>
      <c r="H428" s="482"/>
      <c r="I428" s="482"/>
    </row>
    <row r="429" spans="1:9">
      <c r="A429" s="480"/>
      <c r="B429" s="482"/>
      <c r="C429" s="482"/>
      <c r="D429" s="482"/>
      <c r="E429" s="482"/>
      <c r="F429" s="482"/>
      <c r="G429" s="482"/>
      <c r="H429" s="482"/>
      <c r="I429" s="482"/>
    </row>
    <row r="430" spans="1:9">
      <c r="A430" s="480"/>
      <c r="B430" s="482"/>
      <c r="C430" s="482"/>
      <c r="D430" s="482"/>
      <c r="E430" s="482"/>
      <c r="F430" s="482"/>
      <c r="G430" s="482"/>
      <c r="H430" s="482"/>
      <c r="I430" s="482"/>
    </row>
    <row r="431" spans="1:9">
      <c r="A431" s="480"/>
      <c r="B431" s="482"/>
      <c r="C431" s="482"/>
      <c r="D431" s="482"/>
      <c r="E431" s="482"/>
      <c r="F431" s="482"/>
      <c r="G431" s="482"/>
      <c r="H431" s="482"/>
      <c r="I431" s="482"/>
    </row>
    <row r="432" spans="1:9">
      <c r="A432" s="480"/>
      <c r="B432" s="482"/>
      <c r="C432" s="482"/>
      <c r="D432" s="482"/>
      <c r="E432" s="482"/>
      <c r="F432" s="482"/>
      <c r="G432" s="482"/>
      <c r="H432" s="482"/>
      <c r="I432" s="482"/>
    </row>
    <row r="433" spans="1:9">
      <c r="A433" s="480"/>
      <c r="B433" s="482"/>
      <c r="C433" s="482"/>
      <c r="D433" s="482"/>
      <c r="E433" s="482"/>
      <c r="F433" s="482"/>
      <c r="G433" s="482"/>
      <c r="H433" s="482"/>
      <c r="I433" s="482"/>
    </row>
    <row r="434" spans="1:9">
      <c r="A434" s="480"/>
      <c r="B434" s="482"/>
      <c r="C434" s="482"/>
      <c r="D434" s="482"/>
      <c r="E434" s="482"/>
      <c r="F434" s="482"/>
      <c r="G434" s="482"/>
      <c r="H434" s="482"/>
      <c r="I434" s="482"/>
    </row>
    <row r="435" spans="1:9">
      <c r="A435" s="480"/>
      <c r="B435" s="482"/>
      <c r="C435" s="482"/>
      <c r="D435" s="482"/>
      <c r="E435" s="482"/>
      <c r="F435" s="482"/>
      <c r="G435" s="482"/>
      <c r="H435" s="482"/>
      <c r="I435" s="482"/>
    </row>
    <row r="436" spans="1:9">
      <c r="A436" s="480"/>
      <c r="B436" s="482"/>
      <c r="C436" s="482"/>
      <c r="D436" s="482"/>
      <c r="E436" s="482"/>
      <c r="F436" s="482"/>
      <c r="G436" s="482"/>
      <c r="H436" s="482"/>
      <c r="I436" s="482"/>
    </row>
    <row r="437" spans="1:9">
      <c r="A437" s="480"/>
      <c r="B437" s="482"/>
      <c r="C437" s="482"/>
      <c r="D437" s="482"/>
      <c r="E437" s="482"/>
      <c r="F437" s="482"/>
      <c r="G437" s="482"/>
      <c r="H437" s="482"/>
      <c r="I437" s="482"/>
    </row>
    <row r="438" spans="1:9">
      <c r="A438" s="480"/>
      <c r="B438" s="482"/>
      <c r="C438" s="482"/>
      <c r="D438" s="482"/>
      <c r="E438" s="482"/>
      <c r="F438" s="482"/>
      <c r="G438" s="482"/>
      <c r="H438" s="482"/>
      <c r="I438" s="482"/>
    </row>
    <row r="439" spans="1:9">
      <c r="A439" s="480"/>
      <c r="B439" s="482"/>
      <c r="C439" s="482"/>
      <c r="D439" s="482"/>
      <c r="E439" s="482"/>
      <c r="F439" s="482"/>
      <c r="G439" s="482"/>
      <c r="H439" s="482"/>
      <c r="I439" s="482"/>
    </row>
    <row r="440" spans="1:9">
      <c r="A440" s="480"/>
      <c r="B440" s="482"/>
      <c r="C440" s="482"/>
      <c r="D440" s="482"/>
      <c r="E440" s="482"/>
      <c r="F440" s="482"/>
      <c r="G440" s="482"/>
      <c r="H440" s="482"/>
      <c r="I440" s="482"/>
    </row>
    <row r="441" spans="1:9">
      <c r="A441" s="480"/>
      <c r="B441" s="482"/>
      <c r="C441" s="482"/>
      <c r="D441" s="482"/>
      <c r="E441" s="482"/>
      <c r="F441" s="482"/>
      <c r="G441" s="482"/>
      <c r="H441" s="482"/>
      <c r="I441" s="482"/>
    </row>
    <row r="442" spans="1:9">
      <c r="A442" s="480"/>
      <c r="B442" s="482"/>
      <c r="C442" s="482"/>
      <c r="D442" s="482"/>
      <c r="E442" s="482"/>
      <c r="F442" s="482"/>
      <c r="G442" s="482"/>
      <c r="H442" s="482"/>
      <c r="I442" s="482"/>
    </row>
    <row r="443" spans="1:9">
      <c r="A443" s="480"/>
      <c r="B443" s="482"/>
      <c r="C443" s="482"/>
      <c r="D443" s="482"/>
      <c r="E443" s="482"/>
      <c r="F443" s="482"/>
      <c r="G443" s="482"/>
      <c r="H443" s="482"/>
      <c r="I443" s="482"/>
    </row>
    <row r="444" spans="1:9">
      <c r="A444" s="480"/>
      <c r="B444" s="482"/>
      <c r="C444" s="482"/>
      <c r="D444" s="482"/>
      <c r="E444" s="482"/>
      <c r="F444" s="482"/>
      <c r="G444" s="482"/>
      <c r="H444" s="482"/>
      <c r="I444" s="482"/>
    </row>
    <row r="445" spans="1:9">
      <c r="A445" s="480"/>
      <c r="B445" s="482"/>
      <c r="C445" s="482"/>
      <c r="D445" s="482"/>
      <c r="E445" s="482"/>
      <c r="F445" s="482"/>
      <c r="G445" s="482"/>
      <c r="H445" s="482"/>
      <c r="I445" s="482"/>
    </row>
    <row r="446" spans="1:9">
      <c r="A446" s="480"/>
      <c r="B446" s="482"/>
      <c r="C446" s="482"/>
      <c r="D446" s="482"/>
      <c r="E446" s="482"/>
      <c r="F446" s="482"/>
      <c r="G446" s="482"/>
      <c r="H446" s="482"/>
      <c r="I446" s="482"/>
    </row>
    <row r="447" spans="1:9">
      <c r="A447" s="480"/>
      <c r="B447" s="482"/>
      <c r="C447" s="482"/>
      <c r="D447" s="482"/>
      <c r="E447" s="482"/>
      <c r="F447" s="482"/>
      <c r="G447" s="482"/>
      <c r="H447" s="482"/>
      <c r="I447" s="482"/>
    </row>
    <row r="448" spans="1:9">
      <c r="A448" s="480"/>
      <c r="B448" s="482"/>
      <c r="C448" s="482"/>
      <c r="D448" s="482"/>
      <c r="E448" s="482"/>
      <c r="F448" s="482"/>
      <c r="G448" s="482"/>
      <c r="H448" s="482"/>
      <c r="I448" s="482"/>
    </row>
    <row r="449" spans="1:9">
      <c r="A449" s="480"/>
      <c r="B449" s="482"/>
      <c r="C449" s="482"/>
      <c r="D449" s="482"/>
      <c r="E449" s="482"/>
      <c r="F449" s="482"/>
      <c r="G449" s="482"/>
      <c r="H449" s="482"/>
      <c r="I449" s="482"/>
    </row>
    <row r="450" spans="1:9">
      <c r="A450" s="480"/>
      <c r="B450" s="482"/>
      <c r="C450" s="482"/>
      <c r="D450" s="482"/>
      <c r="E450" s="482"/>
      <c r="F450" s="482"/>
      <c r="G450" s="482"/>
      <c r="H450" s="482"/>
      <c r="I450" s="482"/>
    </row>
    <row r="451" spans="1:9">
      <c r="A451" s="480"/>
      <c r="B451" s="482"/>
      <c r="C451" s="482"/>
      <c r="D451" s="482"/>
      <c r="E451" s="482"/>
      <c r="F451" s="482"/>
      <c r="G451" s="482"/>
      <c r="H451" s="482"/>
      <c r="I451" s="482"/>
    </row>
    <row r="452" spans="1:9">
      <c r="A452" s="480"/>
      <c r="B452" s="482"/>
      <c r="C452" s="482"/>
      <c r="D452" s="482"/>
      <c r="E452" s="482"/>
      <c r="F452" s="482"/>
      <c r="G452" s="482"/>
      <c r="H452" s="482"/>
      <c r="I452" s="482"/>
    </row>
    <row r="453" spans="1:9">
      <c r="A453" s="480"/>
      <c r="B453" s="482"/>
      <c r="C453" s="482"/>
      <c r="D453" s="482"/>
      <c r="E453" s="482"/>
      <c r="F453" s="482"/>
      <c r="G453" s="482"/>
      <c r="H453" s="482"/>
      <c r="I453" s="482"/>
    </row>
    <row r="454" spans="1:9">
      <c r="A454" s="480"/>
      <c r="B454" s="482"/>
      <c r="C454" s="482"/>
      <c r="D454" s="482"/>
      <c r="E454" s="482"/>
      <c r="F454" s="482"/>
      <c r="G454" s="482"/>
      <c r="H454" s="482"/>
      <c r="I454" s="482"/>
    </row>
    <row r="455" spans="1:9">
      <c r="A455" s="480"/>
      <c r="B455" s="482"/>
      <c r="C455" s="482"/>
      <c r="D455" s="482"/>
      <c r="E455" s="482"/>
      <c r="F455" s="482"/>
      <c r="G455" s="482"/>
      <c r="H455" s="482"/>
      <c r="I455" s="482"/>
    </row>
    <row r="456" spans="1:9">
      <c r="A456" s="480"/>
      <c r="B456" s="482"/>
      <c r="C456" s="482"/>
      <c r="D456" s="482"/>
      <c r="E456" s="482"/>
      <c r="F456" s="482"/>
      <c r="G456" s="482"/>
      <c r="H456" s="482"/>
      <c r="I456" s="482"/>
    </row>
    <row r="457" spans="1:9">
      <c r="A457" s="480"/>
      <c r="B457" s="482"/>
      <c r="C457" s="482"/>
      <c r="D457" s="482"/>
      <c r="E457" s="482"/>
      <c r="F457" s="482"/>
      <c r="G457" s="482"/>
      <c r="H457" s="482"/>
      <c r="I457" s="482"/>
    </row>
    <row r="458" spans="1:9">
      <c r="A458" s="480"/>
      <c r="B458" s="482"/>
      <c r="C458" s="482"/>
      <c r="D458" s="482"/>
      <c r="E458" s="482"/>
      <c r="F458" s="482"/>
      <c r="G458" s="482"/>
      <c r="H458" s="482"/>
      <c r="I458" s="482"/>
    </row>
    <row r="459" spans="1:9">
      <c r="A459" s="480"/>
      <c r="B459" s="482"/>
      <c r="C459" s="482"/>
      <c r="D459" s="482"/>
      <c r="E459" s="482"/>
      <c r="F459" s="482"/>
      <c r="G459" s="482"/>
      <c r="H459" s="482"/>
      <c r="I459" s="482"/>
    </row>
    <row r="460" spans="1:9">
      <c r="A460" s="480"/>
      <c r="B460" s="482"/>
      <c r="C460" s="482"/>
      <c r="D460" s="482"/>
      <c r="E460" s="482"/>
      <c r="F460" s="482"/>
      <c r="G460" s="482"/>
      <c r="H460" s="482"/>
      <c r="I460" s="482"/>
    </row>
    <row r="461" spans="1:9">
      <c r="A461" s="480"/>
      <c r="B461" s="482"/>
      <c r="C461" s="482"/>
      <c r="D461" s="482"/>
      <c r="E461" s="482"/>
      <c r="F461" s="482"/>
      <c r="G461" s="482"/>
      <c r="H461" s="482"/>
      <c r="I461" s="482"/>
    </row>
    <row r="462" spans="1:9">
      <c r="A462" s="480"/>
      <c r="B462" s="482"/>
      <c r="C462" s="482"/>
      <c r="D462" s="482"/>
      <c r="E462" s="482"/>
      <c r="F462" s="482"/>
      <c r="G462" s="482"/>
      <c r="H462" s="482"/>
      <c r="I462" s="482"/>
    </row>
    <row r="463" spans="1:9">
      <c r="A463" s="480"/>
      <c r="B463" s="482"/>
      <c r="C463" s="482"/>
      <c r="D463" s="482"/>
      <c r="E463" s="482"/>
      <c r="F463" s="482"/>
      <c r="G463" s="482"/>
      <c r="H463" s="482"/>
      <c r="I463" s="482"/>
    </row>
    <row r="464" spans="1:9">
      <c r="A464" s="480"/>
      <c r="B464" s="482"/>
      <c r="C464" s="482"/>
      <c r="D464" s="482"/>
      <c r="E464" s="482"/>
      <c r="F464" s="482"/>
      <c r="G464" s="482"/>
      <c r="H464" s="482"/>
      <c r="I464" s="482"/>
    </row>
    <row r="465" spans="1:9">
      <c r="A465" s="480"/>
      <c r="B465" s="482"/>
      <c r="C465" s="482"/>
      <c r="D465" s="482"/>
      <c r="E465" s="482"/>
      <c r="F465" s="482"/>
      <c r="G465" s="482"/>
      <c r="H465" s="482"/>
      <c r="I465" s="482"/>
    </row>
    <row r="466" spans="1:9">
      <c r="A466" s="480"/>
      <c r="B466" s="482"/>
      <c r="C466" s="482"/>
      <c r="D466" s="482"/>
      <c r="E466" s="482"/>
      <c r="F466" s="482"/>
      <c r="G466" s="482"/>
      <c r="H466" s="482"/>
      <c r="I466" s="482"/>
    </row>
    <row r="467" spans="1:9">
      <c r="A467" s="480"/>
      <c r="B467" s="482"/>
      <c r="C467" s="482"/>
      <c r="D467" s="482"/>
      <c r="E467" s="482"/>
      <c r="F467" s="482"/>
      <c r="G467" s="482"/>
      <c r="H467" s="482"/>
      <c r="I467" s="482"/>
    </row>
    <row r="468" spans="1:9">
      <c r="A468" s="480"/>
      <c r="B468" s="482"/>
      <c r="C468" s="482"/>
      <c r="D468" s="482"/>
      <c r="E468" s="482"/>
      <c r="F468" s="482"/>
      <c r="G468" s="482"/>
      <c r="H468" s="482"/>
      <c r="I468" s="482"/>
    </row>
    <row r="469" spans="1:9">
      <c r="A469" s="480"/>
      <c r="B469" s="482"/>
      <c r="C469" s="482"/>
      <c r="D469" s="482"/>
      <c r="E469" s="482"/>
      <c r="F469" s="482"/>
      <c r="G469" s="482"/>
      <c r="H469" s="482"/>
      <c r="I469" s="482"/>
    </row>
    <row r="470" spans="1:9">
      <c r="A470" s="480"/>
      <c r="B470" s="482"/>
      <c r="C470" s="482"/>
      <c r="D470" s="482"/>
      <c r="E470" s="482"/>
      <c r="F470" s="482"/>
      <c r="G470" s="482"/>
      <c r="H470" s="482"/>
      <c r="I470" s="482"/>
    </row>
    <row r="471" spans="1:9">
      <c r="A471" s="480"/>
      <c r="B471" s="482"/>
      <c r="C471" s="482"/>
      <c r="D471" s="482"/>
      <c r="E471" s="482"/>
      <c r="F471" s="482"/>
      <c r="G471" s="482"/>
      <c r="H471" s="482"/>
      <c r="I471" s="482"/>
    </row>
    <row r="472" spans="1:9">
      <c r="A472" s="480"/>
      <c r="B472" s="482"/>
      <c r="C472" s="482"/>
      <c r="D472" s="482"/>
      <c r="E472" s="482"/>
      <c r="F472" s="482"/>
      <c r="G472" s="482"/>
      <c r="H472" s="482"/>
      <c r="I472" s="482"/>
    </row>
    <row r="473" spans="1:9">
      <c r="A473" s="480"/>
      <c r="B473" s="482"/>
      <c r="C473" s="482"/>
      <c r="D473" s="482"/>
      <c r="E473" s="482"/>
      <c r="F473" s="482"/>
      <c r="G473" s="482"/>
      <c r="H473" s="482"/>
      <c r="I473" s="482"/>
    </row>
    <row r="474" spans="1:9">
      <c r="A474" s="480"/>
      <c r="B474" s="482"/>
      <c r="C474" s="482"/>
      <c r="D474" s="482"/>
      <c r="E474" s="482"/>
      <c r="F474" s="482"/>
      <c r="G474" s="482"/>
      <c r="H474" s="482"/>
      <c r="I474" s="482"/>
    </row>
    <row r="475" spans="1:9">
      <c r="A475" s="480"/>
      <c r="B475" s="482"/>
      <c r="C475" s="482"/>
      <c r="D475" s="482"/>
      <c r="E475" s="482"/>
      <c r="F475" s="482"/>
      <c r="G475" s="482"/>
      <c r="H475" s="482"/>
      <c r="I475" s="482"/>
    </row>
    <row r="476" spans="1:9">
      <c r="A476" s="480"/>
      <c r="B476" s="482"/>
      <c r="C476" s="482"/>
      <c r="D476" s="482"/>
      <c r="E476" s="482"/>
      <c r="F476" s="482"/>
      <c r="G476" s="482"/>
      <c r="H476" s="482"/>
      <c r="I476" s="482"/>
    </row>
    <row r="477" spans="1:9">
      <c r="A477" s="480"/>
      <c r="B477" s="482"/>
      <c r="C477" s="482"/>
      <c r="D477" s="482"/>
      <c r="E477" s="482"/>
      <c r="F477" s="482"/>
      <c r="G477" s="482"/>
      <c r="H477" s="482"/>
      <c r="I477" s="482"/>
    </row>
    <row r="478" spans="1:9">
      <c r="A478" s="480"/>
      <c r="B478" s="482"/>
      <c r="C478" s="482"/>
      <c r="D478" s="482"/>
      <c r="E478" s="482"/>
      <c r="F478" s="482"/>
      <c r="G478" s="482"/>
      <c r="H478" s="482"/>
      <c r="I478" s="482"/>
    </row>
    <row r="479" spans="1:9">
      <c r="A479" s="480"/>
      <c r="B479" s="482"/>
      <c r="C479" s="482"/>
      <c r="D479" s="482"/>
      <c r="E479" s="482"/>
      <c r="F479" s="482"/>
      <c r="G479" s="482"/>
      <c r="H479" s="482"/>
      <c r="I479" s="482"/>
    </row>
    <row r="480" spans="1:9">
      <c r="A480" s="480"/>
      <c r="B480" s="482"/>
      <c r="C480" s="482"/>
      <c r="D480" s="482"/>
      <c r="E480" s="482"/>
      <c r="F480" s="482"/>
      <c r="G480" s="482"/>
      <c r="H480" s="482"/>
      <c r="I480" s="482"/>
    </row>
    <row r="481" spans="1:9">
      <c r="A481" s="480"/>
      <c r="B481" s="482"/>
      <c r="C481" s="482"/>
      <c r="D481" s="482"/>
      <c r="E481" s="482"/>
      <c r="F481" s="482"/>
      <c r="G481" s="482"/>
      <c r="H481" s="482"/>
      <c r="I481" s="482"/>
    </row>
    <row r="482" spans="1:9">
      <c r="A482" s="480"/>
      <c r="B482" s="482"/>
      <c r="C482" s="482"/>
      <c r="D482" s="482"/>
      <c r="E482" s="482"/>
      <c r="F482" s="482"/>
      <c r="G482" s="482"/>
      <c r="H482" s="482"/>
      <c r="I482" s="482"/>
    </row>
    <row r="483" spans="1:9">
      <c r="A483" s="480"/>
      <c r="B483" s="482"/>
      <c r="C483" s="482"/>
      <c r="D483" s="482"/>
      <c r="E483" s="482"/>
      <c r="F483" s="482"/>
      <c r="G483" s="482"/>
      <c r="H483" s="482"/>
      <c r="I483" s="482"/>
    </row>
    <row r="484" spans="1:9">
      <c r="A484" s="480"/>
      <c r="B484" s="482"/>
      <c r="C484" s="482"/>
      <c r="D484" s="482"/>
      <c r="E484" s="482"/>
      <c r="F484" s="482"/>
      <c r="G484" s="482"/>
      <c r="H484" s="482"/>
      <c r="I484" s="482"/>
    </row>
    <row r="485" spans="1:9">
      <c r="A485" s="480"/>
      <c r="B485" s="482"/>
      <c r="C485" s="482"/>
      <c r="D485" s="482"/>
      <c r="E485" s="482"/>
      <c r="F485" s="482"/>
      <c r="G485" s="482"/>
      <c r="H485" s="482"/>
      <c r="I485" s="482"/>
    </row>
    <row r="486" spans="1:9">
      <c r="A486" s="480"/>
      <c r="B486" s="482"/>
      <c r="C486" s="482"/>
      <c r="D486" s="482"/>
      <c r="E486" s="482"/>
      <c r="F486" s="482"/>
      <c r="G486" s="482"/>
      <c r="H486" s="482"/>
      <c r="I486" s="482"/>
    </row>
    <row r="487" spans="1:9">
      <c r="A487" s="480"/>
      <c r="B487" s="482"/>
      <c r="C487" s="482"/>
      <c r="D487" s="482"/>
      <c r="E487" s="482"/>
      <c r="F487" s="482"/>
      <c r="G487" s="482"/>
      <c r="H487" s="482"/>
      <c r="I487" s="482"/>
    </row>
    <row r="488" spans="1:9">
      <c r="A488" s="480"/>
      <c r="B488" s="482"/>
      <c r="C488" s="482"/>
      <c r="D488" s="482"/>
      <c r="E488" s="482"/>
      <c r="F488" s="482"/>
      <c r="G488" s="482"/>
      <c r="H488" s="482"/>
      <c r="I488" s="48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408"/>
  <sheetViews>
    <sheetView zoomScale="90" zoomScaleNormal="90" workbookViewId="0">
      <pane ySplit="1" topLeftCell="A2" activePane="bottomLeft" state="frozen"/>
      <selection pane="bottomLeft" activeCell="K286" sqref="K286"/>
    </sheetView>
  </sheetViews>
  <sheetFormatPr defaultRowHeight="14.4"/>
  <cols>
    <col min="1" max="1" width="11.6640625" customWidth="1"/>
    <col min="9" max="9" width="13.44140625" customWidth="1"/>
    <col min="11" max="11" width="11.6640625" customWidth="1"/>
    <col min="19" max="19" width="14" customWidth="1"/>
    <col min="21" max="21" width="11.6640625" customWidth="1"/>
    <col min="29" max="29" width="13.88671875" customWidth="1"/>
  </cols>
  <sheetData>
    <row r="1" spans="1:29" ht="43.2">
      <c r="A1" s="404" t="s">
        <v>420</v>
      </c>
      <c r="K1" s="404" t="s">
        <v>419</v>
      </c>
      <c r="U1" s="405" t="s">
        <v>418</v>
      </c>
    </row>
    <row r="2" spans="1:29">
      <c r="A2" t="s">
        <v>408</v>
      </c>
      <c r="B2" t="s">
        <v>2</v>
      </c>
      <c r="C2" t="s">
        <v>3</v>
      </c>
      <c r="D2" t="s">
        <v>1</v>
      </c>
      <c r="E2" t="s">
        <v>409</v>
      </c>
      <c r="F2" t="s">
        <v>410</v>
      </c>
      <c r="G2" t="s">
        <v>411</v>
      </c>
      <c r="H2" t="s">
        <v>412</v>
      </c>
      <c r="I2" t="s">
        <v>413</v>
      </c>
      <c r="K2" t="s">
        <v>408</v>
      </c>
      <c r="L2" t="s">
        <v>2</v>
      </c>
      <c r="M2" t="s">
        <v>3</v>
      </c>
      <c r="N2" t="s">
        <v>1</v>
      </c>
      <c r="O2" t="s">
        <v>409</v>
      </c>
      <c r="P2" t="s">
        <v>410</v>
      </c>
      <c r="Q2" t="s">
        <v>411</v>
      </c>
      <c r="R2" t="s">
        <v>412</v>
      </c>
      <c r="S2" t="s">
        <v>413</v>
      </c>
      <c r="U2" t="s">
        <v>408</v>
      </c>
      <c r="V2" t="s">
        <v>2</v>
      </c>
      <c r="W2" t="s">
        <v>3</v>
      </c>
      <c r="X2" t="s">
        <v>1</v>
      </c>
      <c r="Y2" t="s">
        <v>409</v>
      </c>
      <c r="Z2" t="s">
        <v>410</v>
      </c>
      <c r="AA2" t="s">
        <v>411</v>
      </c>
      <c r="AB2" t="s">
        <v>412</v>
      </c>
      <c r="AC2" t="s">
        <v>413</v>
      </c>
    </row>
    <row r="3" spans="1:29">
      <c r="A3" s="480">
        <v>43831</v>
      </c>
      <c r="B3" s="482">
        <v>5.2</v>
      </c>
      <c r="C3" s="482">
        <v>5.41</v>
      </c>
      <c r="D3" s="482">
        <v>0</v>
      </c>
      <c r="E3" s="482">
        <v>5.3</v>
      </c>
      <c r="F3" s="482">
        <v>1622371</v>
      </c>
      <c r="G3" s="482">
        <v>5.3</v>
      </c>
      <c r="H3" s="482">
        <v>8605127</v>
      </c>
      <c r="I3" s="482">
        <v>0</v>
      </c>
      <c r="K3" s="480">
        <v>43831</v>
      </c>
      <c r="L3" s="482">
        <v>12.88</v>
      </c>
      <c r="M3" s="482">
        <v>13.01</v>
      </c>
      <c r="N3" s="482">
        <v>0</v>
      </c>
      <c r="O3" s="482">
        <v>13.01</v>
      </c>
      <c r="P3" s="482">
        <v>124578.3</v>
      </c>
      <c r="Q3" s="482">
        <v>13.01</v>
      </c>
      <c r="R3" s="482">
        <v>1621048</v>
      </c>
      <c r="S3" s="482">
        <v>0</v>
      </c>
      <c r="U3" s="480">
        <v>43831</v>
      </c>
      <c r="V3" s="482">
        <v>13.47</v>
      </c>
      <c r="W3" s="482">
        <v>13.78</v>
      </c>
      <c r="X3" s="482">
        <v>0</v>
      </c>
      <c r="Y3" s="482">
        <v>13.61</v>
      </c>
      <c r="Z3" s="482">
        <v>1487213</v>
      </c>
      <c r="AA3" s="482">
        <v>13.61</v>
      </c>
      <c r="AB3" s="482">
        <v>20234499</v>
      </c>
      <c r="AC3" s="482">
        <v>0</v>
      </c>
    </row>
    <row r="4" spans="1:29">
      <c r="A4" s="480">
        <v>43833</v>
      </c>
      <c r="B4" s="482">
        <v>5.21</v>
      </c>
      <c r="C4" s="482">
        <v>5.42</v>
      </c>
      <c r="D4" s="482">
        <v>0</v>
      </c>
      <c r="E4" s="482">
        <v>5.31</v>
      </c>
      <c r="F4" s="482">
        <v>1622371</v>
      </c>
      <c r="G4" s="482">
        <v>5.3</v>
      </c>
      <c r="H4" s="482">
        <v>8622156</v>
      </c>
      <c r="I4" s="482">
        <v>0</v>
      </c>
      <c r="K4" s="480">
        <v>43833</v>
      </c>
      <c r="L4" s="482">
        <v>12.89</v>
      </c>
      <c r="M4" s="482">
        <v>13.02</v>
      </c>
      <c r="N4" s="482">
        <v>0</v>
      </c>
      <c r="O4" s="482">
        <v>13.02</v>
      </c>
      <c r="P4" s="482">
        <v>124578.3</v>
      </c>
      <c r="Q4" s="482">
        <v>13.01</v>
      </c>
      <c r="R4" s="482">
        <v>1621499</v>
      </c>
      <c r="S4" s="482">
        <v>0</v>
      </c>
      <c r="U4" s="480">
        <v>43833</v>
      </c>
      <c r="V4" s="482">
        <v>13.49</v>
      </c>
      <c r="W4" s="482">
        <v>13.8</v>
      </c>
      <c r="X4" s="482">
        <v>0</v>
      </c>
      <c r="Y4" s="482">
        <v>13.63</v>
      </c>
      <c r="Z4" s="482">
        <v>1487213</v>
      </c>
      <c r="AA4" s="482">
        <v>13.61</v>
      </c>
      <c r="AB4" s="482">
        <v>20264892</v>
      </c>
      <c r="AC4" s="482">
        <v>0</v>
      </c>
    </row>
    <row r="5" spans="1:29">
      <c r="A5" s="480">
        <v>43837</v>
      </c>
      <c r="B5" s="482">
        <v>5.2</v>
      </c>
      <c r="C5" s="482">
        <v>5.42</v>
      </c>
      <c r="D5" s="482">
        <v>0</v>
      </c>
      <c r="E5" s="482">
        <v>5.31</v>
      </c>
      <c r="F5" s="482">
        <v>1622371</v>
      </c>
      <c r="G5" s="482">
        <v>5.31</v>
      </c>
      <c r="H5" s="482">
        <v>8615356</v>
      </c>
      <c r="I5" s="482">
        <v>0</v>
      </c>
      <c r="K5" s="480">
        <v>43837</v>
      </c>
      <c r="L5" s="482">
        <v>12.96</v>
      </c>
      <c r="M5" s="482">
        <v>13.09</v>
      </c>
      <c r="N5" s="482">
        <v>0</v>
      </c>
      <c r="O5" s="482">
        <v>13.09</v>
      </c>
      <c r="P5" s="482">
        <v>123806.2</v>
      </c>
      <c r="Q5" s="482">
        <v>13.02</v>
      </c>
      <c r="R5" s="482">
        <v>1620370</v>
      </c>
      <c r="S5" s="482">
        <v>0</v>
      </c>
      <c r="U5" s="480">
        <v>43837</v>
      </c>
      <c r="V5" s="482">
        <v>13.5</v>
      </c>
      <c r="W5" s="482">
        <v>13.81</v>
      </c>
      <c r="X5" s="482">
        <v>0</v>
      </c>
      <c r="Y5" s="482">
        <v>13.64</v>
      </c>
      <c r="Z5" s="482">
        <v>1487213</v>
      </c>
      <c r="AA5" s="482">
        <v>13.63</v>
      </c>
      <c r="AB5" s="482">
        <v>20283910</v>
      </c>
      <c r="AC5" s="482">
        <v>0</v>
      </c>
    </row>
    <row r="6" spans="1:29">
      <c r="A6" s="480">
        <v>43838</v>
      </c>
      <c r="B6" s="482">
        <v>5.21</v>
      </c>
      <c r="C6" s="482">
        <v>5.43</v>
      </c>
      <c r="D6" s="482">
        <v>0</v>
      </c>
      <c r="E6" s="482">
        <v>5.32</v>
      </c>
      <c r="F6" s="482">
        <v>1622060</v>
      </c>
      <c r="G6" s="482">
        <v>5.31</v>
      </c>
      <c r="H6" s="482">
        <v>8628390</v>
      </c>
      <c r="I6" s="482">
        <v>0</v>
      </c>
      <c r="K6" s="480">
        <v>43838</v>
      </c>
      <c r="L6" s="482">
        <v>12.81</v>
      </c>
      <c r="M6" s="482">
        <v>12.94</v>
      </c>
      <c r="N6" s="482">
        <v>0</v>
      </c>
      <c r="O6" s="482">
        <v>12.94</v>
      </c>
      <c r="P6" s="482">
        <v>123806.2</v>
      </c>
      <c r="Q6" s="482">
        <v>13.09</v>
      </c>
      <c r="R6" s="482">
        <v>1602204</v>
      </c>
      <c r="S6" s="482">
        <v>0</v>
      </c>
      <c r="U6" s="480">
        <v>43838</v>
      </c>
      <c r="V6" s="482">
        <v>13.49</v>
      </c>
      <c r="W6" s="482">
        <v>13.79</v>
      </c>
      <c r="X6" s="482">
        <v>0</v>
      </c>
      <c r="Y6" s="482">
        <v>13.62</v>
      </c>
      <c r="Z6" s="482">
        <v>1487213</v>
      </c>
      <c r="AA6" s="482">
        <v>13.64</v>
      </c>
      <c r="AB6" s="482">
        <v>20258115</v>
      </c>
      <c r="AC6" s="482">
        <v>0</v>
      </c>
    </row>
    <row r="7" spans="1:29">
      <c r="A7" s="480">
        <v>43840</v>
      </c>
      <c r="B7" s="482">
        <v>5.22</v>
      </c>
      <c r="C7" s="482">
        <v>5.43</v>
      </c>
      <c r="D7" s="482">
        <v>0</v>
      </c>
      <c r="E7" s="482">
        <v>5.32</v>
      </c>
      <c r="F7" s="482">
        <v>1624870</v>
      </c>
      <c r="G7" s="482">
        <v>5.32</v>
      </c>
      <c r="H7" s="482">
        <v>8650617</v>
      </c>
      <c r="I7" s="482">
        <v>0</v>
      </c>
      <c r="K7" s="480">
        <v>43840</v>
      </c>
      <c r="L7" s="482">
        <v>12.96</v>
      </c>
      <c r="M7" s="482">
        <v>13.09</v>
      </c>
      <c r="N7" s="482">
        <v>0</v>
      </c>
      <c r="O7" s="482">
        <v>13.09</v>
      </c>
      <c r="P7" s="482">
        <v>123806.2</v>
      </c>
      <c r="Q7" s="482">
        <v>12.94</v>
      </c>
      <c r="R7" s="482">
        <v>1620293</v>
      </c>
      <c r="S7" s="482">
        <v>0</v>
      </c>
      <c r="U7" s="480">
        <v>43840</v>
      </c>
      <c r="V7" s="482">
        <v>13.55</v>
      </c>
      <c r="W7" s="482">
        <v>13.85</v>
      </c>
      <c r="X7" s="482">
        <v>0</v>
      </c>
      <c r="Y7" s="482">
        <v>13.68</v>
      </c>
      <c r="Z7" s="482">
        <v>1487213</v>
      </c>
      <c r="AA7" s="482">
        <v>13.62</v>
      </c>
      <c r="AB7" s="482">
        <v>20348223</v>
      </c>
      <c r="AC7" s="482">
        <v>0</v>
      </c>
    </row>
    <row r="8" spans="1:29">
      <c r="A8" s="480">
        <v>43843</v>
      </c>
      <c r="B8" s="482">
        <v>5.22</v>
      </c>
      <c r="C8" s="482">
        <v>5.43</v>
      </c>
      <c r="D8" s="482">
        <v>0</v>
      </c>
      <c r="E8" s="482">
        <v>5.32</v>
      </c>
      <c r="F8" s="482">
        <v>1624870</v>
      </c>
      <c r="G8" s="482">
        <v>5.32</v>
      </c>
      <c r="H8" s="482">
        <v>8649994</v>
      </c>
      <c r="I8" s="482">
        <v>0</v>
      </c>
      <c r="K8" s="480">
        <v>43843</v>
      </c>
      <c r="L8" s="482">
        <v>12.87</v>
      </c>
      <c r="M8" s="482">
        <v>13</v>
      </c>
      <c r="N8" s="482">
        <v>0</v>
      </c>
      <c r="O8" s="482">
        <v>13</v>
      </c>
      <c r="P8" s="482">
        <v>124570.3</v>
      </c>
      <c r="Q8" s="482">
        <v>13.09</v>
      </c>
      <c r="R8" s="482">
        <v>1619326</v>
      </c>
      <c r="S8" s="482">
        <v>0</v>
      </c>
      <c r="U8" s="480">
        <v>43843</v>
      </c>
      <c r="V8" s="482">
        <v>13.53</v>
      </c>
      <c r="W8" s="482">
        <v>13.83</v>
      </c>
      <c r="X8" s="482">
        <v>0</v>
      </c>
      <c r="Y8" s="482">
        <v>13.66</v>
      </c>
      <c r="Z8" s="482">
        <v>1487213</v>
      </c>
      <c r="AA8" s="482">
        <v>13.68</v>
      </c>
      <c r="AB8" s="482">
        <v>20317869</v>
      </c>
      <c r="AC8" s="482">
        <v>0</v>
      </c>
    </row>
    <row r="9" spans="1:29">
      <c r="A9" s="480">
        <v>43844</v>
      </c>
      <c r="B9" s="482">
        <v>5.22</v>
      </c>
      <c r="C9" s="482">
        <v>5.43</v>
      </c>
      <c r="D9" s="482">
        <v>0</v>
      </c>
      <c r="E9" s="482">
        <v>5.32</v>
      </c>
      <c r="F9" s="482">
        <v>1611660</v>
      </c>
      <c r="G9" s="482">
        <v>5.32</v>
      </c>
      <c r="H9" s="482">
        <v>8577733</v>
      </c>
      <c r="I9" s="482">
        <v>0</v>
      </c>
      <c r="K9" s="480">
        <v>43844</v>
      </c>
      <c r="L9" s="482">
        <v>12.94</v>
      </c>
      <c r="M9" s="482">
        <v>13.07</v>
      </c>
      <c r="N9" s="482">
        <v>0</v>
      </c>
      <c r="O9" s="482">
        <v>13.07</v>
      </c>
      <c r="P9" s="482">
        <v>124570.3</v>
      </c>
      <c r="Q9" s="482">
        <v>13</v>
      </c>
      <c r="R9" s="482">
        <v>1628705</v>
      </c>
      <c r="S9" s="482">
        <v>0</v>
      </c>
      <c r="U9" s="480">
        <v>43844</v>
      </c>
      <c r="V9" s="482">
        <v>13.53</v>
      </c>
      <c r="W9" s="482">
        <v>13.83</v>
      </c>
      <c r="X9" s="482">
        <v>0</v>
      </c>
      <c r="Y9" s="482">
        <v>13.66</v>
      </c>
      <c r="Z9" s="482">
        <v>1487213</v>
      </c>
      <c r="AA9" s="482">
        <v>13.66</v>
      </c>
      <c r="AB9" s="482">
        <v>20318810</v>
      </c>
      <c r="AC9" s="482">
        <v>0</v>
      </c>
    </row>
    <row r="10" spans="1:29">
      <c r="A10" s="480">
        <v>43845</v>
      </c>
      <c r="B10" s="482">
        <v>5.22</v>
      </c>
      <c r="C10" s="482">
        <v>5.43</v>
      </c>
      <c r="D10" s="482">
        <v>0</v>
      </c>
      <c r="E10" s="482">
        <v>5.32</v>
      </c>
      <c r="F10" s="482">
        <v>1611660</v>
      </c>
      <c r="G10" s="482">
        <v>5.32</v>
      </c>
      <c r="H10" s="482">
        <v>8579554</v>
      </c>
      <c r="I10" s="482">
        <v>0</v>
      </c>
      <c r="K10" s="480">
        <v>43845</v>
      </c>
      <c r="L10" s="482">
        <v>13.02</v>
      </c>
      <c r="M10" s="482">
        <v>13.15</v>
      </c>
      <c r="N10" s="482">
        <v>0</v>
      </c>
      <c r="O10" s="482">
        <v>13.15</v>
      </c>
      <c r="P10" s="482">
        <v>124570.3</v>
      </c>
      <c r="Q10" s="482">
        <v>13.07</v>
      </c>
      <c r="R10" s="482">
        <v>1638247</v>
      </c>
      <c r="S10" s="482">
        <v>0</v>
      </c>
      <c r="U10" s="480">
        <v>43845</v>
      </c>
      <c r="V10" s="482">
        <v>13.54</v>
      </c>
      <c r="W10" s="482">
        <v>13.85</v>
      </c>
      <c r="X10" s="482">
        <v>0</v>
      </c>
      <c r="Y10" s="482">
        <v>13.68</v>
      </c>
      <c r="Z10" s="482">
        <v>1487213</v>
      </c>
      <c r="AA10" s="482">
        <v>13.66</v>
      </c>
      <c r="AB10" s="482">
        <v>20339487</v>
      </c>
      <c r="AC10" s="482">
        <v>0</v>
      </c>
    </row>
    <row r="11" spans="1:29">
      <c r="A11" s="480">
        <v>43846</v>
      </c>
      <c r="B11" s="482">
        <v>5.22</v>
      </c>
      <c r="C11" s="482">
        <v>5.43</v>
      </c>
      <c r="D11" s="482">
        <v>0</v>
      </c>
      <c r="E11" s="482">
        <v>5.33</v>
      </c>
      <c r="F11" s="482">
        <v>1611660</v>
      </c>
      <c r="G11" s="482">
        <v>5.32</v>
      </c>
      <c r="H11" s="482">
        <v>8583914</v>
      </c>
      <c r="I11" s="482">
        <v>0</v>
      </c>
      <c r="K11" s="480">
        <v>43846</v>
      </c>
      <c r="L11" s="482">
        <v>13.12</v>
      </c>
      <c r="M11" s="482">
        <v>13.25</v>
      </c>
      <c r="N11" s="482">
        <v>0</v>
      </c>
      <c r="O11" s="482">
        <v>13.25</v>
      </c>
      <c r="P11" s="482">
        <v>124570.3</v>
      </c>
      <c r="Q11" s="482">
        <v>13.15</v>
      </c>
      <c r="R11" s="482">
        <v>1650725</v>
      </c>
      <c r="S11" s="482">
        <v>0</v>
      </c>
      <c r="U11" s="480">
        <v>43846</v>
      </c>
      <c r="V11" s="482">
        <v>13.54</v>
      </c>
      <c r="W11" s="482">
        <v>13.85</v>
      </c>
      <c r="X11" s="482">
        <v>0</v>
      </c>
      <c r="Y11" s="482">
        <v>13.68</v>
      </c>
      <c r="Z11" s="482">
        <v>1487213</v>
      </c>
      <c r="AA11" s="482">
        <v>13.68</v>
      </c>
      <c r="AB11" s="482">
        <v>20347639</v>
      </c>
      <c r="AC11" s="482">
        <v>0</v>
      </c>
    </row>
    <row r="12" spans="1:29">
      <c r="A12" s="480">
        <v>43847</v>
      </c>
      <c r="B12" s="482">
        <v>5.22</v>
      </c>
      <c r="C12" s="482">
        <v>5.43</v>
      </c>
      <c r="D12" s="482">
        <v>0</v>
      </c>
      <c r="E12" s="482">
        <v>5.32</v>
      </c>
      <c r="F12" s="482">
        <v>1613530</v>
      </c>
      <c r="G12" s="482">
        <v>5.33</v>
      </c>
      <c r="H12" s="482">
        <v>8588005</v>
      </c>
      <c r="I12" s="482">
        <v>0</v>
      </c>
      <c r="K12" s="480">
        <v>43847</v>
      </c>
      <c r="L12" s="482">
        <v>13.16</v>
      </c>
      <c r="M12" s="482">
        <v>13.3</v>
      </c>
      <c r="N12" s="482">
        <v>0</v>
      </c>
      <c r="O12" s="482">
        <v>13.3</v>
      </c>
      <c r="P12" s="482">
        <v>124570.3</v>
      </c>
      <c r="Q12" s="482">
        <v>13.25</v>
      </c>
      <c r="R12" s="482">
        <v>1656297</v>
      </c>
      <c r="S12" s="482">
        <v>0</v>
      </c>
      <c r="U12" s="480">
        <v>43847</v>
      </c>
      <c r="V12" s="482">
        <v>13.55</v>
      </c>
      <c r="W12" s="482">
        <v>13.86</v>
      </c>
      <c r="X12" s="482">
        <v>0</v>
      </c>
      <c r="Y12" s="482">
        <v>13.69</v>
      </c>
      <c r="Z12" s="482">
        <v>1487213</v>
      </c>
      <c r="AA12" s="482">
        <v>13.68</v>
      </c>
      <c r="AB12" s="482">
        <v>20361009</v>
      </c>
      <c r="AC12" s="482">
        <v>0</v>
      </c>
    </row>
    <row r="13" spans="1:29">
      <c r="A13" s="480">
        <v>43850</v>
      </c>
      <c r="B13" s="482">
        <v>5.22</v>
      </c>
      <c r="C13" s="482">
        <v>5.43</v>
      </c>
      <c r="D13" s="482">
        <v>0</v>
      </c>
      <c r="E13" s="482">
        <v>5.33</v>
      </c>
      <c r="F13" s="482">
        <v>1606941</v>
      </c>
      <c r="G13" s="482">
        <v>5.32</v>
      </c>
      <c r="H13" s="482">
        <v>8561721</v>
      </c>
      <c r="I13" s="482">
        <v>0</v>
      </c>
      <c r="K13" s="480">
        <v>43850</v>
      </c>
      <c r="L13" s="482">
        <v>13.23</v>
      </c>
      <c r="M13" s="482">
        <v>13.37</v>
      </c>
      <c r="N13" s="482">
        <v>0</v>
      </c>
      <c r="O13" s="482">
        <v>13.37</v>
      </c>
      <c r="P13" s="482">
        <v>124570.3</v>
      </c>
      <c r="Q13" s="482">
        <v>13.3</v>
      </c>
      <c r="R13" s="482">
        <v>1665062</v>
      </c>
      <c r="S13" s="482">
        <v>0</v>
      </c>
      <c r="U13" s="480">
        <v>43850</v>
      </c>
      <c r="V13" s="482">
        <v>13.57</v>
      </c>
      <c r="W13" s="482">
        <v>13.88</v>
      </c>
      <c r="X13" s="482">
        <v>0</v>
      </c>
      <c r="Y13" s="482">
        <v>13.71</v>
      </c>
      <c r="Z13" s="482">
        <v>1487213</v>
      </c>
      <c r="AA13" s="482">
        <v>13.69</v>
      </c>
      <c r="AB13" s="482">
        <v>20384349</v>
      </c>
      <c r="AC13" s="482">
        <v>0</v>
      </c>
    </row>
    <row r="14" spans="1:29">
      <c r="A14" s="480">
        <v>43851</v>
      </c>
      <c r="B14" s="482">
        <v>5.23</v>
      </c>
      <c r="C14" s="482">
        <v>5.44</v>
      </c>
      <c r="D14" s="482">
        <v>0</v>
      </c>
      <c r="E14" s="482">
        <v>5.33</v>
      </c>
      <c r="F14" s="482">
        <v>1606941</v>
      </c>
      <c r="G14" s="482">
        <v>5.33</v>
      </c>
      <c r="H14" s="482">
        <v>8570160</v>
      </c>
      <c r="I14" s="482">
        <v>0</v>
      </c>
      <c r="K14" s="480">
        <v>43851</v>
      </c>
      <c r="L14" s="482">
        <v>13.26</v>
      </c>
      <c r="M14" s="482">
        <v>13.39</v>
      </c>
      <c r="N14" s="482">
        <v>0</v>
      </c>
      <c r="O14" s="482">
        <v>13.39</v>
      </c>
      <c r="P14" s="482">
        <v>127637.7</v>
      </c>
      <c r="Q14" s="482">
        <v>13.37</v>
      </c>
      <c r="R14" s="482">
        <v>1709151</v>
      </c>
      <c r="S14" s="482">
        <v>0</v>
      </c>
      <c r="U14" s="480">
        <v>43851</v>
      </c>
      <c r="V14" s="482">
        <v>13.61</v>
      </c>
      <c r="W14" s="482">
        <v>13.91</v>
      </c>
      <c r="X14" s="482">
        <v>0</v>
      </c>
      <c r="Y14" s="482">
        <v>13.74</v>
      </c>
      <c r="Z14" s="482">
        <v>1487213</v>
      </c>
      <c r="AA14" s="482">
        <v>13.71</v>
      </c>
      <c r="AB14" s="482">
        <v>20438087</v>
      </c>
      <c r="AC14" s="482">
        <v>0</v>
      </c>
    </row>
    <row r="15" spans="1:29">
      <c r="A15" s="480">
        <v>43852</v>
      </c>
      <c r="B15" s="482">
        <v>5.24</v>
      </c>
      <c r="C15" s="482">
        <v>5.45</v>
      </c>
      <c r="D15" s="482">
        <v>0</v>
      </c>
      <c r="E15" s="482">
        <v>5.34</v>
      </c>
      <c r="F15" s="482">
        <v>1606941</v>
      </c>
      <c r="G15" s="482">
        <v>5.33</v>
      </c>
      <c r="H15" s="482">
        <v>8584264</v>
      </c>
      <c r="I15" s="482">
        <v>0</v>
      </c>
      <c r="K15" s="480">
        <v>43852</v>
      </c>
      <c r="L15" s="482">
        <v>13.27</v>
      </c>
      <c r="M15" s="482">
        <v>13.41</v>
      </c>
      <c r="N15" s="482">
        <v>0</v>
      </c>
      <c r="O15" s="482">
        <v>13.41</v>
      </c>
      <c r="P15" s="482">
        <v>127637.7</v>
      </c>
      <c r="Q15" s="482">
        <v>13.39</v>
      </c>
      <c r="R15" s="482">
        <v>1711472</v>
      </c>
      <c r="S15" s="482">
        <v>0</v>
      </c>
      <c r="U15" s="480">
        <v>43852</v>
      </c>
      <c r="V15" s="482">
        <v>13.62</v>
      </c>
      <c r="W15" s="482">
        <v>13.93</v>
      </c>
      <c r="X15" s="482">
        <v>0</v>
      </c>
      <c r="Y15" s="482">
        <v>13.76</v>
      </c>
      <c r="Z15" s="482">
        <v>1487213</v>
      </c>
      <c r="AA15" s="482">
        <v>13.74</v>
      </c>
      <c r="AB15" s="482">
        <v>20464630</v>
      </c>
      <c r="AC15" s="482">
        <v>0</v>
      </c>
    </row>
    <row r="16" spans="1:29">
      <c r="A16" s="480">
        <v>43853</v>
      </c>
      <c r="B16" s="482">
        <v>5.24</v>
      </c>
      <c r="C16" s="482">
        <v>5.46</v>
      </c>
      <c r="D16" s="482">
        <v>0</v>
      </c>
      <c r="E16" s="482">
        <v>5.35</v>
      </c>
      <c r="F16" s="482">
        <v>1606428</v>
      </c>
      <c r="G16" s="482">
        <v>5.34</v>
      </c>
      <c r="H16" s="482">
        <v>8594352</v>
      </c>
      <c r="I16" s="482">
        <v>0</v>
      </c>
      <c r="K16" s="480">
        <v>43853</v>
      </c>
      <c r="L16" s="482">
        <v>13.22</v>
      </c>
      <c r="M16" s="482">
        <v>13.35</v>
      </c>
      <c r="N16" s="482">
        <v>0</v>
      </c>
      <c r="O16" s="482">
        <v>13.35</v>
      </c>
      <c r="P16" s="482">
        <v>127637.7</v>
      </c>
      <c r="Q16" s="482">
        <v>13.41</v>
      </c>
      <c r="R16" s="482">
        <v>1704206</v>
      </c>
      <c r="S16" s="482">
        <v>0</v>
      </c>
      <c r="U16" s="480">
        <v>43853</v>
      </c>
      <c r="V16" s="482">
        <v>13.63</v>
      </c>
      <c r="W16" s="482">
        <v>13.94</v>
      </c>
      <c r="X16" s="482">
        <v>0</v>
      </c>
      <c r="Y16" s="482">
        <v>13.77</v>
      </c>
      <c r="Z16" s="482">
        <v>1487213</v>
      </c>
      <c r="AA16" s="482">
        <v>13.76</v>
      </c>
      <c r="AB16" s="482">
        <v>20474518</v>
      </c>
      <c r="AC16" s="482">
        <v>0</v>
      </c>
    </row>
    <row r="17" spans="1:29">
      <c r="A17" s="480">
        <v>43854</v>
      </c>
      <c r="B17" s="482">
        <v>5.24</v>
      </c>
      <c r="C17" s="482">
        <v>5.46</v>
      </c>
      <c r="D17" s="482">
        <v>0</v>
      </c>
      <c r="E17" s="482">
        <v>5.35</v>
      </c>
      <c r="F17" s="482">
        <v>1607185</v>
      </c>
      <c r="G17" s="482">
        <v>5.35</v>
      </c>
      <c r="H17" s="482">
        <v>8600359</v>
      </c>
      <c r="I17" s="482">
        <v>0</v>
      </c>
      <c r="K17" s="480">
        <v>43854</v>
      </c>
      <c r="L17" s="482">
        <v>13.36</v>
      </c>
      <c r="M17" s="482">
        <v>13.49</v>
      </c>
      <c r="N17" s="482">
        <v>0</v>
      </c>
      <c r="O17" s="482">
        <v>13.49</v>
      </c>
      <c r="P17" s="482">
        <v>127637.7</v>
      </c>
      <c r="Q17" s="482">
        <v>13.35</v>
      </c>
      <c r="R17" s="482">
        <v>1722182</v>
      </c>
      <c r="S17" s="482">
        <v>0</v>
      </c>
      <c r="U17" s="480">
        <v>43854</v>
      </c>
      <c r="V17" s="482">
        <v>13.66</v>
      </c>
      <c r="W17" s="482">
        <v>13.97</v>
      </c>
      <c r="X17" s="482">
        <v>0</v>
      </c>
      <c r="Y17" s="482">
        <v>13.8</v>
      </c>
      <c r="Z17" s="482">
        <v>1487213</v>
      </c>
      <c r="AA17" s="482">
        <v>13.77</v>
      </c>
      <c r="AB17" s="482">
        <v>20517083</v>
      </c>
      <c r="AC17" s="482">
        <v>0</v>
      </c>
    </row>
    <row r="18" spans="1:29">
      <c r="A18" s="480">
        <v>43857</v>
      </c>
      <c r="B18" s="482">
        <v>5.27</v>
      </c>
      <c r="C18" s="482">
        <v>5.48</v>
      </c>
      <c r="D18" s="482">
        <v>0</v>
      </c>
      <c r="E18" s="482">
        <v>5.38</v>
      </c>
      <c r="F18" s="482">
        <v>1605232</v>
      </c>
      <c r="G18" s="482">
        <v>5.35</v>
      </c>
      <c r="H18" s="482">
        <v>8631180</v>
      </c>
      <c r="I18" s="482">
        <v>0</v>
      </c>
      <c r="K18" s="480">
        <v>43857</v>
      </c>
      <c r="L18" s="482">
        <v>13.2</v>
      </c>
      <c r="M18" s="482">
        <v>13.34</v>
      </c>
      <c r="N18" s="482">
        <v>0</v>
      </c>
      <c r="O18" s="482">
        <v>13.34</v>
      </c>
      <c r="P18" s="482">
        <v>149871.9</v>
      </c>
      <c r="Q18" s="482">
        <v>13.49</v>
      </c>
      <c r="R18" s="482">
        <v>1998664</v>
      </c>
      <c r="S18" s="482">
        <v>0</v>
      </c>
      <c r="U18" s="480">
        <v>43857</v>
      </c>
      <c r="V18" s="482">
        <v>13.69</v>
      </c>
      <c r="W18" s="482">
        <v>14.01</v>
      </c>
      <c r="X18" s="482">
        <v>0</v>
      </c>
      <c r="Y18" s="482">
        <v>13.83</v>
      </c>
      <c r="Z18" s="482">
        <v>1487213</v>
      </c>
      <c r="AA18" s="482">
        <v>13.8</v>
      </c>
      <c r="AB18" s="482">
        <v>20572181</v>
      </c>
      <c r="AC18" s="482">
        <v>0</v>
      </c>
    </row>
    <row r="19" spans="1:29">
      <c r="A19" s="480">
        <v>43858</v>
      </c>
      <c r="B19" s="482">
        <v>5.27</v>
      </c>
      <c r="C19" s="482">
        <v>5.49</v>
      </c>
      <c r="D19" s="482">
        <v>0</v>
      </c>
      <c r="E19" s="482">
        <v>5.38</v>
      </c>
      <c r="F19" s="482">
        <v>1605232</v>
      </c>
      <c r="G19" s="482">
        <v>5.38</v>
      </c>
      <c r="H19" s="482">
        <v>8637273</v>
      </c>
      <c r="I19" s="482">
        <v>0</v>
      </c>
      <c r="K19" s="480">
        <v>43858</v>
      </c>
      <c r="L19" s="482">
        <v>13.16</v>
      </c>
      <c r="M19" s="482">
        <v>13.3</v>
      </c>
      <c r="N19" s="482">
        <v>0</v>
      </c>
      <c r="O19" s="482">
        <v>13.3</v>
      </c>
      <c r="P19" s="482">
        <v>149871.9</v>
      </c>
      <c r="Q19" s="482">
        <v>13.34</v>
      </c>
      <c r="R19" s="482">
        <v>1992607</v>
      </c>
      <c r="S19" s="482">
        <v>0</v>
      </c>
      <c r="U19" s="480">
        <v>43858</v>
      </c>
      <c r="V19" s="482">
        <v>13.68</v>
      </c>
      <c r="W19" s="482">
        <v>13.99</v>
      </c>
      <c r="X19" s="482">
        <v>0</v>
      </c>
      <c r="Y19" s="482">
        <v>13.81</v>
      </c>
      <c r="Z19" s="482">
        <v>1487213</v>
      </c>
      <c r="AA19" s="482">
        <v>13.83</v>
      </c>
      <c r="AB19" s="482">
        <v>20543687</v>
      </c>
      <c r="AC19" s="482">
        <v>0</v>
      </c>
    </row>
    <row r="20" spans="1:29">
      <c r="A20" s="480">
        <v>43859</v>
      </c>
      <c r="B20" s="482">
        <v>5.27</v>
      </c>
      <c r="C20" s="482">
        <v>5.48</v>
      </c>
      <c r="D20" s="482">
        <v>0</v>
      </c>
      <c r="E20" s="482">
        <v>5.38</v>
      </c>
      <c r="F20" s="482">
        <v>1604289</v>
      </c>
      <c r="G20" s="482">
        <v>5.38</v>
      </c>
      <c r="H20" s="482">
        <v>8626880</v>
      </c>
      <c r="I20" s="482">
        <v>0</v>
      </c>
      <c r="K20" s="480">
        <v>43859</v>
      </c>
      <c r="L20" s="482">
        <v>13.14</v>
      </c>
      <c r="M20" s="482">
        <v>13.27</v>
      </c>
      <c r="N20" s="482">
        <v>0</v>
      </c>
      <c r="O20" s="482">
        <v>13.27</v>
      </c>
      <c r="P20" s="482">
        <v>156393.79999999999</v>
      </c>
      <c r="Q20" s="482">
        <v>13.3</v>
      </c>
      <c r="R20" s="482">
        <v>2076024</v>
      </c>
      <c r="S20" s="482">
        <v>0</v>
      </c>
      <c r="U20" s="480">
        <v>43859</v>
      </c>
      <c r="V20" s="482">
        <v>13.69</v>
      </c>
      <c r="W20" s="482">
        <v>14</v>
      </c>
      <c r="X20" s="482">
        <v>0</v>
      </c>
      <c r="Y20" s="482">
        <v>13.83</v>
      </c>
      <c r="Z20" s="482">
        <v>1487213</v>
      </c>
      <c r="AA20" s="482">
        <v>13.81</v>
      </c>
      <c r="AB20" s="482">
        <v>20564609</v>
      </c>
      <c r="AC20" s="482">
        <v>0</v>
      </c>
    </row>
    <row r="21" spans="1:29">
      <c r="A21" s="480">
        <v>43860</v>
      </c>
      <c r="B21" s="482">
        <v>5.27</v>
      </c>
      <c r="C21" s="482">
        <v>5.49</v>
      </c>
      <c r="D21" s="482">
        <v>0</v>
      </c>
      <c r="E21" s="482">
        <v>5.38</v>
      </c>
      <c r="F21" s="482">
        <v>1606141</v>
      </c>
      <c r="G21" s="482">
        <v>5.38</v>
      </c>
      <c r="H21" s="482">
        <v>8641979</v>
      </c>
      <c r="I21" s="482">
        <v>0</v>
      </c>
      <c r="K21" s="480">
        <v>43860</v>
      </c>
      <c r="L21" s="482">
        <v>12.99</v>
      </c>
      <c r="M21" s="482">
        <v>13.12</v>
      </c>
      <c r="N21" s="482">
        <v>0</v>
      </c>
      <c r="O21" s="482">
        <v>13.12</v>
      </c>
      <c r="P21" s="482">
        <v>156393.79999999999</v>
      </c>
      <c r="Q21" s="482">
        <v>13.27</v>
      </c>
      <c r="R21" s="482">
        <v>2051812</v>
      </c>
      <c r="S21" s="482">
        <v>0</v>
      </c>
      <c r="U21" s="480">
        <v>43860</v>
      </c>
      <c r="V21" s="482">
        <v>13.68</v>
      </c>
      <c r="W21" s="482">
        <v>13.99</v>
      </c>
      <c r="X21" s="482">
        <v>0</v>
      </c>
      <c r="Y21" s="482">
        <v>13.82</v>
      </c>
      <c r="Z21" s="482">
        <v>1487213</v>
      </c>
      <c r="AA21" s="482">
        <v>13.83</v>
      </c>
      <c r="AB21" s="482">
        <v>20552463</v>
      </c>
      <c r="AC21" s="482">
        <v>0</v>
      </c>
    </row>
    <row r="22" spans="1:29">
      <c r="A22" s="480">
        <v>43861</v>
      </c>
      <c r="B22" s="482">
        <v>5.27</v>
      </c>
      <c r="C22" s="482">
        <v>5.48</v>
      </c>
      <c r="D22" s="482">
        <v>0</v>
      </c>
      <c r="E22" s="482">
        <v>5.38</v>
      </c>
      <c r="F22" s="482">
        <v>1605398</v>
      </c>
      <c r="G22" s="482">
        <v>5.38</v>
      </c>
      <c r="H22" s="482">
        <v>8631849</v>
      </c>
      <c r="I22" s="482">
        <v>0</v>
      </c>
      <c r="K22" s="480">
        <v>43861</v>
      </c>
      <c r="L22" s="482">
        <v>12.84</v>
      </c>
      <c r="M22" s="482">
        <v>12.97</v>
      </c>
      <c r="N22" s="482">
        <v>0</v>
      </c>
      <c r="O22" s="482">
        <v>12.97</v>
      </c>
      <c r="P22" s="482">
        <v>158375.6</v>
      </c>
      <c r="Q22" s="482">
        <v>13.12</v>
      </c>
      <c r="R22" s="482">
        <v>2054308</v>
      </c>
      <c r="S22" s="482">
        <v>0</v>
      </c>
      <c r="U22" s="480">
        <v>43861</v>
      </c>
      <c r="V22" s="482">
        <v>13.66</v>
      </c>
      <c r="W22" s="482">
        <v>13.97</v>
      </c>
      <c r="X22" s="482">
        <v>0</v>
      </c>
      <c r="Y22" s="482">
        <v>13.8</v>
      </c>
      <c r="Z22" s="482">
        <v>1487213</v>
      </c>
      <c r="AA22" s="482">
        <v>13.82</v>
      </c>
      <c r="AB22" s="482">
        <v>20524200</v>
      </c>
      <c r="AC22" s="482">
        <v>0</v>
      </c>
    </row>
    <row r="23" spans="1:29">
      <c r="A23" s="480">
        <v>43864</v>
      </c>
      <c r="B23" s="482">
        <v>5.26</v>
      </c>
      <c r="C23" s="482">
        <v>5.48</v>
      </c>
      <c r="D23" s="482">
        <v>0</v>
      </c>
      <c r="E23" s="482">
        <v>5.37</v>
      </c>
      <c r="F23" s="482">
        <v>1605398</v>
      </c>
      <c r="G23" s="482">
        <v>5.38</v>
      </c>
      <c r="H23" s="482">
        <v>8623082</v>
      </c>
      <c r="I23" s="482">
        <v>0</v>
      </c>
      <c r="K23" s="480">
        <v>43864</v>
      </c>
      <c r="L23" s="482">
        <v>12.76</v>
      </c>
      <c r="M23" s="482">
        <v>12.89</v>
      </c>
      <c r="N23" s="482">
        <v>0</v>
      </c>
      <c r="O23" s="482">
        <v>12.89</v>
      </c>
      <c r="P23" s="482">
        <v>163001.20000000001</v>
      </c>
      <c r="Q23" s="482">
        <v>12.97</v>
      </c>
      <c r="R23" s="482">
        <v>2100745</v>
      </c>
      <c r="S23" s="482">
        <v>0</v>
      </c>
      <c r="U23" s="480">
        <v>43864</v>
      </c>
      <c r="V23" s="482">
        <v>13.65</v>
      </c>
      <c r="W23" s="482">
        <v>13.96</v>
      </c>
      <c r="X23" s="482">
        <v>0</v>
      </c>
      <c r="Y23" s="482">
        <v>13.78</v>
      </c>
      <c r="Z23" s="482">
        <v>1487213</v>
      </c>
      <c r="AA23" s="482">
        <v>13.8</v>
      </c>
      <c r="AB23" s="482">
        <v>20498204</v>
      </c>
      <c r="AC23" s="482">
        <v>0</v>
      </c>
    </row>
    <row r="24" spans="1:29">
      <c r="A24" s="480">
        <v>43865</v>
      </c>
      <c r="B24" s="482">
        <v>5.28</v>
      </c>
      <c r="C24" s="482">
        <v>5.49</v>
      </c>
      <c r="D24" s="482">
        <v>0</v>
      </c>
      <c r="E24" s="482">
        <v>5.39</v>
      </c>
      <c r="F24" s="482">
        <v>1605398</v>
      </c>
      <c r="G24" s="482">
        <v>5.37</v>
      </c>
      <c r="H24" s="482">
        <v>8647777</v>
      </c>
      <c r="I24" s="482">
        <v>0</v>
      </c>
      <c r="K24" s="480">
        <v>43865</v>
      </c>
      <c r="L24" s="482">
        <v>12.93</v>
      </c>
      <c r="M24" s="482">
        <v>13.06</v>
      </c>
      <c r="N24" s="482">
        <v>0</v>
      </c>
      <c r="O24" s="482">
        <v>13.06</v>
      </c>
      <c r="P24" s="482">
        <v>163001.20000000001</v>
      </c>
      <c r="Q24" s="482">
        <v>12.89</v>
      </c>
      <c r="R24" s="482">
        <v>2129449</v>
      </c>
      <c r="S24" s="482">
        <v>0</v>
      </c>
      <c r="U24" s="480">
        <v>43865</v>
      </c>
      <c r="V24" s="482">
        <v>13.68</v>
      </c>
      <c r="W24" s="482">
        <v>13.99</v>
      </c>
      <c r="X24" s="482">
        <v>0</v>
      </c>
      <c r="Y24" s="482">
        <v>13.82</v>
      </c>
      <c r="Z24" s="482">
        <v>1487213</v>
      </c>
      <c r="AA24" s="482">
        <v>13.78</v>
      </c>
      <c r="AB24" s="482">
        <v>20555854</v>
      </c>
      <c r="AC24" s="482">
        <v>0</v>
      </c>
    </row>
    <row r="25" spans="1:29">
      <c r="A25" s="480">
        <v>43866</v>
      </c>
      <c r="B25" s="482">
        <v>5.28</v>
      </c>
      <c r="C25" s="482">
        <v>5.5</v>
      </c>
      <c r="D25" s="482">
        <v>0</v>
      </c>
      <c r="E25" s="482">
        <v>5.39</v>
      </c>
      <c r="F25" s="482">
        <v>1604927</v>
      </c>
      <c r="G25" s="482">
        <v>5.39</v>
      </c>
      <c r="H25" s="482">
        <v>8653266</v>
      </c>
      <c r="I25" s="482">
        <v>0</v>
      </c>
      <c r="K25" s="480">
        <v>43866</v>
      </c>
      <c r="L25" s="482">
        <v>12.99</v>
      </c>
      <c r="M25" s="482">
        <v>13.13</v>
      </c>
      <c r="N25" s="482">
        <v>0</v>
      </c>
      <c r="O25" s="482">
        <v>13.13</v>
      </c>
      <c r="P25" s="482">
        <v>169124.9</v>
      </c>
      <c r="Q25" s="482">
        <v>13.06</v>
      </c>
      <c r="R25" s="482">
        <v>2219940</v>
      </c>
      <c r="S25" s="482">
        <v>0</v>
      </c>
      <c r="U25" s="480">
        <v>43866</v>
      </c>
      <c r="V25" s="482">
        <v>13.7</v>
      </c>
      <c r="W25" s="482">
        <v>14.01</v>
      </c>
      <c r="X25" s="482">
        <v>0</v>
      </c>
      <c r="Y25" s="482">
        <v>13.84</v>
      </c>
      <c r="Z25" s="482">
        <v>1487213</v>
      </c>
      <c r="AA25" s="482">
        <v>13.82</v>
      </c>
      <c r="AB25" s="482">
        <v>20582657</v>
      </c>
      <c r="AC25" s="482">
        <v>0</v>
      </c>
    </row>
    <row r="26" spans="1:29">
      <c r="A26" s="480">
        <v>43867</v>
      </c>
      <c r="B26" s="482">
        <v>5.29</v>
      </c>
      <c r="C26" s="482">
        <v>5.51</v>
      </c>
      <c r="D26" s="482">
        <v>0</v>
      </c>
      <c r="E26" s="482">
        <v>5.4</v>
      </c>
      <c r="F26" s="482">
        <v>1602325</v>
      </c>
      <c r="G26" s="482">
        <v>5.39</v>
      </c>
      <c r="H26" s="482">
        <v>8656885</v>
      </c>
      <c r="I26" s="482">
        <v>0</v>
      </c>
      <c r="K26" s="480">
        <v>43867</v>
      </c>
      <c r="L26" s="482">
        <v>12.99</v>
      </c>
      <c r="M26" s="482">
        <v>13.12</v>
      </c>
      <c r="N26" s="482">
        <v>0</v>
      </c>
      <c r="O26" s="482">
        <v>13.12</v>
      </c>
      <c r="P26" s="482">
        <v>169124.9</v>
      </c>
      <c r="Q26" s="482">
        <v>13.13</v>
      </c>
      <c r="R26" s="482">
        <v>2219354</v>
      </c>
      <c r="S26" s="482">
        <v>0</v>
      </c>
      <c r="U26" s="480">
        <v>43867</v>
      </c>
      <c r="V26" s="482">
        <v>13.74</v>
      </c>
      <c r="W26" s="482">
        <v>14.05</v>
      </c>
      <c r="X26" s="482">
        <v>0</v>
      </c>
      <c r="Y26" s="482">
        <v>13.88</v>
      </c>
      <c r="Z26" s="482">
        <v>1487213</v>
      </c>
      <c r="AA26" s="482">
        <v>13.84</v>
      </c>
      <c r="AB26" s="482">
        <v>20636421</v>
      </c>
      <c r="AC26" s="482">
        <v>0</v>
      </c>
    </row>
    <row r="27" spans="1:29">
      <c r="A27" s="480">
        <v>43868</v>
      </c>
      <c r="B27" s="482">
        <v>5.31</v>
      </c>
      <c r="C27" s="482">
        <v>5.53</v>
      </c>
      <c r="D27" s="482">
        <v>0</v>
      </c>
      <c r="E27" s="482">
        <v>5.42</v>
      </c>
      <c r="F27" s="482">
        <v>1602325</v>
      </c>
      <c r="G27" s="482">
        <v>5.4</v>
      </c>
      <c r="H27" s="482">
        <v>8680325</v>
      </c>
      <c r="I27" s="482">
        <v>0</v>
      </c>
      <c r="K27" s="480">
        <v>43868</v>
      </c>
      <c r="L27" s="482">
        <v>12.84</v>
      </c>
      <c r="M27" s="482">
        <v>12.97</v>
      </c>
      <c r="N27" s="482">
        <v>0</v>
      </c>
      <c r="O27" s="482">
        <v>12.97</v>
      </c>
      <c r="P27" s="482">
        <v>169124.9</v>
      </c>
      <c r="Q27" s="482">
        <v>13.12</v>
      </c>
      <c r="R27" s="482">
        <v>2193001</v>
      </c>
      <c r="S27" s="482">
        <v>0</v>
      </c>
      <c r="U27" s="480">
        <v>43868</v>
      </c>
      <c r="V27" s="482">
        <v>13.76</v>
      </c>
      <c r="W27" s="482">
        <v>14.07</v>
      </c>
      <c r="X27" s="482">
        <v>0</v>
      </c>
      <c r="Y27" s="482">
        <v>13.9</v>
      </c>
      <c r="Z27" s="482">
        <v>1487213</v>
      </c>
      <c r="AA27" s="482">
        <v>13.88</v>
      </c>
      <c r="AB27" s="482">
        <v>20667853</v>
      </c>
      <c r="AC27" s="482">
        <v>0</v>
      </c>
    </row>
    <row r="28" spans="1:29">
      <c r="A28" s="480">
        <v>43871</v>
      </c>
      <c r="B28" s="482">
        <v>5.32</v>
      </c>
      <c r="C28" s="482">
        <v>5.53</v>
      </c>
      <c r="D28" s="482">
        <v>0</v>
      </c>
      <c r="E28" s="482">
        <v>5.42</v>
      </c>
      <c r="F28" s="482">
        <v>1602051</v>
      </c>
      <c r="G28" s="482">
        <v>5.42</v>
      </c>
      <c r="H28" s="482">
        <v>8689100</v>
      </c>
      <c r="I28" s="482">
        <v>0</v>
      </c>
      <c r="K28" s="480">
        <v>43871</v>
      </c>
      <c r="L28" s="482">
        <v>12.75</v>
      </c>
      <c r="M28" s="482">
        <v>12.88</v>
      </c>
      <c r="N28" s="482">
        <v>0</v>
      </c>
      <c r="O28" s="482">
        <v>12.88</v>
      </c>
      <c r="P28" s="482">
        <v>169124.9</v>
      </c>
      <c r="Q28" s="482">
        <v>12.97</v>
      </c>
      <c r="R28" s="482">
        <v>2178151</v>
      </c>
      <c r="S28" s="482">
        <v>0</v>
      </c>
      <c r="U28" s="480">
        <v>43871</v>
      </c>
      <c r="V28" s="482">
        <v>13.76</v>
      </c>
      <c r="W28" s="482">
        <v>14.07</v>
      </c>
      <c r="X28" s="482">
        <v>0</v>
      </c>
      <c r="Y28" s="482">
        <v>13.9</v>
      </c>
      <c r="Z28" s="482">
        <v>1487213</v>
      </c>
      <c r="AA28" s="482">
        <v>13.9</v>
      </c>
      <c r="AB28" s="482">
        <v>20668836</v>
      </c>
      <c r="AC28" s="482">
        <v>0</v>
      </c>
    </row>
    <row r="29" spans="1:29">
      <c r="A29" s="480">
        <v>43872</v>
      </c>
      <c r="B29" s="482">
        <v>5.32</v>
      </c>
      <c r="C29" s="482">
        <v>5.53</v>
      </c>
      <c r="D29" s="482">
        <v>0</v>
      </c>
      <c r="E29" s="482">
        <v>5.43</v>
      </c>
      <c r="F29" s="482">
        <v>1602051</v>
      </c>
      <c r="G29" s="482">
        <v>5.42</v>
      </c>
      <c r="H29" s="482">
        <v>8693348</v>
      </c>
      <c r="I29" s="482">
        <v>0</v>
      </c>
      <c r="K29" s="480">
        <v>43872</v>
      </c>
      <c r="L29" s="482">
        <v>12.93</v>
      </c>
      <c r="M29" s="482">
        <v>13.06</v>
      </c>
      <c r="N29" s="482">
        <v>0</v>
      </c>
      <c r="O29" s="482">
        <v>13.06</v>
      </c>
      <c r="P29" s="482">
        <v>169124.9</v>
      </c>
      <c r="Q29" s="482">
        <v>12.88</v>
      </c>
      <c r="R29" s="482">
        <v>2208650</v>
      </c>
      <c r="S29" s="482">
        <v>0</v>
      </c>
      <c r="U29" s="480">
        <v>43872</v>
      </c>
      <c r="V29" s="482">
        <v>13.79</v>
      </c>
      <c r="W29" s="482">
        <v>14.1</v>
      </c>
      <c r="X29" s="482">
        <v>0</v>
      </c>
      <c r="Y29" s="482">
        <v>13.93</v>
      </c>
      <c r="Z29" s="482">
        <v>1487213</v>
      </c>
      <c r="AA29" s="482">
        <v>13.9</v>
      </c>
      <c r="AB29" s="482">
        <v>20709385</v>
      </c>
      <c r="AC29" s="482">
        <v>0</v>
      </c>
    </row>
    <row r="30" spans="1:29">
      <c r="A30" s="480">
        <v>43873</v>
      </c>
      <c r="B30" s="482">
        <v>5.33</v>
      </c>
      <c r="C30" s="482">
        <v>5.55</v>
      </c>
      <c r="D30" s="482">
        <v>0</v>
      </c>
      <c r="E30" s="482">
        <v>5.44</v>
      </c>
      <c r="F30" s="482">
        <v>1601978</v>
      </c>
      <c r="G30" s="482">
        <v>5.43</v>
      </c>
      <c r="H30" s="482">
        <v>8711111</v>
      </c>
      <c r="I30" s="482">
        <v>0</v>
      </c>
      <c r="K30" s="480">
        <v>43873</v>
      </c>
      <c r="L30" s="482">
        <v>12.96</v>
      </c>
      <c r="M30" s="482">
        <v>13.1</v>
      </c>
      <c r="N30" s="482">
        <v>0</v>
      </c>
      <c r="O30" s="482">
        <v>13.1</v>
      </c>
      <c r="P30" s="482">
        <v>169086.6</v>
      </c>
      <c r="Q30" s="482">
        <v>13.06</v>
      </c>
      <c r="R30" s="482">
        <v>2214298</v>
      </c>
      <c r="S30" s="482">
        <v>0</v>
      </c>
      <c r="U30" s="480">
        <v>43873</v>
      </c>
      <c r="V30" s="482">
        <v>13.85</v>
      </c>
      <c r="W30" s="482">
        <v>14.16</v>
      </c>
      <c r="X30" s="482">
        <v>0</v>
      </c>
      <c r="Y30" s="482">
        <v>13.99</v>
      </c>
      <c r="Z30" s="482">
        <v>1487213</v>
      </c>
      <c r="AA30" s="482">
        <v>13.93</v>
      </c>
      <c r="AB30" s="482">
        <v>20802519</v>
      </c>
      <c r="AC30" s="482">
        <v>0</v>
      </c>
    </row>
    <row r="31" spans="1:29">
      <c r="A31" s="480">
        <v>43874</v>
      </c>
      <c r="B31" s="482">
        <v>5.34</v>
      </c>
      <c r="C31" s="482">
        <v>5.56</v>
      </c>
      <c r="D31" s="482">
        <v>0</v>
      </c>
      <c r="E31" s="482">
        <v>5.45</v>
      </c>
      <c r="F31" s="482">
        <v>1601923</v>
      </c>
      <c r="G31" s="482">
        <v>5.44</v>
      </c>
      <c r="H31" s="482">
        <v>8724349</v>
      </c>
      <c r="I31" s="482">
        <v>0</v>
      </c>
      <c r="K31" s="480">
        <v>43874</v>
      </c>
      <c r="L31" s="482">
        <v>12.98</v>
      </c>
      <c r="M31" s="482">
        <v>13.11</v>
      </c>
      <c r="N31" s="482">
        <v>0</v>
      </c>
      <c r="O31" s="482">
        <v>13.11</v>
      </c>
      <c r="P31" s="482">
        <v>173668.3</v>
      </c>
      <c r="Q31" s="482">
        <v>13.1</v>
      </c>
      <c r="R31" s="482">
        <v>2277464</v>
      </c>
      <c r="S31" s="482">
        <v>0</v>
      </c>
      <c r="U31" s="480">
        <v>43874</v>
      </c>
      <c r="V31" s="482">
        <v>13.86</v>
      </c>
      <c r="W31" s="482">
        <v>14.17</v>
      </c>
      <c r="X31" s="482">
        <v>0</v>
      </c>
      <c r="Y31" s="482">
        <v>14</v>
      </c>
      <c r="Z31" s="482">
        <v>1487213</v>
      </c>
      <c r="AA31" s="482">
        <v>13.99</v>
      </c>
      <c r="AB31" s="482">
        <v>20818206</v>
      </c>
      <c r="AC31" s="482">
        <v>0</v>
      </c>
    </row>
    <row r="32" spans="1:29">
      <c r="A32" s="480">
        <v>43875</v>
      </c>
      <c r="B32" s="482">
        <v>5.34</v>
      </c>
      <c r="C32" s="482">
        <v>5.55</v>
      </c>
      <c r="D32" s="482">
        <v>0</v>
      </c>
      <c r="E32" s="482">
        <v>5.45</v>
      </c>
      <c r="F32" s="482">
        <v>1601463</v>
      </c>
      <c r="G32" s="482">
        <v>5.45</v>
      </c>
      <c r="H32" s="482">
        <v>8719983</v>
      </c>
      <c r="I32" s="482">
        <v>0</v>
      </c>
      <c r="K32" s="480">
        <v>43875</v>
      </c>
      <c r="L32" s="482">
        <v>13.04</v>
      </c>
      <c r="M32" s="482">
        <v>13.17</v>
      </c>
      <c r="N32" s="482">
        <v>0</v>
      </c>
      <c r="O32" s="482">
        <v>13.17</v>
      </c>
      <c r="P32" s="482">
        <v>173668.3</v>
      </c>
      <c r="Q32" s="482">
        <v>13.11</v>
      </c>
      <c r="R32" s="482">
        <v>2286701</v>
      </c>
      <c r="S32" s="482">
        <v>0</v>
      </c>
      <c r="U32" s="480">
        <v>43875</v>
      </c>
      <c r="V32" s="482">
        <v>13.86</v>
      </c>
      <c r="W32" s="482">
        <v>14.18</v>
      </c>
      <c r="X32" s="482">
        <v>0</v>
      </c>
      <c r="Y32" s="482">
        <v>14</v>
      </c>
      <c r="Z32" s="482">
        <v>1487213</v>
      </c>
      <c r="AA32" s="482">
        <v>14</v>
      </c>
      <c r="AB32" s="482">
        <v>20825358</v>
      </c>
      <c r="AC32" s="482">
        <v>0</v>
      </c>
    </row>
    <row r="33" spans="1:29">
      <c r="A33" s="480">
        <v>43878</v>
      </c>
      <c r="B33" s="482">
        <v>5.33</v>
      </c>
      <c r="C33" s="482">
        <v>5.55</v>
      </c>
      <c r="D33" s="482">
        <v>0</v>
      </c>
      <c r="E33" s="482">
        <v>5.44</v>
      </c>
      <c r="F33" s="482">
        <v>1601050</v>
      </c>
      <c r="G33" s="482">
        <v>5.45</v>
      </c>
      <c r="H33" s="482">
        <v>8712752</v>
      </c>
      <c r="I33" s="482">
        <v>0</v>
      </c>
      <c r="K33" s="480">
        <v>43878</v>
      </c>
      <c r="L33" s="482">
        <v>13</v>
      </c>
      <c r="M33" s="482">
        <v>13.13</v>
      </c>
      <c r="N33" s="482">
        <v>0</v>
      </c>
      <c r="O33" s="482">
        <v>13.13</v>
      </c>
      <c r="P33" s="482">
        <v>173668.3</v>
      </c>
      <c r="Q33" s="482">
        <v>13.17</v>
      </c>
      <c r="R33" s="482">
        <v>2279985</v>
      </c>
      <c r="S33" s="482">
        <v>0</v>
      </c>
      <c r="U33" s="480">
        <v>43878</v>
      </c>
      <c r="V33" s="482">
        <v>13.85</v>
      </c>
      <c r="W33" s="482">
        <v>14.16</v>
      </c>
      <c r="X33" s="482">
        <v>0</v>
      </c>
      <c r="Y33" s="482">
        <v>13.99</v>
      </c>
      <c r="Z33" s="482">
        <v>1487213</v>
      </c>
      <c r="AA33" s="482">
        <v>14</v>
      </c>
      <c r="AB33" s="482">
        <v>20799812</v>
      </c>
      <c r="AC33" s="482">
        <v>0</v>
      </c>
    </row>
    <row r="34" spans="1:29">
      <c r="A34" s="480">
        <v>43879</v>
      </c>
      <c r="B34" s="482">
        <v>5.33</v>
      </c>
      <c r="C34" s="482">
        <v>5.55</v>
      </c>
      <c r="D34" s="482">
        <v>0</v>
      </c>
      <c r="E34" s="482">
        <v>5.44</v>
      </c>
      <c r="F34" s="482">
        <v>1601050</v>
      </c>
      <c r="G34" s="482">
        <v>5.44</v>
      </c>
      <c r="H34" s="482">
        <v>8707784</v>
      </c>
      <c r="I34" s="482">
        <v>0</v>
      </c>
      <c r="K34" s="480">
        <v>43879</v>
      </c>
      <c r="L34" s="482">
        <v>12.88</v>
      </c>
      <c r="M34" s="482">
        <v>13.01</v>
      </c>
      <c r="N34" s="482">
        <v>0</v>
      </c>
      <c r="O34" s="482">
        <v>13.01</v>
      </c>
      <c r="P34" s="482">
        <v>173668.3</v>
      </c>
      <c r="Q34" s="482">
        <v>13.13</v>
      </c>
      <c r="R34" s="482">
        <v>2259225</v>
      </c>
      <c r="S34" s="482">
        <v>0</v>
      </c>
      <c r="U34" s="480">
        <v>43879</v>
      </c>
      <c r="V34" s="482">
        <v>13.8</v>
      </c>
      <c r="W34" s="482">
        <v>14.12</v>
      </c>
      <c r="X34" s="482">
        <v>0</v>
      </c>
      <c r="Y34" s="482">
        <v>13.94</v>
      </c>
      <c r="Z34" s="482">
        <v>1487213</v>
      </c>
      <c r="AA34" s="482">
        <v>13.99</v>
      </c>
      <c r="AB34" s="482">
        <v>20736781</v>
      </c>
      <c r="AC34" s="482">
        <v>0</v>
      </c>
    </row>
    <row r="35" spans="1:29">
      <c r="A35" s="480">
        <v>43880</v>
      </c>
      <c r="B35" s="482">
        <v>5.33</v>
      </c>
      <c r="C35" s="482">
        <v>5.55</v>
      </c>
      <c r="D35" s="482">
        <v>0</v>
      </c>
      <c r="E35" s="482">
        <v>5.44</v>
      </c>
      <c r="F35" s="482">
        <v>1603797</v>
      </c>
      <c r="G35" s="482">
        <v>5.44</v>
      </c>
      <c r="H35" s="482">
        <v>8721356</v>
      </c>
      <c r="I35" s="482">
        <v>0</v>
      </c>
      <c r="K35" s="480">
        <v>43880</v>
      </c>
      <c r="L35" s="482">
        <v>12.94</v>
      </c>
      <c r="M35" s="482">
        <v>13.07</v>
      </c>
      <c r="N35" s="482">
        <v>0</v>
      </c>
      <c r="O35" s="482">
        <v>13.07</v>
      </c>
      <c r="P35" s="482">
        <v>173668.3</v>
      </c>
      <c r="Q35" s="482">
        <v>13.01</v>
      </c>
      <c r="R35" s="482">
        <v>2269125</v>
      </c>
      <c r="S35" s="482">
        <v>0</v>
      </c>
      <c r="U35" s="480">
        <v>43880</v>
      </c>
      <c r="V35" s="482">
        <v>13.82</v>
      </c>
      <c r="W35" s="482">
        <v>14.13</v>
      </c>
      <c r="X35" s="482">
        <v>0</v>
      </c>
      <c r="Y35" s="482">
        <v>13.96</v>
      </c>
      <c r="Z35" s="482">
        <v>1487213</v>
      </c>
      <c r="AA35" s="482">
        <v>13.94</v>
      </c>
      <c r="AB35" s="482">
        <v>20756731</v>
      </c>
      <c r="AC35" s="482">
        <v>0</v>
      </c>
    </row>
    <row r="36" spans="1:29">
      <c r="A36" s="480">
        <v>43881</v>
      </c>
      <c r="B36" s="482">
        <v>5.33</v>
      </c>
      <c r="C36" s="482">
        <v>5.55</v>
      </c>
      <c r="D36" s="482">
        <v>0</v>
      </c>
      <c r="E36" s="482">
        <v>5.44</v>
      </c>
      <c r="F36" s="482">
        <v>1603797</v>
      </c>
      <c r="G36" s="482">
        <v>5.44</v>
      </c>
      <c r="H36" s="482">
        <v>8719531</v>
      </c>
      <c r="I36" s="482">
        <v>0</v>
      </c>
      <c r="K36" s="480">
        <v>43881</v>
      </c>
      <c r="L36" s="482">
        <v>12.89</v>
      </c>
      <c r="M36" s="482">
        <v>13.02</v>
      </c>
      <c r="N36" s="482">
        <v>0</v>
      </c>
      <c r="O36" s="482">
        <v>13.02</v>
      </c>
      <c r="P36" s="482">
        <v>173668.3</v>
      </c>
      <c r="Q36" s="482">
        <v>13.07</v>
      </c>
      <c r="R36" s="482">
        <v>2261378</v>
      </c>
      <c r="S36" s="482">
        <v>0</v>
      </c>
      <c r="U36" s="480">
        <v>43881</v>
      </c>
      <c r="V36" s="482">
        <v>13.81</v>
      </c>
      <c r="W36" s="482">
        <v>14.13</v>
      </c>
      <c r="X36" s="482">
        <v>0</v>
      </c>
      <c r="Y36" s="482">
        <v>13.95</v>
      </c>
      <c r="Z36" s="482">
        <v>1487213</v>
      </c>
      <c r="AA36" s="482">
        <v>13.96</v>
      </c>
      <c r="AB36" s="482">
        <v>20749113</v>
      </c>
      <c r="AC36" s="482">
        <v>0</v>
      </c>
    </row>
    <row r="37" spans="1:29">
      <c r="A37" s="480">
        <v>43882</v>
      </c>
      <c r="B37" s="482">
        <v>5.33</v>
      </c>
      <c r="C37" s="482">
        <v>5.55</v>
      </c>
      <c r="D37" s="482">
        <v>0</v>
      </c>
      <c r="E37" s="482">
        <v>5.44</v>
      </c>
      <c r="F37" s="482">
        <v>1603797</v>
      </c>
      <c r="G37" s="482">
        <v>5.44</v>
      </c>
      <c r="H37" s="482">
        <v>8724819</v>
      </c>
      <c r="I37" s="482">
        <v>0</v>
      </c>
      <c r="K37" s="480">
        <v>43882</v>
      </c>
      <c r="L37" s="482">
        <v>12.63</v>
      </c>
      <c r="M37" s="482">
        <v>12.76</v>
      </c>
      <c r="N37" s="482">
        <v>0</v>
      </c>
      <c r="O37" s="482">
        <v>12.76</v>
      </c>
      <c r="P37" s="482">
        <v>174436.3</v>
      </c>
      <c r="Q37" s="482">
        <v>13.02</v>
      </c>
      <c r="R37" s="482">
        <v>2225805</v>
      </c>
      <c r="S37" s="482">
        <v>0</v>
      </c>
      <c r="U37" s="480">
        <v>43882</v>
      </c>
      <c r="V37" s="482">
        <v>13.77</v>
      </c>
      <c r="W37" s="482">
        <v>14.08</v>
      </c>
      <c r="X37" s="482">
        <v>0</v>
      </c>
      <c r="Y37" s="482">
        <v>13.91</v>
      </c>
      <c r="Z37" s="482">
        <v>1487213</v>
      </c>
      <c r="AA37" s="482">
        <v>13.95</v>
      </c>
      <c r="AB37" s="482">
        <v>20682306</v>
      </c>
      <c r="AC37" s="482">
        <v>0</v>
      </c>
    </row>
    <row r="38" spans="1:29">
      <c r="A38" s="480">
        <v>43885</v>
      </c>
      <c r="B38" s="482">
        <v>5.3</v>
      </c>
      <c r="C38" s="482">
        <v>5.52</v>
      </c>
      <c r="D38" s="482">
        <v>0</v>
      </c>
      <c r="E38" s="482">
        <v>5.41</v>
      </c>
      <c r="F38" s="482">
        <v>1603797</v>
      </c>
      <c r="G38" s="482">
        <v>5.44</v>
      </c>
      <c r="H38" s="482">
        <v>8681226</v>
      </c>
      <c r="I38" s="482">
        <v>0</v>
      </c>
      <c r="K38" s="480">
        <v>43885</v>
      </c>
      <c r="L38" s="482">
        <v>11.62</v>
      </c>
      <c r="M38" s="482">
        <v>11.74</v>
      </c>
      <c r="N38" s="482">
        <v>0</v>
      </c>
      <c r="O38" s="482">
        <v>11.74</v>
      </c>
      <c r="P38" s="482">
        <v>174436.3</v>
      </c>
      <c r="Q38" s="482">
        <v>12.76</v>
      </c>
      <c r="R38" s="482">
        <v>2047142</v>
      </c>
      <c r="S38" s="482">
        <v>0</v>
      </c>
      <c r="U38" s="480">
        <v>43885</v>
      </c>
      <c r="V38" s="482">
        <v>13.55</v>
      </c>
      <c r="W38" s="482">
        <v>13.85</v>
      </c>
      <c r="X38" s="482">
        <v>0</v>
      </c>
      <c r="Y38" s="482">
        <v>13.68</v>
      </c>
      <c r="Z38" s="482">
        <v>1487213</v>
      </c>
      <c r="AA38" s="482">
        <v>13.91</v>
      </c>
      <c r="AB38" s="482">
        <v>20350006</v>
      </c>
      <c r="AC38" s="482">
        <v>0</v>
      </c>
    </row>
    <row r="39" spans="1:29">
      <c r="A39" s="480">
        <v>43886</v>
      </c>
      <c r="B39" s="482">
        <v>5.28</v>
      </c>
      <c r="C39" s="482">
        <v>5.5</v>
      </c>
      <c r="D39" s="482">
        <v>0</v>
      </c>
      <c r="E39" s="482">
        <v>5.39</v>
      </c>
      <c r="F39" s="482">
        <v>1603612</v>
      </c>
      <c r="G39" s="482">
        <v>5.41</v>
      </c>
      <c r="H39" s="482">
        <v>8647469</v>
      </c>
      <c r="I39" s="482">
        <v>0</v>
      </c>
      <c r="K39" s="480">
        <v>43886</v>
      </c>
      <c r="L39" s="482">
        <v>11.86</v>
      </c>
      <c r="M39" s="482">
        <v>11.98</v>
      </c>
      <c r="N39" s="482">
        <v>0</v>
      </c>
      <c r="O39" s="482">
        <v>11.98</v>
      </c>
      <c r="P39" s="482">
        <v>174436.3</v>
      </c>
      <c r="Q39" s="482">
        <v>11.74</v>
      </c>
      <c r="R39" s="482">
        <v>2089626</v>
      </c>
      <c r="S39" s="482">
        <v>0</v>
      </c>
      <c r="U39" s="480">
        <v>43886</v>
      </c>
      <c r="V39" s="482">
        <v>13.55</v>
      </c>
      <c r="W39" s="482">
        <v>13.86</v>
      </c>
      <c r="X39" s="482">
        <v>0</v>
      </c>
      <c r="Y39" s="482">
        <v>13.69</v>
      </c>
      <c r="Z39" s="482">
        <v>1487213</v>
      </c>
      <c r="AA39" s="482">
        <v>13.68</v>
      </c>
      <c r="AB39" s="482">
        <v>20358251</v>
      </c>
      <c r="AC39" s="482">
        <v>0</v>
      </c>
    </row>
    <row r="40" spans="1:29">
      <c r="A40" s="480">
        <v>43887</v>
      </c>
      <c r="B40" s="482">
        <v>5.25</v>
      </c>
      <c r="C40" s="482">
        <v>5.46</v>
      </c>
      <c r="D40" s="482">
        <v>0</v>
      </c>
      <c r="E40" s="482">
        <v>5.36</v>
      </c>
      <c r="F40" s="482">
        <v>1599409</v>
      </c>
      <c r="G40" s="482">
        <v>5.39</v>
      </c>
      <c r="H40" s="482">
        <v>8568446</v>
      </c>
      <c r="I40" s="482">
        <v>0</v>
      </c>
      <c r="K40" s="480">
        <v>43887</v>
      </c>
      <c r="L40" s="482">
        <v>11.56</v>
      </c>
      <c r="M40" s="482">
        <v>11.68</v>
      </c>
      <c r="N40" s="482">
        <v>0</v>
      </c>
      <c r="O40" s="482">
        <v>11.68</v>
      </c>
      <c r="P40" s="482">
        <v>175020.7</v>
      </c>
      <c r="Q40" s="482">
        <v>11.98</v>
      </c>
      <c r="R40" s="482">
        <v>2043490</v>
      </c>
      <c r="S40" s="482">
        <v>0</v>
      </c>
      <c r="U40" s="480">
        <v>43887</v>
      </c>
      <c r="V40" s="482">
        <v>13.41</v>
      </c>
      <c r="W40" s="482">
        <v>13.72</v>
      </c>
      <c r="X40" s="482">
        <v>0</v>
      </c>
      <c r="Y40" s="482">
        <v>13.55</v>
      </c>
      <c r="Z40" s="482">
        <v>1487213</v>
      </c>
      <c r="AA40" s="482">
        <v>13.69</v>
      </c>
      <c r="AB40" s="482">
        <v>20152293</v>
      </c>
      <c r="AC40" s="482">
        <v>0</v>
      </c>
    </row>
    <row r="41" spans="1:29">
      <c r="A41" s="480">
        <v>43888</v>
      </c>
      <c r="B41" s="482">
        <v>5.23</v>
      </c>
      <c r="C41" s="482">
        <v>5.44</v>
      </c>
      <c r="D41" s="482">
        <v>0</v>
      </c>
      <c r="E41" s="482">
        <v>5.33</v>
      </c>
      <c r="F41" s="482">
        <v>1599409</v>
      </c>
      <c r="G41" s="482">
        <v>5.36</v>
      </c>
      <c r="H41" s="482">
        <v>8527903</v>
      </c>
      <c r="I41" s="482">
        <v>0</v>
      </c>
      <c r="K41" s="480">
        <v>43888</v>
      </c>
      <c r="L41" s="482">
        <v>10.97</v>
      </c>
      <c r="M41" s="482">
        <v>11.08</v>
      </c>
      <c r="N41" s="482">
        <v>0</v>
      </c>
      <c r="O41" s="482">
        <v>11.08</v>
      </c>
      <c r="P41" s="482">
        <v>175020.7</v>
      </c>
      <c r="Q41" s="482">
        <v>11.68</v>
      </c>
      <c r="R41" s="482">
        <v>1938641</v>
      </c>
      <c r="S41" s="482">
        <v>0</v>
      </c>
      <c r="U41" s="480">
        <v>43888</v>
      </c>
      <c r="V41" s="482">
        <v>13.23</v>
      </c>
      <c r="W41" s="482">
        <v>13.53</v>
      </c>
      <c r="X41" s="482">
        <v>0</v>
      </c>
      <c r="Y41" s="482">
        <v>13.36</v>
      </c>
      <c r="Z41" s="482">
        <v>1487213</v>
      </c>
      <c r="AA41" s="482">
        <v>13.55</v>
      </c>
      <c r="AB41" s="482">
        <v>19872620</v>
      </c>
      <c r="AC41" s="482">
        <v>0</v>
      </c>
    </row>
    <row r="42" spans="1:29">
      <c r="A42" s="480">
        <v>43889</v>
      </c>
      <c r="B42" s="482">
        <v>5.17</v>
      </c>
      <c r="C42" s="482">
        <v>5.38</v>
      </c>
      <c r="D42" s="482">
        <v>0</v>
      </c>
      <c r="E42" s="482">
        <v>5.27</v>
      </c>
      <c r="F42" s="482">
        <v>1601275</v>
      </c>
      <c r="G42" s="482">
        <v>5.33</v>
      </c>
      <c r="H42" s="482">
        <v>8442764</v>
      </c>
      <c r="I42" s="482">
        <v>0</v>
      </c>
      <c r="K42" s="480">
        <v>43889</v>
      </c>
      <c r="L42" s="482">
        <v>10.29</v>
      </c>
      <c r="M42" s="482">
        <v>10.39</v>
      </c>
      <c r="N42" s="482">
        <v>0</v>
      </c>
      <c r="O42" s="482">
        <v>10.39</v>
      </c>
      <c r="P42" s="482">
        <v>175020.7</v>
      </c>
      <c r="Q42" s="482">
        <v>11.08</v>
      </c>
      <c r="R42" s="482">
        <v>1818568</v>
      </c>
      <c r="S42" s="482">
        <v>0</v>
      </c>
      <c r="U42" s="480">
        <v>43889</v>
      </c>
      <c r="V42" s="482">
        <v>13.03</v>
      </c>
      <c r="W42" s="482">
        <v>13.33</v>
      </c>
      <c r="X42" s="482">
        <v>0</v>
      </c>
      <c r="Y42" s="482">
        <v>13.17</v>
      </c>
      <c r="Z42" s="482">
        <v>1487213</v>
      </c>
      <c r="AA42" s="482">
        <v>13.36</v>
      </c>
      <c r="AB42" s="482">
        <v>19580702</v>
      </c>
      <c r="AC42" s="482">
        <v>0</v>
      </c>
    </row>
    <row r="43" spans="1:29">
      <c r="A43" s="480">
        <v>43893</v>
      </c>
      <c r="B43" s="482">
        <v>5.19</v>
      </c>
      <c r="C43" s="482">
        <v>5.4</v>
      </c>
      <c r="D43" s="482">
        <v>0</v>
      </c>
      <c r="E43" s="482">
        <v>5.3</v>
      </c>
      <c r="F43" s="482">
        <v>1601351</v>
      </c>
      <c r="G43" s="482">
        <v>5.27</v>
      </c>
      <c r="H43" s="482">
        <v>8484315</v>
      </c>
      <c r="I43" s="482">
        <v>0</v>
      </c>
      <c r="K43" s="480">
        <v>43893</v>
      </c>
      <c r="L43" s="482">
        <v>10.95</v>
      </c>
      <c r="M43" s="482">
        <v>11.06</v>
      </c>
      <c r="N43" s="482">
        <v>0</v>
      </c>
      <c r="O43" s="482">
        <v>11.06</v>
      </c>
      <c r="P43" s="482">
        <v>197156</v>
      </c>
      <c r="Q43" s="482">
        <v>10.39</v>
      </c>
      <c r="R43" s="482">
        <v>2180125</v>
      </c>
      <c r="S43" s="482">
        <v>0</v>
      </c>
      <c r="U43" s="480">
        <v>43893</v>
      </c>
      <c r="V43" s="482">
        <v>13.21</v>
      </c>
      <c r="W43" s="482">
        <v>13.51</v>
      </c>
      <c r="X43" s="482">
        <v>0</v>
      </c>
      <c r="Y43" s="482">
        <v>13.34</v>
      </c>
      <c r="Z43" s="482">
        <v>1487213</v>
      </c>
      <c r="AA43" s="482">
        <v>13.17</v>
      </c>
      <c r="AB43" s="482">
        <v>19842386</v>
      </c>
      <c r="AC43" s="482">
        <v>0</v>
      </c>
    </row>
    <row r="44" spans="1:29">
      <c r="A44" s="480">
        <v>43894</v>
      </c>
      <c r="B44" s="482">
        <v>5.2</v>
      </c>
      <c r="C44" s="482">
        <v>5.42</v>
      </c>
      <c r="D44" s="482">
        <v>0</v>
      </c>
      <c r="E44" s="482">
        <v>5.31</v>
      </c>
      <c r="F44" s="482">
        <v>1601351</v>
      </c>
      <c r="G44" s="482">
        <v>5.3</v>
      </c>
      <c r="H44" s="482">
        <v>8501370</v>
      </c>
      <c r="I44" s="482">
        <v>0</v>
      </c>
      <c r="K44" s="480">
        <v>43894</v>
      </c>
      <c r="L44" s="482">
        <v>11.01</v>
      </c>
      <c r="M44" s="482">
        <v>11.12</v>
      </c>
      <c r="N44" s="482">
        <v>0</v>
      </c>
      <c r="O44" s="482">
        <v>11.12</v>
      </c>
      <c r="P44" s="482">
        <v>197156</v>
      </c>
      <c r="Q44" s="482">
        <v>11.06</v>
      </c>
      <c r="R44" s="482">
        <v>2193319</v>
      </c>
      <c r="S44" s="482">
        <v>0</v>
      </c>
      <c r="U44" s="480">
        <v>43894</v>
      </c>
      <c r="V44" s="482">
        <v>13.23</v>
      </c>
      <c r="W44" s="482">
        <v>13.53</v>
      </c>
      <c r="X44" s="482">
        <v>0</v>
      </c>
      <c r="Y44" s="482">
        <v>13.36</v>
      </c>
      <c r="Z44" s="482">
        <v>1487213</v>
      </c>
      <c r="AA44" s="482">
        <v>13.34</v>
      </c>
      <c r="AB44" s="482">
        <v>19875825</v>
      </c>
      <c r="AC44" s="482">
        <v>0</v>
      </c>
    </row>
    <row r="45" spans="1:29">
      <c r="A45" s="480">
        <v>43895</v>
      </c>
      <c r="B45" s="482">
        <v>5.18</v>
      </c>
      <c r="C45" s="482">
        <v>5.39</v>
      </c>
      <c r="D45" s="482">
        <v>0</v>
      </c>
      <c r="E45" s="482">
        <v>5.29</v>
      </c>
      <c r="F45" s="482">
        <v>1601351</v>
      </c>
      <c r="G45" s="482">
        <v>5.31</v>
      </c>
      <c r="H45" s="482">
        <v>8467459</v>
      </c>
      <c r="I45" s="482">
        <v>0</v>
      </c>
      <c r="K45" s="480">
        <v>43895</v>
      </c>
      <c r="L45" s="482">
        <v>10.44</v>
      </c>
      <c r="M45" s="482">
        <v>10.55</v>
      </c>
      <c r="N45" s="482">
        <v>0</v>
      </c>
      <c r="O45" s="482">
        <v>10.55</v>
      </c>
      <c r="P45" s="482">
        <v>192973.6</v>
      </c>
      <c r="Q45" s="482">
        <v>11.12</v>
      </c>
      <c r="R45" s="482">
        <v>2035129</v>
      </c>
      <c r="S45" s="482">
        <v>0</v>
      </c>
      <c r="U45" s="480">
        <v>43895</v>
      </c>
      <c r="V45" s="482">
        <v>13.08</v>
      </c>
      <c r="W45" s="482">
        <v>13.38</v>
      </c>
      <c r="X45" s="482">
        <v>0</v>
      </c>
      <c r="Y45" s="482">
        <v>13.21</v>
      </c>
      <c r="Z45" s="482">
        <v>1487213</v>
      </c>
      <c r="AA45" s="482">
        <v>13.36</v>
      </c>
      <c r="AB45" s="482">
        <v>19650887</v>
      </c>
      <c r="AC45" s="482">
        <v>0</v>
      </c>
    </row>
    <row r="46" spans="1:29">
      <c r="A46" s="480">
        <v>43896</v>
      </c>
      <c r="B46" s="482">
        <v>5.1100000000000003</v>
      </c>
      <c r="C46" s="482">
        <v>5.31</v>
      </c>
      <c r="D46" s="482">
        <v>0</v>
      </c>
      <c r="E46" s="482">
        <v>5.21</v>
      </c>
      <c r="F46" s="482">
        <v>1596579</v>
      </c>
      <c r="G46" s="482">
        <v>5.29</v>
      </c>
      <c r="H46" s="482">
        <v>8317742</v>
      </c>
      <c r="I46" s="482">
        <v>0</v>
      </c>
      <c r="K46" s="480">
        <v>43896</v>
      </c>
      <c r="L46" s="482">
        <v>9.83</v>
      </c>
      <c r="M46" s="482">
        <v>9.98</v>
      </c>
      <c r="N46" s="482">
        <v>0</v>
      </c>
      <c r="O46" s="482">
        <v>9.93</v>
      </c>
      <c r="P46" s="482">
        <v>188473.60000000001</v>
      </c>
      <c r="Q46" s="482">
        <v>10.55</v>
      </c>
      <c r="R46" s="482">
        <v>1871058</v>
      </c>
      <c r="S46" s="482">
        <v>0</v>
      </c>
      <c r="U46" s="480">
        <v>43896</v>
      </c>
      <c r="V46" s="482">
        <v>12.85</v>
      </c>
      <c r="W46" s="482">
        <v>13.14</v>
      </c>
      <c r="X46" s="482">
        <v>0</v>
      </c>
      <c r="Y46" s="482">
        <v>12.98</v>
      </c>
      <c r="Z46" s="482">
        <v>1487213</v>
      </c>
      <c r="AA46" s="482">
        <v>13.21</v>
      </c>
      <c r="AB46" s="482">
        <v>19306608</v>
      </c>
      <c r="AC46" s="482">
        <v>0</v>
      </c>
    </row>
    <row r="47" spans="1:29">
      <c r="A47" s="480">
        <v>43899</v>
      </c>
      <c r="B47" s="482">
        <v>4.8899999999999997</v>
      </c>
      <c r="C47" s="482">
        <v>5.09</v>
      </c>
      <c r="D47" s="482">
        <v>0</v>
      </c>
      <c r="E47" s="482">
        <v>4.99</v>
      </c>
      <c r="F47" s="482">
        <v>1583114</v>
      </c>
      <c r="G47" s="482">
        <v>5.21</v>
      </c>
      <c r="H47" s="482">
        <v>7905059</v>
      </c>
      <c r="I47" s="482">
        <v>0</v>
      </c>
      <c r="K47" s="480">
        <v>43899</v>
      </c>
      <c r="L47" s="482">
        <v>8.5399999999999991</v>
      </c>
      <c r="M47" s="482">
        <v>8.67</v>
      </c>
      <c r="N47" s="482">
        <v>0</v>
      </c>
      <c r="O47" s="482">
        <v>8.6300000000000008</v>
      </c>
      <c r="P47" s="482">
        <v>186182.8</v>
      </c>
      <c r="Q47" s="482">
        <v>9.93</v>
      </c>
      <c r="R47" s="482">
        <v>1606148</v>
      </c>
      <c r="S47" s="482">
        <v>0</v>
      </c>
      <c r="U47" s="480">
        <v>43899</v>
      </c>
      <c r="V47" s="482">
        <v>12.34</v>
      </c>
      <c r="W47" s="482">
        <v>12.62</v>
      </c>
      <c r="X47" s="482">
        <v>0</v>
      </c>
      <c r="Y47" s="482">
        <v>12.46</v>
      </c>
      <c r="Z47" s="482">
        <v>1487213</v>
      </c>
      <c r="AA47" s="482">
        <v>12.98</v>
      </c>
      <c r="AB47" s="482">
        <v>18531151</v>
      </c>
      <c r="AC47" s="482">
        <v>0</v>
      </c>
    </row>
    <row r="48" spans="1:29">
      <c r="A48" s="480">
        <v>43900</v>
      </c>
      <c r="B48" s="482">
        <v>4.95</v>
      </c>
      <c r="C48" s="482">
        <v>5.15</v>
      </c>
      <c r="D48" s="482">
        <v>0</v>
      </c>
      <c r="E48" s="482">
        <v>5.05</v>
      </c>
      <c r="F48" s="482">
        <v>1583114</v>
      </c>
      <c r="G48" s="482">
        <v>4.99</v>
      </c>
      <c r="H48" s="482">
        <v>7996958</v>
      </c>
      <c r="I48" s="482">
        <v>0</v>
      </c>
      <c r="K48" s="480">
        <v>43900</v>
      </c>
      <c r="L48" s="482">
        <v>9.0399999999999991</v>
      </c>
      <c r="M48" s="482">
        <v>9.18</v>
      </c>
      <c r="N48" s="482">
        <v>0</v>
      </c>
      <c r="O48" s="482">
        <v>9.1300000000000008</v>
      </c>
      <c r="P48" s="482">
        <v>193271.3</v>
      </c>
      <c r="Q48" s="482">
        <v>8.6300000000000008</v>
      </c>
      <c r="R48" s="482">
        <v>1764853</v>
      </c>
      <c r="S48" s="482">
        <v>0</v>
      </c>
      <c r="U48" s="480">
        <v>43900</v>
      </c>
      <c r="V48" s="482">
        <v>12.57</v>
      </c>
      <c r="W48" s="482">
        <v>12.86</v>
      </c>
      <c r="X48" s="482">
        <v>0</v>
      </c>
      <c r="Y48" s="482">
        <v>12.7</v>
      </c>
      <c r="Z48" s="482">
        <v>1493632</v>
      </c>
      <c r="AA48" s="482">
        <v>12.46</v>
      </c>
      <c r="AB48" s="482">
        <v>18967240</v>
      </c>
      <c r="AC48" s="482">
        <v>0</v>
      </c>
    </row>
    <row r="49" spans="1:29">
      <c r="A49" s="480">
        <v>43901</v>
      </c>
      <c r="B49" s="482">
        <v>4.97</v>
      </c>
      <c r="C49" s="482">
        <v>5.17</v>
      </c>
      <c r="D49" s="482">
        <v>0</v>
      </c>
      <c r="E49" s="482">
        <v>5.07</v>
      </c>
      <c r="F49" s="482">
        <v>1583193</v>
      </c>
      <c r="G49" s="482">
        <v>5.05</v>
      </c>
      <c r="H49" s="482">
        <v>8026802</v>
      </c>
      <c r="I49" s="482">
        <v>0</v>
      </c>
      <c r="K49" s="480">
        <v>43901</v>
      </c>
      <c r="L49" s="482">
        <v>8.74</v>
      </c>
      <c r="M49" s="482">
        <v>8.8699999999999992</v>
      </c>
      <c r="N49" s="482">
        <v>0</v>
      </c>
      <c r="O49" s="482">
        <v>8.83</v>
      </c>
      <c r="P49" s="482">
        <v>197264.7</v>
      </c>
      <c r="Q49" s="482">
        <v>9.1300000000000008</v>
      </c>
      <c r="R49" s="482">
        <v>1741767</v>
      </c>
      <c r="S49" s="482">
        <v>0</v>
      </c>
      <c r="U49" s="480">
        <v>43901</v>
      </c>
      <c r="V49" s="482">
        <v>12.55</v>
      </c>
      <c r="W49" s="482">
        <v>12.83</v>
      </c>
      <c r="X49" s="482">
        <v>0</v>
      </c>
      <c r="Y49" s="482">
        <v>12.67</v>
      </c>
      <c r="Z49" s="482">
        <v>1514893</v>
      </c>
      <c r="AA49" s="482">
        <v>12.7</v>
      </c>
      <c r="AB49" s="482">
        <v>19197175</v>
      </c>
      <c r="AC49" s="482">
        <v>0</v>
      </c>
    </row>
    <row r="50" spans="1:29">
      <c r="A50" s="480">
        <v>43902</v>
      </c>
      <c r="B50" s="482">
        <v>4.87</v>
      </c>
      <c r="C50" s="482">
        <v>5.07</v>
      </c>
      <c r="D50" s="482">
        <v>0</v>
      </c>
      <c r="E50" s="482">
        <v>4.97</v>
      </c>
      <c r="F50" s="482">
        <v>1579325</v>
      </c>
      <c r="G50" s="482">
        <v>5.07</v>
      </c>
      <c r="H50" s="482">
        <v>7850225</v>
      </c>
      <c r="I50" s="482">
        <v>0</v>
      </c>
      <c r="K50" s="480">
        <v>43902</v>
      </c>
      <c r="L50" s="482">
        <v>7.93</v>
      </c>
      <c r="M50" s="482">
        <v>8.0500000000000007</v>
      </c>
      <c r="N50" s="482">
        <v>0</v>
      </c>
      <c r="O50" s="482">
        <v>8.01</v>
      </c>
      <c r="P50" s="482">
        <v>201211.8</v>
      </c>
      <c r="Q50" s="482">
        <v>8.83</v>
      </c>
      <c r="R50" s="482">
        <v>1611465</v>
      </c>
      <c r="S50" s="482">
        <v>0</v>
      </c>
      <c r="U50" s="480">
        <v>43902</v>
      </c>
      <c r="V50" s="482">
        <v>12.13</v>
      </c>
      <c r="W50" s="482">
        <v>12.41</v>
      </c>
      <c r="X50" s="482">
        <v>0</v>
      </c>
      <c r="Y50" s="482">
        <v>12.26</v>
      </c>
      <c r="Z50" s="482">
        <v>1514893</v>
      </c>
      <c r="AA50" s="482">
        <v>12.67</v>
      </c>
      <c r="AB50" s="482">
        <v>18567089</v>
      </c>
      <c r="AC50" s="482">
        <v>0</v>
      </c>
    </row>
    <row r="51" spans="1:29">
      <c r="A51" s="480">
        <v>43903</v>
      </c>
      <c r="B51" s="482">
        <v>4.8</v>
      </c>
      <c r="C51" s="482">
        <v>4.99</v>
      </c>
      <c r="D51" s="482">
        <v>0</v>
      </c>
      <c r="E51" s="482">
        <v>4.8899999999999997</v>
      </c>
      <c r="F51" s="482">
        <v>1579325</v>
      </c>
      <c r="G51" s="482">
        <v>4.97</v>
      </c>
      <c r="H51" s="482">
        <v>7728127</v>
      </c>
      <c r="I51" s="482">
        <v>0</v>
      </c>
      <c r="K51" s="480">
        <v>43903</v>
      </c>
      <c r="L51" s="482">
        <v>8.1</v>
      </c>
      <c r="M51" s="482">
        <v>8.2200000000000006</v>
      </c>
      <c r="N51" s="482">
        <v>0</v>
      </c>
      <c r="O51" s="482">
        <v>8.18</v>
      </c>
      <c r="P51" s="482">
        <v>202829.3</v>
      </c>
      <c r="Q51" s="482">
        <v>8.01</v>
      </c>
      <c r="R51" s="482">
        <v>1658757</v>
      </c>
      <c r="S51" s="482">
        <v>0</v>
      </c>
      <c r="U51" s="480">
        <v>43903</v>
      </c>
      <c r="V51" s="482">
        <v>12.15</v>
      </c>
      <c r="W51" s="482">
        <v>12.43</v>
      </c>
      <c r="X51" s="482">
        <v>0</v>
      </c>
      <c r="Y51" s="482">
        <v>12.28</v>
      </c>
      <c r="Z51" s="482">
        <v>1514893</v>
      </c>
      <c r="AA51" s="482">
        <v>12.26</v>
      </c>
      <c r="AB51" s="482">
        <v>18596402</v>
      </c>
      <c r="AC51" s="482">
        <v>0</v>
      </c>
    </row>
    <row r="52" spans="1:29">
      <c r="A52" s="480">
        <v>43906</v>
      </c>
      <c r="B52" s="482">
        <v>4.7</v>
      </c>
      <c r="C52" s="482">
        <v>4.8899999999999997</v>
      </c>
      <c r="D52" s="482">
        <v>0</v>
      </c>
      <c r="E52" s="482">
        <v>4.79</v>
      </c>
      <c r="F52" s="482">
        <v>1572261</v>
      </c>
      <c r="G52" s="482">
        <v>4.8899999999999997</v>
      </c>
      <c r="H52" s="482">
        <v>7537566</v>
      </c>
      <c r="I52" s="482">
        <v>0</v>
      </c>
      <c r="K52" s="480">
        <v>43906</v>
      </c>
      <c r="L52" s="482">
        <v>7.21</v>
      </c>
      <c r="M52" s="482">
        <v>7.32</v>
      </c>
      <c r="N52" s="482">
        <v>0</v>
      </c>
      <c r="O52" s="482">
        <v>7.29</v>
      </c>
      <c r="P52" s="482">
        <v>203997.6</v>
      </c>
      <c r="Q52" s="482">
        <v>8.18</v>
      </c>
      <c r="R52" s="482">
        <v>1486607</v>
      </c>
      <c r="S52" s="482">
        <v>0</v>
      </c>
      <c r="U52" s="480">
        <v>43906</v>
      </c>
      <c r="V52" s="482">
        <v>11.48</v>
      </c>
      <c r="W52" s="482">
        <v>11.74</v>
      </c>
      <c r="X52" s="482">
        <v>0</v>
      </c>
      <c r="Y52" s="482">
        <v>11.59</v>
      </c>
      <c r="Z52" s="482">
        <v>1514893</v>
      </c>
      <c r="AA52" s="482">
        <v>12.28</v>
      </c>
      <c r="AB52" s="482">
        <v>17563437</v>
      </c>
      <c r="AC52" s="482">
        <v>0</v>
      </c>
    </row>
    <row r="53" spans="1:29">
      <c r="A53" s="480">
        <v>43907</v>
      </c>
      <c r="B53" s="482">
        <v>4.5</v>
      </c>
      <c r="C53" s="482">
        <v>4.6900000000000004</v>
      </c>
      <c r="D53" s="482">
        <v>0</v>
      </c>
      <c r="E53" s="482">
        <v>4.5999999999999996</v>
      </c>
      <c r="F53" s="482">
        <v>1553247</v>
      </c>
      <c r="G53" s="482">
        <v>4.79</v>
      </c>
      <c r="H53" s="482">
        <v>7138807</v>
      </c>
      <c r="I53" s="482">
        <v>0</v>
      </c>
      <c r="K53" s="480">
        <v>43907</v>
      </c>
      <c r="L53" s="482">
        <v>7.38</v>
      </c>
      <c r="M53" s="482">
        <v>7.49</v>
      </c>
      <c r="N53" s="482">
        <v>0</v>
      </c>
      <c r="O53" s="482">
        <v>7.46</v>
      </c>
      <c r="P53" s="482">
        <v>207977.1</v>
      </c>
      <c r="Q53" s="482">
        <v>7.29</v>
      </c>
      <c r="R53" s="482">
        <v>1550739</v>
      </c>
      <c r="S53" s="482">
        <v>0</v>
      </c>
      <c r="U53" s="480">
        <v>43907</v>
      </c>
      <c r="V53" s="482">
        <v>11.01</v>
      </c>
      <c r="W53" s="482">
        <v>11.26</v>
      </c>
      <c r="X53" s="482">
        <v>0</v>
      </c>
      <c r="Y53" s="482">
        <v>11.12</v>
      </c>
      <c r="Z53" s="482">
        <v>1514893</v>
      </c>
      <c r="AA53" s="482">
        <v>11.59</v>
      </c>
      <c r="AB53" s="482">
        <v>16848204</v>
      </c>
      <c r="AC53" s="482">
        <v>0</v>
      </c>
    </row>
    <row r="54" spans="1:29">
      <c r="A54" s="480">
        <v>43908</v>
      </c>
      <c r="B54" s="482">
        <v>4.25</v>
      </c>
      <c r="C54" s="482">
        <v>4.42</v>
      </c>
      <c r="D54" s="482">
        <v>0</v>
      </c>
      <c r="E54" s="482">
        <v>4.33</v>
      </c>
      <c r="F54" s="482">
        <v>1537411</v>
      </c>
      <c r="G54" s="482">
        <v>4.5999999999999996</v>
      </c>
      <c r="H54" s="482">
        <v>6660717</v>
      </c>
      <c r="I54" s="482">
        <v>0</v>
      </c>
      <c r="K54" s="480">
        <v>43908</v>
      </c>
      <c r="L54" s="482">
        <v>7.32</v>
      </c>
      <c r="M54" s="482">
        <v>7.43</v>
      </c>
      <c r="N54" s="482">
        <v>0</v>
      </c>
      <c r="O54" s="482">
        <v>7.4</v>
      </c>
      <c r="P54" s="482">
        <v>207977.1</v>
      </c>
      <c r="Q54" s="482">
        <v>7.46</v>
      </c>
      <c r="R54" s="482">
        <v>1537986</v>
      </c>
      <c r="S54" s="482">
        <v>0</v>
      </c>
      <c r="U54" s="480">
        <v>43908</v>
      </c>
      <c r="V54" s="482">
        <v>10.8</v>
      </c>
      <c r="W54" s="482">
        <v>11.05</v>
      </c>
      <c r="X54" s="482">
        <v>0</v>
      </c>
      <c r="Y54" s="482">
        <v>10.91</v>
      </c>
      <c r="Z54" s="482">
        <v>1514893</v>
      </c>
      <c r="AA54" s="482">
        <v>11.12</v>
      </c>
      <c r="AB54" s="482">
        <v>16527036</v>
      </c>
      <c r="AC54" s="482">
        <v>0</v>
      </c>
    </row>
    <row r="55" spans="1:29">
      <c r="A55" s="480">
        <v>43909</v>
      </c>
      <c r="B55" s="482">
        <v>4.58</v>
      </c>
      <c r="C55" s="482">
        <v>4.7699999999999996</v>
      </c>
      <c r="D55" s="482">
        <v>0</v>
      </c>
      <c r="E55" s="482">
        <v>4.67</v>
      </c>
      <c r="F55" s="482">
        <v>1519621</v>
      </c>
      <c r="G55" s="482">
        <v>4.33</v>
      </c>
      <c r="H55" s="482">
        <v>7099020</v>
      </c>
      <c r="I55" s="482">
        <v>0</v>
      </c>
      <c r="K55" s="480">
        <v>43909</v>
      </c>
      <c r="L55" s="482">
        <v>7.84</v>
      </c>
      <c r="M55" s="482">
        <v>7.96</v>
      </c>
      <c r="N55" s="482">
        <v>0</v>
      </c>
      <c r="O55" s="482">
        <v>7.92</v>
      </c>
      <c r="P55" s="482">
        <v>207977.1</v>
      </c>
      <c r="Q55" s="482">
        <v>7.4</v>
      </c>
      <c r="R55" s="482">
        <v>1647164</v>
      </c>
      <c r="S55" s="482">
        <v>0</v>
      </c>
      <c r="U55" s="480">
        <v>43909</v>
      </c>
      <c r="V55" s="482">
        <v>11.59</v>
      </c>
      <c r="W55" s="482">
        <v>11.85</v>
      </c>
      <c r="X55" s="482">
        <v>0</v>
      </c>
      <c r="Y55" s="482">
        <v>11.71</v>
      </c>
      <c r="Z55" s="482">
        <v>1514893</v>
      </c>
      <c r="AA55" s="482">
        <v>10.91</v>
      </c>
      <c r="AB55" s="482">
        <v>17737061</v>
      </c>
      <c r="AC55" s="482">
        <v>0</v>
      </c>
    </row>
    <row r="56" spans="1:29">
      <c r="A56" s="480">
        <v>43910</v>
      </c>
      <c r="B56" s="482">
        <v>4.55</v>
      </c>
      <c r="C56" s="482">
        <v>4.7300000000000004</v>
      </c>
      <c r="D56" s="482">
        <v>0</v>
      </c>
      <c r="E56" s="482">
        <v>4.6399999999999997</v>
      </c>
      <c r="F56" s="482">
        <v>1515814</v>
      </c>
      <c r="G56" s="482">
        <v>4.67</v>
      </c>
      <c r="H56" s="482">
        <v>7035584</v>
      </c>
      <c r="I56" s="482">
        <v>0</v>
      </c>
      <c r="K56" s="480">
        <v>43910</v>
      </c>
      <c r="L56" s="482">
        <v>8.19</v>
      </c>
      <c r="M56" s="482">
        <v>8.31</v>
      </c>
      <c r="N56" s="482">
        <v>0</v>
      </c>
      <c r="O56" s="482">
        <v>8.27</v>
      </c>
      <c r="P56" s="482">
        <v>207977.1</v>
      </c>
      <c r="Q56" s="482">
        <v>7.92</v>
      </c>
      <c r="R56" s="482">
        <v>1719995</v>
      </c>
      <c r="S56" s="482">
        <v>0</v>
      </c>
      <c r="U56" s="480">
        <v>43910</v>
      </c>
      <c r="V56" s="482">
        <v>11.64</v>
      </c>
      <c r="W56" s="482">
        <v>11.9</v>
      </c>
      <c r="X56" s="482">
        <v>0</v>
      </c>
      <c r="Y56" s="482">
        <v>11.75</v>
      </c>
      <c r="Z56" s="482">
        <v>1514893</v>
      </c>
      <c r="AA56" s="482">
        <v>11.71</v>
      </c>
      <c r="AB56" s="482">
        <v>17805610</v>
      </c>
      <c r="AC56" s="482">
        <v>0</v>
      </c>
    </row>
    <row r="57" spans="1:29">
      <c r="A57" s="480">
        <v>43913</v>
      </c>
      <c r="B57" s="482">
        <v>4.5</v>
      </c>
      <c r="C57" s="482">
        <v>4.68</v>
      </c>
      <c r="D57" s="482">
        <v>0</v>
      </c>
      <c r="E57" s="482">
        <v>4.59</v>
      </c>
      <c r="F57" s="482">
        <v>1515814</v>
      </c>
      <c r="G57" s="482">
        <v>4.6399999999999997</v>
      </c>
      <c r="H57" s="482">
        <v>6956577</v>
      </c>
      <c r="I57" s="482">
        <v>0</v>
      </c>
      <c r="K57" s="480">
        <v>43913</v>
      </c>
      <c r="L57" s="482">
        <v>7.55</v>
      </c>
      <c r="M57" s="482">
        <v>7.66</v>
      </c>
      <c r="N57" s="482">
        <v>0</v>
      </c>
      <c r="O57" s="482">
        <v>7.63</v>
      </c>
      <c r="P57" s="482">
        <v>201900.79999999999</v>
      </c>
      <c r="Q57" s="482">
        <v>8.27</v>
      </c>
      <c r="R57" s="482">
        <v>1539574</v>
      </c>
      <c r="S57" s="482">
        <v>0</v>
      </c>
      <c r="U57" s="480">
        <v>43913</v>
      </c>
      <c r="V57" s="482">
        <v>11.47</v>
      </c>
      <c r="W57" s="482">
        <v>11.74</v>
      </c>
      <c r="X57" s="482">
        <v>0</v>
      </c>
      <c r="Y57" s="482">
        <v>11.59</v>
      </c>
      <c r="Z57" s="482">
        <v>1514893</v>
      </c>
      <c r="AA57" s="482">
        <v>11.75</v>
      </c>
      <c r="AB57" s="482">
        <v>17558870</v>
      </c>
      <c r="AC57" s="482">
        <v>0</v>
      </c>
    </row>
    <row r="58" spans="1:29">
      <c r="A58" s="480">
        <v>43914</v>
      </c>
      <c r="B58" s="482">
        <v>4.55</v>
      </c>
      <c r="C58" s="482">
        <v>4.7300000000000004</v>
      </c>
      <c r="D58" s="482">
        <v>0</v>
      </c>
      <c r="E58" s="482">
        <v>4.6399999999999997</v>
      </c>
      <c r="F58" s="482">
        <v>1509421</v>
      </c>
      <c r="G58" s="482">
        <v>4.59</v>
      </c>
      <c r="H58" s="482">
        <v>7003721</v>
      </c>
      <c r="I58" s="482">
        <v>0</v>
      </c>
      <c r="K58" s="480">
        <v>43914</v>
      </c>
      <c r="L58" s="482">
        <v>8.1</v>
      </c>
      <c r="M58" s="482">
        <v>8.2200000000000006</v>
      </c>
      <c r="N58" s="482">
        <v>0</v>
      </c>
      <c r="O58" s="482">
        <v>8.18</v>
      </c>
      <c r="P58" s="482">
        <v>201900.79999999999</v>
      </c>
      <c r="Q58" s="482">
        <v>7.63</v>
      </c>
      <c r="R58" s="482">
        <v>1651997</v>
      </c>
      <c r="S58" s="482">
        <v>0</v>
      </c>
      <c r="U58" s="480">
        <v>43914</v>
      </c>
      <c r="V58" s="482">
        <v>11.62</v>
      </c>
      <c r="W58" s="482">
        <v>11.89</v>
      </c>
      <c r="X58" s="482">
        <v>0</v>
      </c>
      <c r="Y58" s="482">
        <v>11.74</v>
      </c>
      <c r="Z58" s="482">
        <v>1514893</v>
      </c>
      <c r="AA58" s="482">
        <v>11.59</v>
      </c>
      <c r="AB58" s="482">
        <v>17785072</v>
      </c>
      <c r="AC58" s="482">
        <v>0</v>
      </c>
    </row>
    <row r="59" spans="1:29">
      <c r="A59" s="480">
        <v>43916</v>
      </c>
      <c r="B59" s="482">
        <v>4.6500000000000004</v>
      </c>
      <c r="C59" s="482">
        <v>4.84</v>
      </c>
      <c r="D59" s="482">
        <v>0</v>
      </c>
      <c r="E59" s="482">
        <v>4.74</v>
      </c>
      <c r="F59" s="482">
        <v>1509421</v>
      </c>
      <c r="G59" s="482">
        <v>4.6399999999999997</v>
      </c>
      <c r="H59" s="482">
        <v>7155353</v>
      </c>
      <c r="I59" s="482">
        <v>0</v>
      </c>
      <c r="K59" s="480">
        <v>43916</v>
      </c>
      <c r="L59" s="482">
        <v>8.42</v>
      </c>
      <c r="M59" s="482">
        <v>8.5399999999999991</v>
      </c>
      <c r="N59" s="482">
        <v>0</v>
      </c>
      <c r="O59" s="482">
        <v>8.5</v>
      </c>
      <c r="P59" s="482">
        <v>201900.79999999999</v>
      </c>
      <c r="Q59" s="482">
        <v>8.18</v>
      </c>
      <c r="R59" s="482">
        <v>1716316</v>
      </c>
      <c r="S59" s="482">
        <v>0</v>
      </c>
      <c r="U59" s="480">
        <v>43916</v>
      </c>
      <c r="V59" s="482">
        <v>12.09</v>
      </c>
      <c r="W59" s="482">
        <v>12.36</v>
      </c>
      <c r="X59" s="482">
        <v>0</v>
      </c>
      <c r="Y59" s="482">
        <v>12.21</v>
      </c>
      <c r="Z59" s="482">
        <v>1514893</v>
      </c>
      <c r="AA59" s="482">
        <v>11.74</v>
      </c>
      <c r="AB59" s="482">
        <v>18495904</v>
      </c>
      <c r="AC59" s="482">
        <v>0</v>
      </c>
    </row>
    <row r="60" spans="1:29">
      <c r="A60" s="480">
        <v>43917</v>
      </c>
      <c r="B60" s="482">
        <v>4.71</v>
      </c>
      <c r="C60" s="482">
        <v>4.9000000000000004</v>
      </c>
      <c r="D60" s="482">
        <v>0</v>
      </c>
      <c r="E60" s="482">
        <v>4.8</v>
      </c>
      <c r="F60" s="482">
        <v>1509421</v>
      </c>
      <c r="G60" s="482">
        <v>4.74</v>
      </c>
      <c r="H60" s="482">
        <v>7250832</v>
      </c>
      <c r="I60" s="482">
        <v>0</v>
      </c>
      <c r="K60" s="480">
        <v>43917</v>
      </c>
      <c r="L60" s="482">
        <v>8.1199999999999992</v>
      </c>
      <c r="M60" s="482">
        <v>8.24</v>
      </c>
      <c r="N60" s="482">
        <v>0</v>
      </c>
      <c r="O60" s="482">
        <v>8.1999999999999993</v>
      </c>
      <c r="P60" s="482">
        <v>195959.8</v>
      </c>
      <c r="Q60" s="482">
        <v>8.5</v>
      </c>
      <c r="R60" s="482">
        <v>1606937</v>
      </c>
      <c r="S60" s="482">
        <v>0</v>
      </c>
      <c r="U60" s="480">
        <v>43917</v>
      </c>
      <c r="V60" s="482">
        <v>12.06</v>
      </c>
      <c r="W60" s="482">
        <v>12.34</v>
      </c>
      <c r="X60" s="482">
        <v>0</v>
      </c>
      <c r="Y60" s="482">
        <v>12.18</v>
      </c>
      <c r="Z60" s="482">
        <v>1514893</v>
      </c>
      <c r="AA60" s="482">
        <v>12.21</v>
      </c>
      <c r="AB60" s="482">
        <v>18458863</v>
      </c>
      <c r="AC60" s="482">
        <v>0</v>
      </c>
    </row>
    <row r="61" spans="1:29">
      <c r="A61" s="480">
        <v>43920</v>
      </c>
      <c r="B61" s="482">
        <v>4.68</v>
      </c>
      <c r="C61" s="482">
        <v>4.87</v>
      </c>
      <c r="D61" s="482">
        <v>0</v>
      </c>
      <c r="E61" s="482">
        <v>4.78</v>
      </c>
      <c r="F61" s="482">
        <v>1507214</v>
      </c>
      <c r="G61" s="482">
        <v>4.8</v>
      </c>
      <c r="H61" s="482">
        <v>7197817</v>
      </c>
      <c r="I61" s="482">
        <v>0</v>
      </c>
      <c r="K61" s="480">
        <v>43920</v>
      </c>
      <c r="L61" s="482">
        <v>8.2200000000000006</v>
      </c>
      <c r="M61" s="482">
        <v>8.34</v>
      </c>
      <c r="N61" s="482">
        <v>0</v>
      </c>
      <c r="O61" s="482">
        <v>8.3000000000000007</v>
      </c>
      <c r="P61" s="482">
        <v>195959.8</v>
      </c>
      <c r="Q61" s="482">
        <v>8.1999999999999993</v>
      </c>
      <c r="R61" s="482">
        <v>1627112</v>
      </c>
      <c r="S61" s="482">
        <v>0</v>
      </c>
      <c r="U61" s="480">
        <v>43920</v>
      </c>
      <c r="V61" s="482">
        <v>12.06</v>
      </c>
      <c r="W61" s="482">
        <v>12.34</v>
      </c>
      <c r="X61" s="482">
        <v>0</v>
      </c>
      <c r="Y61" s="482">
        <v>12.18</v>
      </c>
      <c r="Z61" s="482">
        <v>1514893</v>
      </c>
      <c r="AA61" s="482">
        <v>12.18</v>
      </c>
      <c r="AB61" s="482">
        <v>18457975</v>
      </c>
      <c r="AC61" s="482">
        <v>0</v>
      </c>
    </row>
    <row r="62" spans="1:29">
      <c r="A62" s="480">
        <v>43921</v>
      </c>
      <c r="B62" s="482">
        <v>4.72</v>
      </c>
      <c r="C62" s="482">
        <v>4.91</v>
      </c>
      <c r="D62" s="482">
        <v>0</v>
      </c>
      <c r="E62" s="482">
        <v>4.82</v>
      </c>
      <c r="F62" s="482">
        <v>1500161</v>
      </c>
      <c r="G62" s="482">
        <v>4.78</v>
      </c>
      <c r="H62" s="482">
        <v>7223931</v>
      </c>
      <c r="I62" s="482">
        <v>0</v>
      </c>
      <c r="K62" s="480">
        <v>43921</v>
      </c>
      <c r="L62" s="482">
        <v>8.2200000000000006</v>
      </c>
      <c r="M62" s="482">
        <v>8.34</v>
      </c>
      <c r="N62" s="482">
        <v>0</v>
      </c>
      <c r="O62" s="482">
        <v>8.3000000000000007</v>
      </c>
      <c r="P62" s="482">
        <v>195959.8</v>
      </c>
      <c r="Q62" s="482">
        <v>8.3000000000000007</v>
      </c>
      <c r="R62" s="482">
        <v>1627067</v>
      </c>
      <c r="S62" s="482">
        <v>0</v>
      </c>
      <c r="U62" s="480">
        <v>43921</v>
      </c>
      <c r="V62" s="482">
        <v>12.07</v>
      </c>
      <c r="W62" s="482">
        <v>12.34</v>
      </c>
      <c r="X62" s="482">
        <v>0</v>
      </c>
      <c r="Y62" s="482">
        <v>12.19</v>
      </c>
      <c r="Z62" s="482">
        <v>1514893</v>
      </c>
      <c r="AA62" s="482">
        <v>12.18</v>
      </c>
      <c r="AB62" s="482">
        <v>18463457</v>
      </c>
      <c r="AC62" s="482">
        <v>0</v>
      </c>
    </row>
    <row r="63" spans="1:29">
      <c r="A63" s="480">
        <v>43922</v>
      </c>
      <c r="B63" s="482">
        <v>4.68</v>
      </c>
      <c r="C63" s="482">
        <v>4.87</v>
      </c>
      <c r="D63" s="482">
        <v>0</v>
      </c>
      <c r="E63" s="482">
        <v>4.78</v>
      </c>
      <c r="F63" s="482">
        <v>1500161</v>
      </c>
      <c r="G63" s="482">
        <v>4.82</v>
      </c>
      <c r="H63" s="482">
        <v>7166514</v>
      </c>
      <c r="I63" s="482">
        <v>0</v>
      </c>
      <c r="K63" s="480">
        <v>43922</v>
      </c>
      <c r="L63" s="482">
        <v>7.91</v>
      </c>
      <c r="M63" s="482">
        <v>8.0299999999999994</v>
      </c>
      <c r="N63" s="482">
        <v>0</v>
      </c>
      <c r="O63" s="482">
        <v>7.99</v>
      </c>
      <c r="P63" s="482">
        <v>194135</v>
      </c>
      <c r="Q63" s="482">
        <v>8.3000000000000007</v>
      </c>
      <c r="R63" s="482">
        <v>1551024</v>
      </c>
      <c r="S63" s="482">
        <v>0</v>
      </c>
      <c r="U63" s="480">
        <v>43922</v>
      </c>
      <c r="V63" s="482">
        <v>11.93</v>
      </c>
      <c r="W63" s="482">
        <v>12.21</v>
      </c>
      <c r="X63" s="482">
        <v>0</v>
      </c>
      <c r="Y63" s="482">
        <v>12.06</v>
      </c>
      <c r="Z63" s="482">
        <v>1514893</v>
      </c>
      <c r="AA63" s="482">
        <v>12.19</v>
      </c>
      <c r="AB63" s="482">
        <v>18262639</v>
      </c>
      <c r="AC63" s="482">
        <v>0</v>
      </c>
    </row>
    <row r="64" spans="1:29">
      <c r="A64" s="480">
        <v>43923</v>
      </c>
      <c r="B64" s="482">
        <v>4.68</v>
      </c>
      <c r="C64" s="482">
        <v>4.87</v>
      </c>
      <c r="D64" s="482">
        <v>0</v>
      </c>
      <c r="E64" s="482">
        <v>4.78</v>
      </c>
      <c r="F64" s="482">
        <v>1500161</v>
      </c>
      <c r="G64" s="482">
        <v>4.78</v>
      </c>
      <c r="H64" s="482">
        <v>7163506</v>
      </c>
      <c r="I64" s="482">
        <v>0</v>
      </c>
      <c r="K64" s="480">
        <v>43923</v>
      </c>
      <c r="L64" s="482">
        <v>7.98</v>
      </c>
      <c r="M64" s="482">
        <v>8.1</v>
      </c>
      <c r="N64" s="482">
        <v>0</v>
      </c>
      <c r="O64" s="482">
        <v>8.06</v>
      </c>
      <c r="P64" s="482">
        <v>194135</v>
      </c>
      <c r="Q64" s="482">
        <v>7.99</v>
      </c>
      <c r="R64" s="482">
        <v>1565473</v>
      </c>
      <c r="S64" s="482">
        <v>0</v>
      </c>
      <c r="U64" s="480">
        <v>43923</v>
      </c>
      <c r="V64" s="482">
        <v>11.95</v>
      </c>
      <c r="W64" s="482">
        <v>12.22</v>
      </c>
      <c r="X64" s="482">
        <v>0</v>
      </c>
      <c r="Y64" s="482">
        <v>12.07</v>
      </c>
      <c r="Z64" s="482">
        <v>1514893</v>
      </c>
      <c r="AA64" s="482">
        <v>12.06</v>
      </c>
      <c r="AB64" s="482">
        <v>18289385</v>
      </c>
      <c r="AC64" s="482">
        <v>0</v>
      </c>
    </row>
    <row r="65" spans="1:29">
      <c r="A65" s="480">
        <v>43924</v>
      </c>
      <c r="B65" s="482">
        <v>4.67</v>
      </c>
      <c r="C65" s="482">
        <v>4.8600000000000003</v>
      </c>
      <c r="D65" s="482">
        <v>0</v>
      </c>
      <c r="E65" s="482">
        <v>4.76</v>
      </c>
      <c r="F65" s="482">
        <v>1500161</v>
      </c>
      <c r="G65" s="482">
        <v>4.78</v>
      </c>
      <c r="H65" s="482">
        <v>7141986</v>
      </c>
      <c r="I65" s="482">
        <v>0</v>
      </c>
      <c r="K65" s="480">
        <v>43924</v>
      </c>
      <c r="L65" s="482">
        <v>7.99</v>
      </c>
      <c r="M65" s="482">
        <v>8.11</v>
      </c>
      <c r="N65" s="482">
        <v>0</v>
      </c>
      <c r="O65" s="482">
        <v>8.07</v>
      </c>
      <c r="P65" s="482">
        <v>198004.1</v>
      </c>
      <c r="Q65" s="482">
        <v>8.06</v>
      </c>
      <c r="R65" s="482">
        <v>1597129</v>
      </c>
      <c r="S65" s="482">
        <v>0</v>
      </c>
      <c r="U65" s="480">
        <v>43924</v>
      </c>
      <c r="V65" s="482">
        <v>11.87</v>
      </c>
      <c r="W65" s="482">
        <v>12.14</v>
      </c>
      <c r="X65" s="482">
        <v>0</v>
      </c>
      <c r="Y65" s="482">
        <v>11.99</v>
      </c>
      <c r="Z65" s="482">
        <v>1514893</v>
      </c>
      <c r="AA65" s="482">
        <v>12.07</v>
      </c>
      <c r="AB65" s="482">
        <v>18163117</v>
      </c>
      <c r="AC65" s="482">
        <v>0</v>
      </c>
    </row>
    <row r="66" spans="1:29">
      <c r="A66" s="480">
        <v>43927</v>
      </c>
      <c r="B66" s="482">
        <v>4.66</v>
      </c>
      <c r="C66" s="482">
        <v>4.8499999999999996</v>
      </c>
      <c r="D66" s="482">
        <v>0</v>
      </c>
      <c r="E66" s="482">
        <v>4.76</v>
      </c>
      <c r="F66" s="482">
        <v>1500161</v>
      </c>
      <c r="G66" s="482">
        <v>4.76</v>
      </c>
      <c r="H66" s="482">
        <v>7139073</v>
      </c>
      <c r="I66" s="482">
        <v>0</v>
      </c>
      <c r="K66" s="480">
        <v>43927</v>
      </c>
      <c r="L66" s="482">
        <v>8.57</v>
      </c>
      <c r="M66" s="482">
        <v>8.6999999999999993</v>
      </c>
      <c r="N66" s="482">
        <v>0</v>
      </c>
      <c r="O66" s="482">
        <v>8.66</v>
      </c>
      <c r="P66" s="482">
        <v>198004.1</v>
      </c>
      <c r="Q66" s="482">
        <v>8.07</v>
      </c>
      <c r="R66" s="482">
        <v>1714157</v>
      </c>
      <c r="S66" s="482">
        <v>0</v>
      </c>
      <c r="U66" s="480">
        <v>43927</v>
      </c>
      <c r="V66" s="482">
        <v>12.01</v>
      </c>
      <c r="W66" s="482">
        <v>12.29</v>
      </c>
      <c r="X66" s="482">
        <v>0</v>
      </c>
      <c r="Y66" s="482">
        <v>12.13</v>
      </c>
      <c r="Z66" s="482">
        <v>1514893</v>
      </c>
      <c r="AA66" s="482">
        <v>11.99</v>
      </c>
      <c r="AB66" s="482">
        <v>18381296</v>
      </c>
      <c r="AC66" s="482">
        <v>0</v>
      </c>
    </row>
    <row r="67" spans="1:29">
      <c r="A67" s="480">
        <v>43928</v>
      </c>
      <c r="B67" s="482">
        <v>4.68</v>
      </c>
      <c r="C67" s="482">
        <v>4.88</v>
      </c>
      <c r="D67" s="482">
        <v>0</v>
      </c>
      <c r="E67" s="482">
        <v>4.78</v>
      </c>
      <c r="F67" s="482">
        <v>1499426</v>
      </c>
      <c r="G67" s="482">
        <v>4.76</v>
      </c>
      <c r="H67" s="482">
        <v>7167036</v>
      </c>
      <c r="I67" s="482">
        <v>0</v>
      </c>
      <c r="K67" s="480">
        <v>43928</v>
      </c>
      <c r="L67" s="482">
        <v>8.89</v>
      </c>
      <c r="M67" s="482">
        <v>9.0299999999999994</v>
      </c>
      <c r="N67" s="482">
        <v>0</v>
      </c>
      <c r="O67" s="482">
        <v>8.98</v>
      </c>
      <c r="P67" s="482">
        <v>198582.1</v>
      </c>
      <c r="Q67" s="482">
        <v>8.66</v>
      </c>
      <c r="R67" s="482">
        <v>1783432</v>
      </c>
      <c r="S67" s="482">
        <v>0</v>
      </c>
      <c r="U67" s="480">
        <v>43928</v>
      </c>
      <c r="V67" s="482">
        <v>12.09</v>
      </c>
      <c r="W67" s="482">
        <v>12.37</v>
      </c>
      <c r="X67" s="482">
        <v>0</v>
      </c>
      <c r="Y67" s="482">
        <v>12.22</v>
      </c>
      <c r="Z67" s="482">
        <v>1514893</v>
      </c>
      <c r="AA67" s="482">
        <v>12.13</v>
      </c>
      <c r="AB67" s="482">
        <v>18507347</v>
      </c>
      <c r="AC67" s="482">
        <v>0</v>
      </c>
    </row>
    <row r="68" spans="1:29">
      <c r="A68" s="480">
        <v>43929</v>
      </c>
      <c r="B68" s="482">
        <v>4.7</v>
      </c>
      <c r="C68" s="482">
        <v>4.8899999999999997</v>
      </c>
      <c r="D68" s="482">
        <v>0</v>
      </c>
      <c r="E68" s="482">
        <v>4.8</v>
      </c>
      <c r="F68" s="482">
        <v>1499426</v>
      </c>
      <c r="G68" s="482">
        <v>4.78</v>
      </c>
      <c r="H68" s="482">
        <v>7192480</v>
      </c>
      <c r="I68" s="482">
        <v>0</v>
      </c>
      <c r="K68" s="480">
        <v>43929</v>
      </c>
      <c r="L68" s="482">
        <v>8.8800000000000008</v>
      </c>
      <c r="M68" s="482">
        <v>9.02</v>
      </c>
      <c r="N68" s="482">
        <v>0</v>
      </c>
      <c r="O68" s="482">
        <v>8.9700000000000006</v>
      </c>
      <c r="P68" s="482">
        <v>198582.1</v>
      </c>
      <c r="Q68" s="482">
        <v>8.98</v>
      </c>
      <c r="R68" s="482">
        <v>1781620</v>
      </c>
      <c r="S68" s="482">
        <v>0</v>
      </c>
      <c r="U68" s="480">
        <v>43929</v>
      </c>
      <c r="V68" s="482">
        <v>12.09</v>
      </c>
      <c r="W68" s="482">
        <v>12.37</v>
      </c>
      <c r="X68" s="482">
        <v>0</v>
      </c>
      <c r="Y68" s="482">
        <v>12.22</v>
      </c>
      <c r="Z68" s="482">
        <v>1514893</v>
      </c>
      <c r="AA68" s="482">
        <v>12.22</v>
      </c>
      <c r="AB68" s="482">
        <v>18504755</v>
      </c>
      <c r="AC68" s="482">
        <v>0</v>
      </c>
    </row>
    <row r="69" spans="1:29">
      <c r="A69" s="480">
        <v>43930</v>
      </c>
      <c r="B69" s="482">
        <v>4.7300000000000004</v>
      </c>
      <c r="C69" s="482">
        <v>4.92</v>
      </c>
      <c r="D69" s="482">
        <v>0</v>
      </c>
      <c r="E69" s="482">
        <v>4.82</v>
      </c>
      <c r="F69" s="482">
        <v>1499426</v>
      </c>
      <c r="G69" s="482">
        <v>4.8</v>
      </c>
      <c r="H69" s="482">
        <v>7232759</v>
      </c>
      <c r="I69" s="482">
        <v>0</v>
      </c>
      <c r="K69" s="480">
        <v>43930</v>
      </c>
      <c r="L69" s="482">
        <v>8.85</v>
      </c>
      <c r="M69" s="482">
        <v>8.98</v>
      </c>
      <c r="N69" s="482">
        <v>0</v>
      </c>
      <c r="O69" s="482">
        <v>8.94</v>
      </c>
      <c r="P69" s="482">
        <v>198582.1</v>
      </c>
      <c r="Q69" s="482">
        <v>8.9700000000000006</v>
      </c>
      <c r="R69" s="482">
        <v>1775162</v>
      </c>
      <c r="S69" s="482">
        <v>0</v>
      </c>
      <c r="U69" s="480">
        <v>43930</v>
      </c>
      <c r="V69" s="482">
        <v>12.13</v>
      </c>
      <c r="W69" s="482">
        <v>12.41</v>
      </c>
      <c r="X69" s="482">
        <v>0</v>
      </c>
      <c r="Y69" s="482">
        <v>12.26</v>
      </c>
      <c r="Z69" s="482">
        <v>1514893</v>
      </c>
      <c r="AA69" s="482">
        <v>12.22</v>
      </c>
      <c r="AB69" s="482">
        <v>18564987</v>
      </c>
      <c r="AC69" s="482">
        <v>0</v>
      </c>
    </row>
    <row r="70" spans="1:29">
      <c r="A70" s="480">
        <v>43931</v>
      </c>
      <c r="B70" s="482">
        <v>4.74</v>
      </c>
      <c r="C70" s="482">
        <v>4.93</v>
      </c>
      <c r="D70" s="482">
        <v>0</v>
      </c>
      <c r="E70" s="482">
        <v>4.83</v>
      </c>
      <c r="F70" s="482">
        <v>1499426</v>
      </c>
      <c r="G70" s="482">
        <v>4.82</v>
      </c>
      <c r="H70" s="482">
        <v>7245422</v>
      </c>
      <c r="I70" s="482">
        <v>0</v>
      </c>
      <c r="K70" s="480">
        <v>43931</v>
      </c>
      <c r="L70" s="482">
        <v>8.85</v>
      </c>
      <c r="M70" s="482">
        <v>8.98</v>
      </c>
      <c r="N70" s="482">
        <v>0</v>
      </c>
      <c r="O70" s="482">
        <v>8.94</v>
      </c>
      <c r="P70" s="482">
        <v>197682.7</v>
      </c>
      <c r="Q70" s="482">
        <v>8.94</v>
      </c>
      <c r="R70" s="482">
        <v>1767047</v>
      </c>
      <c r="S70" s="482">
        <v>0</v>
      </c>
      <c r="U70" s="480">
        <v>43931</v>
      </c>
      <c r="V70" s="482">
        <v>12.13</v>
      </c>
      <c r="W70" s="482">
        <v>12.41</v>
      </c>
      <c r="X70" s="482">
        <v>0</v>
      </c>
      <c r="Y70" s="482">
        <v>12.26</v>
      </c>
      <c r="Z70" s="482">
        <v>1514893</v>
      </c>
      <c r="AA70" s="482">
        <v>12.26</v>
      </c>
      <c r="AB70" s="482">
        <v>18565057</v>
      </c>
      <c r="AC70" s="482">
        <v>0</v>
      </c>
    </row>
    <row r="71" spans="1:29">
      <c r="A71" s="480">
        <v>43934</v>
      </c>
      <c r="B71" s="482">
        <v>4.74</v>
      </c>
      <c r="C71" s="482">
        <v>4.93</v>
      </c>
      <c r="D71" s="482">
        <v>0</v>
      </c>
      <c r="E71" s="482">
        <v>4.83</v>
      </c>
      <c r="F71" s="482">
        <v>1499426</v>
      </c>
      <c r="G71" s="482">
        <v>4.83</v>
      </c>
      <c r="H71" s="482">
        <v>7247692</v>
      </c>
      <c r="I71" s="482">
        <v>0</v>
      </c>
      <c r="K71" s="480">
        <v>43934</v>
      </c>
      <c r="L71" s="482">
        <v>8.85</v>
      </c>
      <c r="M71" s="482">
        <v>8.98</v>
      </c>
      <c r="N71" s="482">
        <v>0</v>
      </c>
      <c r="O71" s="482">
        <v>8.94</v>
      </c>
      <c r="P71" s="482">
        <v>197682.7</v>
      </c>
      <c r="Q71" s="482">
        <v>8.94</v>
      </c>
      <c r="R71" s="482">
        <v>1766715</v>
      </c>
      <c r="S71" s="482">
        <v>0</v>
      </c>
      <c r="U71" s="480">
        <v>43934</v>
      </c>
      <c r="V71" s="482">
        <v>12.13</v>
      </c>
      <c r="W71" s="482">
        <v>12.41</v>
      </c>
      <c r="X71" s="482">
        <v>0</v>
      </c>
      <c r="Y71" s="482">
        <v>12.25</v>
      </c>
      <c r="Z71" s="482">
        <v>1514893</v>
      </c>
      <c r="AA71" s="482">
        <v>12.26</v>
      </c>
      <c r="AB71" s="482">
        <v>18563111</v>
      </c>
      <c r="AC71" s="482">
        <v>0</v>
      </c>
    </row>
    <row r="72" spans="1:29">
      <c r="A72" s="480">
        <v>43935</v>
      </c>
      <c r="B72" s="482">
        <v>4.78</v>
      </c>
      <c r="C72" s="482">
        <v>4.97</v>
      </c>
      <c r="D72" s="482">
        <v>0</v>
      </c>
      <c r="E72" s="482">
        <v>4.87</v>
      </c>
      <c r="F72" s="482">
        <v>1499426</v>
      </c>
      <c r="G72" s="482">
        <v>4.83</v>
      </c>
      <c r="H72" s="482">
        <v>7307126</v>
      </c>
      <c r="I72" s="482">
        <v>0</v>
      </c>
      <c r="K72" s="480">
        <v>43935</v>
      </c>
      <c r="L72" s="482">
        <v>9.11</v>
      </c>
      <c r="M72" s="482">
        <v>9.25</v>
      </c>
      <c r="N72" s="482">
        <v>0</v>
      </c>
      <c r="O72" s="482">
        <v>9.1999999999999993</v>
      </c>
      <c r="P72" s="482">
        <v>197682.7</v>
      </c>
      <c r="Q72" s="482">
        <v>8.94</v>
      </c>
      <c r="R72" s="482">
        <v>1818734</v>
      </c>
      <c r="S72" s="482">
        <v>0</v>
      </c>
      <c r="U72" s="480">
        <v>43935</v>
      </c>
      <c r="V72" s="482">
        <v>12.14</v>
      </c>
      <c r="W72" s="482">
        <v>12.41</v>
      </c>
      <c r="X72" s="482">
        <v>0</v>
      </c>
      <c r="Y72" s="482">
        <v>12.26</v>
      </c>
      <c r="Z72" s="482">
        <v>1514893</v>
      </c>
      <c r="AA72" s="482">
        <v>12.25</v>
      </c>
      <c r="AB72" s="482">
        <v>18571939</v>
      </c>
      <c r="AC72" s="482">
        <v>0</v>
      </c>
    </row>
    <row r="73" spans="1:29">
      <c r="A73" s="480">
        <v>43936</v>
      </c>
      <c r="B73" s="482">
        <v>4.7300000000000004</v>
      </c>
      <c r="C73" s="482">
        <v>4.93</v>
      </c>
      <c r="D73" s="482">
        <v>0</v>
      </c>
      <c r="E73" s="482">
        <v>4.83</v>
      </c>
      <c r="F73" s="482">
        <v>1499426</v>
      </c>
      <c r="G73" s="482">
        <v>4.87</v>
      </c>
      <c r="H73" s="482">
        <v>7241847</v>
      </c>
      <c r="I73" s="482">
        <v>0</v>
      </c>
      <c r="K73" s="480">
        <v>43936</v>
      </c>
      <c r="L73" s="482">
        <v>8.84</v>
      </c>
      <c r="M73" s="482">
        <v>8.9700000000000006</v>
      </c>
      <c r="N73" s="482">
        <v>0</v>
      </c>
      <c r="O73" s="482">
        <v>8.93</v>
      </c>
      <c r="P73" s="482">
        <v>197682.7</v>
      </c>
      <c r="Q73" s="482">
        <v>9.1999999999999993</v>
      </c>
      <c r="R73" s="482">
        <v>1765330</v>
      </c>
      <c r="S73" s="482">
        <v>0</v>
      </c>
      <c r="U73" s="480">
        <v>43936</v>
      </c>
      <c r="V73" s="482">
        <v>12.02</v>
      </c>
      <c r="W73" s="482">
        <v>12.29</v>
      </c>
      <c r="X73" s="482">
        <v>0</v>
      </c>
      <c r="Y73" s="482">
        <v>12.14</v>
      </c>
      <c r="Z73" s="482">
        <v>1514893</v>
      </c>
      <c r="AA73" s="482">
        <v>12.26</v>
      </c>
      <c r="AB73" s="482">
        <v>18392369</v>
      </c>
      <c r="AC73" s="482">
        <v>0</v>
      </c>
    </row>
    <row r="74" spans="1:29">
      <c r="A74" s="480">
        <v>43937</v>
      </c>
      <c r="B74" s="482">
        <v>4.7300000000000004</v>
      </c>
      <c r="C74" s="482">
        <v>4.92</v>
      </c>
      <c r="D74" s="482">
        <v>0</v>
      </c>
      <c r="E74" s="482">
        <v>4.83</v>
      </c>
      <c r="F74" s="482">
        <v>1499426</v>
      </c>
      <c r="G74" s="482">
        <v>4.83</v>
      </c>
      <c r="H74" s="482">
        <v>7235327</v>
      </c>
      <c r="I74" s="482">
        <v>0</v>
      </c>
      <c r="K74" s="480">
        <v>43937</v>
      </c>
      <c r="L74" s="482">
        <v>8.82</v>
      </c>
      <c r="M74" s="482">
        <v>8.9600000000000009</v>
      </c>
      <c r="N74" s="482">
        <v>0</v>
      </c>
      <c r="O74" s="482">
        <v>8.91</v>
      </c>
      <c r="P74" s="482">
        <v>197682.7</v>
      </c>
      <c r="Q74" s="482">
        <v>8.93</v>
      </c>
      <c r="R74" s="482">
        <v>1761759</v>
      </c>
      <c r="S74" s="482">
        <v>0</v>
      </c>
      <c r="U74" s="480">
        <v>43937</v>
      </c>
      <c r="V74" s="482">
        <v>11.99</v>
      </c>
      <c r="W74" s="482">
        <v>12.26</v>
      </c>
      <c r="X74" s="482">
        <v>0</v>
      </c>
      <c r="Y74" s="482">
        <v>12.11</v>
      </c>
      <c r="Z74" s="482">
        <v>1514893</v>
      </c>
      <c r="AA74" s="482">
        <v>12.14</v>
      </c>
      <c r="AB74" s="482">
        <v>18348035</v>
      </c>
      <c r="AC74" s="482">
        <v>0</v>
      </c>
    </row>
    <row r="75" spans="1:29">
      <c r="A75" s="480">
        <v>43942</v>
      </c>
      <c r="B75" s="482">
        <v>4.71</v>
      </c>
      <c r="C75" s="482">
        <v>4.9000000000000004</v>
      </c>
      <c r="D75" s="482">
        <v>0</v>
      </c>
      <c r="E75" s="482">
        <v>4.8</v>
      </c>
      <c r="F75" s="482">
        <v>1499426</v>
      </c>
      <c r="G75" s="482">
        <v>4.83</v>
      </c>
      <c r="H75" s="482">
        <v>7199040</v>
      </c>
      <c r="I75" s="482">
        <v>0</v>
      </c>
      <c r="K75" s="480">
        <v>43942</v>
      </c>
      <c r="L75" s="482">
        <v>8.59</v>
      </c>
      <c r="M75" s="482">
        <v>8.7200000000000006</v>
      </c>
      <c r="N75" s="482">
        <v>0</v>
      </c>
      <c r="O75" s="482">
        <v>8.68</v>
      </c>
      <c r="P75" s="482">
        <v>204897.6</v>
      </c>
      <c r="Q75" s="482">
        <v>8.91</v>
      </c>
      <c r="R75" s="482">
        <v>1778421</v>
      </c>
      <c r="S75" s="482">
        <v>0</v>
      </c>
      <c r="U75" s="480">
        <v>43942</v>
      </c>
      <c r="V75" s="482">
        <v>11.84</v>
      </c>
      <c r="W75" s="482">
        <v>12.11</v>
      </c>
      <c r="X75" s="482">
        <v>0</v>
      </c>
      <c r="Y75" s="482">
        <v>11.96</v>
      </c>
      <c r="Z75" s="482">
        <v>1514893</v>
      </c>
      <c r="AA75" s="482">
        <v>12.11</v>
      </c>
      <c r="AB75" s="482">
        <v>18113034</v>
      </c>
      <c r="AC75" s="482">
        <v>0</v>
      </c>
    </row>
    <row r="76" spans="1:29">
      <c r="A76" s="480">
        <v>43943</v>
      </c>
      <c r="B76" s="482">
        <v>4.6399999999999997</v>
      </c>
      <c r="C76" s="482">
        <v>4.83</v>
      </c>
      <c r="D76" s="482">
        <v>0</v>
      </c>
      <c r="E76" s="482">
        <v>4.7300000000000004</v>
      </c>
      <c r="F76" s="482">
        <v>1499426</v>
      </c>
      <c r="G76" s="482">
        <v>4.8</v>
      </c>
      <c r="H76" s="482">
        <v>7096085</v>
      </c>
      <c r="I76" s="482">
        <v>0</v>
      </c>
      <c r="K76" s="480">
        <v>43943</v>
      </c>
      <c r="L76" s="482">
        <v>8.64</v>
      </c>
      <c r="M76" s="482">
        <v>8.77</v>
      </c>
      <c r="N76" s="482">
        <v>0</v>
      </c>
      <c r="O76" s="482">
        <v>8.73</v>
      </c>
      <c r="P76" s="482">
        <v>204897.6</v>
      </c>
      <c r="Q76" s="482">
        <v>8.68</v>
      </c>
      <c r="R76" s="482">
        <v>1788823</v>
      </c>
      <c r="S76" s="482">
        <v>0</v>
      </c>
      <c r="U76" s="480">
        <v>43943</v>
      </c>
      <c r="V76" s="482">
        <v>11.79</v>
      </c>
      <c r="W76" s="482">
        <v>12.06</v>
      </c>
      <c r="X76" s="482">
        <v>0</v>
      </c>
      <c r="Y76" s="482">
        <v>11.91</v>
      </c>
      <c r="Z76" s="482">
        <v>1514893</v>
      </c>
      <c r="AA76" s="482">
        <v>11.96</v>
      </c>
      <c r="AB76" s="482">
        <v>18036842</v>
      </c>
      <c r="AC76" s="482">
        <v>0</v>
      </c>
    </row>
    <row r="77" spans="1:29">
      <c r="A77" s="480">
        <v>43944</v>
      </c>
      <c r="B77" s="482">
        <v>4.68</v>
      </c>
      <c r="C77" s="482">
        <v>4.87</v>
      </c>
      <c r="D77" s="482">
        <v>0</v>
      </c>
      <c r="E77" s="482">
        <v>4.78</v>
      </c>
      <c r="F77" s="482">
        <v>1499426</v>
      </c>
      <c r="G77" s="482">
        <v>4.7300000000000004</v>
      </c>
      <c r="H77" s="482">
        <v>7161422</v>
      </c>
      <c r="I77" s="482">
        <v>0</v>
      </c>
      <c r="K77" s="480">
        <v>43944</v>
      </c>
      <c r="L77" s="482">
        <v>8.89</v>
      </c>
      <c r="M77" s="482">
        <v>9.02</v>
      </c>
      <c r="N77" s="482">
        <v>0</v>
      </c>
      <c r="O77" s="482">
        <v>8.98</v>
      </c>
      <c r="P77" s="482">
        <v>204897.6</v>
      </c>
      <c r="Q77" s="482">
        <v>8.73</v>
      </c>
      <c r="R77" s="482">
        <v>1839428</v>
      </c>
      <c r="S77" s="482">
        <v>0</v>
      </c>
      <c r="U77" s="480">
        <v>43944</v>
      </c>
      <c r="V77" s="482">
        <v>11.92</v>
      </c>
      <c r="W77" s="482">
        <v>12.19</v>
      </c>
      <c r="X77" s="482">
        <v>0</v>
      </c>
      <c r="Y77" s="482">
        <v>12.04</v>
      </c>
      <c r="Z77" s="482">
        <v>1514893</v>
      </c>
      <c r="AA77" s="482">
        <v>11.91</v>
      </c>
      <c r="AB77" s="482">
        <v>18235417</v>
      </c>
      <c r="AC77" s="482">
        <v>0</v>
      </c>
    </row>
    <row r="78" spans="1:29">
      <c r="A78" s="480">
        <v>43945</v>
      </c>
      <c r="B78" s="482">
        <v>4.68</v>
      </c>
      <c r="C78" s="482">
        <v>4.87</v>
      </c>
      <c r="D78" s="482">
        <v>0</v>
      </c>
      <c r="E78" s="482">
        <v>4.78</v>
      </c>
      <c r="F78" s="482">
        <v>1499426</v>
      </c>
      <c r="G78" s="482">
        <v>4.78</v>
      </c>
      <c r="H78" s="482">
        <v>7160530</v>
      </c>
      <c r="I78" s="482">
        <v>0</v>
      </c>
      <c r="K78" s="480">
        <v>43945</v>
      </c>
      <c r="L78" s="482">
        <v>8.84</v>
      </c>
      <c r="M78" s="482">
        <v>8.98</v>
      </c>
      <c r="N78" s="482">
        <v>0</v>
      </c>
      <c r="O78" s="482">
        <v>8.93</v>
      </c>
      <c r="P78" s="482">
        <v>204897.6</v>
      </c>
      <c r="Q78" s="482">
        <v>8.98</v>
      </c>
      <c r="R78" s="482">
        <v>1829985</v>
      </c>
      <c r="S78" s="482">
        <v>0</v>
      </c>
      <c r="U78" s="480">
        <v>43945</v>
      </c>
      <c r="V78" s="482">
        <v>11.92</v>
      </c>
      <c r="W78" s="482">
        <v>12.19</v>
      </c>
      <c r="X78" s="482">
        <v>0</v>
      </c>
      <c r="Y78" s="482">
        <v>12.04</v>
      </c>
      <c r="Z78" s="482">
        <v>1514893</v>
      </c>
      <c r="AA78" s="482">
        <v>12.04</v>
      </c>
      <c r="AB78" s="482">
        <v>18242084</v>
      </c>
      <c r="AC78" s="482">
        <v>0</v>
      </c>
    </row>
    <row r="79" spans="1:29">
      <c r="A79" s="480">
        <v>43948</v>
      </c>
      <c r="B79" s="482">
        <v>4.71</v>
      </c>
      <c r="C79" s="482">
        <v>4.9000000000000004</v>
      </c>
      <c r="D79" s="482">
        <v>0</v>
      </c>
      <c r="E79" s="482">
        <v>4.8</v>
      </c>
      <c r="F79" s="482">
        <v>1499426</v>
      </c>
      <c r="G79" s="482">
        <v>4.78</v>
      </c>
      <c r="H79" s="482">
        <v>7199045</v>
      </c>
      <c r="I79" s="482">
        <v>0</v>
      </c>
      <c r="K79" s="480">
        <v>43948</v>
      </c>
      <c r="L79" s="482">
        <v>9.11</v>
      </c>
      <c r="M79" s="482">
        <v>9.25</v>
      </c>
      <c r="N79" s="482">
        <v>0</v>
      </c>
      <c r="O79" s="482">
        <v>9.1999999999999993</v>
      </c>
      <c r="P79" s="482">
        <v>204897.6</v>
      </c>
      <c r="Q79" s="482">
        <v>8.93</v>
      </c>
      <c r="R79" s="482">
        <v>1885552</v>
      </c>
      <c r="S79" s="482">
        <v>0</v>
      </c>
      <c r="U79" s="480">
        <v>43948</v>
      </c>
      <c r="V79" s="482">
        <v>12.02</v>
      </c>
      <c r="W79" s="482">
        <v>12.3</v>
      </c>
      <c r="X79" s="482">
        <v>0</v>
      </c>
      <c r="Y79" s="482">
        <v>12.15</v>
      </c>
      <c r="Z79" s="482">
        <v>1514893</v>
      </c>
      <c r="AA79" s="482">
        <v>12.04</v>
      </c>
      <c r="AB79" s="482">
        <v>18400426</v>
      </c>
      <c r="AC79" s="482">
        <v>0</v>
      </c>
    </row>
    <row r="80" spans="1:29">
      <c r="A80" s="480">
        <v>43949</v>
      </c>
      <c r="B80" s="482">
        <v>4.72</v>
      </c>
      <c r="C80" s="482">
        <v>4.91</v>
      </c>
      <c r="D80" s="482">
        <v>0</v>
      </c>
      <c r="E80" s="482">
        <v>4.8099999999999996</v>
      </c>
      <c r="F80" s="482">
        <v>1499426</v>
      </c>
      <c r="G80" s="482">
        <v>4.8</v>
      </c>
      <c r="H80" s="482">
        <v>7218607</v>
      </c>
      <c r="I80" s="482">
        <v>0</v>
      </c>
      <c r="K80" s="480">
        <v>43949</v>
      </c>
      <c r="L80" s="482">
        <v>9.23</v>
      </c>
      <c r="M80" s="482">
        <v>9.3699999999999992</v>
      </c>
      <c r="N80" s="482">
        <v>0</v>
      </c>
      <c r="O80" s="482">
        <v>9.33</v>
      </c>
      <c r="P80" s="482">
        <v>204897.6</v>
      </c>
      <c r="Q80" s="482">
        <v>9.1999999999999993</v>
      </c>
      <c r="R80" s="482">
        <v>1911010</v>
      </c>
      <c r="S80" s="482">
        <v>0</v>
      </c>
      <c r="U80" s="480">
        <v>43949</v>
      </c>
      <c r="V80" s="482">
        <v>12.08</v>
      </c>
      <c r="W80" s="482">
        <v>12.35</v>
      </c>
      <c r="X80" s="482">
        <v>0</v>
      </c>
      <c r="Y80" s="482">
        <v>12.2</v>
      </c>
      <c r="Z80" s="482">
        <v>1514893</v>
      </c>
      <c r="AA80" s="482">
        <v>12.15</v>
      </c>
      <c r="AB80" s="482">
        <v>18482162</v>
      </c>
      <c r="AC80" s="482">
        <v>0</v>
      </c>
    </row>
    <row r="81" spans="1:29">
      <c r="A81" s="480">
        <v>43950</v>
      </c>
      <c r="B81" s="482">
        <v>4.7300000000000004</v>
      </c>
      <c r="C81" s="482">
        <v>4.93</v>
      </c>
      <c r="D81" s="482">
        <v>0</v>
      </c>
      <c r="E81" s="482">
        <v>4.83</v>
      </c>
      <c r="F81" s="482">
        <v>1499426</v>
      </c>
      <c r="G81" s="482">
        <v>4.8099999999999996</v>
      </c>
      <c r="H81" s="482">
        <v>7243658</v>
      </c>
      <c r="I81" s="482">
        <v>0</v>
      </c>
      <c r="K81" s="480">
        <v>43950</v>
      </c>
      <c r="L81" s="482">
        <v>9.31</v>
      </c>
      <c r="M81" s="482">
        <v>9.4499999999999993</v>
      </c>
      <c r="N81" s="482">
        <v>0</v>
      </c>
      <c r="O81" s="482">
        <v>9.41</v>
      </c>
      <c r="P81" s="482">
        <v>193525.9</v>
      </c>
      <c r="Q81" s="482">
        <v>9.33</v>
      </c>
      <c r="R81" s="482">
        <v>1820512</v>
      </c>
      <c r="S81" s="482">
        <v>0</v>
      </c>
      <c r="U81" s="480">
        <v>43950</v>
      </c>
      <c r="V81" s="482">
        <v>12.09</v>
      </c>
      <c r="W81" s="482">
        <v>12.36</v>
      </c>
      <c r="X81" s="482">
        <v>0</v>
      </c>
      <c r="Y81" s="482">
        <v>12.21</v>
      </c>
      <c r="Z81" s="482">
        <v>1514893</v>
      </c>
      <c r="AA81" s="482">
        <v>12.2</v>
      </c>
      <c r="AB81" s="482">
        <v>18494226</v>
      </c>
      <c r="AC81" s="482">
        <v>0</v>
      </c>
    </row>
    <row r="82" spans="1:29">
      <c r="A82" s="480">
        <v>43951</v>
      </c>
      <c r="B82" s="482">
        <v>4.74</v>
      </c>
      <c r="C82" s="482">
        <v>4.93</v>
      </c>
      <c r="D82" s="482">
        <v>0</v>
      </c>
      <c r="E82" s="482">
        <v>4.83</v>
      </c>
      <c r="F82" s="482">
        <v>1499426</v>
      </c>
      <c r="G82" s="482">
        <v>4.83</v>
      </c>
      <c r="H82" s="482">
        <v>7248660</v>
      </c>
      <c r="I82" s="482">
        <v>0</v>
      </c>
      <c r="K82" s="480">
        <v>43951</v>
      </c>
      <c r="L82" s="482">
        <v>9.1300000000000008</v>
      </c>
      <c r="M82" s="482">
        <v>9.27</v>
      </c>
      <c r="N82" s="482">
        <v>0</v>
      </c>
      <c r="O82" s="482">
        <v>9.2200000000000006</v>
      </c>
      <c r="P82" s="482">
        <v>193525.9</v>
      </c>
      <c r="Q82" s="482">
        <v>9.41</v>
      </c>
      <c r="R82" s="482">
        <v>1784350</v>
      </c>
      <c r="S82" s="482">
        <v>0</v>
      </c>
      <c r="U82" s="480">
        <v>43951</v>
      </c>
      <c r="V82" s="482">
        <v>12.08</v>
      </c>
      <c r="W82" s="482">
        <v>12.35</v>
      </c>
      <c r="X82" s="482">
        <v>0</v>
      </c>
      <c r="Y82" s="482">
        <v>12.2</v>
      </c>
      <c r="Z82" s="482">
        <v>1514893</v>
      </c>
      <c r="AA82" s="482">
        <v>12.21</v>
      </c>
      <c r="AB82" s="482">
        <v>18479948</v>
      </c>
      <c r="AC82" s="482">
        <v>0</v>
      </c>
    </row>
    <row r="83" spans="1:29">
      <c r="A83" s="480">
        <v>43955</v>
      </c>
      <c r="B83" s="482">
        <v>4.7</v>
      </c>
      <c r="C83" s="482">
        <v>4.9000000000000004</v>
      </c>
      <c r="D83" s="482">
        <v>0</v>
      </c>
      <c r="E83" s="482">
        <v>4.8</v>
      </c>
      <c r="F83" s="482">
        <v>1500456</v>
      </c>
      <c r="G83" s="482">
        <v>4.83</v>
      </c>
      <c r="H83" s="482">
        <v>7202635</v>
      </c>
      <c r="I83" s="482">
        <v>0</v>
      </c>
      <c r="K83" s="480">
        <v>43955</v>
      </c>
      <c r="L83" s="482">
        <v>8.81</v>
      </c>
      <c r="M83" s="482">
        <v>8.94</v>
      </c>
      <c r="N83" s="482">
        <v>0</v>
      </c>
      <c r="O83" s="482">
        <v>8.9</v>
      </c>
      <c r="P83" s="482">
        <v>193525.9</v>
      </c>
      <c r="Q83" s="482">
        <v>9.2200000000000006</v>
      </c>
      <c r="R83" s="482">
        <v>1721414</v>
      </c>
      <c r="S83" s="482">
        <v>0</v>
      </c>
      <c r="U83" s="480">
        <v>43955</v>
      </c>
      <c r="V83" s="482">
        <v>12.01</v>
      </c>
      <c r="W83" s="482">
        <v>12.29</v>
      </c>
      <c r="X83" s="482">
        <v>0</v>
      </c>
      <c r="Y83" s="482">
        <v>12.13</v>
      </c>
      <c r="Z83" s="482">
        <v>1514893</v>
      </c>
      <c r="AA83" s="482">
        <v>12.2</v>
      </c>
      <c r="AB83" s="482">
        <v>18381248</v>
      </c>
      <c r="AC83" s="482">
        <v>0</v>
      </c>
    </row>
    <row r="84" spans="1:29">
      <c r="A84" s="480">
        <v>43956</v>
      </c>
      <c r="B84" s="482">
        <v>4.6900000000000004</v>
      </c>
      <c r="C84" s="482">
        <v>4.8899999999999997</v>
      </c>
      <c r="D84" s="482">
        <v>0</v>
      </c>
      <c r="E84" s="482">
        <v>4.79</v>
      </c>
      <c r="F84" s="482">
        <v>1500456</v>
      </c>
      <c r="G84" s="482">
        <v>4.8</v>
      </c>
      <c r="H84" s="482">
        <v>7186062</v>
      </c>
      <c r="I84" s="482">
        <v>0</v>
      </c>
      <c r="K84" s="480">
        <v>43956</v>
      </c>
      <c r="L84" s="482">
        <v>8.93</v>
      </c>
      <c r="M84" s="482">
        <v>9.07</v>
      </c>
      <c r="N84" s="482">
        <v>0</v>
      </c>
      <c r="O84" s="482">
        <v>9.02</v>
      </c>
      <c r="P84" s="482">
        <v>193525.9</v>
      </c>
      <c r="Q84" s="482">
        <v>8.9</v>
      </c>
      <c r="R84" s="482">
        <v>1746117</v>
      </c>
      <c r="S84" s="482">
        <v>0</v>
      </c>
      <c r="U84" s="480">
        <v>43956</v>
      </c>
      <c r="V84" s="482">
        <v>12.01</v>
      </c>
      <c r="W84" s="482">
        <v>12.28</v>
      </c>
      <c r="X84" s="482">
        <v>0</v>
      </c>
      <c r="Y84" s="482">
        <v>12.13</v>
      </c>
      <c r="Z84" s="482">
        <v>1514893</v>
      </c>
      <c r="AA84" s="482">
        <v>12.13</v>
      </c>
      <c r="AB84" s="482">
        <v>18376712</v>
      </c>
      <c r="AC84" s="482">
        <v>0</v>
      </c>
    </row>
    <row r="85" spans="1:29">
      <c r="A85" s="480">
        <v>43957</v>
      </c>
      <c r="B85" s="482">
        <v>4.71</v>
      </c>
      <c r="C85" s="482">
        <v>4.9000000000000004</v>
      </c>
      <c r="D85" s="482">
        <v>0</v>
      </c>
      <c r="E85" s="482">
        <v>4.8099999999999996</v>
      </c>
      <c r="F85" s="482">
        <v>1500456</v>
      </c>
      <c r="G85" s="482">
        <v>4.79</v>
      </c>
      <c r="H85" s="482">
        <v>7210032</v>
      </c>
      <c r="I85" s="482">
        <v>0</v>
      </c>
      <c r="K85" s="480">
        <v>43957</v>
      </c>
      <c r="L85" s="482">
        <v>8.8000000000000007</v>
      </c>
      <c r="M85" s="482">
        <v>8.93</v>
      </c>
      <c r="N85" s="482">
        <v>0</v>
      </c>
      <c r="O85" s="482">
        <v>8.89</v>
      </c>
      <c r="P85" s="482">
        <v>196651.3</v>
      </c>
      <c r="Q85" s="482">
        <v>9.02</v>
      </c>
      <c r="R85" s="482">
        <v>1747413</v>
      </c>
      <c r="S85" s="482">
        <v>0</v>
      </c>
      <c r="U85" s="480">
        <v>43957</v>
      </c>
      <c r="V85" s="482">
        <v>11.99</v>
      </c>
      <c r="W85" s="482">
        <v>12.27</v>
      </c>
      <c r="X85" s="482">
        <v>0</v>
      </c>
      <c r="Y85" s="482">
        <v>12.12</v>
      </c>
      <c r="Z85" s="482">
        <v>1514893</v>
      </c>
      <c r="AA85" s="482">
        <v>12.13</v>
      </c>
      <c r="AB85" s="482">
        <v>18353507</v>
      </c>
      <c r="AC85" s="482">
        <v>0</v>
      </c>
    </row>
    <row r="86" spans="1:29">
      <c r="A86" s="480">
        <v>43958</v>
      </c>
      <c r="B86" s="482">
        <v>4.7</v>
      </c>
      <c r="C86" s="482">
        <v>4.8899999999999997</v>
      </c>
      <c r="D86" s="482">
        <v>0</v>
      </c>
      <c r="E86" s="482">
        <v>4.79</v>
      </c>
      <c r="F86" s="482">
        <v>1494814</v>
      </c>
      <c r="G86" s="482">
        <v>4.8099999999999996</v>
      </c>
      <c r="H86" s="482">
        <v>7165159</v>
      </c>
      <c r="I86" s="482">
        <v>0</v>
      </c>
      <c r="K86" s="480">
        <v>43958</v>
      </c>
      <c r="L86" s="482">
        <v>8.82</v>
      </c>
      <c r="M86" s="482">
        <v>8.9600000000000009</v>
      </c>
      <c r="N86" s="482">
        <v>0</v>
      </c>
      <c r="O86" s="482">
        <v>8.91</v>
      </c>
      <c r="P86" s="482">
        <v>196651.3</v>
      </c>
      <c r="Q86" s="482">
        <v>8.89</v>
      </c>
      <c r="R86" s="482">
        <v>1752311</v>
      </c>
      <c r="S86" s="482">
        <v>0</v>
      </c>
      <c r="U86" s="480">
        <v>43958</v>
      </c>
      <c r="V86" s="482">
        <v>11.99</v>
      </c>
      <c r="W86" s="482">
        <v>12.27</v>
      </c>
      <c r="X86" s="482">
        <v>0</v>
      </c>
      <c r="Y86" s="482">
        <v>12.11</v>
      </c>
      <c r="Z86" s="482">
        <v>1514893</v>
      </c>
      <c r="AA86" s="482">
        <v>12.12</v>
      </c>
      <c r="AB86" s="482">
        <v>18351098</v>
      </c>
      <c r="AC86" s="482">
        <v>0</v>
      </c>
    </row>
    <row r="87" spans="1:29">
      <c r="A87" s="480">
        <v>43959</v>
      </c>
      <c r="B87" s="482">
        <v>4.6900000000000004</v>
      </c>
      <c r="C87" s="482">
        <v>4.88</v>
      </c>
      <c r="D87" s="482">
        <v>0</v>
      </c>
      <c r="E87" s="482">
        <v>4.79</v>
      </c>
      <c r="F87" s="482">
        <v>1494814</v>
      </c>
      <c r="G87" s="482">
        <v>4.79</v>
      </c>
      <c r="H87" s="482">
        <v>7155526</v>
      </c>
      <c r="I87" s="482">
        <v>0</v>
      </c>
      <c r="K87" s="480">
        <v>43959</v>
      </c>
      <c r="L87" s="482">
        <v>8.84</v>
      </c>
      <c r="M87" s="482">
        <v>8.98</v>
      </c>
      <c r="N87" s="482">
        <v>0</v>
      </c>
      <c r="O87" s="482">
        <v>8.93</v>
      </c>
      <c r="P87" s="482">
        <v>196651.3</v>
      </c>
      <c r="Q87" s="482">
        <v>8.91</v>
      </c>
      <c r="R87" s="482">
        <v>1756708</v>
      </c>
      <c r="S87" s="482">
        <v>0</v>
      </c>
      <c r="U87" s="480">
        <v>43959</v>
      </c>
      <c r="V87" s="482">
        <v>12</v>
      </c>
      <c r="W87" s="482">
        <v>12.27</v>
      </c>
      <c r="X87" s="482">
        <v>0</v>
      </c>
      <c r="Y87" s="482">
        <v>12.12</v>
      </c>
      <c r="Z87" s="482">
        <v>1514893</v>
      </c>
      <c r="AA87" s="482">
        <v>12.11</v>
      </c>
      <c r="AB87" s="482">
        <v>18357570</v>
      </c>
      <c r="AC87" s="482">
        <v>0</v>
      </c>
    </row>
    <row r="88" spans="1:29">
      <c r="A88" s="480">
        <v>43962</v>
      </c>
      <c r="B88" s="482">
        <v>4.71</v>
      </c>
      <c r="C88" s="482">
        <v>4.91</v>
      </c>
      <c r="D88" s="482">
        <v>0</v>
      </c>
      <c r="E88" s="482">
        <v>4.8099999999999996</v>
      </c>
      <c r="F88" s="482">
        <v>1494814</v>
      </c>
      <c r="G88" s="482">
        <v>4.79</v>
      </c>
      <c r="H88" s="482">
        <v>7191317</v>
      </c>
      <c r="I88" s="482">
        <v>0</v>
      </c>
      <c r="K88" s="480">
        <v>43962</v>
      </c>
      <c r="L88" s="482">
        <v>8.75</v>
      </c>
      <c r="M88" s="482">
        <v>8.8800000000000008</v>
      </c>
      <c r="N88" s="482">
        <v>0</v>
      </c>
      <c r="O88" s="482">
        <v>8.84</v>
      </c>
      <c r="P88" s="482">
        <v>196651.3</v>
      </c>
      <c r="Q88" s="482">
        <v>8.93</v>
      </c>
      <c r="R88" s="482">
        <v>1738530</v>
      </c>
      <c r="S88" s="482">
        <v>0</v>
      </c>
      <c r="U88" s="480">
        <v>43962</v>
      </c>
      <c r="V88" s="482">
        <v>12</v>
      </c>
      <c r="W88" s="482">
        <v>12.27</v>
      </c>
      <c r="X88" s="482">
        <v>0</v>
      </c>
      <c r="Y88" s="482">
        <v>12.12</v>
      </c>
      <c r="Z88" s="482">
        <v>1514893</v>
      </c>
      <c r="AA88" s="482">
        <v>12.12</v>
      </c>
      <c r="AB88" s="482">
        <v>18362070</v>
      </c>
      <c r="AC88" s="482">
        <v>0</v>
      </c>
    </row>
    <row r="89" spans="1:29">
      <c r="A89" s="480">
        <v>43963</v>
      </c>
      <c r="B89" s="482">
        <v>4.72</v>
      </c>
      <c r="C89" s="482">
        <v>4.91</v>
      </c>
      <c r="D89" s="482">
        <v>0</v>
      </c>
      <c r="E89" s="482">
        <v>4.82</v>
      </c>
      <c r="F89" s="482">
        <v>1494814</v>
      </c>
      <c r="G89" s="482">
        <v>4.8099999999999996</v>
      </c>
      <c r="H89" s="482">
        <v>7202472</v>
      </c>
      <c r="I89" s="482">
        <v>0</v>
      </c>
      <c r="K89" s="480">
        <v>43963</v>
      </c>
      <c r="L89" s="482">
        <v>8.73</v>
      </c>
      <c r="M89" s="482">
        <v>8.86</v>
      </c>
      <c r="N89" s="482">
        <v>0</v>
      </c>
      <c r="O89" s="482">
        <v>8.82</v>
      </c>
      <c r="P89" s="482">
        <v>196651.3</v>
      </c>
      <c r="Q89" s="482">
        <v>8.84</v>
      </c>
      <c r="R89" s="482">
        <v>1733910</v>
      </c>
      <c r="S89" s="482">
        <v>0</v>
      </c>
      <c r="U89" s="480">
        <v>43963</v>
      </c>
      <c r="V89" s="482">
        <v>11.99</v>
      </c>
      <c r="W89" s="482">
        <v>12.27</v>
      </c>
      <c r="X89" s="482">
        <v>0</v>
      </c>
      <c r="Y89" s="482">
        <v>12.11</v>
      </c>
      <c r="Z89" s="482">
        <v>1514893</v>
      </c>
      <c r="AA89" s="482">
        <v>12.12</v>
      </c>
      <c r="AB89" s="482">
        <v>18352802</v>
      </c>
      <c r="AC89" s="482">
        <v>0</v>
      </c>
    </row>
    <row r="90" spans="1:29">
      <c r="A90" s="480">
        <v>43964</v>
      </c>
      <c r="B90" s="482">
        <v>4.7300000000000004</v>
      </c>
      <c r="C90" s="482">
        <v>4.93</v>
      </c>
      <c r="D90" s="482">
        <v>0</v>
      </c>
      <c r="E90" s="482">
        <v>4.83</v>
      </c>
      <c r="F90" s="482">
        <v>1494814</v>
      </c>
      <c r="G90" s="482">
        <v>4.82</v>
      </c>
      <c r="H90" s="482">
        <v>7221414</v>
      </c>
      <c r="I90" s="482">
        <v>0</v>
      </c>
      <c r="K90" s="480">
        <v>43964</v>
      </c>
      <c r="L90" s="482">
        <v>8.6</v>
      </c>
      <c r="M90" s="482">
        <v>8.73</v>
      </c>
      <c r="N90" s="482">
        <v>0</v>
      </c>
      <c r="O90" s="482">
        <v>8.69</v>
      </c>
      <c r="P90" s="482">
        <v>196402.4</v>
      </c>
      <c r="Q90" s="482">
        <v>8.82</v>
      </c>
      <c r="R90" s="482">
        <v>1706235</v>
      </c>
      <c r="S90" s="482">
        <v>0</v>
      </c>
      <c r="U90" s="480">
        <v>43964</v>
      </c>
      <c r="V90" s="482">
        <v>12</v>
      </c>
      <c r="W90" s="482">
        <v>12.27</v>
      </c>
      <c r="X90" s="482">
        <v>0</v>
      </c>
      <c r="Y90" s="482">
        <v>12.12</v>
      </c>
      <c r="Z90" s="482">
        <v>1514893</v>
      </c>
      <c r="AA90" s="482">
        <v>12.11</v>
      </c>
      <c r="AB90" s="482">
        <v>18358927</v>
      </c>
      <c r="AC90" s="482">
        <v>0</v>
      </c>
    </row>
    <row r="91" spans="1:29">
      <c r="A91" s="480">
        <v>43965</v>
      </c>
      <c r="B91" s="482">
        <v>4.7300000000000004</v>
      </c>
      <c r="C91" s="482">
        <v>4.92</v>
      </c>
      <c r="D91" s="482">
        <v>0</v>
      </c>
      <c r="E91" s="482">
        <v>4.82</v>
      </c>
      <c r="F91" s="482">
        <v>1494814</v>
      </c>
      <c r="G91" s="482">
        <v>4.83</v>
      </c>
      <c r="H91" s="482">
        <v>7210491</v>
      </c>
      <c r="I91" s="482">
        <v>0</v>
      </c>
      <c r="K91" s="480">
        <v>43965</v>
      </c>
      <c r="L91" s="482">
        <v>8.6</v>
      </c>
      <c r="M91" s="482">
        <v>8.74</v>
      </c>
      <c r="N91" s="482">
        <v>0</v>
      </c>
      <c r="O91" s="482">
        <v>8.69</v>
      </c>
      <c r="P91" s="482">
        <v>196402.4</v>
      </c>
      <c r="Q91" s="482">
        <v>8.69</v>
      </c>
      <c r="R91" s="482">
        <v>1707098</v>
      </c>
      <c r="S91" s="482">
        <v>0</v>
      </c>
      <c r="U91" s="480">
        <v>43965</v>
      </c>
      <c r="V91" s="482">
        <v>11.99</v>
      </c>
      <c r="W91" s="482">
        <v>12.27</v>
      </c>
      <c r="X91" s="482">
        <v>0</v>
      </c>
      <c r="Y91" s="482">
        <v>12.11</v>
      </c>
      <c r="Z91" s="482">
        <v>1514893</v>
      </c>
      <c r="AA91" s="482">
        <v>12.12</v>
      </c>
      <c r="AB91" s="482">
        <v>18351583</v>
      </c>
      <c r="AC91" s="482">
        <v>0</v>
      </c>
    </row>
    <row r="92" spans="1:29">
      <c r="A92" s="480">
        <v>43966</v>
      </c>
      <c r="B92" s="482">
        <v>4.74</v>
      </c>
      <c r="C92" s="482">
        <v>4.93</v>
      </c>
      <c r="D92" s="482">
        <v>0</v>
      </c>
      <c r="E92" s="482">
        <v>4.83</v>
      </c>
      <c r="F92" s="482">
        <v>1494814</v>
      </c>
      <c r="G92" s="482">
        <v>4.82</v>
      </c>
      <c r="H92" s="482">
        <v>7225890</v>
      </c>
      <c r="I92" s="482">
        <v>0</v>
      </c>
      <c r="K92" s="480">
        <v>43966</v>
      </c>
      <c r="L92" s="482">
        <v>8.66</v>
      </c>
      <c r="M92" s="482">
        <v>8.7899999999999991</v>
      </c>
      <c r="N92" s="482">
        <v>0</v>
      </c>
      <c r="O92" s="482">
        <v>8.75</v>
      </c>
      <c r="P92" s="482">
        <v>192432.2</v>
      </c>
      <c r="Q92" s="482">
        <v>8.69</v>
      </c>
      <c r="R92" s="482">
        <v>1683942</v>
      </c>
      <c r="S92" s="482">
        <v>0</v>
      </c>
      <c r="U92" s="480">
        <v>43966</v>
      </c>
      <c r="V92" s="482">
        <v>12.01</v>
      </c>
      <c r="W92" s="482">
        <v>12.28</v>
      </c>
      <c r="X92" s="482">
        <v>0</v>
      </c>
      <c r="Y92" s="482">
        <v>12.13</v>
      </c>
      <c r="Z92" s="482">
        <v>1514893</v>
      </c>
      <c r="AA92" s="482">
        <v>12.11</v>
      </c>
      <c r="AB92" s="482">
        <v>18377033</v>
      </c>
      <c r="AC92" s="482">
        <v>0</v>
      </c>
    </row>
    <row r="93" spans="1:29">
      <c r="A93" s="480">
        <v>43969</v>
      </c>
      <c r="B93" s="482">
        <v>4.7699999999999996</v>
      </c>
      <c r="C93" s="482">
        <v>4.97</v>
      </c>
      <c r="D93" s="482">
        <v>0</v>
      </c>
      <c r="E93" s="482">
        <v>4.87</v>
      </c>
      <c r="F93" s="482">
        <v>1494814</v>
      </c>
      <c r="G93" s="482">
        <v>4.83</v>
      </c>
      <c r="H93" s="482">
        <v>7278341</v>
      </c>
      <c r="I93" s="482">
        <v>0</v>
      </c>
      <c r="K93" s="480">
        <v>43969</v>
      </c>
      <c r="L93" s="482">
        <v>8.89</v>
      </c>
      <c r="M93" s="482">
        <v>9.02</v>
      </c>
      <c r="N93" s="482">
        <v>0</v>
      </c>
      <c r="O93" s="482">
        <v>8.98</v>
      </c>
      <c r="P93" s="482">
        <v>192432.2</v>
      </c>
      <c r="Q93" s="482">
        <v>8.75</v>
      </c>
      <c r="R93" s="482">
        <v>1727484</v>
      </c>
      <c r="S93" s="482">
        <v>0</v>
      </c>
      <c r="U93" s="480">
        <v>43969</v>
      </c>
      <c r="V93" s="482">
        <v>12.08</v>
      </c>
      <c r="W93" s="482">
        <v>12.36</v>
      </c>
      <c r="X93" s="482">
        <v>0</v>
      </c>
      <c r="Y93" s="482">
        <v>12.2</v>
      </c>
      <c r="Z93" s="482">
        <v>1514893</v>
      </c>
      <c r="AA93" s="482">
        <v>12.13</v>
      </c>
      <c r="AB93" s="482">
        <v>18488073</v>
      </c>
      <c r="AC93" s="482">
        <v>0</v>
      </c>
    </row>
    <row r="94" spans="1:29">
      <c r="A94" s="480">
        <v>43970</v>
      </c>
      <c r="B94" s="482">
        <v>4.8</v>
      </c>
      <c r="C94" s="482">
        <v>5</v>
      </c>
      <c r="D94" s="482">
        <v>0</v>
      </c>
      <c r="E94" s="482">
        <v>4.9000000000000004</v>
      </c>
      <c r="F94" s="482">
        <v>1492306</v>
      </c>
      <c r="G94" s="482">
        <v>4.87</v>
      </c>
      <c r="H94" s="482">
        <v>7315551</v>
      </c>
      <c r="I94" s="482">
        <v>0</v>
      </c>
      <c r="K94" s="480">
        <v>43970</v>
      </c>
      <c r="L94" s="482">
        <v>8.82</v>
      </c>
      <c r="M94" s="482">
        <v>8.9499999999999993</v>
      </c>
      <c r="N94" s="482">
        <v>0</v>
      </c>
      <c r="O94" s="482">
        <v>8.91</v>
      </c>
      <c r="P94" s="482">
        <v>192432.2</v>
      </c>
      <c r="Q94" s="482">
        <v>8.98</v>
      </c>
      <c r="R94" s="482">
        <v>1713810</v>
      </c>
      <c r="S94" s="482">
        <v>0</v>
      </c>
      <c r="U94" s="480">
        <v>43970</v>
      </c>
      <c r="V94" s="482">
        <v>12.12</v>
      </c>
      <c r="W94" s="482">
        <v>12.39</v>
      </c>
      <c r="X94" s="482">
        <v>0</v>
      </c>
      <c r="Y94" s="482">
        <v>12.24</v>
      </c>
      <c r="Z94" s="482">
        <v>1514893</v>
      </c>
      <c r="AA94" s="482">
        <v>12.2</v>
      </c>
      <c r="AB94" s="482">
        <v>18540600</v>
      </c>
      <c r="AC94" s="482">
        <v>0</v>
      </c>
    </row>
    <row r="95" spans="1:29">
      <c r="A95" s="480">
        <v>43971</v>
      </c>
      <c r="B95" s="482">
        <v>4.84</v>
      </c>
      <c r="C95" s="482">
        <v>5.03</v>
      </c>
      <c r="D95" s="482">
        <v>0</v>
      </c>
      <c r="E95" s="482">
        <v>4.93</v>
      </c>
      <c r="F95" s="482">
        <v>1492306</v>
      </c>
      <c r="G95" s="482">
        <v>4.9000000000000004</v>
      </c>
      <c r="H95" s="482">
        <v>7362828</v>
      </c>
      <c r="I95" s="482">
        <v>0</v>
      </c>
      <c r="K95" s="480">
        <v>43971</v>
      </c>
      <c r="L95" s="482">
        <v>8.9700000000000006</v>
      </c>
      <c r="M95" s="482">
        <v>9.1</v>
      </c>
      <c r="N95" s="482">
        <v>0</v>
      </c>
      <c r="O95" s="482">
        <v>9.06</v>
      </c>
      <c r="P95" s="482">
        <v>192432.2</v>
      </c>
      <c r="Q95" s="482">
        <v>8.91</v>
      </c>
      <c r="R95" s="482">
        <v>1743233</v>
      </c>
      <c r="S95" s="482">
        <v>0</v>
      </c>
      <c r="U95" s="480">
        <v>43971</v>
      </c>
      <c r="V95" s="482">
        <v>12.15</v>
      </c>
      <c r="W95" s="482">
        <v>12.43</v>
      </c>
      <c r="X95" s="482">
        <v>0</v>
      </c>
      <c r="Y95" s="482">
        <v>12.27</v>
      </c>
      <c r="Z95" s="482">
        <v>1514893</v>
      </c>
      <c r="AA95" s="482">
        <v>12.24</v>
      </c>
      <c r="AB95" s="482">
        <v>18590538</v>
      </c>
      <c r="AC95" s="482">
        <v>0</v>
      </c>
    </row>
    <row r="96" spans="1:29">
      <c r="A96" s="480">
        <v>43972</v>
      </c>
      <c r="B96" s="482">
        <v>4.8600000000000003</v>
      </c>
      <c r="C96" s="482">
        <v>5.05</v>
      </c>
      <c r="D96" s="482">
        <v>0</v>
      </c>
      <c r="E96" s="482">
        <v>4.96</v>
      </c>
      <c r="F96" s="482">
        <v>1492276</v>
      </c>
      <c r="G96" s="482">
        <v>4.93</v>
      </c>
      <c r="H96" s="482">
        <v>7394937</v>
      </c>
      <c r="I96" s="482">
        <v>0</v>
      </c>
      <c r="K96" s="480">
        <v>43972</v>
      </c>
      <c r="L96" s="482">
        <v>8.9499999999999993</v>
      </c>
      <c r="M96" s="482">
        <v>9.09</v>
      </c>
      <c r="N96" s="482">
        <v>0</v>
      </c>
      <c r="O96" s="482">
        <v>9.0399999999999991</v>
      </c>
      <c r="P96" s="482">
        <v>192432.2</v>
      </c>
      <c r="Q96" s="482">
        <v>9.06</v>
      </c>
      <c r="R96" s="482">
        <v>1740443</v>
      </c>
      <c r="S96" s="482">
        <v>0</v>
      </c>
      <c r="U96" s="480">
        <v>43972</v>
      </c>
      <c r="V96" s="482">
        <v>12.19</v>
      </c>
      <c r="W96" s="482">
        <v>12.47</v>
      </c>
      <c r="X96" s="482">
        <v>0</v>
      </c>
      <c r="Y96" s="482">
        <v>12.32</v>
      </c>
      <c r="Z96" s="482">
        <v>1514893</v>
      </c>
      <c r="AA96" s="482">
        <v>12.27</v>
      </c>
      <c r="AB96" s="482">
        <v>18656433</v>
      </c>
      <c r="AC96" s="482">
        <v>0</v>
      </c>
    </row>
    <row r="97" spans="1:29">
      <c r="A97" s="480">
        <v>43973</v>
      </c>
      <c r="B97" s="482">
        <v>4.88</v>
      </c>
      <c r="C97" s="482">
        <v>5.08</v>
      </c>
      <c r="D97" s="482">
        <v>0</v>
      </c>
      <c r="E97" s="482">
        <v>4.9800000000000004</v>
      </c>
      <c r="F97" s="482">
        <v>1492276</v>
      </c>
      <c r="G97" s="482">
        <v>4.96</v>
      </c>
      <c r="H97" s="482">
        <v>7435832</v>
      </c>
      <c r="I97" s="482">
        <v>0</v>
      </c>
      <c r="K97" s="480">
        <v>43973</v>
      </c>
      <c r="L97" s="482">
        <v>8.98</v>
      </c>
      <c r="M97" s="482">
        <v>9.11</v>
      </c>
      <c r="N97" s="482">
        <v>0</v>
      </c>
      <c r="O97" s="482">
        <v>9.07</v>
      </c>
      <c r="P97" s="482">
        <v>192432.2</v>
      </c>
      <c r="Q97" s="482">
        <v>9.0399999999999991</v>
      </c>
      <c r="R97" s="482">
        <v>1744924</v>
      </c>
      <c r="S97" s="482">
        <v>0</v>
      </c>
      <c r="U97" s="480">
        <v>43973</v>
      </c>
      <c r="V97" s="482">
        <v>12.21</v>
      </c>
      <c r="W97" s="482">
        <v>12.49</v>
      </c>
      <c r="X97" s="482">
        <v>0</v>
      </c>
      <c r="Y97" s="482">
        <v>12.34</v>
      </c>
      <c r="Z97" s="482">
        <v>1514893</v>
      </c>
      <c r="AA97" s="482">
        <v>12.32</v>
      </c>
      <c r="AB97" s="482">
        <v>18688009</v>
      </c>
      <c r="AC97" s="482">
        <v>0</v>
      </c>
    </row>
    <row r="98" spans="1:29">
      <c r="A98" s="480">
        <v>43976</v>
      </c>
      <c r="B98" s="482">
        <v>4.88</v>
      </c>
      <c r="C98" s="482">
        <v>5.08</v>
      </c>
      <c r="D98" s="482">
        <v>0</v>
      </c>
      <c r="E98" s="482">
        <v>4.9800000000000004</v>
      </c>
      <c r="F98" s="482">
        <v>1492276</v>
      </c>
      <c r="G98" s="482">
        <v>4.9800000000000004</v>
      </c>
      <c r="H98" s="482">
        <v>7435300</v>
      </c>
      <c r="I98" s="482">
        <v>0</v>
      </c>
      <c r="K98" s="480">
        <v>43976</v>
      </c>
      <c r="L98" s="482">
        <v>9.16</v>
      </c>
      <c r="M98" s="482">
        <v>9.3000000000000007</v>
      </c>
      <c r="N98" s="482">
        <v>0</v>
      </c>
      <c r="O98" s="482">
        <v>9.25</v>
      </c>
      <c r="P98" s="482">
        <v>192983.6</v>
      </c>
      <c r="Q98" s="482">
        <v>9.07</v>
      </c>
      <c r="R98" s="482">
        <v>1785285</v>
      </c>
      <c r="S98" s="482">
        <v>0</v>
      </c>
      <c r="U98" s="480">
        <v>43976</v>
      </c>
      <c r="V98" s="482">
        <v>12.27</v>
      </c>
      <c r="W98" s="482">
        <v>12.55</v>
      </c>
      <c r="X98" s="482">
        <v>0</v>
      </c>
      <c r="Y98" s="482">
        <v>12.39</v>
      </c>
      <c r="Z98" s="482">
        <v>1514893</v>
      </c>
      <c r="AA98" s="482">
        <v>12.34</v>
      </c>
      <c r="AB98" s="482">
        <v>18773930</v>
      </c>
      <c r="AC98" s="482">
        <v>0</v>
      </c>
    </row>
    <row r="99" spans="1:29">
      <c r="A99" s="480">
        <v>43977</v>
      </c>
      <c r="B99" s="482">
        <v>4.9000000000000004</v>
      </c>
      <c r="C99" s="482">
        <v>5.0999999999999996</v>
      </c>
      <c r="D99" s="482">
        <v>0</v>
      </c>
      <c r="E99" s="482">
        <v>5</v>
      </c>
      <c r="F99" s="482">
        <v>1492276</v>
      </c>
      <c r="G99" s="482">
        <v>4.9800000000000004</v>
      </c>
      <c r="H99" s="482">
        <v>7460379</v>
      </c>
      <c r="I99" s="482">
        <v>0</v>
      </c>
      <c r="K99" s="480">
        <v>43977</v>
      </c>
      <c r="L99" s="482">
        <v>9.27</v>
      </c>
      <c r="M99" s="482">
        <v>9.41</v>
      </c>
      <c r="N99" s="482">
        <v>0</v>
      </c>
      <c r="O99" s="482">
        <v>9.3699999999999992</v>
      </c>
      <c r="P99" s="482">
        <v>192983.6</v>
      </c>
      <c r="Q99" s="482">
        <v>9.25</v>
      </c>
      <c r="R99" s="482">
        <v>1807694</v>
      </c>
      <c r="S99" s="482">
        <v>0</v>
      </c>
      <c r="U99" s="480">
        <v>43977</v>
      </c>
      <c r="V99" s="482">
        <v>12.33</v>
      </c>
      <c r="W99" s="482">
        <v>12.61</v>
      </c>
      <c r="X99" s="482">
        <v>0</v>
      </c>
      <c r="Y99" s="482">
        <v>12.45</v>
      </c>
      <c r="Z99" s="482">
        <v>1514893</v>
      </c>
      <c r="AA99" s="482">
        <v>12.39</v>
      </c>
      <c r="AB99" s="482">
        <v>18867839</v>
      </c>
      <c r="AC99" s="482">
        <v>0</v>
      </c>
    </row>
    <row r="100" spans="1:29">
      <c r="A100" s="480">
        <v>43978</v>
      </c>
      <c r="B100" s="482">
        <v>4.93</v>
      </c>
      <c r="C100" s="482">
        <v>5.14</v>
      </c>
      <c r="D100" s="482">
        <v>0</v>
      </c>
      <c r="E100" s="482">
        <v>5.03</v>
      </c>
      <c r="F100" s="482">
        <v>1492276</v>
      </c>
      <c r="G100" s="482">
        <v>5</v>
      </c>
      <c r="H100" s="482">
        <v>7513066</v>
      </c>
      <c r="I100" s="482">
        <v>0</v>
      </c>
      <c r="K100" s="480">
        <v>43978</v>
      </c>
      <c r="L100" s="482">
        <v>9.56</v>
      </c>
      <c r="M100" s="482">
        <v>9.6999999999999993</v>
      </c>
      <c r="N100" s="482">
        <v>0</v>
      </c>
      <c r="O100" s="482">
        <v>9.65</v>
      </c>
      <c r="P100" s="482">
        <v>192983.6</v>
      </c>
      <c r="Q100" s="482">
        <v>9.3699999999999992</v>
      </c>
      <c r="R100" s="482">
        <v>1862809</v>
      </c>
      <c r="S100" s="482">
        <v>0</v>
      </c>
      <c r="U100" s="480">
        <v>43978</v>
      </c>
      <c r="V100" s="482">
        <v>12.46</v>
      </c>
      <c r="W100" s="482">
        <v>12.75</v>
      </c>
      <c r="X100" s="482">
        <v>0</v>
      </c>
      <c r="Y100" s="482">
        <v>12.59</v>
      </c>
      <c r="Z100" s="482">
        <v>1514893</v>
      </c>
      <c r="AA100" s="482">
        <v>12.45</v>
      </c>
      <c r="AB100" s="482">
        <v>19071577</v>
      </c>
      <c r="AC100" s="482">
        <v>0</v>
      </c>
    </row>
    <row r="101" spans="1:29">
      <c r="A101" s="480">
        <v>43979</v>
      </c>
      <c r="B101" s="482">
        <v>4.97</v>
      </c>
      <c r="C101" s="482">
        <v>5.18</v>
      </c>
      <c r="D101" s="482">
        <v>0</v>
      </c>
      <c r="E101" s="482">
        <v>5.07</v>
      </c>
      <c r="F101" s="482">
        <v>1492097</v>
      </c>
      <c r="G101" s="482">
        <v>5.03</v>
      </c>
      <c r="H101" s="482">
        <v>7571016</v>
      </c>
      <c r="I101" s="482">
        <v>0</v>
      </c>
      <c r="K101" s="480">
        <v>43979</v>
      </c>
      <c r="L101" s="482">
        <v>9.6300000000000008</v>
      </c>
      <c r="M101" s="482">
        <v>9.7799999999999994</v>
      </c>
      <c r="N101" s="482">
        <v>0</v>
      </c>
      <c r="O101" s="482">
        <v>9.73</v>
      </c>
      <c r="P101" s="482">
        <v>192983.6</v>
      </c>
      <c r="Q101" s="482">
        <v>9.65</v>
      </c>
      <c r="R101" s="482">
        <v>1877126</v>
      </c>
      <c r="S101" s="482">
        <v>0</v>
      </c>
      <c r="U101" s="480">
        <v>43979</v>
      </c>
      <c r="V101" s="482">
        <v>12.51</v>
      </c>
      <c r="W101" s="482">
        <v>12.79</v>
      </c>
      <c r="X101" s="482">
        <v>0</v>
      </c>
      <c r="Y101" s="482">
        <v>12.63</v>
      </c>
      <c r="Z101" s="482">
        <v>1514893</v>
      </c>
      <c r="AA101" s="482">
        <v>12.59</v>
      </c>
      <c r="AB101" s="482">
        <v>19136365</v>
      </c>
      <c r="AC101" s="482">
        <v>0</v>
      </c>
    </row>
    <row r="102" spans="1:29">
      <c r="A102" s="480">
        <v>43980</v>
      </c>
      <c r="B102" s="482">
        <v>4.9800000000000004</v>
      </c>
      <c r="C102" s="482">
        <v>5.19</v>
      </c>
      <c r="D102" s="482">
        <v>0</v>
      </c>
      <c r="E102" s="482">
        <v>5.08</v>
      </c>
      <c r="F102" s="482">
        <v>1492097</v>
      </c>
      <c r="G102" s="482">
        <v>5.07</v>
      </c>
      <c r="H102" s="482">
        <v>7584821</v>
      </c>
      <c r="I102" s="482">
        <v>0</v>
      </c>
      <c r="K102" s="480">
        <v>43980</v>
      </c>
      <c r="L102" s="482">
        <v>9.51</v>
      </c>
      <c r="M102" s="482">
        <v>9.65</v>
      </c>
      <c r="N102" s="482">
        <v>0</v>
      </c>
      <c r="O102" s="482">
        <v>9.6</v>
      </c>
      <c r="P102" s="482">
        <v>192983.6</v>
      </c>
      <c r="Q102" s="482">
        <v>9.73</v>
      </c>
      <c r="R102" s="482">
        <v>1853214</v>
      </c>
      <c r="S102" s="482">
        <v>0</v>
      </c>
      <c r="U102" s="480">
        <v>43980</v>
      </c>
      <c r="V102" s="482">
        <v>12.44</v>
      </c>
      <c r="W102" s="482">
        <v>12.72</v>
      </c>
      <c r="X102" s="482">
        <v>0</v>
      </c>
      <c r="Y102" s="482">
        <v>12.57</v>
      </c>
      <c r="Z102" s="482">
        <v>1514893</v>
      </c>
      <c r="AA102" s="482">
        <v>12.63</v>
      </c>
      <c r="AB102" s="482">
        <v>19038693</v>
      </c>
      <c r="AC102" s="482">
        <v>0</v>
      </c>
    </row>
    <row r="103" spans="1:29">
      <c r="A103" s="480">
        <v>43983</v>
      </c>
      <c r="B103" s="482">
        <v>5</v>
      </c>
      <c r="C103" s="482">
        <v>5.2</v>
      </c>
      <c r="D103" s="482">
        <v>0</v>
      </c>
      <c r="E103" s="482">
        <v>5.0999999999999996</v>
      </c>
      <c r="F103" s="482">
        <v>1492097</v>
      </c>
      <c r="G103" s="482">
        <v>5.08</v>
      </c>
      <c r="H103" s="482">
        <v>7611228</v>
      </c>
      <c r="I103" s="482">
        <v>0</v>
      </c>
      <c r="K103" s="480">
        <v>43983</v>
      </c>
      <c r="L103" s="482">
        <v>9.61</v>
      </c>
      <c r="M103" s="482">
        <v>9.76</v>
      </c>
      <c r="N103" s="482">
        <v>0</v>
      </c>
      <c r="O103" s="482">
        <v>9.7100000000000009</v>
      </c>
      <c r="P103" s="482">
        <v>193400.1</v>
      </c>
      <c r="Q103" s="482">
        <v>9.6</v>
      </c>
      <c r="R103" s="482">
        <v>1877384</v>
      </c>
      <c r="S103" s="482">
        <v>0</v>
      </c>
      <c r="U103" s="480">
        <v>43983</v>
      </c>
      <c r="V103" s="482">
        <v>12.45</v>
      </c>
      <c r="W103" s="482">
        <v>12.73</v>
      </c>
      <c r="X103" s="482">
        <v>0</v>
      </c>
      <c r="Y103" s="482">
        <v>12.58</v>
      </c>
      <c r="Z103" s="482">
        <v>1514893</v>
      </c>
      <c r="AA103" s="482">
        <v>12.57</v>
      </c>
      <c r="AB103" s="482">
        <v>19053435</v>
      </c>
      <c r="AC103" s="482">
        <v>0</v>
      </c>
    </row>
    <row r="104" spans="1:29">
      <c r="A104" s="480">
        <v>43984</v>
      </c>
      <c r="B104" s="482">
        <v>5.0199999999999996</v>
      </c>
      <c r="C104" s="482">
        <v>5.23</v>
      </c>
      <c r="D104" s="482">
        <v>0</v>
      </c>
      <c r="E104" s="482">
        <v>5.13</v>
      </c>
      <c r="F104" s="482">
        <v>1492097</v>
      </c>
      <c r="G104" s="482">
        <v>5.0999999999999996</v>
      </c>
      <c r="H104" s="482">
        <v>7649045</v>
      </c>
      <c r="I104" s="482">
        <v>0</v>
      </c>
      <c r="K104" s="480">
        <v>43984</v>
      </c>
      <c r="L104" s="482">
        <v>9.7899999999999991</v>
      </c>
      <c r="M104" s="482">
        <v>9.94</v>
      </c>
      <c r="N104" s="482">
        <v>0</v>
      </c>
      <c r="O104" s="482">
        <v>9.89</v>
      </c>
      <c r="P104" s="482">
        <v>193400.1</v>
      </c>
      <c r="Q104" s="482">
        <v>9.7100000000000009</v>
      </c>
      <c r="R104" s="482">
        <v>1912106</v>
      </c>
      <c r="S104" s="482">
        <v>0</v>
      </c>
      <c r="U104" s="480">
        <v>43984</v>
      </c>
      <c r="V104" s="482">
        <v>12.5</v>
      </c>
      <c r="W104" s="482">
        <v>12.78</v>
      </c>
      <c r="X104" s="482">
        <v>0</v>
      </c>
      <c r="Y104" s="482">
        <v>12.63</v>
      </c>
      <c r="Z104" s="482">
        <v>1514893</v>
      </c>
      <c r="AA104" s="482">
        <v>12.58</v>
      </c>
      <c r="AB104" s="482">
        <v>19127851</v>
      </c>
      <c r="AC104" s="482">
        <v>0</v>
      </c>
    </row>
    <row r="105" spans="1:29">
      <c r="A105" s="480">
        <v>43985</v>
      </c>
      <c r="B105" s="482">
        <v>5.04</v>
      </c>
      <c r="C105" s="482">
        <v>5.25</v>
      </c>
      <c r="D105" s="482">
        <v>0</v>
      </c>
      <c r="E105" s="482">
        <v>5.14</v>
      </c>
      <c r="F105" s="482">
        <v>1492097</v>
      </c>
      <c r="G105" s="482">
        <v>5.13</v>
      </c>
      <c r="H105" s="482">
        <v>7676690</v>
      </c>
      <c r="I105" s="482">
        <v>0</v>
      </c>
      <c r="K105" s="480">
        <v>43985</v>
      </c>
      <c r="L105" s="482">
        <v>9.8000000000000007</v>
      </c>
      <c r="M105" s="482">
        <v>9.9499999999999993</v>
      </c>
      <c r="N105" s="482">
        <v>0</v>
      </c>
      <c r="O105" s="482">
        <v>9.9</v>
      </c>
      <c r="P105" s="482">
        <v>193400.1</v>
      </c>
      <c r="Q105" s="482">
        <v>9.89</v>
      </c>
      <c r="R105" s="482">
        <v>1914513</v>
      </c>
      <c r="S105" s="482">
        <v>0</v>
      </c>
      <c r="U105" s="480">
        <v>43985</v>
      </c>
      <c r="V105" s="482">
        <v>12.53</v>
      </c>
      <c r="W105" s="482">
        <v>12.81</v>
      </c>
      <c r="X105" s="482">
        <v>0</v>
      </c>
      <c r="Y105" s="482">
        <v>12.65</v>
      </c>
      <c r="Z105" s="482">
        <v>1514893</v>
      </c>
      <c r="AA105" s="482">
        <v>12.63</v>
      </c>
      <c r="AB105" s="482">
        <v>19166135</v>
      </c>
      <c r="AC105" s="482">
        <v>0</v>
      </c>
    </row>
    <row r="106" spans="1:29">
      <c r="A106" s="480">
        <v>43986</v>
      </c>
      <c r="B106" s="482">
        <v>5.07</v>
      </c>
      <c r="C106" s="482">
        <v>5.27</v>
      </c>
      <c r="D106" s="482">
        <v>0</v>
      </c>
      <c r="E106" s="482">
        <v>5.17</v>
      </c>
      <c r="F106" s="482">
        <v>1490990</v>
      </c>
      <c r="G106" s="482">
        <v>5.14</v>
      </c>
      <c r="H106" s="482">
        <v>7707811</v>
      </c>
      <c r="I106" s="482">
        <v>0</v>
      </c>
      <c r="K106" s="480">
        <v>43986</v>
      </c>
      <c r="L106" s="482">
        <v>9.74</v>
      </c>
      <c r="M106" s="482">
        <v>9.89</v>
      </c>
      <c r="N106" s="482">
        <v>0</v>
      </c>
      <c r="O106" s="482">
        <v>9.84</v>
      </c>
      <c r="P106" s="482">
        <v>185356.9</v>
      </c>
      <c r="Q106" s="482">
        <v>9.9</v>
      </c>
      <c r="R106" s="482">
        <v>1823392</v>
      </c>
      <c r="S106" s="482">
        <v>0</v>
      </c>
      <c r="U106" s="480">
        <v>43986</v>
      </c>
      <c r="V106" s="482">
        <v>12.6</v>
      </c>
      <c r="W106" s="482">
        <v>12.89</v>
      </c>
      <c r="X106" s="482">
        <v>0</v>
      </c>
      <c r="Y106" s="482">
        <v>12.73</v>
      </c>
      <c r="Z106" s="482">
        <v>1514893</v>
      </c>
      <c r="AA106" s="482">
        <v>12.65</v>
      </c>
      <c r="AB106" s="482">
        <v>19285960</v>
      </c>
      <c r="AC106" s="482">
        <v>0</v>
      </c>
    </row>
    <row r="107" spans="1:29">
      <c r="A107" s="480">
        <v>43987</v>
      </c>
      <c r="B107" s="482">
        <v>5.0999999999999996</v>
      </c>
      <c r="C107" s="482">
        <v>5.31</v>
      </c>
      <c r="D107" s="482">
        <v>0</v>
      </c>
      <c r="E107" s="482">
        <v>5.2</v>
      </c>
      <c r="F107" s="482">
        <v>1490990</v>
      </c>
      <c r="G107" s="482">
        <v>5.17</v>
      </c>
      <c r="H107" s="482">
        <v>7758640</v>
      </c>
      <c r="I107" s="482">
        <v>0</v>
      </c>
      <c r="K107" s="480">
        <v>43987</v>
      </c>
      <c r="L107" s="482">
        <v>9.92</v>
      </c>
      <c r="M107" s="482">
        <v>10.07</v>
      </c>
      <c r="N107" s="482">
        <v>0</v>
      </c>
      <c r="O107" s="482">
        <v>10.02</v>
      </c>
      <c r="P107" s="482">
        <v>173734.3</v>
      </c>
      <c r="Q107" s="482">
        <v>9.84</v>
      </c>
      <c r="R107" s="482">
        <v>1741137</v>
      </c>
      <c r="S107" s="482">
        <v>0</v>
      </c>
      <c r="U107" s="480">
        <v>43987</v>
      </c>
      <c r="V107" s="482">
        <v>12.7</v>
      </c>
      <c r="W107" s="482">
        <v>12.99</v>
      </c>
      <c r="X107" s="482">
        <v>0</v>
      </c>
      <c r="Y107" s="482">
        <v>12.83</v>
      </c>
      <c r="Z107" s="482">
        <v>1514893</v>
      </c>
      <c r="AA107" s="482">
        <v>12.73</v>
      </c>
      <c r="AB107" s="482">
        <v>19430278</v>
      </c>
      <c r="AC107" s="482">
        <v>0</v>
      </c>
    </row>
    <row r="108" spans="1:29">
      <c r="A108" s="480">
        <v>43991</v>
      </c>
      <c r="B108" s="482">
        <v>5.0999999999999996</v>
      </c>
      <c r="C108" s="482">
        <v>5.31</v>
      </c>
      <c r="D108" s="482">
        <v>0</v>
      </c>
      <c r="E108" s="482">
        <v>5.2</v>
      </c>
      <c r="F108" s="482">
        <v>1490990</v>
      </c>
      <c r="G108" s="482">
        <v>5.2</v>
      </c>
      <c r="H108" s="482">
        <v>7755746</v>
      </c>
      <c r="I108" s="482">
        <v>0</v>
      </c>
      <c r="K108" s="480">
        <v>43991</v>
      </c>
      <c r="L108" s="482">
        <v>9.82</v>
      </c>
      <c r="M108" s="482">
        <v>9.9700000000000006</v>
      </c>
      <c r="N108" s="482">
        <v>0</v>
      </c>
      <c r="O108" s="482">
        <v>9.92</v>
      </c>
      <c r="P108" s="482">
        <v>173734.3</v>
      </c>
      <c r="Q108" s="482">
        <v>10.02</v>
      </c>
      <c r="R108" s="482">
        <v>1724109</v>
      </c>
      <c r="S108" s="482">
        <v>0</v>
      </c>
      <c r="U108" s="480">
        <v>43991</v>
      </c>
      <c r="V108" s="482">
        <v>12.63</v>
      </c>
      <c r="W108" s="482">
        <v>12.92</v>
      </c>
      <c r="X108" s="482">
        <v>0</v>
      </c>
      <c r="Y108" s="482">
        <v>12.76</v>
      </c>
      <c r="Z108" s="482">
        <v>1514893</v>
      </c>
      <c r="AA108" s="482">
        <v>12.83</v>
      </c>
      <c r="AB108" s="482">
        <v>19331264</v>
      </c>
      <c r="AC108" s="482">
        <v>0</v>
      </c>
    </row>
    <row r="109" spans="1:29">
      <c r="A109" s="480">
        <v>43992</v>
      </c>
      <c r="B109" s="482">
        <v>5.1100000000000003</v>
      </c>
      <c r="C109" s="482">
        <v>5.32</v>
      </c>
      <c r="D109" s="482">
        <v>0</v>
      </c>
      <c r="E109" s="482">
        <v>5.21</v>
      </c>
      <c r="F109" s="482">
        <v>1495777</v>
      </c>
      <c r="G109" s="482">
        <v>5.2</v>
      </c>
      <c r="H109" s="482">
        <v>7794907</v>
      </c>
      <c r="I109" s="482">
        <v>0</v>
      </c>
      <c r="K109" s="480">
        <v>43992</v>
      </c>
      <c r="L109" s="482">
        <v>9.6300000000000008</v>
      </c>
      <c r="M109" s="482">
        <v>9.7799999999999994</v>
      </c>
      <c r="N109" s="482">
        <v>0</v>
      </c>
      <c r="O109" s="482">
        <v>9.73</v>
      </c>
      <c r="P109" s="482">
        <v>177019.3</v>
      </c>
      <c r="Q109" s="482">
        <v>9.92</v>
      </c>
      <c r="R109" s="482">
        <v>1721945</v>
      </c>
      <c r="S109" s="482">
        <v>0</v>
      </c>
      <c r="U109" s="480">
        <v>43992</v>
      </c>
      <c r="V109" s="482">
        <v>12.62</v>
      </c>
      <c r="W109" s="482">
        <v>12.9</v>
      </c>
      <c r="X109" s="482">
        <v>0</v>
      </c>
      <c r="Y109" s="482">
        <v>12.74</v>
      </c>
      <c r="Z109" s="482">
        <v>1514893</v>
      </c>
      <c r="AA109" s="482">
        <v>12.76</v>
      </c>
      <c r="AB109" s="482">
        <v>19303319</v>
      </c>
      <c r="AC109" s="482">
        <v>0</v>
      </c>
    </row>
    <row r="110" spans="1:29">
      <c r="A110" s="480">
        <v>43993</v>
      </c>
      <c r="B110" s="482">
        <v>5.1100000000000003</v>
      </c>
      <c r="C110" s="482">
        <v>5.32</v>
      </c>
      <c r="D110" s="482">
        <v>0</v>
      </c>
      <c r="E110" s="482">
        <v>5.21</v>
      </c>
      <c r="F110" s="482">
        <v>1495777</v>
      </c>
      <c r="G110" s="482">
        <v>5.21</v>
      </c>
      <c r="H110" s="482">
        <v>7795491</v>
      </c>
      <c r="I110" s="482">
        <v>0</v>
      </c>
      <c r="K110" s="480">
        <v>43993</v>
      </c>
      <c r="L110" s="482">
        <v>9.39</v>
      </c>
      <c r="M110" s="482">
        <v>9.5299999999999994</v>
      </c>
      <c r="N110" s="482">
        <v>0</v>
      </c>
      <c r="O110" s="482">
        <v>9.49</v>
      </c>
      <c r="P110" s="482">
        <v>177019.3</v>
      </c>
      <c r="Q110" s="482">
        <v>9.73</v>
      </c>
      <c r="R110" s="482">
        <v>1679153</v>
      </c>
      <c r="S110" s="482">
        <v>0</v>
      </c>
      <c r="U110" s="480">
        <v>43993</v>
      </c>
      <c r="V110" s="482">
        <v>12.58</v>
      </c>
      <c r="W110" s="482">
        <v>12.86</v>
      </c>
      <c r="X110" s="482">
        <v>0</v>
      </c>
      <c r="Y110" s="482">
        <v>12.71</v>
      </c>
      <c r="Z110" s="482">
        <v>1514893</v>
      </c>
      <c r="AA110" s="482">
        <v>12.74</v>
      </c>
      <c r="AB110" s="482">
        <v>19246972</v>
      </c>
      <c r="AC110" s="482">
        <v>0</v>
      </c>
    </row>
    <row r="111" spans="1:29">
      <c r="A111" s="480">
        <v>43994</v>
      </c>
      <c r="B111" s="482">
        <v>5.0999999999999996</v>
      </c>
      <c r="C111" s="482">
        <v>5.3</v>
      </c>
      <c r="D111" s="482">
        <v>0</v>
      </c>
      <c r="E111" s="482">
        <v>5.2</v>
      </c>
      <c r="F111" s="482">
        <v>1495777</v>
      </c>
      <c r="G111" s="482">
        <v>5.21</v>
      </c>
      <c r="H111" s="482">
        <v>7777278</v>
      </c>
      <c r="I111" s="482">
        <v>0</v>
      </c>
      <c r="K111" s="480">
        <v>43994</v>
      </c>
      <c r="L111" s="482">
        <v>9.42</v>
      </c>
      <c r="M111" s="482">
        <v>9.57</v>
      </c>
      <c r="N111" s="482">
        <v>0</v>
      </c>
      <c r="O111" s="482">
        <v>9.52</v>
      </c>
      <c r="P111" s="482">
        <v>177019.3</v>
      </c>
      <c r="Q111" s="482">
        <v>9.49</v>
      </c>
      <c r="R111" s="482">
        <v>1684959</v>
      </c>
      <c r="S111" s="482">
        <v>0</v>
      </c>
      <c r="U111" s="480">
        <v>43994</v>
      </c>
      <c r="V111" s="482">
        <v>12.62</v>
      </c>
      <c r="W111" s="482">
        <v>12.91</v>
      </c>
      <c r="X111" s="482">
        <v>0</v>
      </c>
      <c r="Y111" s="482">
        <v>12.75</v>
      </c>
      <c r="Z111" s="482">
        <v>1514893</v>
      </c>
      <c r="AA111" s="482">
        <v>12.71</v>
      </c>
      <c r="AB111" s="482">
        <v>19314128</v>
      </c>
      <c r="AC111" s="482">
        <v>0</v>
      </c>
    </row>
    <row r="112" spans="1:29">
      <c r="A112" s="480">
        <v>43997</v>
      </c>
      <c r="B112" s="482">
        <v>5.12</v>
      </c>
      <c r="C112" s="482">
        <v>5.33</v>
      </c>
      <c r="D112" s="482">
        <v>0</v>
      </c>
      <c r="E112" s="482">
        <v>5.23</v>
      </c>
      <c r="F112" s="482">
        <v>1495777</v>
      </c>
      <c r="G112" s="482">
        <v>5.2</v>
      </c>
      <c r="H112" s="482">
        <v>7821380</v>
      </c>
      <c r="I112" s="482">
        <v>0</v>
      </c>
      <c r="K112" s="480">
        <v>43997</v>
      </c>
      <c r="L112" s="482">
        <v>9.43</v>
      </c>
      <c r="M112" s="482">
        <v>9.58</v>
      </c>
      <c r="N112" s="482">
        <v>0</v>
      </c>
      <c r="O112" s="482">
        <v>9.5299999999999994</v>
      </c>
      <c r="P112" s="482">
        <v>177019.3</v>
      </c>
      <c r="Q112" s="482">
        <v>9.52</v>
      </c>
      <c r="R112" s="482">
        <v>1686979</v>
      </c>
      <c r="S112" s="482">
        <v>0</v>
      </c>
      <c r="U112" s="480">
        <v>43997</v>
      </c>
      <c r="V112" s="482">
        <v>12.64</v>
      </c>
      <c r="W112" s="482">
        <v>12.92</v>
      </c>
      <c r="X112" s="482">
        <v>0</v>
      </c>
      <c r="Y112" s="482">
        <v>12.76</v>
      </c>
      <c r="Z112" s="482">
        <v>1514893</v>
      </c>
      <c r="AA112" s="482">
        <v>12.75</v>
      </c>
      <c r="AB112" s="482">
        <v>19336332</v>
      </c>
      <c r="AC112" s="482">
        <v>0</v>
      </c>
    </row>
    <row r="113" spans="1:29">
      <c r="A113" s="480">
        <v>43998</v>
      </c>
      <c r="B113" s="482">
        <v>5.14</v>
      </c>
      <c r="C113" s="482">
        <v>5.35</v>
      </c>
      <c r="D113" s="482">
        <v>0</v>
      </c>
      <c r="E113" s="482">
        <v>5.24</v>
      </c>
      <c r="F113" s="482">
        <v>1495777</v>
      </c>
      <c r="G113" s="482">
        <v>5.23</v>
      </c>
      <c r="H113" s="482">
        <v>7844795</v>
      </c>
      <c r="I113" s="482">
        <v>0</v>
      </c>
      <c r="K113" s="480">
        <v>43998</v>
      </c>
      <c r="L113" s="482">
        <v>9.8000000000000007</v>
      </c>
      <c r="M113" s="482">
        <v>9.9499999999999993</v>
      </c>
      <c r="N113" s="482">
        <v>0</v>
      </c>
      <c r="O113" s="482">
        <v>9.9</v>
      </c>
      <c r="P113" s="482">
        <v>177019.3</v>
      </c>
      <c r="Q113" s="482">
        <v>9.5299999999999994</v>
      </c>
      <c r="R113" s="482">
        <v>1751974</v>
      </c>
      <c r="S113" s="482">
        <v>0</v>
      </c>
      <c r="U113" s="480">
        <v>43998</v>
      </c>
      <c r="V113" s="482">
        <v>12.76</v>
      </c>
      <c r="W113" s="482">
        <v>13.05</v>
      </c>
      <c r="X113" s="482">
        <v>0</v>
      </c>
      <c r="Y113" s="482">
        <v>12.89</v>
      </c>
      <c r="Z113" s="482">
        <v>1514893</v>
      </c>
      <c r="AA113" s="482">
        <v>12.76</v>
      </c>
      <c r="AB113" s="482">
        <v>19521773</v>
      </c>
      <c r="AC113" s="482">
        <v>0</v>
      </c>
    </row>
    <row r="114" spans="1:29">
      <c r="A114" s="480">
        <v>43999</v>
      </c>
      <c r="B114" s="482">
        <v>5.14</v>
      </c>
      <c r="C114" s="482">
        <v>5.35</v>
      </c>
      <c r="D114" s="482">
        <v>0</v>
      </c>
      <c r="E114" s="482">
        <v>5.24</v>
      </c>
      <c r="F114" s="482">
        <v>1495777</v>
      </c>
      <c r="G114" s="482">
        <v>5.24</v>
      </c>
      <c r="H114" s="482">
        <v>7838340</v>
      </c>
      <c r="I114" s="482">
        <v>0</v>
      </c>
      <c r="K114" s="480">
        <v>43999</v>
      </c>
      <c r="L114" s="482">
        <v>9.74</v>
      </c>
      <c r="M114" s="482">
        <v>9.8800000000000008</v>
      </c>
      <c r="N114" s="482">
        <v>0</v>
      </c>
      <c r="O114" s="482">
        <v>9.83</v>
      </c>
      <c r="P114" s="482">
        <v>177019.3</v>
      </c>
      <c r="Q114" s="482">
        <v>9.9</v>
      </c>
      <c r="R114" s="482">
        <v>1740958</v>
      </c>
      <c r="S114" s="482">
        <v>0</v>
      </c>
      <c r="U114" s="480">
        <v>43999</v>
      </c>
      <c r="V114" s="482">
        <v>12.76</v>
      </c>
      <c r="W114" s="482">
        <v>13.05</v>
      </c>
      <c r="X114" s="482">
        <v>0</v>
      </c>
      <c r="Y114" s="482">
        <v>12.88</v>
      </c>
      <c r="Z114" s="482">
        <v>1514893</v>
      </c>
      <c r="AA114" s="482">
        <v>12.89</v>
      </c>
      <c r="AB114" s="482">
        <v>19518931</v>
      </c>
      <c r="AC114" s="482">
        <v>0</v>
      </c>
    </row>
    <row r="115" spans="1:29">
      <c r="A115" s="480">
        <v>44000</v>
      </c>
      <c r="B115" s="482">
        <v>5.14</v>
      </c>
      <c r="C115" s="482">
        <v>5.35</v>
      </c>
      <c r="D115" s="482">
        <v>0</v>
      </c>
      <c r="E115" s="482">
        <v>5.24</v>
      </c>
      <c r="F115" s="482">
        <v>1495701</v>
      </c>
      <c r="G115" s="482">
        <v>5.24</v>
      </c>
      <c r="H115" s="482">
        <v>7841494</v>
      </c>
      <c r="I115" s="482">
        <v>0</v>
      </c>
      <c r="K115" s="480">
        <v>44000</v>
      </c>
      <c r="L115" s="482">
        <v>9.59</v>
      </c>
      <c r="M115" s="482">
        <v>9.73</v>
      </c>
      <c r="N115" s="482">
        <v>0</v>
      </c>
      <c r="O115" s="482">
        <v>9.68</v>
      </c>
      <c r="P115" s="482">
        <v>177019.3</v>
      </c>
      <c r="Q115" s="482">
        <v>9.83</v>
      </c>
      <c r="R115" s="482">
        <v>1714277</v>
      </c>
      <c r="S115" s="482">
        <v>0</v>
      </c>
      <c r="U115" s="480">
        <v>44000</v>
      </c>
      <c r="V115" s="482">
        <v>12.72</v>
      </c>
      <c r="W115" s="482">
        <v>13.01</v>
      </c>
      <c r="X115" s="482">
        <v>0</v>
      </c>
      <c r="Y115" s="482">
        <v>12.85</v>
      </c>
      <c r="Z115" s="482">
        <v>1514893</v>
      </c>
      <c r="AA115" s="482">
        <v>12.88</v>
      </c>
      <c r="AB115" s="482">
        <v>19470105</v>
      </c>
      <c r="AC115" s="482">
        <v>0</v>
      </c>
    </row>
    <row r="116" spans="1:29">
      <c r="A116" s="480">
        <v>44001</v>
      </c>
      <c r="B116" s="482">
        <v>5.13</v>
      </c>
      <c r="C116" s="482">
        <v>5.34</v>
      </c>
      <c r="D116" s="482">
        <v>0</v>
      </c>
      <c r="E116" s="482">
        <v>5.24</v>
      </c>
      <c r="F116" s="482">
        <v>1505209</v>
      </c>
      <c r="G116" s="482">
        <v>5.24</v>
      </c>
      <c r="H116" s="482">
        <v>7883191</v>
      </c>
      <c r="I116" s="482">
        <v>0</v>
      </c>
      <c r="K116" s="480">
        <v>44001</v>
      </c>
      <c r="L116" s="482">
        <v>9.64</v>
      </c>
      <c r="M116" s="482">
        <v>9.7899999999999991</v>
      </c>
      <c r="N116" s="482">
        <v>0</v>
      </c>
      <c r="O116" s="482">
        <v>9.74</v>
      </c>
      <c r="P116" s="482">
        <v>177019.3</v>
      </c>
      <c r="Q116" s="482">
        <v>9.68</v>
      </c>
      <c r="R116" s="482">
        <v>1724466</v>
      </c>
      <c r="S116" s="482">
        <v>0</v>
      </c>
      <c r="U116" s="480">
        <v>44001</v>
      </c>
      <c r="V116" s="482">
        <v>12.75</v>
      </c>
      <c r="W116" s="482">
        <v>13.04</v>
      </c>
      <c r="X116" s="482">
        <v>0</v>
      </c>
      <c r="Y116" s="482">
        <v>12.88</v>
      </c>
      <c r="Z116" s="482">
        <v>1514893</v>
      </c>
      <c r="AA116" s="482">
        <v>12.85</v>
      </c>
      <c r="AB116" s="482">
        <v>19511840</v>
      </c>
      <c r="AC116" s="482">
        <v>0</v>
      </c>
    </row>
    <row r="117" spans="1:29">
      <c r="A117" s="480">
        <v>44004</v>
      </c>
      <c r="B117" s="482">
        <v>5.13</v>
      </c>
      <c r="C117" s="482">
        <v>5.34</v>
      </c>
      <c r="D117" s="482">
        <v>0</v>
      </c>
      <c r="E117" s="482">
        <v>5.24</v>
      </c>
      <c r="F117" s="482">
        <v>1505209</v>
      </c>
      <c r="G117" s="482">
        <v>5.24</v>
      </c>
      <c r="H117" s="482">
        <v>7884217</v>
      </c>
      <c r="I117" s="482">
        <v>0</v>
      </c>
      <c r="K117" s="480">
        <v>44004</v>
      </c>
      <c r="L117" s="482">
        <v>9.68</v>
      </c>
      <c r="M117" s="482">
        <v>9.83</v>
      </c>
      <c r="N117" s="482">
        <v>0</v>
      </c>
      <c r="O117" s="482">
        <v>9.7799999999999994</v>
      </c>
      <c r="P117" s="482">
        <v>177019.3</v>
      </c>
      <c r="Q117" s="482">
        <v>9.74</v>
      </c>
      <c r="R117" s="482">
        <v>1731120</v>
      </c>
      <c r="S117" s="482">
        <v>0</v>
      </c>
      <c r="U117" s="480">
        <v>44004</v>
      </c>
      <c r="V117" s="482">
        <v>12.75</v>
      </c>
      <c r="W117" s="482">
        <v>13.04</v>
      </c>
      <c r="X117" s="482">
        <v>0</v>
      </c>
      <c r="Y117" s="482">
        <v>12.88</v>
      </c>
      <c r="Z117" s="482">
        <v>1514893</v>
      </c>
      <c r="AA117" s="482">
        <v>12.88</v>
      </c>
      <c r="AB117" s="482">
        <v>19509334</v>
      </c>
      <c r="AC117" s="482">
        <v>0</v>
      </c>
    </row>
    <row r="118" spans="1:29">
      <c r="A118" s="480">
        <v>44005</v>
      </c>
      <c r="B118" s="482">
        <v>5.13</v>
      </c>
      <c r="C118" s="482">
        <v>5.34</v>
      </c>
      <c r="D118" s="482">
        <v>0</v>
      </c>
      <c r="E118" s="482">
        <v>5.24</v>
      </c>
      <c r="F118" s="482">
        <v>1505209</v>
      </c>
      <c r="G118" s="482">
        <v>5.24</v>
      </c>
      <c r="H118" s="482">
        <v>7882536</v>
      </c>
      <c r="I118" s="482">
        <v>0</v>
      </c>
      <c r="K118" s="480">
        <v>44005</v>
      </c>
      <c r="L118" s="482">
        <v>9.77</v>
      </c>
      <c r="M118" s="482">
        <v>9.92</v>
      </c>
      <c r="N118" s="482">
        <v>0</v>
      </c>
      <c r="O118" s="482">
        <v>9.8699999999999992</v>
      </c>
      <c r="P118" s="482">
        <v>177019.3</v>
      </c>
      <c r="Q118" s="482">
        <v>9.7799999999999994</v>
      </c>
      <c r="R118" s="482">
        <v>1747557</v>
      </c>
      <c r="S118" s="482">
        <v>0</v>
      </c>
      <c r="U118" s="480">
        <v>44005</v>
      </c>
      <c r="V118" s="482">
        <v>12.76</v>
      </c>
      <c r="W118" s="482">
        <v>13.05</v>
      </c>
      <c r="X118" s="482">
        <v>0</v>
      </c>
      <c r="Y118" s="482">
        <v>12.88</v>
      </c>
      <c r="Z118" s="482">
        <v>1514893</v>
      </c>
      <c r="AA118" s="482">
        <v>12.88</v>
      </c>
      <c r="AB118" s="482">
        <v>19519083</v>
      </c>
      <c r="AC118" s="482">
        <v>0</v>
      </c>
    </row>
    <row r="119" spans="1:29">
      <c r="A119" s="480">
        <v>44006</v>
      </c>
      <c r="B119" s="482">
        <v>5.12</v>
      </c>
      <c r="C119" s="482">
        <v>5.33</v>
      </c>
      <c r="D119" s="482">
        <v>0</v>
      </c>
      <c r="E119" s="482">
        <v>5.23</v>
      </c>
      <c r="F119" s="482">
        <v>1505209</v>
      </c>
      <c r="G119" s="482">
        <v>5.24</v>
      </c>
      <c r="H119" s="482">
        <v>7868084</v>
      </c>
      <c r="I119" s="482">
        <v>0</v>
      </c>
      <c r="K119" s="480">
        <v>44006</v>
      </c>
      <c r="L119" s="482">
        <v>9.6199999999999992</v>
      </c>
      <c r="M119" s="482">
        <v>9.77</v>
      </c>
      <c r="N119" s="482">
        <v>0</v>
      </c>
      <c r="O119" s="482">
        <v>9.7200000000000006</v>
      </c>
      <c r="P119" s="482">
        <v>176188.2</v>
      </c>
      <c r="Q119" s="482">
        <v>9.8699999999999992</v>
      </c>
      <c r="R119" s="482">
        <v>1712448</v>
      </c>
      <c r="S119" s="482">
        <v>0</v>
      </c>
      <c r="U119" s="480">
        <v>44006</v>
      </c>
      <c r="V119" s="482">
        <v>12.74</v>
      </c>
      <c r="W119" s="482">
        <v>13.03</v>
      </c>
      <c r="X119" s="482">
        <v>0</v>
      </c>
      <c r="Y119" s="482">
        <v>12.87</v>
      </c>
      <c r="Z119" s="482">
        <v>1514893</v>
      </c>
      <c r="AA119" s="482">
        <v>12.88</v>
      </c>
      <c r="AB119" s="482">
        <v>19501957</v>
      </c>
      <c r="AC119" s="482">
        <v>0</v>
      </c>
    </row>
    <row r="120" spans="1:29">
      <c r="A120" s="480">
        <v>44007</v>
      </c>
      <c r="B120" s="482">
        <v>5.1100000000000003</v>
      </c>
      <c r="C120" s="482">
        <v>5.31</v>
      </c>
      <c r="D120" s="482">
        <v>0</v>
      </c>
      <c r="E120" s="482">
        <v>5.21</v>
      </c>
      <c r="F120" s="482">
        <v>1505209</v>
      </c>
      <c r="G120" s="482">
        <v>5.23</v>
      </c>
      <c r="H120" s="482">
        <v>7841113</v>
      </c>
      <c r="I120" s="482">
        <v>0</v>
      </c>
      <c r="K120" s="480">
        <v>44007</v>
      </c>
      <c r="L120" s="482">
        <v>9.51</v>
      </c>
      <c r="M120" s="482">
        <v>9.65</v>
      </c>
      <c r="N120" s="482">
        <v>0</v>
      </c>
      <c r="O120" s="482">
        <v>9.61</v>
      </c>
      <c r="P120" s="482">
        <v>176188.2</v>
      </c>
      <c r="Q120" s="482">
        <v>9.7200000000000006</v>
      </c>
      <c r="R120" s="482">
        <v>1692474</v>
      </c>
      <c r="S120" s="482">
        <v>0</v>
      </c>
      <c r="U120" s="480">
        <v>44007</v>
      </c>
      <c r="V120" s="482">
        <v>12.68</v>
      </c>
      <c r="W120" s="482">
        <v>12.97</v>
      </c>
      <c r="X120" s="482">
        <v>0</v>
      </c>
      <c r="Y120" s="482">
        <v>12.81</v>
      </c>
      <c r="Z120" s="482">
        <v>1514893</v>
      </c>
      <c r="AA120" s="482">
        <v>12.87</v>
      </c>
      <c r="AB120" s="482">
        <v>19408115</v>
      </c>
      <c r="AC120" s="482">
        <v>0</v>
      </c>
    </row>
    <row r="121" spans="1:29">
      <c r="A121" s="480">
        <v>44008</v>
      </c>
      <c r="B121" s="482">
        <v>5.12</v>
      </c>
      <c r="C121" s="482">
        <v>5.33</v>
      </c>
      <c r="D121" s="482">
        <v>0</v>
      </c>
      <c r="E121" s="482">
        <v>5.22</v>
      </c>
      <c r="F121" s="482">
        <v>1508080</v>
      </c>
      <c r="G121" s="482">
        <v>5.21</v>
      </c>
      <c r="H121" s="482">
        <v>7875897</v>
      </c>
      <c r="I121" s="482">
        <v>0</v>
      </c>
      <c r="K121" s="480">
        <v>44008</v>
      </c>
      <c r="L121" s="482">
        <v>9.4</v>
      </c>
      <c r="M121" s="482">
        <v>9.5500000000000007</v>
      </c>
      <c r="N121" s="482">
        <v>0</v>
      </c>
      <c r="O121" s="482">
        <v>9.5</v>
      </c>
      <c r="P121" s="482">
        <v>176188.2</v>
      </c>
      <c r="Q121" s="482">
        <v>9.61</v>
      </c>
      <c r="R121" s="482">
        <v>1673485</v>
      </c>
      <c r="S121" s="482">
        <v>0</v>
      </c>
      <c r="U121" s="480">
        <v>44008</v>
      </c>
      <c r="V121" s="482">
        <v>12.67</v>
      </c>
      <c r="W121" s="482">
        <v>12.96</v>
      </c>
      <c r="X121" s="482">
        <v>0</v>
      </c>
      <c r="Y121" s="482">
        <v>12.8</v>
      </c>
      <c r="Z121" s="482">
        <v>1514893</v>
      </c>
      <c r="AA121" s="482">
        <v>12.81</v>
      </c>
      <c r="AB121" s="482">
        <v>19388214</v>
      </c>
      <c r="AC121" s="482">
        <v>0</v>
      </c>
    </row>
    <row r="122" spans="1:29">
      <c r="A122" s="480">
        <v>44011</v>
      </c>
      <c r="B122" s="482">
        <v>5.12</v>
      </c>
      <c r="C122" s="482">
        <v>5.33</v>
      </c>
      <c r="D122" s="482">
        <v>0</v>
      </c>
      <c r="E122" s="482">
        <v>5.22</v>
      </c>
      <c r="F122" s="482">
        <v>1515701</v>
      </c>
      <c r="G122" s="482">
        <v>5.22</v>
      </c>
      <c r="H122" s="482">
        <v>7915651</v>
      </c>
      <c r="I122" s="482">
        <v>0</v>
      </c>
      <c r="K122" s="480">
        <v>44011</v>
      </c>
      <c r="L122" s="482">
        <v>9.33</v>
      </c>
      <c r="M122" s="482">
        <v>9.4700000000000006</v>
      </c>
      <c r="N122" s="482">
        <v>0</v>
      </c>
      <c r="O122" s="482">
        <v>9.43</v>
      </c>
      <c r="P122" s="482">
        <v>176188.2</v>
      </c>
      <c r="Q122" s="482">
        <v>9.5</v>
      </c>
      <c r="R122" s="482">
        <v>1660823</v>
      </c>
      <c r="S122" s="482">
        <v>0</v>
      </c>
      <c r="U122" s="480">
        <v>44011</v>
      </c>
      <c r="V122" s="482">
        <v>12.65</v>
      </c>
      <c r="W122" s="482">
        <v>12.94</v>
      </c>
      <c r="X122" s="482">
        <v>0</v>
      </c>
      <c r="Y122" s="482">
        <v>12.78</v>
      </c>
      <c r="Z122" s="482">
        <v>1514893</v>
      </c>
      <c r="AA122" s="482">
        <v>12.8</v>
      </c>
      <c r="AB122" s="482">
        <v>19363641</v>
      </c>
      <c r="AC122" s="482">
        <v>0</v>
      </c>
    </row>
    <row r="123" spans="1:29">
      <c r="A123" s="480">
        <v>44012</v>
      </c>
      <c r="B123" s="482">
        <v>5.13</v>
      </c>
      <c r="C123" s="482">
        <v>5.34</v>
      </c>
      <c r="D123" s="482">
        <v>0</v>
      </c>
      <c r="E123" s="482">
        <v>5.24</v>
      </c>
      <c r="F123" s="482">
        <v>1515701</v>
      </c>
      <c r="G123" s="482">
        <v>5.22</v>
      </c>
      <c r="H123" s="482">
        <v>7938118</v>
      </c>
      <c r="I123" s="482">
        <v>0</v>
      </c>
      <c r="K123" s="480">
        <v>44012</v>
      </c>
      <c r="L123" s="482">
        <v>9.3800000000000008</v>
      </c>
      <c r="M123" s="482">
        <v>9.52</v>
      </c>
      <c r="N123" s="482">
        <v>0</v>
      </c>
      <c r="O123" s="482">
        <v>9.48</v>
      </c>
      <c r="P123" s="482">
        <v>176188.2</v>
      </c>
      <c r="Q123" s="482">
        <v>9.43</v>
      </c>
      <c r="R123" s="482">
        <v>1669622</v>
      </c>
      <c r="S123" s="482">
        <v>0</v>
      </c>
      <c r="U123" s="480">
        <v>44012</v>
      </c>
      <c r="V123" s="482">
        <v>12.7</v>
      </c>
      <c r="W123" s="482">
        <v>12.99</v>
      </c>
      <c r="X123" s="482">
        <v>0</v>
      </c>
      <c r="Y123" s="482">
        <v>12.83</v>
      </c>
      <c r="Z123" s="482">
        <v>1514893</v>
      </c>
      <c r="AA123" s="482">
        <v>12.78</v>
      </c>
      <c r="AB123" s="482">
        <v>19430897</v>
      </c>
      <c r="AC123" s="482">
        <v>0</v>
      </c>
    </row>
    <row r="124" spans="1:29">
      <c r="A124" s="480">
        <v>44013</v>
      </c>
      <c r="B124" s="482">
        <v>5.13</v>
      </c>
      <c r="C124" s="482">
        <v>5.34</v>
      </c>
      <c r="D124" s="482">
        <v>0</v>
      </c>
      <c r="E124" s="482">
        <v>5.23</v>
      </c>
      <c r="F124" s="482">
        <v>1515606</v>
      </c>
      <c r="G124" s="482">
        <v>5.24</v>
      </c>
      <c r="H124" s="482">
        <v>7933501</v>
      </c>
      <c r="I124" s="482">
        <v>0</v>
      </c>
      <c r="K124" s="480">
        <v>44013</v>
      </c>
      <c r="L124" s="482">
        <v>9.41</v>
      </c>
      <c r="M124" s="482">
        <v>9.5500000000000007</v>
      </c>
      <c r="N124" s="482">
        <v>0</v>
      </c>
      <c r="O124" s="482">
        <v>9.5</v>
      </c>
      <c r="P124" s="482">
        <v>176188.2</v>
      </c>
      <c r="Q124" s="482">
        <v>9.48</v>
      </c>
      <c r="R124" s="482">
        <v>1674138</v>
      </c>
      <c r="S124" s="482">
        <v>0</v>
      </c>
      <c r="U124" s="480">
        <v>44013</v>
      </c>
      <c r="V124" s="482">
        <v>12.74</v>
      </c>
      <c r="W124" s="482">
        <v>13.03</v>
      </c>
      <c r="X124" s="482">
        <v>0</v>
      </c>
      <c r="Y124" s="482">
        <v>12.87</v>
      </c>
      <c r="Z124" s="482">
        <v>1514893</v>
      </c>
      <c r="AA124" s="482">
        <v>12.83</v>
      </c>
      <c r="AB124" s="482">
        <v>19491486</v>
      </c>
      <c r="AC124" s="482">
        <v>0</v>
      </c>
    </row>
    <row r="125" spans="1:29">
      <c r="A125" s="480">
        <v>44014</v>
      </c>
      <c r="B125" s="482">
        <v>5.14</v>
      </c>
      <c r="C125" s="482">
        <v>5.35</v>
      </c>
      <c r="D125" s="482">
        <v>0</v>
      </c>
      <c r="E125" s="482">
        <v>5.24</v>
      </c>
      <c r="F125" s="482">
        <v>1515606</v>
      </c>
      <c r="G125" s="482">
        <v>5.23</v>
      </c>
      <c r="H125" s="482">
        <v>7945674</v>
      </c>
      <c r="I125" s="482">
        <v>0</v>
      </c>
      <c r="K125" s="480">
        <v>44014</v>
      </c>
      <c r="L125" s="482">
        <v>9.7200000000000006</v>
      </c>
      <c r="M125" s="482">
        <v>9.8699999999999992</v>
      </c>
      <c r="N125" s="482">
        <v>0</v>
      </c>
      <c r="O125" s="482">
        <v>9.82</v>
      </c>
      <c r="P125" s="482">
        <v>176188.2</v>
      </c>
      <c r="Q125" s="482">
        <v>9.5</v>
      </c>
      <c r="R125" s="482">
        <v>1729795</v>
      </c>
      <c r="S125" s="482">
        <v>0</v>
      </c>
      <c r="U125" s="480">
        <v>44014</v>
      </c>
      <c r="V125" s="482">
        <v>12.8</v>
      </c>
      <c r="W125" s="482">
        <v>13.09</v>
      </c>
      <c r="X125" s="482">
        <v>0</v>
      </c>
      <c r="Y125" s="482">
        <v>12.93</v>
      </c>
      <c r="Z125" s="482">
        <v>1514893</v>
      </c>
      <c r="AA125" s="482">
        <v>12.87</v>
      </c>
      <c r="AB125" s="482">
        <v>19580590</v>
      </c>
      <c r="AC125" s="482">
        <v>0</v>
      </c>
    </row>
    <row r="126" spans="1:29">
      <c r="A126" s="480">
        <v>44015</v>
      </c>
      <c r="B126" s="482">
        <v>5.15</v>
      </c>
      <c r="C126" s="482">
        <v>5.36</v>
      </c>
      <c r="D126" s="482">
        <v>0</v>
      </c>
      <c r="E126" s="482">
        <v>5.25</v>
      </c>
      <c r="F126" s="482">
        <v>1515606</v>
      </c>
      <c r="G126" s="482">
        <v>5.24</v>
      </c>
      <c r="H126" s="482">
        <v>7960311</v>
      </c>
      <c r="I126" s="482">
        <v>0</v>
      </c>
      <c r="K126" s="480">
        <v>44015</v>
      </c>
      <c r="L126" s="482">
        <v>9.68</v>
      </c>
      <c r="M126" s="482">
        <v>9.83</v>
      </c>
      <c r="N126" s="482">
        <v>0</v>
      </c>
      <c r="O126" s="482">
        <v>9.7799999999999994</v>
      </c>
      <c r="P126" s="482">
        <v>176188.2</v>
      </c>
      <c r="Q126" s="482">
        <v>9.82</v>
      </c>
      <c r="R126" s="482">
        <v>1722538</v>
      </c>
      <c r="S126" s="482">
        <v>0</v>
      </c>
      <c r="U126" s="480">
        <v>44015</v>
      </c>
      <c r="V126" s="482">
        <v>12.8</v>
      </c>
      <c r="W126" s="482">
        <v>13.09</v>
      </c>
      <c r="X126" s="482">
        <v>0</v>
      </c>
      <c r="Y126" s="482">
        <v>12.93</v>
      </c>
      <c r="Z126" s="482">
        <v>1514893</v>
      </c>
      <c r="AA126" s="482">
        <v>12.93</v>
      </c>
      <c r="AB126" s="482">
        <v>19584581</v>
      </c>
      <c r="AC126" s="482">
        <v>0</v>
      </c>
    </row>
    <row r="127" spans="1:29">
      <c r="A127" s="480">
        <v>44018</v>
      </c>
      <c r="B127" s="482">
        <v>5.15</v>
      </c>
      <c r="C127" s="482">
        <v>5.36</v>
      </c>
      <c r="D127" s="482">
        <v>0</v>
      </c>
      <c r="E127" s="482">
        <v>5.26</v>
      </c>
      <c r="F127" s="482">
        <v>1515606</v>
      </c>
      <c r="G127" s="482">
        <v>5.25</v>
      </c>
      <c r="H127" s="482">
        <v>7969373</v>
      </c>
      <c r="I127" s="482">
        <v>0</v>
      </c>
      <c r="K127" s="480">
        <v>44018</v>
      </c>
      <c r="L127" s="482">
        <v>9.66</v>
      </c>
      <c r="M127" s="482">
        <v>9.81</v>
      </c>
      <c r="N127" s="482">
        <v>0</v>
      </c>
      <c r="O127" s="482">
        <v>9.76</v>
      </c>
      <c r="P127" s="482">
        <v>176290</v>
      </c>
      <c r="Q127" s="482">
        <v>9.7799999999999994</v>
      </c>
      <c r="R127" s="482">
        <v>1720372</v>
      </c>
      <c r="S127" s="482">
        <v>0</v>
      </c>
      <c r="U127" s="480">
        <v>44018</v>
      </c>
      <c r="V127" s="482">
        <v>12.8</v>
      </c>
      <c r="W127" s="482">
        <v>13.09</v>
      </c>
      <c r="X127" s="482">
        <v>0</v>
      </c>
      <c r="Y127" s="482">
        <v>12.93</v>
      </c>
      <c r="Z127" s="482">
        <v>1514893</v>
      </c>
      <c r="AA127" s="482">
        <v>12.93</v>
      </c>
      <c r="AB127" s="482">
        <v>19588793</v>
      </c>
      <c r="AC127" s="482">
        <v>0</v>
      </c>
    </row>
    <row r="128" spans="1:29">
      <c r="A128" s="480">
        <v>44019</v>
      </c>
      <c r="B128" s="482">
        <v>5.16</v>
      </c>
      <c r="C128" s="482">
        <v>5.37</v>
      </c>
      <c r="D128" s="482">
        <v>0</v>
      </c>
      <c r="E128" s="482">
        <v>5.26</v>
      </c>
      <c r="F128" s="482">
        <v>1515606</v>
      </c>
      <c r="G128" s="482">
        <v>5.26</v>
      </c>
      <c r="H128" s="482">
        <v>7976692</v>
      </c>
      <c r="I128" s="482">
        <v>0</v>
      </c>
      <c r="K128" s="480">
        <v>44019</v>
      </c>
      <c r="L128" s="482">
        <v>9.51</v>
      </c>
      <c r="M128" s="482">
        <v>9.66</v>
      </c>
      <c r="N128" s="482">
        <v>0</v>
      </c>
      <c r="O128" s="482">
        <v>9.61</v>
      </c>
      <c r="P128" s="482">
        <v>176290</v>
      </c>
      <c r="Q128" s="482">
        <v>9.76</v>
      </c>
      <c r="R128" s="482">
        <v>1693966</v>
      </c>
      <c r="S128" s="482">
        <v>0</v>
      </c>
      <c r="U128" s="480">
        <v>44019</v>
      </c>
      <c r="V128" s="482">
        <v>12.79</v>
      </c>
      <c r="W128" s="482">
        <v>13.08</v>
      </c>
      <c r="X128" s="482">
        <v>0</v>
      </c>
      <c r="Y128" s="482">
        <v>12.92</v>
      </c>
      <c r="Z128" s="482">
        <v>1514893</v>
      </c>
      <c r="AA128" s="482">
        <v>12.93</v>
      </c>
      <c r="AB128" s="482">
        <v>19568385</v>
      </c>
      <c r="AC128" s="482">
        <v>0</v>
      </c>
    </row>
    <row r="129" spans="1:29">
      <c r="A129" s="480">
        <v>44020</v>
      </c>
      <c r="B129" s="482">
        <v>5.16</v>
      </c>
      <c r="C129" s="482">
        <v>5.37</v>
      </c>
      <c r="D129" s="482">
        <v>0</v>
      </c>
      <c r="E129" s="482">
        <v>5.26</v>
      </c>
      <c r="F129" s="482">
        <v>1515606</v>
      </c>
      <c r="G129" s="482">
        <v>5.26</v>
      </c>
      <c r="H129" s="482">
        <v>7975098</v>
      </c>
      <c r="I129" s="482">
        <v>0</v>
      </c>
      <c r="K129" s="480">
        <v>44020</v>
      </c>
      <c r="L129" s="482">
        <v>9.49</v>
      </c>
      <c r="M129" s="482">
        <v>9.6300000000000008</v>
      </c>
      <c r="N129" s="482">
        <v>0</v>
      </c>
      <c r="O129" s="482">
        <v>9.59</v>
      </c>
      <c r="P129" s="482">
        <v>176290</v>
      </c>
      <c r="Q129" s="482">
        <v>9.61</v>
      </c>
      <c r="R129" s="482">
        <v>1689788</v>
      </c>
      <c r="S129" s="482">
        <v>0</v>
      </c>
      <c r="U129" s="480">
        <v>44020</v>
      </c>
      <c r="V129" s="482">
        <v>12.78</v>
      </c>
      <c r="W129" s="482">
        <v>13.07</v>
      </c>
      <c r="X129" s="482">
        <v>0</v>
      </c>
      <c r="Y129" s="482">
        <v>12.91</v>
      </c>
      <c r="Z129" s="482">
        <v>1514893</v>
      </c>
      <c r="AA129" s="482">
        <v>12.92</v>
      </c>
      <c r="AB129" s="482">
        <v>19552385</v>
      </c>
      <c r="AC129" s="482">
        <v>0</v>
      </c>
    </row>
    <row r="130" spans="1:29">
      <c r="A130" s="480">
        <v>44021</v>
      </c>
      <c r="B130" s="482">
        <v>5.16</v>
      </c>
      <c r="C130" s="482">
        <v>5.37</v>
      </c>
      <c r="D130" s="482">
        <v>0</v>
      </c>
      <c r="E130" s="482">
        <v>5.27</v>
      </c>
      <c r="F130" s="482">
        <v>1515051</v>
      </c>
      <c r="G130" s="482">
        <v>5.26</v>
      </c>
      <c r="H130" s="482">
        <v>7978491</v>
      </c>
      <c r="I130" s="482">
        <v>0</v>
      </c>
      <c r="K130" s="480">
        <v>44021</v>
      </c>
      <c r="L130" s="482">
        <v>9.49</v>
      </c>
      <c r="M130" s="482">
        <v>9.6300000000000008</v>
      </c>
      <c r="N130" s="482">
        <v>0</v>
      </c>
      <c r="O130" s="482">
        <v>9.58</v>
      </c>
      <c r="P130" s="482">
        <v>176290</v>
      </c>
      <c r="Q130" s="482">
        <v>9.59</v>
      </c>
      <c r="R130" s="482">
        <v>1689426</v>
      </c>
      <c r="S130" s="482">
        <v>0</v>
      </c>
      <c r="U130" s="480">
        <v>44021</v>
      </c>
      <c r="V130" s="482">
        <v>12.77</v>
      </c>
      <c r="W130" s="482">
        <v>13.06</v>
      </c>
      <c r="X130" s="482">
        <v>0</v>
      </c>
      <c r="Y130" s="482">
        <v>12.9</v>
      </c>
      <c r="Z130" s="482">
        <v>1514893</v>
      </c>
      <c r="AA130" s="482">
        <v>12.91</v>
      </c>
      <c r="AB130" s="482">
        <v>19547169</v>
      </c>
      <c r="AC130" s="482">
        <v>0</v>
      </c>
    </row>
    <row r="131" spans="1:29">
      <c r="A131" s="480">
        <v>44022</v>
      </c>
      <c r="B131" s="482">
        <v>5.15</v>
      </c>
      <c r="C131" s="482">
        <v>5.36</v>
      </c>
      <c r="D131" s="482">
        <v>0</v>
      </c>
      <c r="E131" s="482">
        <v>5.25</v>
      </c>
      <c r="F131" s="482">
        <v>1515051</v>
      </c>
      <c r="G131" s="482">
        <v>5.27</v>
      </c>
      <c r="H131" s="482">
        <v>7959605</v>
      </c>
      <c r="I131" s="482">
        <v>0</v>
      </c>
      <c r="K131" s="480">
        <v>44022</v>
      </c>
      <c r="L131" s="482">
        <v>9.4499999999999993</v>
      </c>
      <c r="M131" s="482">
        <v>9.6</v>
      </c>
      <c r="N131" s="482">
        <v>0</v>
      </c>
      <c r="O131" s="482">
        <v>9.5500000000000007</v>
      </c>
      <c r="P131" s="482">
        <v>176290</v>
      </c>
      <c r="Q131" s="482">
        <v>9.58</v>
      </c>
      <c r="R131" s="482">
        <v>1683500</v>
      </c>
      <c r="S131" s="482">
        <v>0</v>
      </c>
      <c r="U131" s="480">
        <v>44022</v>
      </c>
      <c r="V131" s="482">
        <v>12.71</v>
      </c>
      <c r="W131" s="482">
        <v>13</v>
      </c>
      <c r="X131" s="482">
        <v>0</v>
      </c>
      <c r="Y131" s="482">
        <v>12.84</v>
      </c>
      <c r="Z131" s="482">
        <v>1514893</v>
      </c>
      <c r="AA131" s="482">
        <v>12.9</v>
      </c>
      <c r="AB131" s="482">
        <v>19447078</v>
      </c>
      <c r="AC131" s="482">
        <v>0</v>
      </c>
    </row>
    <row r="132" spans="1:29">
      <c r="A132" s="480">
        <v>44025</v>
      </c>
      <c r="B132" s="482">
        <v>5.13</v>
      </c>
      <c r="C132" s="482">
        <v>5.34</v>
      </c>
      <c r="D132" s="482">
        <v>0</v>
      </c>
      <c r="E132" s="482">
        <v>5.24</v>
      </c>
      <c r="F132" s="482">
        <v>1514984</v>
      </c>
      <c r="G132" s="482">
        <v>5.25</v>
      </c>
      <c r="H132" s="482">
        <v>7935679</v>
      </c>
      <c r="I132" s="482">
        <v>0</v>
      </c>
      <c r="K132" s="480">
        <v>44025</v>
      </c>
      <c r="L132" s="482">
        <v>9.44</v>
      </c>
      <c r="M132" s="482">
        <v>9.59</v>
      </c>
      <c r="N132" s="482">
        <v>0</v>
      </c>
      <c r="O132" s="482">
        <v>9.5399999999999991</v>
      </c>
      <c r="P132" s="482">
        <v>176813.6</v>
      </c>
      <c r="Q132" s="482">
        <v>9.5500000000000007</v>
      </c>
      <c r="R132" s="482">
        <v>1686533</v>
      </c>
      <c r="S132" s="482">
        <v>0</v>
      </c>
      <c r="U132" s="480">
        <v>44025</v>
      </c>
      <c r="V132" s="482">
        <v>12.69</v>
      </c>
      <c r="W132" s="482">
        <v>12.98</v>
      </c>
      <c r="X132" s="482">
        <v>0</v>
      </c>
      <c r="Y132" s="482">
        <v>12.82</v>
      </c>
      <c r="Z132" s="482">
        <v>1514893</v>
      </c>
      <c r="AA132" s="482">
        <v>12.84</v>
      </c>
      <c r="AB132" s="482">
        <v>19418012</v>
      </c>
      <c r="AC132" s="482">
        <v>0</v>
      </c>
    </row>
    <row r="133" spans="1:29">
      <c r="A133" s="480">
        <v>44026</v>
      </c>
      <c r="B133" s="482">
        <v>5.12</v>
      </c>
      <c r="C133" s="482">
        <v>5.33</v>
      </c>
      <c r="D133" s="482">
        <v>0</v>
      </c>
      <c r="E133" s="482">
        <v>5.22</v>
      </c>
      <c r="F133" s="482">
        <v>1514984</v>
      </c>
      <c r="G133" s="482">
        <v>5.24</v>
      </c>
      <c r="H133" s="482">
        <v>7909473</v>
      </c>
      <c r="I133" s="482">
        <v>0</v>
      </c>
      <c r="K133" s="480">
        <v>44026</v>
      </c>
      <c r="L133" s="482">
        <v>9.43</v>
      </c>
      <c r="M133" s="482">
        <v>9.57</v>
      </c>
      <c r="N133" s="482">
        <v>0</v>
      </c>
      <c r="O133" s="482">
        <v>9.52</v>
      </c>
      <c r="P133" s="482">
        <v>176813.6</v>
      </c>
      <c r="Q133" s="482">
        <v>9.5399999999999991</v>
      </c>
      <c r="R133" s="482">
        <v>1683360</v>
      </c>
      <c r="S133" s="482">
        <v>0</v>
      </c>
      <c r="U133" s="480">
        <v>44026</v>
      </c>
      <c r="V133" s="482">
        <v>12.64</v>
      </c>
      <c r="W133" s="482">
        <v>12.92</v>
      </c>
      <c r="X133" s="482">
        <v>0</v>
      </c>
      <c r="Y133" s="482">
        <v>12.76</v>
      </c>
      <c r="Z133" s="482">
        <v>1514893</v>
      </c>
      <c r="AA133" s="482">
        <v>12.82</v>
      </c>
      <c r="AB133" s="482">
        <v>19336827</v>
      </c>
      <c r="AC133" s="482">
        <v>0</v>
      </c>
    </row>
    <row r="134" spans="1:29">
      <c r="A134" s="480">
        <v>44027</v>
      </c>
      <c r="B134" s="482">
        <v>5.1100000000000003</v>
      </c>
      <c r="C134" s="482">
        <v>5.32</v>
      </c>
      <c r="D134" s="482">
        <v>0</v>
      </c>
      <c r="E134" s="482">
        <v>5.22</v>
      </c>
      <c r="F134" s="482">
        <v>1519754</v>
      </c>
      <c r="G134" s="482">
        <v>5.22</v>
      </c>
      <c r="H134" s="482">
        <v>7929296</v>
      </c>
      <c r="I134" s="482">
        <v>0</v>
      </c>
      <c r="K134" s="480">
        <v>44027</v>
      </c>
      <c r="L134" s="482">
        <v>9.5500000000000007</v>
      </c>
      <c r="M134" s="482">
        <v>9.69</v>
      </c>
      <c r="N134" s="482">
        <v>0</v>
      </c>
      <c r="O134" s="482">
        <v>9.65</v>
      </c>
      <c r="P134" s="482">
        <v>176813.6</v>
      </c>
      <c r="Q134" s="482">
        <v>9.52</v>
      </c>
      <c r="R134" s="482">
        <v>1705638</v>
      </c>
      <c r="S134" s="482">
        <v>0</v>
      </c>
      <c r="U134" s="480">
        <v>44027</v>
      </c>
      <c r="V134" s="482">
        <v>12.64</v>
      </c>
      <c r="W134" s="482">
        <v>12.93</v>
      </c>
      <c r="X134" s="482">
        <v>0</v>
      </c>
      <c r="Y134" s="482">
        <v>12.77</v>
      </c>
      <c r="Z134" s="482">
        <v>1514893</v>
      </c>
      <c r="AA134" s="482">
        <v>12.76</v>
      </c>
      <c r="AB134" s="482">
        <v>19340060</v>
      </c>
      <c r="AC134" s="482">
        <v>0</v>
      </c>
    </row>
    <row r="135" spans="1:29">
      <c r="A135" s="480">
        <v>44028</v>
      </c>
      <c r="B135" s="482">
        <v>5.12</v>
      </c>
      <c r="C135" s="482">
        <v>5.33</v>
      </c>
      <c r="D135" s="482">
        <v>0</v>
      </c>
      <c r="E135" s="482">
        <v>5.22</v>
      </c>
      <c r="F135" s="482">
        <v>1521625</v>
      </c>
      <c r="G135" s="482">
        <v>5.22</v>
      </c>
      <c r="H135" s="482">
        <v>7948731</v>
      </c>
      <c r="I135" s="482">
        <v>0</v>
      </c>
      <c r="K135" s="480">
        <v>44028</v>
      </c>
      <c r="L135" s="482">
        <v>9.56</v>
      </c>
      <c r="M135" s="482">
        <v>9.7100000000000009</v>
      </c>
      <c r="N135" s="482">
        <v>0</v>
      </c>
      <c r="O135" s="482">
        <v>9.66</v>
      </c>
      <c r="P135" s="482">
        <v>176813.6</v>
      </c>
      <c r="Q135" s="482">
        <v>9.65</v>
      </c>
      <c r="R135" s="482">
        <v>1707816</v>
      </c>
      <c r="S135" s="482">
        <v>0</v>
      </c>
      <c r="U135" s="480">
        <v>44028</v>
      </c>
      <c r="V135" s="482">
        <v>12.64</v>
      </c>
      <c r="W135" s="482">
        <v>12.92</v>
      </c>
      <c r="X135" s="482">
        <v>0</v>
      </c>
      <c r="Y135" s="482">
        <v>12.76</v>
      </c>
      <c r="Z135" s="482">
        <v>1514893</v>
      </c>
      <c r="AA135" s="482">
        <v>12.77</v>
      </c>
      <c r="AB135" s="482">
        <v>19336126</v>
      </c>
      <c r="AC135" s="482">
        <v>0</v>
      </c>
    </row>
    <row r="136" spans="1:29">
      <c r="A136" s="480">
        <v>44029</v>
      </c>
      <c r="B136" s="482">
        <v>5.13</v>
      </c>
      <c r="C136" s="482">
        <v>5.34</v>
      </c>
      <c r="D136" s="482">
        <v>0</v>
      </c>
      <c r="E136" s="482">
        <v>5.24</v>
      </c>
      <c r="F136" s="482">
        <v>1525438</v>
      </c>
      <c r="G136" s="482">
        <v>5.22</v>
      </c>
      <c r="H136" s="482">
        <v>7987079</v>
      </c>
      <c r="I136" s="482">
        <v>0</v>
      </c>
      <c r="K136" s="480">
        <v>44029</v>
      </c>
      <c r="L136" s="482">
        <v>9.6300000000000008</v>
      </c>
      <c r="M136" s="482">
        <v>9.77</v>
      </c>
      <c r="N136" s="482">
        <v>0</v>
      </c>
      <c r="O136" s="482">
        <v>9.7200000000000006</v>
      </c>
      <c r="P136" s="482">
        <v>176813.6</v>
      </c>
      <c r="Q136" s="482">
        <v>9.66</v>
      </c>
      <c r="R136" s="482">
        <v>1719425</v>
      </c>
      <c r="S136" s="482">
        <v>0</v>
      </c>
      <c r="U136" s="480">
        <v>44029</v>
      </c>
      <c r="V136" s="482">
        <v>12.69</v>
      </c>
      <c r="W136" s="482">
        <v>12.98</v>
      </c>
      <c r="X136" s="482">
        <v>0</v>
      </c>
      <c r="Y136" s="482">
        <v>12.82</v>
      </c>
      <c r="Z136" s="482">
        <v>1514893</v>
      </c>
      <c r="AA136" s="482">
        <v>12.76</v>
      </c>
      <c r="AB136" s="482">
        <v>19415628</v>
      </c>
      <c r="AC136" s="482">
        <v>0</v>
      </c>
    </row>
    <row r="137" spans="1:29">
      <c r="A137" s="480">
        <v>44032</v>
      </c>
      <c r="B137" s="482">
        <v>5.13</v>
      </c>
      <c r="C137" s="482">
        <v>5.34</v>
      </c>
      <c r="D137" s="482">
        <v>0</v>
      </c>
      <c r="E137" s="482">
        <v>5.24</v>
      </c>
      <c r="F137" s="482">
        <v>1525438</v>
      </c>
      <c r="G137" s="482">
        <v>5.24</v>
      </c>
      <c r="H137" s="482">
        <v>7988576</v>
      </c>
      <c r="I137" s="482">
        <v>0</v>
      </c>
      <c r="K137" s="480">
        <v>44032</v>
      </c>
      <c r="L137" s="482">
        <v>9.7799999999999994</v>
      </c>
      <c r="M137" s="482">
        <v>9.93</v>
      </c>
      <c r="N137" s="482">
        <v>0</v>
      </c>
      <c r="O137" s="482">
        <v>9.8800000000000008</v>
      </c>
      <c r="P137" s="482">
        <v>176813.6</v>
      </c>
      <c r="Q137" s="482">
        <v>9.7200000000000006</v>
      </c>
      <c r="R137" s="482">
        <v>1746247</v>
      </c>
      <c r="S137" s="482">
        <v>0</v>
      </c>
      <c r="U137" s="480">
        <v>44032</v>
      </c>
      <c r="V137" s="482">
        <v>12.75</v>
      </c>
      <c r="W137" s="482">
        <v>13.04</v>
      </c>
      <c r="X137" s="482">
        <v>0</v>
      </c>
      <c r="Y137" s="482">
        <v>12.88</v>
      </c>
      <c r="Z137" s="482">
        <v>1514893</v>
      </c>
      <c r="AA137" s="482">
        <v>12.82</v>
      </c>
      <c r="AB137" s="482">
        <v>19507089</v>
      </c>
      <c r="AC137" s="482">
        <v>0</v>
      </c>
    </row>
    <row r="138" spans="1:29">
      <c r="A138" s="480">
        <v>44033</v>
      </c>
      <c r="B138" s="482">
        <v>5.14</v>
      </c>
      <c r="C138" s="482">
        <v>5.35</v>
      </c>
      <c r="D138" s="482">
        <v>0</v>
      </c>
      <c r="E138" s="482">
        <v>5.25</v>
      </c>
      <c r="F138" s="482">
        <v>1527302</v>
      </c>
      <c r="G138" s="482">
        <v>5.24</v>
      </c>
      <c r="H138" s="482">
        <v>8013107</v>
      </c>
      <c r="I138" s="482">
        <v>0</v>
      </c>
      <c r="K138" s="480">
        <v>44033</v>
      </c>
      <c r="L138" s="482">
        <v>9.6</v>
      </c>
      <c r="M138" s="482">
        <v>9.74</v>
      </c>
      <c r="N138" s="482">
        <v>0</v>
      </c>
      <c r="O138" s="482">
        <v>9.69</v>
      </c>
      <c r="P138" s="482">
        <v>173145.3</v>
      </c>
      <c r="Q138" s="482">
        <v>9.8800000000000008</v>
      </c>
      <c r="R138" s="482">
        <v>1678556</v>
      </c>
      <c r="S138" s="482">
        <v>0</v>
      </c>
      <c r="U138" s="480">
        <v>44033</v>
      </c>
      <c r="V138" s="482">
        <v>12.72</v>
      </c>
      <c r="W138" s="482">
        <v>13.01</v>
      </c>
      <c r="X138" s="482">
        <v>0</v>
      </c>
      <c r="Y138" s="482">
        <v>12.84</v>
      </c>
      <c r="Z138" s="482">
        <v>1514893</v>
      </c>
      <c r="AA138" s="482">
        <v>12.88</v>
      </c>
      <c r="AB138" s="482">
        <v>19458303</v>
      </c>
      <c r="AC138" s="482">
        <v>0</v>
      </c>
    </row>
    <row r="139" spans="1:29">
      <c r="A139" s="480">
        <v>44034</v>
      </c>
      <c r="B139" s="482">
        <v>5.13</v>
      </c>
      <c r="C139" s="482">
        <v>5.34</v>
      </c>
      <c r="D139" s="482">
        <v>0</v>
      </c>
      <c r="E139" s="482">
        <v>5.23</v>
      </c>
      <c r="F139" s="482">
        <v>1533609</v>
      </c>
      <c r="G139" s="482">
        <v>5.25</v>
      </c>
      <c r="H139" s="482">
        <v>8023769</v>
      </c>
      <c r="I139" s="482">
        <v>0</v>
      </c>
      <c r="K139" s="480">
        <v>44034</v>
      </c>
      <c r="L139" s="482">
        <v>9.6999999999999993</v>
      </c>
      <c r="M139" s="482">
        <v>9.85</v>
      </c>
      <c r="N139" s="482">
        <v>0</v>
      </c>
      <c r="O139" s="482">
        <v>9.8000000000000007</v>
      </c>
      <c r="P139" s="482">
        <v>173145.3</v>
      </c>
      <c r="Q139" s="482">
        <v>9.69</v>
      </c>
      <c r="R139" s="482">
        <v>1697199</v>
      </c>
      <c r="S139" s="482">
        <v>0</v>
      </c>
      <c r="U139" s="480">
        <v>44034</v>
      </c>
      <c r="V139" s="482">
        <v>12.75</v>
      </c>
      <c r="W139" s="482">
        <v>13.04</v>
      </c>
      <c r="X139" s="482">
        <v>0</v>
      </c>
      <c r="Y139" s="482">
        <v>12.88</v>
      </c>
      <c r="Z139" s="482">
        <v>1514893</v>
      </c>
      <c r="AA139" s="482">
        <v>12.84</v>
      </c>
      <c r="AB139" s="482">
        <v>19512840</v>
      </c>
      <c r="AC139" s="482">
        <v>0</v>
      </c>
    </row>
    <row r="140" spans="1:29">
      <c r="A140" s="480">
        <v>44035</v>
      </c>
      <c r="B140" s="482">
        <v>5.15</v>
      </c>
      <c r="C140" s="482">
        <v>5.36</v>
      </c>
      <c r="D140" s="482">
        <v>0</v>
      </c>
      <c r="E140" s="482">
        <v>5.25</v>
      </c>
      <c r="F140" s="482">
        <v>1534940</v>
      </c>
      <c r="G140" s="482">
        <v>5.23</v>
      </c>
      <c r="H140" s="482">
        <v>8065892</v>
      </c>
      <c r="I140" s="482">
        <v>0</v>
      </c>
      <c r="K140" s="480">
        <v>44035</v>
      </c>
      <c r="L140" s="482">
        <v>9.6199999999999992</v>
      </c>
      <c r="M140" s="482">
        <v>9.77</v>
      </c>
      <c r="N140" s="482">
        <v>0</v>
      </c>
      <c r="O140" s="482">
        <v>9.7200000000000006</v>
      </c>
      <c r="P140" s="482">
        <v>173145.3</v>
      </c>
      <c r="Q140" s="482">
        <v>9.8000000000000007</v>
      </c>
      <c r="R140" s="482">
        <v>1682799</v>
      </c>
      <c r="S140" s="482">
        <v>0</v>
      </c>
      <c r="U140" s="480">
        <v>44035</v>
      </c>
      <c r="V140" s="482">
        <v>12.76</v>
      </c>
      <c r="W140" s="482">
        <v>13.05</v>
      </c>
      <c r="X140" s="482">
        <v>0</v>
      </c>
      <c r="Y140" s="482">
        <v>12.89</v>
      </c>
      <c r="Z140" s="482">
        <v>1514893</v>
      </c>
      <c r="AA140" s="482">
        <v>12.88</v>
      </c>
      <c r="AB140" s="482">
        <v>19528504</v>
      </c>
      <c r="AC140" s="482">
        <v>0</v>
      </c>
    </row>
    <row r="141" spans="1:29">
      <c r="A141" s="480">
        <v>44036</v>
      </c>
      <c r="B141" s="482">
        <v>5.15</v>
      </c>
      <c r="C141" s="482">
        <v>5.36</v>
      </c>
      <c r="D141" s="482">
        <v>0</v>
      </c>
      <c r="E141" s="482">
        <v>5.25</v>
      </c>
      <c r="F141" s="482">
        <v>1534940</v>
      </c>
      <c r="G141" s="482">
        <v>5.25</v>
      </c>
      <c r="H141" s="482">
        <v>8058890</v>
      </c>
      <c r="I141" s="482">
        <v>0</v>
      </c>
      <c r="K141" s="480">
        <v>44036</v>
      </c>
      <c r="L141" s="482">
        <v>9.5399999999999991</v>
      </c>
      <c r="M141" s="482">
        <v>9.68</v>
      </c>
      <c r="N141" s="482">
        <v>0</v>
      </c>
      <c r="O141" s="482">
        <v>9.64</v>
      </c>
      <c r="P141" s="482">
        <v>173145.3</v>
      </c>
      <c r="Q141" s="482">
        <v>9.7200000000000006</v>
      </c>
      <c r="R141" s="482">
        <v>1668500</v>
      </c>
      <c r="S141" s="482">
        <v>0</v>
      </c>
      <c r="U141" s="480">
        <v>44036</v>
      </c>
      <c r="V141" s="482">
        <v>12.74</v>
      </c>
      <c r="W141" s="482">
        <v>13.03</v>
      </c>
      <c r="X141" s="482">
        <v>0</v>
      </c>
      <c r="Y141" s="482">
        <v>12.87</v>
      </c>
      <c r="Z141" s="482">
        <v>1514893</v>
      </c>
      <c r="AA141" s="482">
        <v>12.89</v>
      </c>
      <c r="AB141" s="482">
        <v>19491475</v>
      </c>
      <c r="AC141" s="482">
        <v>0</v>
      </c>
    </row>
    <row r="142" spans="1:29">
      <c r="A142" s="480">
        <v>44039</v>
      </c>
      <c r="B142" s="482">
        <v>5.15</v>
      </c>
      <c r="C142" s="482">
        <v>5.36</v>
      </c>
      <c r="D142" s="482">
        <v>0</v>
      </c>
      <c r="E142" s="482">
        <v>5.26</v>
      </c>
      <c r="F142" s="482">
        <v>1534940</v>
      </c>
      <c r="G142" s="482">
        <v>5.25</v>
      </c>
      <c r="H142" s="482">
        <v>8068339</v>
      </c>
      <c r="I142" s="482">
        <v>0</v>
      </c>
      <c r="K142" s="480">
        <v>44039</v>
      </c>
      <c r="L142" s="482">
        <v>9.44</v>
      </c>
      <c r="M142" s="482">
        <v>9.59</v>
      </c>
      <c r="N142" s="482">
        <v>0</v>
      </c>
      <c r="O142" s="482">
        <v>9.5399999999999991</v>
      </c>
      <c r="P142" s="482">
        <v>173145.3</v>
      </c>
      <c r="Q142" s="482">
        <v>9.64</v>
      </c>
      <c r="R142" s="482">
        <v>1651760</v>
      </c>
      <c r="S142" s="482">
        <v>0</v>
      </c>
      <c r="U142" s="480">
        <v>44039</v>
      </c>
      <c r="V142" s="482">
        <v>12.71</v>
      </c>
      <c r="W142" s="482">
        <v>13</v>
      </c>
      <c r="X142" s="482">
        <v>0</v>
      </c>
      <c r="Y142" s="482">
        <v>12.84</v>
      </c>
      <c r="Z142" s="482">
        <v>1514893</v>
      </c>
      <c r="AA142" s="482">
        <v>12.87</v>
      </c>
      <c r="AB142" s="482">
        <v>19453957</v>
      </c>
      <c r="AC142" s="482">
        <v>0</v>
      </c>
    </row>
    <row r="143" spans="1:29">
      <c r="A143" s="480">
        <v>44040</v>
      </c>
      <c r="B143" s="482">
        <v>5.15</v>
      </c>
      <c r="C143" s="482">
        <v>5.36</v>
      </c>
      <c r="D143" s="482">
        <v>0</v>
      </c>
      <c r="E143" s="482">
        <v>5.26</v>
      </c>
      <c r="F143" s="482">
        <v>1534826</v>
      </c>
      <c r="G143" s="482">
        <v>5.26</v>
      </c>
      <c r="H143" s="482">
        <v>8069469</v>
      </c>
      <c r="I143" s="482">
        <v>0</v>
      </c>
      <c r="K143" s="480">
        <v>44040</v>
      </c>
      <c r="L143" s="482">
        <v>9.5500000000000007</v>
      </c>
      <c r="M143" s="482">
        <v>9.6999999999999993</v>
      </c>
      <c r="N143" s="482">
        <v>0</v>
      </c>
      <c r="O143" s="482">
        <v>9.65</v>
      </c>
      <c r="P143" s="482">
        <v>173145.3</v>
      </c>
      <c r="Q143" s="482">
        <v>9.5399999999999991</v>
      </c>
      <c r="R143" s="482">
        <v>1670530</v>
      </c>
      <c r="S143" s="482">
        <v>0</v>
      </c>
      <c r="U143" s="480">
        <v>44040</v>
      </c>
      <c r="V143" s="482">
        <v>12.73</v>
      </c>
      <c r="W143" s="482">
        <v>13.02</v>
      </c>
      <c r="X143" s="482">
        <v>0</v>
      </c>
      <c r="Y143" s="482">
        <v>12.86</v>
      </c>
      <c r="Z143" s="482">
        <v>1514893</v>
      </c>
      <c r="AA143" s="482">
        <v>12.84</v>
      </c>
      <c r="AB143" s="482">
        <v>19486678</v>
      </c>
      <c r="AC143" s="482">
        <v>0</v>
      </c>
    </row>
    <row r="144" spans="1:29">
      <c r="A144" s="480">
        <v>44041</v>
      </c>
      <c r="B144" s="482">
        <v>5.15</v>
      </c>
      <c r="C144" s="482">
        <v>5.36</v>
      </c>
      <c r="D144" s="482">
        <v>0</v>
      </c>
      <c r="E144" s="482">
        <v>5.26</v>
      </c>
      <c r="F144" s="482">
        <v>1534826</v>
      </c>
      <c r="G144" s="482">
        <v>5.26</v>
      </c>
      <c r="H144" s="482">
        <v>8066079</v>
      </c>
      <c r="I144" s="482">
        <v>0</v>
      </c>
      <c r="K144" s="480">
        <v>44041</v>
      </c>
      <c r="L144" s="482">
        <v>9.5299999999999994</v>
      </c>
      <c r="M144" s="482">
        <v>9.68</v>
      </c>
      <c r="N144" s="482">
        <v>0</v>
      </c>
      <c r="O144" s="482">
        <v>9.6300000000000008</v>
      </c>
      <c r="P144" s="482">
        <v>168408.3</v>
      </c>
      <c r="Q144" s="482">
        <v>9.65</v>
      </c>
      <c r="R144" s="482">
        <v>1621847</v>
      </c>
      <c r="S144" s="482">
        <v>0</v>
      </c>
      <c r="U144" s="480">
        <v>44041</v>
      </c>
      <c r="V144" s="482">
        <v>12.73</v>
      </c>
      <c r="W144" s="482">
        <v>13.02</v>
      </c>
      <c r="X144" s="482">
        <v>0</v>
      </c>
      <c r="Y144" s="482">
        <v>12.86</v>
      </c>
      <c r="Z144" s="482">
        <v>1514893</v>
      </c>
      <c r="AA144" s="482">
        <v>12.86</v>
      </c>
      <c r="AB144" s="482">
        <v>19482718</v>
      </c>
      <c r="AC144" s="482">
        <v>0</v>
      </c>
    </row>
    <row r="145" spans="1:29">
      <c r="A145" s="480">
        <v>44042</v>
      </c>
      <c r="B145" s="482">
        <v>5.13</v>
      </c>
      <c r="C145" s="482">
        <v>5.34</v>
      </c>
      <c r="D145" s="482">
        <v>0</v>
      </c>
      <c r="E145" s="482">
        <v>5.24</v>
      </c>
      <c r="F145" s="482">
        <v>1529443</v>
      </c>
      <c r="G145" s="482">
        <v>5.26</v>
      </c>
      <c r="H145" s="482">
        <v>8011434</v>
      </c>
      <c r="I145" s="482">
        <v>0</v>
      </c>
      <c r="K145" s="480">
        <v>44042</v>
      </c>
      <c r="L145" s="482">
        <v>9.36</v>
      </c>
      <c r="M145" s="482">
        <v>9.51</v>
      </c>
      <c r="N145" s="482">
        <v>0</v>
      </c>
      <c r="O145" s="482">
        <v>9.4600000000000009</v>
      </c>
      <c r="P145" s="482">
        <v>168408.3</v>
      </c>
      <c r="Q145" s="482">
        <v>9.6300000000000008</v>
      </c>
      <c r="R145" s="482">
        <v>1592797</v>
      </c>
      <c r="S145" s="482">
        <v>0</v>
      </c>
      <c r="U145" s="480">
        <v>44042</v>
      </c>
      <c r="V145" s="482">
        <v>12.69</v>
      </c>
      <c r="W145" s="482">
        <v>12.98</v>
      </c>
      <c r="X145" s="482">
        <v>0</v>
      </c>
      <c r="Y145" s="482">
        <v>12.82</v>
      </c>
      <c r="Z145" s="482">
        <v>1514893</v>
      </c>
      <c r="AA145" s="482">
        <v>12.86</v>
      </c>
      <c r="AB145" s="482">
        <v>19417834</v>
      </c>
      <c r="AC145" s="482">
        <v>0</v>
      </c>
    </row>
    <row r="146" spans="1:29">
      <c r="A146" s="480">
        <v>44043</v>
      </c>
      <c r="B146" s="482">
        <v>5.13</v>
      </c>
      <c r="C146" s="482">
        <v>5.33</v>
      </c>
      <c r="D146" s="482">
        <v>0</v>
      </c>
      <c r="E146" s="482">
        <v>5.23</v>
      </c>
      <c r="F146" s="482">
        <v>1529443</v>
      </c>
      <c r="G146" s="482">
        <v>5.24</v>
      </c>
      <c r="H146" s="482">
        <v>7998801</v>
      </c>
      <c r="I146" s="482">
        <v>0</v>
      </c>
      <c r="K146" s="480">
        <v>44043</v>
      </c>
      <c r="L146" s="482">
        <v>9.36</v>
      </c>
      <c r="M146" s="482">
        <v>9.5</v>
      </c>
      <c r="N146" s="482">
        <v>0</v>
      </c>
      <c r="O146" s="482">
        <v>9.4499999999999993</v>
      </c>
      <c r="P146" s="482">
        <v>168408.3</v>
      </c>
      <c r="Q146" s="482">
        <v>9.4600000000000009</v>
      </c>
      <c r="R146" s="482">
        <v>1592158</v>
      </c>
      <c r="S146" s="482">
        <v>0</v>
      </c>
      <c r="U146" s="480">
        <v>44043</v>
      </c>
      <c r="V146" s="482">
        <v>12.68</v>
      </c>
      <c r="W146" s="482">
        <v>12.97</v>
      </c>
      <c r="X146" s="482">
        <v>0</v>
      </c>
      <c r="Y146" s="482">
        <v>12.81</v>
      </c>
      <c r="Z146" s="482">
        <v>1514893</v>
      </c>
      <c r="AA146" s="482">
        <v>12.82</v>
      </c>
      <c r="AB146" s="482">
        <v>19398626</v>
      </c>
      <c r="AC146" s="482">
        <v>0</v>
      </c>
    </row>
    <row r="147" spans="1:29">
      <c r="A147" s="480">
        <v>44046</v>
      </c>
      <c r="B147" s="482">
        <v>5.12</v>
      </c>
      <c r="C147" s="482">
        <v>5.33</v>
      </c>
      <c r="D147" s="482">
        <v>0</v>
      </c>
      <c r="E147" s="482">
        <v>5.22</v>
      </c>
      <c r="F147" s="482">
        <v>1529032</v>
      </c>
      <c r="G147" s="482">
        <v>5.23</v>
      </c>
      <c r="H147" s="482">
        <v>7982912</v>
      </c>
      <c r="I147" s="482">
        <v>0</v>
      </c>
      <c r="K147" s="480">
        <v>44046</v>
      </c>
      <c r="L147" s="482">
        <v>9.36</v>
      </c>
      <c r="M147" s="482">
        <v>9.5</v>
      </c>
      <c r="N147" s="482">
        <v>0</v>
      </c>
      <c r="O147" s="482">
        <v>9.4600000000000009</v>
      </c>
      <c r="P147" s="482">
        <v>168408.3</v>
      </c>
      <c r="Q147" s="482">
        <v>9.4499999999999993</v>
      </c>
      <c r="R147" s="482">
        <v>1592598</v>
      </c>
      <c r="S147" s="482">
        <v>0</v>
      </c>
      <c r="U147" s="480">
        <v>44046</v>
      </c>
      <c r="V147" s="482">
        <v>12.66</v>
      </c>
      <c r="W147" s="482">
        <v>12.95</v>
      </c>
      <c r="X147" s="482">
        <v>0</v>
      </c>
      <c r="Y147" s="482">
        <v>12.79</v>
      </c>
      <c r="Z147" s="482">
        <v>1514893</v>
      </c>
      <c r="AA147" s="482">
        <v>12.81</v>
      </c>
      <c r="AB147" s="482">
        <v>19376709</v>
      </c>
      <c r="AC147" s="482">
        <v>0</v>
      </c>
    </row>
    <row r="148" spans="1:29">
      <c r="A148" s="480">
        <v>44047</v>
      </c>
      <c r="B148" s="482">
        <v>5.12</v>
      </c>
      <c r="C148" s="482">
        <v>5.33</v>
      </c>
      <c r="D148" s="482">
        <v>0</v>
      </c>
      <c r="E148" s="482">
        <v>5.22</v>
      </c>
      <c r="F148" s="482">
        <v>1536663</v>
      </c>
      <c r="G148" s="482">
        <v>5.22</v>
      </c>
      <c r="H148" s="482">
        <v>8027369</v>
      </c>
      <c r="I148" s="482">
        <v>0</v>
      </c>
      <c r="K148" s="480">
        <v>44047</v>
      </c>
      <c r="L148" s="482">
        <v>9.52</v>
      </c>
      <c r="M148" s="482">
        <v>9.66</v>
      </c>
      <c r="N148" s="482">
        <v>0</v>
      </c>
      <c r="O148" s="482">
        <v>9.61</v>
      </c>
      <c r="P148" s="482">
        <v>168408.3</v>
      </c>
      <c r="Q148" s="482">
        <v>9.4600000000000009</v>
      </c>
      <c r="R148" s="482">
        <v>1618899</v>
      </c>
      <c r="S148" s="482">
        <v>0</v>
      </c>
      <c r="U148" s="480">
        <v>44047</v>
      </c>
      <c r="V148" s="482">
        <v>12.73</v>
      </c>
      <c r="W148" s="482">
        <v>13.02</v>
      </c>
      <c r="X148" s="482">
        <v>0</v>
      </c>
      <c r="Y148" s="482">
        <v>12.86</v>
      </c>
      <c r="Z148" s="482">
        <v>1514893</v>
      </c>
      <c r="AA148" s="482">
        <v>12.79</v>
      </c>
      <c r="AB148" s="482">
        <v>19485957</v>
      </c>
      <c r="AC148" s="482">
        <v>0</v>
      </c>
    </row>
    <row r="149" spans="1:29">
      <c r="A149" s="480">
        <v>44048</v>
      </c>
      <c r="B149" s="482">
        <v>5.12</v>
      </c>
      <c r="C149" s="482">
        <v>5.33</v>
      </c>
      <c r="D149" s="482">
        <v>0</v>
      </c>
      <c r="E149" s="482">
        <v>5.23</v>
      </c>
      <c r="F149" s="482">
        <v>1536343</v>
      </c>
      <c r="G149" s="482">
        <v>5.22</v>
      </c>
      <c r="H149" s="482">
        <v>8029864</v>
      </c>
      <c r="I149" s="482">
        <v>0</v>
      </c>
      <c r="K149" s="480">
        <v>44048</v>
      </c>
      <c r="L149" s="482">
        <v>9.65</v>
      </c>
      <c r="M149" s="482">
        <v>9.8000000000000007</v>
      </c>
      <c r="N149" s="482">
        <v>0</v>
      </c>
      <c r="O149" s="482">
        <v>9.75</v>
      </c>
      <c r="P149" s="482">
        <v>168408.3</v>
      </c>
      <c r="Q149" s="482">
        <v>9.61</v>
      </c>
      <c r="R149" s="482">
        <v>1641530</v>
      </c>
      <c r="S149" s="482">
        <v>0</v>
      </c>
      <c r="U149" s="480">
        <v>44048</v>
      </c>
      <c r="V149" s="482">
        <v>12.76</v>
      </c>
      <c r="W149" s="482">
        <v>13.05</v>
      </c>
      <c r="X149" s="482">
        <v>0</v>
      </c>
      <c r="Y149" s="482">
        <v>12.89</v>
      </c>
      <c r="Z149" s="482">
        <v>1514893</v>
      </c>
      <c r="AA149" s="482">
        <v>12.86</v>
      </c>
      <c r="AB149" s="482">
        <v>19530010</v>
      </c>
      <c r="AC149" s="482">
        <v>0</v>
      </c>
    </row>
    <row r="150" spans="1:29">
      <c r="A150" s="480">
        <v>44049</v>
      </c>
      <c r="B150" s="482">
        <v>5.13</v>
      </c>
      <c r="C150" s="482">
        <v>5.34</v>
      </c>
      <c r="D150" s="482">
        <v>0</v>
      </c>
      <c r="E150" s="482">
        <v>5.23</v>
      </c>
      <c r="F150" s="482">
        <v>1536343</v>
      </c>
      <c r="G150" s="482">
        <v>5.23</v>
      </c>
      <c r="H150" s="482">
        <v>8039759</v>
      </c>
      <c r="I150" s="482">
        <v>0</v>
      </c>
      <c r="K150" s="480">
        <v>44049</v>
      </c>
      <c r="L150" s="482">
        <v>9.69</v>
      </c>
      <c r="M150" s="482">
        <v>9.83</v>
      </c>
      <c r="N150" s="482">
        <v>0</v>
      </c>
      <c r="O150" s="482">
        <v>9.7799999999999994</v>
      </c>
      <c r="P150" s="482">
        <v>168408.3</v>
      </c>
      <c r="Q150" s="482">
        <v>9.75</v>
      </c>
      <c r="R150" s="482">
        <v>1647757</v>
      </c>
      <c r="S150" s="482">
        <v>0</v>
      </c>
      <c r="U150" s="480">
        <v>44049</v>
      </c>
      <c r="V150" s="482">
        <v>12.79</v>
      </c>
      <c r="W150" s="482">
        <v>13.08</v>
      </c>
      <c r="X150" s="482">
        <v>0</v>
      </c>
      <c r="Y150" s="482">
        <v>12.92</v>
      </c>
      <c r="Z150" s="482">
        <v>1514893</v>
      </c>
      <c r="AA150" s="482">
        <v>12.89</v>
      </c>
      <c r="AB150" s="482">
        <v>19568636</v>
      </c>
      <c r="AC150" s="482">
        <v>0</v>
      </c>
    </row>
    <row r="151" spans="1:29">
      <c r="A151" s="480">
        <v>44050</v>
      </c>
      <c r="B151" s="482">
        <v>5.13</v>
      </c>
      <c r="C151" s="482">
        <v>5.34</v>
      </c>
      <c r="D151" s="482">
        <v>0</v>
      </c>
      <c r="E151" s="482">
        <v>5.24</v>
      </c>
      <c r="F151" s="482">
        <v>1536343</v>
      </c>
      <c r="G151" s="482">
        <v>5.23</v>
      </c>
      <c r="H151" s="482">
        <v>8044168</v>
      </c>
      <c r="I151" s="482">
        <v>0</v>
      </c>
      <c r="K151" s="480">
        <v>44050</v>
      </c>
      <c r="L151" s="482">
        <v>9.6</v>
      </c>
      <c r="M151" s="482">
        <v>9.74</v>
      </c>
      <c r="N151" s="482">
        <v>0</v>
      </c>
      <c r="O151" s="482">
        <v>9.6999999999999993</v>
      </c>
      <c r="P151" s="482">
        <v>168408.3</v>
      </c>
      <c r="Q151" s="482">
        <v>9.7799999999999994</v>
      </c>
      <c r="R151" s="482">
        <v>1632797</v>
      </c>
      <c r="S151" s="482">
        <v>0</v>
      </c>
      <c r="U151" s="480">
        <v>44050</v>
      </c>
      <c r="V151" s="482">
        <v>12.76</v>
      </c>
      <c r="W151" s="482">
        <v>13.05</v>
      </c>
      <c r="X151" s="482">
        <v>0</v>
      </c>
      <c r="Y151" s="482">
        <v>12.89</v>
      </c>
      <c r="Z151" s="482">
        <v>1514893</v>
      </c>
      <c r="AA151" s="482">
        <v>12.92</v>
      </c>
      <c r="AB151" s="482">
        <v>19532573</v>
      </c>
      <c r="AC151" s="482">
        <v>0</v>
      </c>
    </row>
    <row r="152" spans="1:29">
      <c r="A152" s="480">
        <v>44053</v>
      </c>
      <c r="B152" s="482">
        <v>5.13</v>
      </c>
      <c r="C152" s="482">
        <v>5.34</v>
      </c>
      <c r="D152" s="482">
        <v>0</v>
      </c>
      <c r="E152" s="482">
        <v>5.23</v>
      </c>
      <c r="F152" s="482">
        <v>1536343</v>
      </c>
      <c r="G152" s="482">
        <v>5.24</v>
      </c>
      <c r="H152" s="482">
        <v>8037727</v>
      </c>
      <c r="I152" s="482">
        <v>0</v>
      </c>
      <c r="K152" s="480">
        <v>44053</v>
      </c>
      <c r="L152" s="482">
        <v>9.39</v>
      </c>
      <c r="M152" s="482">
        <v>9.5299999999999994</v>
      </c>
      <c r="N152" s="482">
        <v>0</v>
      </c>
      <c r="O152" s="482">
        <v>9.48</v>
      </c>
      <c r="P152" s="482">
        <v>168408.3</v>
      </c>
      <c r="Q152" s="482">
        <v>9.6999999999999993</v>
      </c>
      <c r="R152" s="482">
        <v>1596806</v>
      </c>
      <c r="S152" s="482">
        <v>0</v>
      </c>
      <c r="U152" s="480">
        <v>44053</v>
      </c>
      <c r="V152" s="482">
        <v>12.71</v>
      </c>
      <c r="W152" s="482">
        <v>12.99</v>
      </c>
      <c r="X152" s="482">
        <v>0</v>
      </c>
      <c r="Y152" s="482">
        <v>12.83</v>
      </c>
      <c r="Z152" s="482">
        <v>1514893</v>
      </c>
      <c r="AA152" s="482">
        <v>12.89</v>
      </c>
      <c r="AB152" s="482">
        <v>19441685</v>
      </c>
      <c r="AC152" s="482">
        <v>0</v>
      </c>
    </row>
    <row r="153" spans="1:29">
      <c r="A153" s="480">
        <v>44054</v>
      </c>
      <c r="B153" s="482">
        <v>5.13</v>
      </c>
      <c r="C153" s="482">
        <v>5.33</v>
      </c>
      <c r="D153" s="482">
        <v>0</v>
      </c>
      <c r="E153" s="482">
        <v>5.23</v>
      </c>
      <c r="F153" s="482">
        <v>1536343</v>
      </c>
      <c r="G153" s="482">
        <v>5.23</v>
      </c>
      <c r="H153" s="482">
        <v>8034531</v>
      </c>
      <c r="I153" s="482">
        <v>0</v>
      </c>
      <c r="K153" s="480">
        <v>44054</v>
      </c>
      <c r="L153" s="482">
        <v>9.5399999999999991</v>
      </c>
      <c r="M153" s="482">
        <v>9.68</v>
      </c>
      <c r="N153" s="482">
        <v>0</v>
      </c>
      <c r="O153" s="482">
        <v>9.6300000000000008</v>
      </c>
      <c r="P153" s="482">
        <v>168408.3</v>
      </c>
      <c r="Q153" s="482">
        <v>9.48</v>
      </c>
      <c r="R153" s="482">
        <v>1622367</v>
      </c>
      <c r="S153" s="482">
        <v>0</v>
      </c>
      <c r="U153" s="480">
        <v>44054</v>
      </c>
      <c r="V153" s="482">
        <v>12.72</v>
      </c>
      <c r="W153" s="482">
        <v>13.01</v>
      </c>
      <c r="X153" s="482">
        <v>0</v>
      </c>
      <c r="Y153" s="482">
        <v>12.85</v>
      </c>
      <c r="Z153" s="482">
        <v>1514893</v>
      </c>
      <c r="AA153" s="482">
        <v>12.83</v>
      </c>
      <c r="AB153" s="482">
        <v>19470142</v>
      </c>
      <c r="AC153" s="482">
        <v>0</v>
      </c>
    </row>
    <row r="154" spans="1:29">
      <c r="A154" s="480">
        <v>44055</v>
      </c>
      <c r="B154" s="482">
        <v>5.12</v>
      </c>
      <c r="C154" s="482">
        <v>5.33</v>
      </c>
      <c r="D154" s="482">
        <v>0</v>
      </c>
      <c r="E154" s="482">
        <v>5.23</v>
      </c>
      <c r="F154" s="482">
        <v>1536334</v>
      </c>
      <c r="G154" s="482">
        <v>5.23</v>
      </c>
      <c r="H154" s="482">
        <v>8028268</v>
      </c>
      <c r="I154" s="482">
        <v>0</v>
      </c>
      <c r="K154" s="480">
        <v>44055</v>
      </c>
      <c r="L154" s="482">
        <v>9.65</v>
      </c>
      <c r="M154" s="482">
        <v>9.7899999999999991</v>
      </c>
      <c r="N154" s="482">
        <v>0</v>
      </c>
      <c r="O154" s="482">
        <v>9.74</v>
      </c>
      <c r="P154" s="482">
        <v>168408.3</v>
      </c>
      <c r="Q154" s="482">
        <v>9.6300000000000008</v>
      </c>
      <c r="R154" s="482">
        <v>1641019</v>
      </c>
      <c r="S154" s="482">
        <v>0</v>
      </c>
      <c r="U154" s="480">
        <v>44055</v>
      </c>
      <c r="V154" s="482">
        <v>12.74</v>
      </c>
      <c r="W154" s="482">
        <v>13.03</v>
      </c>
      <c r="X154" s="482">
        <v>0</v>
      </c>
      <c r="Y154" s="482">
        <v>12.87</v>
      </c>
      <c r="Z154" s="482">
        <v>1514893</v>
      </c>
      <c r="AA154" s="482">
        <v>12.85</v>
      </c>
      <c r="AB154" s="482">
        <v>19499133</v>
      </c>
      <c r="AC154" s="482">
        <v>0</v>
      </c>
    </row>
    <row r="155" spans="1:29">
      <c r="A155" s="480">
        <v>44056</v>
      </c>
      <c r="B155" s="482">
        <v>5.12</v>
      </c>
      <c r="C155" s="482">
        <v>5.33</v>
      </c>
      <c r="D155" s="482">
        <v>0</v>
      </c>
      <c r="E155" s="482">
        <v>5.22</v>
      </c>
      <c r="F155" s="482">
        <v>1537667</v>
      </c>
      <c r="G155" s="482">
        <v>5.23</v>
      </c>
      <c r="H155" s="482">
        <v>8029765</v>
      </c>
      <c r="I155" s="482">
        <v>0</v>
      </c>
      <c r="K155" s="480">
        <v>44056</v>
      </c>
      <c r="L155" s="482">
        <v>9.68</v>
      </c>
      <c r="M155" s="482">
        <v>9.83</v>
      </c>
      <c r="N155" s="482">
        <v>0</v>
      </c>
      <c r="O155" s="482">
        <v>9.7799999999999994</v>
      </c>
      <c r="P155" s="482">
        <v>168408.3</v>
      </c>
      <c r="Q155" s="482">
        <v>9.74</v>
      </c>
      <c r="R155" s="482">
        <v>1647348</v>
      </c>
      <c r="S155" s="482">
        <v>0</v>
      </c>
      <c r="U155" s="480">
        <v>44056</v>
      </c>
      <c r="V155" s="482">
        <v>12.73</v>
      </c>
      <c r="W155" s="482">
        <v>13.02</v>
      </c>
      <c r="X155" s="482">
        <v>0</v>
      </c>
      <c r="Y155" s="482">
        <v>12.86</v>
      </c>
      <c r="Z155" s="482">
        <v>1514893</v>
      </c>
      <c r="AA155" s="482">
        <v>12.87</v>
      </c>
      <c r="AB155" s="482">
        <v>19480194</v>
      </c>
      <c r="AC155" s="482">
        <v>0</v>
      </c>
    </row>
    <row r="156" spans="1:29">
      <c r="A156" s="480">
        <v>44057</v>
      </c>
      <c r="B156" s="482">
        <v>5.0999999999999996</v>
      </c>
      <c r="C156" s="482">
        <v>5.31</v>
      </c>
      <c r="D156" s="482">
        <v>0</v>
      </c>
      <c r="E156" s="482">
        <v>5.21</v>
      </c>
      <c r="F156" s="482">
        <v>1537667</v>
      </c>
      <c r="G156" s="482">
        <v>5.22</v>
      </c>
      <c r="H156" s="482">
        <v>8005896</v>
      </c>
      <c r="I156" s="482">
        <v>0</v>
      </c>
      <c r="K156" s="480">
        <v>44057</v>
      </c>
      <c r="L156" s="482">
        <v>9.64</v>
      </c>
      <c r="M156" s="482">
        <v>9.7799999999999994</v>
      </c>
      <c r="N156" s="482">
        <v>0</v>
      </c>
      <c r="O156" s="482">
        <v>9.73</v>
      </c>
      <c r="P156" s="482">
        <v>168408.3</v>
      </c>
      <c r="Q156" s="482">
        <v>9.7799999999999994</v>
      </c>
      <c r="R156" s="482">
        <v>1639223</v>
      </c>
      <c r="S156" s="482">
        <v>0</v>
      </c>
      <c r="U156" s="480">
        <v>44057</v>
      </c>
      <c r="V156" s="482">
        <v>12.71</v>
      </c>
      <c r="W156" s="482">
        <v>13</v>
      </c>
      <c r="X156" s="482">
        <v>0</v>
      </c>
      <c r="Y156" s="482">
        <v>12.84</v>
      </c>
      <c r="Z156" s="482">
        <v>1514893</v>
      </c>
      <c r="AA156" s="482">
        <v>12.86</v>
      </c>
      <c r="AB156" s="482">
        <v>19451036</v>
      </c>
      <c r="AC156" s="482">
        <v>0</v>
      </c>
    </row>
    <row r="157" spans="1:29">
      <c r="A157" s="480">
        <v>44060</v>
      </c>
      <c r="B157" s="482">
        <v>5.1100000000000003</v>
      </c>
      <c r="C157" s="482">
        <v>5.32</v>
      </c>
      <c r="D157" s="482">
        <v>0</v>
      </c>
      <c r="E157" s="482">
        <v>5.22</v>
      </c>
      <c r="F157" s="482">
        <v>1537667</v>
      </c>
      <c r="G157" s="482">
        <v>5.21</v>
      </c>
      <c r="H157" s="482">
        <v>8022865</v>
      </c>
      <c r="I157" s="482">
        <v>0</v>
      </c>
      <c r="K157" s="480">
        <v>44060</v>
      </c>
      <c r="L157" s="482">
        <v>9.66</v>
      </c>
      <c r="M157" s="482">
        <v>9.81</v>
      </c>
      <c r="N157" s="482">
        <v>0</v>
      </c>
      <c r="O157" s="482">
        <v>9.76</v>
      </c>
      <c r="P157" s="482">
        <v>168408.3</v>
      </c>
      <c r="Q157" s="482">
        <v>9.73</v>
      </c>
      <c r="R157" s="482">
        <v>1643037</v>
      </c>
      <c r="S157" s="482">
        <v>0</v>
      </c>
      <c r="U157" s="480">
        <v>44060</v>
      </c>
      <c r="V157" s="482">
        <v>12.73</v>
      </c>
      <c r="W157" s="482">
        <v>13.02</v>
      </c>
      <c r="X157" s="482">
        <v>0</v>
      </c>
      <c r="Y157" s="482">
        <v>12.86</v>
      </c>
      <c r="Z157" s="482">
        <v>1514893</v>
      </c>
      <c r="AA157" s="482">
        <v>12.84</v>
      </c>
      <c r="AB157" s="482">
        <v>19476916</v>
      </c>
      <c r="AC157" s="482">
        <v>0</v>
      </c>
    </row>
    <row r="158" spans="1:29">
      <c r="A158" s="480">
        <v>44061</v>
      </c>
      <c r="B158" s="482">
        <v>5.13</v>
      </c>
      <c r="C158" s="482">
        <v>5.34</v>
      </c>
      <c r="D158" s="482">
        <v>0</v>
      </c>
      <c r="E158" s="482">
        <v>5.23</v>
      </c>
      <c r="F158" s="482">
        <v>1536265</v>
      </c>
      <c r="G158" s="482">
        <v>5.22</v>
      </c>
      <c r="H158" s="482">
        <v>8036285</v>
      </c>
      <c r="I158" s="482">
        <v>0</v>
      </c>
      <c r="K158" s="480">
        <v>44061</v>
      </c>
      <c r="L158" s="482">
        <v>9.7100000000000009</v>
      </c>
      <c r="M158" s="482">
        <v>9.85</v>
      </c>
      <c r="N158" s="482">
        <v>0</v>
      </c>
      <c r="O158" s="482">
        <v>9.81</v>
      </c>
      <c r="P158" s="482">
        <v>168408.3</v>
      </c>
      <c r="Q158" s="482">
        <v>9.76</v>
      </c>
      <c r="R158" s="482">
        <v>1651398</v>
      </c>
      <c r="S158" s="482">
        <v>0</v>
      </c>
      <c r="U158" s="480">
        <v>44061</v>
      </c>
      <c r="V158" s="482">
        <v>12.75</v>
      </c>
      <c r="W158" s="482">
        <v>13.03</v>
      </c>
      <c r="X158" s="482">
        <v>0</v>
      </c>
      <c r="Y158" s="482">
        <v>12.87</v>
      </c>
      <c r="Z158" s="482">
        <v>1514893</v>
      </c>
      <c r="AA158" s="482">
        <v>12.86</v>
      </c>
      <c r="AB158" s="482">
        <v>19502322</v>
      </c>
      <c r="AC158" s="482">
        <v>0</v>
      </c>
    </row>
    <row r="159" spans="1:29">
      <c r="A159" s="480">
        <v>44062</v>
      </c>
      <c r="B159" s="482">
        <v>5.13</v>
      </c>
      <c r="C159" s="482">
        <v>5.34</v>
      </c>
      <c r="D159" s="482">
        <v>0</v>
      </c>
      <c r="E159" s="482">
        <v>5.24</v>
      </c>
      <c r="F159" s="482">
        <v>1536265</v>
      </c>
      <c r="G159" s="482">
        <v>5.23</v>
      </c>
      <c r="H159" s="482">
        <v>8042503</v>
      </c>
      <c r="I159" s="482">
        <v>0</v>
      </c>
      <c r="K159" s="480">
        <v>44062</v>
      </c>
      <c r="L159" s="482">
        <v>9.7200000000000006</v>
      </c>
      <c r="M159" s="482">
        <v>9.8699999999999992</v>
      </c>
      <c r="N159" s="482">
        <v>0</v>
      </c>
      <c r="O159" s="482">
        <v>9.82</v>
      </c>
      <c r="P159" s="482">
        <v>168408.3</v>
      </c>
      <c r="Q159" s="482">
        <v>9.81</v>
      </c>
      <c r="R159" s="482">
        <v>1653984</v>
      </c>
      <c r="S159" s="482">
        <v>0</v>
      </c>
      <c r="U159" s="480">
        <v>44062</v>
      </c>
      <c r="V159" s="482">
        <v>12.75</v>
      </c>
      <c r="W159" s="482">
        <v>13.04</v>
      </c>
      <c r="X159" s="482">
        <v>0</v>
      </c>
      <c r="Y159" s="482">
        <v>12.88</v>
      </c>
      <c r="Z159" s="482">
        <v>1514893</v>
      </c>
      <c r="AA159" s="482">
        <v>12.87</v>
      </c>
      <c r="AB159" s="482">
        <v>19514519</v>
      </c>
      <c r="AC159" s="482">
        <v>0</v>
      </c>
    </row>
    <row r="160" spans="1:29">
      <c r="A160" s="480">
        <v>44063</v>
      </c>
      <c r="B160" s="482">
        <v>5.13</v>
      </c>
      <c r="C160" s="482">
        <v>5.34</v>
      </c>
      <c r="D160" s="482">
        <v>0</v>
      </c>
      <c r="E160" s="482">
        <v>5.23</v>
      </c>
      <c r="F160" s="482">
        <v>1536265</v>
      </c>
      <c r="G160" s="482">
        <v>5.24</v>
      </c>
      <c r="H160" s="482">
        <v>8042065</v>
      </c>
      <c r="I160" s="482">
        <v>0</v>
      </c>
      <c r="K160" s="480">
        <v>44063</v>
      </c>
      <c r="L160" s="482">
        <v>9.61</v>
      </c>
      <c r="M160" s="482">
        <v>9.76</v>
      </c>
      <c r="N160" s="482">
        <v>0</v>
      </c>
      <c r="O160" s="482">
        <v>9.7100000000000009</v>
      </c>
      <c r="P160" s="482">
        <v>168408.3</v>
      </c>
      <c r="Q160" s="482">
        <v>9.82</v>
      </c>
      <c r="R160" s="482">
        <v>1634818</v>
      </c>
      <c r="S160" s="482">
        <v>0</v>
      </c>
      <c r="U160" s="480">
        <v>44063</v>
      </c>
      <c r="V160" s="482">
        <v>12.73</v>
      </c>
      <c r="W160" s="482">
        <v>13.02</v>
      </c>
      <c r="X160" s="482">
        <v>0</v>
      </c>
      <c r="Y160" s="482">
        <v>12.85</v>
      </c>
      <c r="Z160" s="482">
        <v>1514893</v>
      </c>
      <c r="AA160" s="482">
        <v>12.88</v>
      </c>
      <c r="AB160" s="482">
        <v>19472898</v>
      </c>
      <c r="AC160" s="482">
        <v>0</v>
      </c>
    </row>
    <row r="161" spans="1:29">
      <c r="A161" s="480">
        <v>44064</v>
      </c>
      <c r="B161" s="482">
        <v>5.14</v>
      </c>
      <c r="C161" s="482">
        <v>5.35</v>
      </c>
      <c r="D161" s="482">
        <v>0</v>
      </c>
      <c r="E161" s="482">
        <v>5.24</v>
      </c>
      <c r="F161" s="482">
        <v>1536265</v>
      </c>
      <c r="G161" s="482">
        <v>5.23</v>
      </c>
      <c r="H161" s="482">
        <v>8050260</v>
      </c>
      <c r="I161" s="482">
        <v>0</v>
      </c>
      <c r="K161" s="480">
        <v>44064</v>
      </c>
      <c r="L161" s="482">
        <v>9.57</v>
      </c>
      <c r="M161" s="482">
        <v>9.7100000000000009</v>
      </c>
      <c r="N161" s="482">
        <v>0</v>
      </c>
      <c r="O161" s="482">
        <v>9.67</v>
      </c>
      <c r="P161" s="482">
        <v>168408.3</v>
      </c>
      <c r="Q161" s="482">
        <v>9.7100000000000009</v>
      </c>
      <c r="R161" s="482">
        <v>1627695</v>
      </c>
      <c r="S161" s="482">
        <v>0</v>
      </c>
      <c r="U161" s="480">
        <v>44064</v>
      </c>
      <c r="V161" s="482">
        <v>12.71</v>
      </c>
      <c r="W161" s="482">
        <v>13</v>
      </c>
      <c r="X161" s="482">
        <v>0</v>
      </c>
      <c r="Y161" s="482">
        <v>12.84</v>
      </c>
      <c r="Z161" s="482">
        <v>1514893</v>
      </c>
      <c r="AA161" s="482">
        <v>12.85</v>
      </c>
      <c r="AB161" s="482">
        <v>19453050</v>
      </c>
      <c r="AC161" s="482">
        <v>0</v>
      </c>
    </row>
    <row r="162" spans="1:29">
      <c r="A162" s="480">
        <v>44067</v>
      </c>
      <c r="B162" s="482">
        <v>5.14</v>
      </c>
      <c r="C162" s="482">
        <v>5.35</v>
      </c>
      <c r="D162" s="482">
        <v>0</v>
      </c>
      <c r="E162" s="482">
        <v>5.24</v>
      </c>
      <c r="F162" s="482">
        <v>1536265</v>
      </c>
      <c r="G162" s="482">
        <v>5.24</v>
      </c>
      <c r="H162" s="482">
        <v>8051992</v>
      </c>
      <c r="I162" s="482">
        <v>0</v>
      </c>
      <c r="K162" s="480">
        <v>44067</v>
      </c>
      <c r="L162" s="482">
        <v>9.57</v>
      </c>
      <c r="M162" s="482">
        <v>9.7200000000000006</v>
      </c>
      <c r="N162" s="482">
        <v>0</v>
      </c>
      <c r="O162" s="482">
        <v>9.67</v>
      </c>
      <c r="P162" s="482">
        <v>168408.3</v>
      </c>
      <c r="Q162" s="482">
        <v>9.67</v>
      </c>
      <c r="R162" s="482">
        <v>1628550</v>
      </c>
      <c r="S162" s="482">
        <v>0</v>
      </c>
      <c r="U162" s="480">
        <v>44067</v>
      </c>
      <c r="V162" s="482">
        <v>12.72</v>
      </c>
      <c r="W162" s="482">
        <v>13.01</v>
      </c>
      <c r="X162" s="482">
        <v>0</v>
      </c>
      <c r="Y162" s="482">
        <v>12.85</v>
      </c>
      <c r="Z162" s="482">
        <v>1514893</v>
      </c>
      <c r="AA162" s="482">
        <v>12.84</v>
      </c>
      <c r="AB162" s="482">
        <v>19459224</v>
      </c>
      <c r="AC162" s="482">
        <v>0</v>
      </c>
    </row>
    <row r="163" spans="1:29">
      <c r="A163" s="480">
        <v>44068</v>
      </c>
      <c r="B163" s="482">
        <v>5.13</v>
      </c>
      <c r="C163" s="482">
        <v>5.34</v>
      </c>
      <c r="D163" s="482">
        <v>0</v>
      </c>
      <c r="E163" s="482">
        <v>5.24</v>
      </c>
      <c r="F163" s="482">
        <v>1536265</v>
      </c>
      <c r="G163" s="482">
        <v>5.24</v>
      </c>
      <c r="H163" s="482">
        <v>8046528</v>
      </c>
      <c r="I163" s="482">
        <v>0</v>
      </c>
      <c r="K163" s="480">
        <v>44068</v>
      </c>
      <c r="L163" s="482">
        <v>9.5399999999999991</v>
      </c>
      <c r="M163" s="482">
        <v>9.68</v>
      </c>
      <c r="N163" s="482">
        <v>0</v>
      </c>
      <c r="O163" s="482">
        <v>9.64</v>
      </c>
      <c r="P163" s="482">
        <v>173982.1</v>
      </c>
      <c r="Q163" s="482">
        <v>9.67</v>
      </c>
      <c r="R163" s="482">
        <v>1676596</v>
      </c>
      <c r="S163" s="482">
        <v>0</v>
      </c>
      <c r="U163" s="480">
        <v>44068</v>
      </c>
      <c r="V163" s="482">
        <v>12.7</v>
      </c>
      <c r="W163" s="482">
        <v>12.99</v>
      </c>
      <c r="X163" s="482">
        <v>0</v>
      </c>
      <c r="Y163" s="482">
        <v>12.83</v>
      </c>
      <c r="Z163" s="482">
        <v>1514893</v>
      </c>
      <c r="AA163" s="482">
        <v>12.85</v>
      </c>
      <c r="AB163" s="482">
        <v>19430014</v>
      </c>
      <c r="AC163" s="482">
        <v>0</v>
      </c>
    </row>
    <row r="164" spans="1:29">
      <c r="A164" s="480">
        <v>44069</v>
      </c>
      <c r="B164" s="482">
        <v>5.13</v>
      </c>
      <c r="C164" s="482">
        <v>5.34</v>
      </c>
      <c r="D164" s="482">
        <v>0</v>
      </c>
      <c r="E164" s="482">
        <v>5.23</v>
      </c>
      <c r="F164" s="482">
        <v>1532976</v>
      </c>
      <c r="G164" s="482">
        <v>5.24</v>
      </c>
      <c r="H164" s="482">
        <v>8024269</v>
      </c>
      <c r="I164" s="482">
        <v>0</v>
      </c>
      <c r="K164" s="480">
        <v>44069</v>
      </c>
      <c r="L164" s="482">
        <v>9.64</v>
      </c>
      <c r="M164" s="482">
        <v>9.7899999999999991</v>
      </c>
      <c r="N164" s="482">
        <v>0</v>
      </c>
      <c r="O164" s="482">
        <v>9.74</v>
      </c>
      <c r="P164" s="482">
        <v>173982.1</v>
      </c>
      <c r="Q164" s="482">
        <v>9.64</v>
      </c>
      <c r="R164" s="482">
        <v>1694065</v>
      </c>
      <c r="S164" s="482">
        <v>0</v>
      </c>
      <c r="U164" s="480">
        <v>44069</v>
      </c>
      <c r="V164" s="482">
        <v>12.71</v>
      </c>
      <c r="W164" s="482">
        <v>13</v>
      </c>
      <c r="X164" s="482">
        <v>0</v>
      </c>
      <c r="Y164" s="482">
        <v>12.84</v>
      </c>
      <c r="Z164" s="482">
        <v>1514893</v>
      </c>
      <c r="AA164" s="482">
        <v>12.83</v>
      </c>
      <c r="AB164" s="482">
        <v>19445852</v>
      </c>
      <c r="AC164" s="482">
        <v>0</v>
      </c>
    </row>
    <row r="165" spans="1:29">
      <c r="A165" s="480">
        <v>44070</v>
      </c>
      <c r="B165" s="482">
        <v>5.13</v>
      </c>
      <c r="C165" s="482">
        <v>5.34</v>
      </c>
      <c r="D165" s="482">
        <v>0</v>
      </c>
      <c r="E165" s="482">
        <v>5.24</v>
      </c>
      <c r="F165" s="482">
        <v>1532976</v>
      </c>
      <c r="G165" s="482">
        <v>5.23</v>
      </c>
      <c r="H165" s="482">
        <v>8027597</v>
      </c>
      <c r="I165" s="482">
        <v>0</v>
      </c>
      <c r="K165" s="480">
        <v>44070</v>
      </c>
      <c r="L165" s="482">
        <v>9.6199999999999992</v>
      </c>
      <c r="M165" s="482">
        <v>9.77</v>
      </c>
      <c r="N165" s="482">
        <v>0</v>
      </c>
      <c r="O165" s="482">
        <v>9.7200000000000006</v>
      </c>
      <c r="P165" s="482">
        <v>173982.1</v>
      </c>
      <c r="Q165" s="482">
        <v>9.74</v>
      </c>
      <c r="R165" s="482">
        <v>1690934</v>
      </c>
      <c r="S165" s="482">
        <v>0</v>
      </c>
      <c r="U165" s="480">
        <v>44070</v>
      </c>
      <c r="V165" s="482">
        <v>12.7</v>
      </c>
      <c r="W165" s="482">
        <v>12.99</v>
      </c>
      <c r="X165" s="482">
        <v>0</v>
      </c>
      <c r="Y165" s="482">
        <v>12.83</v>
      </c>
      <c r="Z165" s="482">
        <v>1514893</v>
      </c>
      <c r="AA165" s="482">
        <v>12.84</v>
      </c>
      <c r="AB165" s="482">
        <v>19433031</v>
      </c>
      <c r="AC165" s="482">
        <v>0</v>
      </c>
    </row>
    <row r="166" spans="1:29">
      <c r="A166" s="480">
        <v>44071</v>
      </c>
      <c r="B166" s="482">
        <v>5.13</v>
      </c>
      <c r="C166" s="482">
        <v>5.34</v>
      </c>
      <c r="D166" s="482">
        <v>0</v>
      </c>
      <c r="E166" s="482">
        <v>5.24</v>
      </c>
      <c r="F166" s="482">
        <v>1532976</v>
      </c>
      <c r="G166" s="482">
        <v>5.24</v>
      </c>
      <c r="H166" s="482">
        <v>8028073</v>
      </c>
      <c r="I166" s="482">
        <v>0</v>
      </c>
      <c r="K166" s="480">
        <v>44071</v>
      </c>
      <c r="L166" s="482">
        <v>9.6300000000000008</v>
      </c>
      <c r="M166" s="482">
        <v>9.77</v>
      </c>
      <c r="N166" s="482">
        <v>0</v>
      </c>
      <c r="O166" s="482">
        <v>9.7200000000000006</v>
      </c>
      <c r="P166" s="482">
        <v>173982.1</v>
      </c>
      <c r="Q166" s="482">
        <v>9.7200000000000006</v>
      </c>
      <c r="R166" s="482">
        <v>1691577</v>
      </c>
      <c r="S166" s="482">
        <v>0</v>
      </c>
      <c r="U166" s="480">
        <v>44071</v>
      </c>
      <c r="V166" s="482">
        <v>12.7</v>
      </c>
      <c r="W166" s="482">
        <v>12.99</v>
      </c>
      <c r="X166" s="482">
        <v>0</v>
      </c>
      <c r="Y166" s="482">
        <v>12.83</v>
      </c>
      <c r="Z166" s="482">
        <v>1514893</v>
      </c>
      <c r="AA166" s="482">
        <v>12.83</v>
      </c>
      <c r="AB166" s="482">
        <v>19439103</v>
      </c>
      <c r="AC166" s="482">
        <v>0</v>
      </c>
    </row>
    <row r="167" spans="1:29">
      <c r="A167" s="480">
        <v>44074</v>
      </c>
      <c r="B167" s="482">
        <v>5.13</v>
      </c>
      <c r="C167" s="482">
        <v>5.34</v>
      </c>
      <c r="D167" s="482">
        <v>0</v>
      </c>
      <c r="E167" s="482">
        <v>5.24</v>
      </c>
      <c r="F167" s="482">
        <v>1532976</v>
      </c>
      <c r="G167" s="482">
        <v>5.24</v>
      </c>
      <c r="H167" s="482">
        <v>8029690</v>
      </c>
      <c r="I167" s="482">
        <v>0</v>
      </c>
      <c r="K167" s="480">
        <v>44074</v>
      </c>
      <c r="L167" s="482">
        <v>9.61</v>
      </c>
      <c r="M167" s="482">
        <v>9.76</v>
      </c>
      <c r="N167" s="482">
        <v>0</v>
      </c>
      <c r="O167" s="482">
        <v>9.7100000000000009</v>
      </c>
      <c r="P167" s="482">
        <v>173982.1</v>
      </c>
      <c r="Q167" s="482">
        <v>9.7200000000000006</v>
      </c>
      <c r="R167" s="482">
        <v>1689673</v>
      </c>
      <c r="S167" s="482">
        <v>0</v>
      </c>
      <c r="U167" s="480">
        <v>44074</v>
      </c>
      <c r="V167" s="482">
        <v>12.7</v>
      </c>
      <c r="W167" s="482">
        <v>12.99</v>
      </c>
      <c r="X167" s="482">
        <v>0</v>
      </c>
      <c r="Y167" s="482">
        <v>12.83</v>
      </c>
      <c r="Z167" s="482">
        <v>1514893</v>
      </c>
      <c r="AA167" s="482">
        <v>12.83</v>
      </c>
      <c r="AB167" s="482">
        <v>19440841</v>
      </c>
      <c r="AC167" s="482">
        <v>0</v>
      </c>
    </row>
    <row r="168" spans="1:29">
      <c r="A168" s="480">
        <v>44075</v>
      </c>
      <c r="B168" s="482">
        <v>5.13</v>
      </c>
      <c r="C168" s="482">
        <v>5.34</v>
      </c>
      <c r="D168" s="482">
        <v>0</v>
      </c>
      <c r="E168" s="482">
        <v>5.23</v>
      </c>
      <c r="F168" s="482">
        <v>1532976</v>
      </c>
      <c r="G168" s="482">
        <v>5.24</v>
      </c>
      <c r="H168" s="482">
        <v>8021324</v>
      </c>
      <c r="I168" s="482">
        <v>0</v>
      </c>
      <c r="K168" s="480">
        <v>44075</v>
      </c>
      <c r="L168" s="482">
        <v>9.68</v>
      </c>
      <c r="M168" s="482">
        <v>9.83</v>
      </c>
      <c r="N168" s="482">
        <v>0</v>
      </c>
      <c r="O168" s="482">
        <v>9.7799999999999994</v>
      </c>
      <c r="P168" s="482">
        <v>173982.1</v>
      </c>
      <c r="Q168" s="482">
        <v>9.7100000000000009</v>
      </c>
      <c r="R168" s="482">
        <v>1701920</v>
      </c>
      <c r="S168" s="482">
        <v>0</v>
      </c>
      <c r="U168" s="480">
        <v>44075</v>
      </c>
      <c r="V168" s="482">
        <v>12.7</v>
      </c>
      <c r="W168" s="482">
        <v>12.98</v>
      </c>
      <c r="X168" s="482">
        <v>0</v>
      </c>
      <c r="Y168" s="482">
        <v>12.82</v>
      </c>
      <c r="Z168" s="482">
        <v>1514893</v>
      </c>
      <c r="AA168" s="482">
        <v>12.83</v>
      </c>
      <c r="AB168" s="482">
        <v>19426306</v>
      </c>
      <c r="AC168" s="482">
        <v>0</v>
      </c>
    </row>
    <row r="169" spans="1:29">
      <c r="A169" s="480">
        <v>44076</v>
      </c>
      <c r="B169" s="482">
        <v>5.14</v>
      </c>
      <c r="C169" s="482">
        <v>5.35</v>
      </c>
      <c r="D169" s="482">
        <v>0</v>
      </c>
      <c r="E169" s="482">
        <v>5.25</v>
      </c>
      <c r="F169" s="482">
        <v>1536783</v>
      </c>
      <c r="G169" s="482">
        <v>5.23</v>
      </c>
      <c r="H169" s="482">
        <v>8063637</v>
      </c>
      <c r="I169" s="482">
        <v>0</v>
      </c>
      <c r="K169" s="480">
        <v>44076</v>
      </c>
      <c r="L169" s="482">
        <v>9.75</v>
      </c>
      <c r="M169" s="482">
        <v>9.9</v>
      </c>
      <c r="N169" s="482">
        <v>0</v>
      </c>
      <c r="O169" s="482">
        <v>9.85</v>
      </c>
      <c r="P169" s="482">
        <v>173982.1</v>
      </c>
      <c r="Q169" s="482">
        <v>9.7799999999999994</v>
      </c>
      <c r="R169" s="482">
        <v>1713850</v>
      </c>
      <c r="S169" s="482">
        <v>0</v>
      </c>
      <c r="U169" s="480">
        <v>44076</v>
      </c>
      <c r="V169" s="482">
        <v>12.72</v>
      </c>
      <c r="W169" s="482">
        <v>13.01</v>
      </c>
      <c r="X169" s="482">
        <v>0</v>
      </c>
      <c r="Y169" s="482">
        <v>12.85</v>
      </c>
      <c r="Z169" s="482">
        <v>1514893</v>
      </c>
      <c r="AA169" s="482">
        <v>12.82</v>
      </c>
      <c r="AB169" s="482">
        <v>19460189</v>
      </c>
      <c r="AC169" s="482">
        <v>0</v>
      </c>
    </row>
    <row r="170" spans="1:29">
      <c r="A170" s="480">
        <v>44077</v>
      </c>
      <c r="B170" s="482">
        <v>5.15</v>
      </c>
      <c r="C170" s="482">
        <v>5.36</v>
      </c>
      <c r="D170" s="482">
        <v>0</v>
      </c>
      <c r="E170" s="482">
        <v>5.25</v>
      </c>
      <c r="F170" s="482">
        <v>1536783</v>
      </c>
      <c r="G170" s="482">
        <v>5.25</v>
      </c>
      <c r="H170" s="482">
        <v>8075546</v>
      </c>
      <c r="I170" s="482">
        <v>0</v>
      </c>
      <c r="K170" s="480">
        <v>44077</v>
      </c>
      <c r="L170" s="482">
        <v>9.7799999999999994</v>
      </c>
      <c r="M170" s="482">
        <v>9.93</v>
      </c>
      <c r="N170" s="482">
        <v>0</v>
      </c>
      <c r="O170" s="482">
        <v>9.8800000000000008</v>
      </c>
      <c r="P170" s="482">
        <v>173982.1</v>
      </c>
      <c r="Q170" s="482">
        <v>9.85</v>
      </c>
      <c r="R170" s="482">
        <v>1718470</v>
      </c>
      <c r="S170" s="482">
        <v>0</v>
      </c>
      <c r="U170" s="480">
        <v>44077</v>
      </c>
      <c r="V170" s="482">
        <v>12.74</v>
      </c>
      <c r="W170" s="482">
        <v>13.03</v>
      </c>
      <c r="X170" s="482">
        <v>0</v>
      </c>
      <c r="Y170" s="482">
        <v>12.87</v>
      </c>
      <c r="Z170" s="482">
        <v>1514619</v>
      </c>
      <c r="AA170" s="482">
        <v>12.85</v>
      </c>
      <c r="AB170" s="482">
        <v>19487098</v>
      </c>
      <c r="AC170" s="482">
        <v>0</v>
      </c>
    </row>
    <row r="171" spans="1:29">
      <c r="A171" s="480">
        <v>44078</v>
      </c>
      <c r="B171" s="482">
        <v>5.15</v>
      </c>
      <c r="C171" s="482">
        <v>5.36</v>
      </c>
      <c r="D171" s="482">
        <v>0</v>
      </c>
      <c r="E171" s="482">
        <v>5.26</v>
      </c>
      <c r="F171" s="482">
        <v>1536783</v>
      </c>
      <c r="G171" s="482">
        <v>5.25</v>
      </c>
      <c r="H171" s="482">
        <v>8075733</v>
      </c>
      <c r="I171" s="482">
        <v>0</v>
      </c>
      <c r="K171" s="480">
        <v>44078</v>
      </c>
      <c r="L171" s="482">
        <v>9.7100000000000009</v>
      </c>
      <c r="M171" s="482">
        <v>9.85</v>
      </c>
      <c r="N171" s="482">
        <v>0</v>
      </c>
      <c r="O171" s="482">
        <v>9.8000000000000007</v>
      </c>
      <c r="P171" s="482">
        <v>173982.1</v>
      </c>
      <c r="Q171" s="482">
        <v>9.8800000000000008</v>
      </c>
      <c r="R171" s="482">
        <v>1705872</v>
      </c>
      <c r="S171" s="482">
        <v>0</v>
      </c>
      <c r="U171" s="480">
        <v>44078</v>
      </c>
      <c r="V171" s="482">
        <v>12.72</v>
      </c>
      <c r="W171" s="482">
        <v>13.01</v>
      </c>
      <c r="X171" s="482">
        <v>0</v>
      </c>
      <c r="Y171" s="482">
        <v>12.85</v>
      </c>
      <c r="Z171" s="482">
        <v>1514619</v>
      </c>
      <c r="AA171" s="482">
        <v>12.87</v>
      </c>
      <c r="AB171" s="482">
        <v>19455491</v>
      </c>
      <c r="AC171" s="482">
        <v>0</v>
      </c>
    </row>
    <row r="172" spans="1:29">
      <c r="A172" s="480">
        <v>44081</v>
      </c>
      <c r="B172" s="482">
        <v>5.15</v>
      </c>
      <c r="C172" s="482">
        <v>5.36</v>
      </c>
      <c r="D172" s="482">
        <v>0</v>
      </c>
      <c r="E172" s="482">
        <v>5.25</v>
      </c>
      <c r="F172" s="482">
        <v>1536783</v>
      </c>
      <c r="G172" s="482">
        <v>5.26</v>
      </c>
      <c r="H172" s="482">
        <v>8072967</v>
      </c>
      <c r="I172" s="482">
        <v>0</v>
      </c>
      <c r="K172" s="480">
        <v>44081</v>
      </c>
      <c r="L172" s="482">
        <v>9.76</v>
      </c>
      <c r="M172" s="482">
        <v>9.91</v>
      </c>
      <c r="N172" s="482">
        <v>0</v>
      </c>
      <c r="O172" s="482">
        <v>9.86</v>
      </c>
      <c r="P172" s="482">
        <v>173982.1</v>
      </c>
      <c r="Q172" s="482">
        <v>9.8000000000000007</v>
      </c>
      <c r="R172" s="482">
        <v>1715943</v>
      </c>
      <c r="S172" s="482">
        <v>0</v>
      </c>
      <c r="U172" s="480">
        <v>44081</v>
      </c>
      <c r="V172" s="482">
        <v>12.71</v>
      </c>
      <c r="W172" s="482">
        <v>13</v>
      </c>
      <c r="X172" s="482">
        <v>0</v>
      </c>
      <c r="Y172" s="482">
        <v>12.84</v>
      </c>
      <c r="Z172" s="482">
        <v>1514619</v>
      </c>
      <c r="AA172" s="482">
        <v>12.85</v>
      </c>
      <c r="AB172" s="482">
        <v>19451277</v>
      </c>
      <c r="AC172" s="482">
        <v>0</v>
      </c>
    </row>
    <row r="173" spans="1:29">
      <c r="A173" s="480">
        <v>44082</v>
      </c>
      <c r="B173" s="482">
        <v>5.14</v>
      </c>
      <c r="C173" s="482">
        <v>5.34</v>
      </c>
      <c r="D173" s="482">
        <v>0</v>
      </c>
      <c r="E173" s="482">
        <v>5.24</v>
      </c>
      <c r="F173" s="482">
        <v>1537731</v>
      </c>
      <c r="G173" s="482">
        <v>5.25</v>
      </c>
      <c r="H173" s="482">
        <v>8057511</v>
      </c>
      <c r="I173" s="482">
        <v>0</v>
      </c>
      <c r="K173" s="480">
        <v>44082</v>
      </c>
      <c r="L173" s="482">
        <v>9.59</v>
      </c>
      <c r="M173" s="482">
        <v>9.74</v>
      </c>
      <c r="N173" s="482">
        <v>0</v>
      </c>
      <c r="O173" s="482">
        <v>9.69</v>
      </c>
      <c r="P173" s="482">
        <v>173982.1</v>
      </c>
      <c r="Q173" s="482">
        <v>9.86</v>
      </c>
      <c r="R173" s="482">
        <v>1686050</v>
      </c>
      <c r="S173" s="482">
        <v>0</v>
      </c>
      <c r="U173" s="480">
        <v>44082</v>
      </c>
      <c r="V173" s="482">
        <v>12.68</v>
      </c>
      <c r="W173" s="482">
        <v>12.96</v>
      </c>
      <c r="X173" s="482">
        <v>0</v>
      </c>
      <c r="Y173" s="482">
        <v>12.8</v>
      </c>
      <c r="Z173" s="482">
        <v>1514619</v>
      </c>
      <c r="AA173" s="482">
        <v>12.84</v>
      </c>
      <c r="AB173" s="482">
        <v>19392135</v>
      </c>
      <c r="AC173" s="482">
        <v>0</v>
      </c>
    </row>
    <row r="174" spans="1:29">
      <c r="A174" s="480">
        <v>44083</v>
      </c>
      <c r="B174" s="482">
        <v>5.15</v>
      </c>
      <c r="C174" s="482">
        <v>5.36</v>
      </c>
      <c r="D174" s="482">
        <v>0</v>
      </c>
      <c r="E174" s="482">
        <v>5.26</v>
      </c>
      <c r="F174" s="482">
        <v>1536777</v>
      </c>
      <c r="G174" s="482">
        <v>5.24</v>
      </c>
      <c r="H174" s="482">
        <v>8076795</v>
      </c>
      <c r="I174" s="482">
        <v>0</v>
      </c>
      <c r="K174" s="480">
        <v>44083</v>
      </c>
      <c r="L174" s="482">
        <v>9.66</v>
      </c>
      <c r="M174" s="482">
        <v>9.81</v>
      </c>
      <c r="N174" s="482">
        <v>0</v>
      </c>
      <c r="O174" s="482">
        <v>9.76</v>
      </c>
      <c r="P174" s="482">
        <v>173982.1</v>
      </c>
      <c r="Q174" s="482">
        <v>9.69</v>
      </c>
      <c r="R174" s="482">
        <v>1698206</v>
      </c>
      <c r="S174" s="482">
        <v>0</v>
      </c>
      <c r="U174" s="480">
        <v>44083</v>
      </c>
      <c r="V174" s="482">
        <v>12.7</v>
      </c>
      <c r="W174" s="482">
        <v>12.99</v>
      </c>
      <c r="X174" s="482">
        <v>0</v>
      </c>
      <c r="Y174" s="482">
        <v>12.83</v>
      </c>
      <c r="Z174" s="482">
        <v>1514619</v>
      </c>
      <c r="AA174" s="482">
        <v>12.8</v>
      </c>
      <c r="AB174" s="482">
        <v>19430469</v>
      </c>
      <c r="AC174" s="482">
        <v>0</v>
      </c>
    </row>
    <row r="175" spans="1:29">
      <c r="A175" s="480">
        <v>44084</v>
      </c>
      <c r="B175" s="482">
        <v>5.15</v>
      </c>
      <c r="C175" s="482">
        <v>5.36</v>
      </c>
      <c r="D175" s="482">
        <v>0</v>
      </c>
      <c r="E175" s="482">
        <v>5.26</v>
      </c>
      <c r="F175" s="482">
        <v>1536777</v>
      </c>
      <c r="G175" s="482">
        <v>5.26</v>
      </c>
      <c r="H175" s="482">
        <v>8079911</v>
      </c>
      <c r="I175" s="482">
        <v>0</v>
      </c>
      <c r="K175" s="480">
        <v>44084</v>
      </c>
      <c r="L175" s="482">
        <v>9.76</v>
      </c>
      <c r="M175" s="482">
        <v>9.91</v>
      </c>
      <c r="N175" s="482">
        <v>0</v>
      </c>
      <c r="O175" s="482">
        <v>9.86</v>
      </c>
      <c r="P175" s="482">
        <v>173982.1</v>
      </c>
      <c r="Q175" s="482">
        <v>9.76</v>
      </c>
      <c r="R175" s="482">
        <v>1715787</v>
      </c>
      <c r="S175" s="482">
        <v>0</v>
      </c>
      <c r="U175" s="480">
        <v>44084</v>
      </c>
      <c r="V175" s="482">
        <v>12.74</v>
      </c>
      <c r="W175" s="482">
        <v>13.03</v>
      </c>
      <c r="X175" s="482">
        <v>0</v>
      </c>
      <c r="Y175" s="482">
        <v>12.87</v>
      </c>
      <c r="Z175" s="482">
        <v>1514619</v>
      </c>
      <c r="AA175" s="482">
        <v>12.83</v>
      </c>
      <c r="AB175" s="482">
        <v>19485709</v>
      </c>
      <c r="AC175" s="482">
        <v>0</v>
      </c>
    </row>
    <row r="176" spans="1:29">
      <c r="A176" s="480">
        <v>44085</v>
      </c>
      <c r="B176" s="482">
        <v>5.15</v>
      </c>
      <c r="C176" s="482">
        <v>5.36</v>
      </c>
      <c r="D176" s="482">
        <v>0</v>
      </c>
      <c r="E176" s="482">
        <v>5.26</v>
      </c>
      <c r="F176" s="482">
        <v>1536777</v>
      </c>
      <c r="G176" s="482">
        <v>5.26</v>
      </c>
      <c r="H176" s="482">
        <v>8081718</v>
      </c>
      <c r="I176" s="482">
        <v>0</v>
      </c>
      <c r="K176" s="480">
        <v>44085</v>
      </c>
      <c r="L176" s="482">
        <v>9.73</v>
      </c>
      <c r="M176" s="482">
        <v>9.8800000000000008</v>
      </c>
      <c r="N176" s="482">
        <v>0</v>
      </c>
      <c r="O176" s="482">
        <v>9.83</v>
      </c>
      <c r="P176" s="482">
        <v>173982.1</v>
      </c>
      <c r="Q176" s="482">
        <v>9.86</v>
      </c>
      <c r="R176" s="482">
        <v>1709819</v>
      </c>
      <c r="S176" s="482">
        <v>0</v>
      </c>
      <c r="U176" s="480">
        <v>44085</v>
      </c>
      <c r="V176" s="482">
        <v>12.75</v>
      </c>
      <c r="W176" s="482">
        <v>13.04</v>
      </c>
      <c r="X176" s="482">
        <v>0</v>
      </c>
      <c r="Y176" s="482">
        <v>12.88</v>
      </c>
      <c r="Z176" s="482">
        <v>1514619</v>
      </c>
      <c r="AA176" s="482">
        <v>12.87</v>
      </c>
      <c r="AB176" s="482">
        <v>19504462</v>
      </c>
      <c r="AC176" s="482">
        <v>0</v>
      </c>
    </row>
    <row r="177" spans="1:29">
      <c r="A177" s="480">
        <v>44088</v>
      </c>
      <c r="B177" s="482">
        <v>5.16</v>
      </c>
      <c r="C177" s="482">
        <v>5.37</v>
      </c>
      <c r="D177" s="482">
        <v>0</v>
      </c>
      <c r="E177" s="482">
        <v>5.27</v>
      </c>
      <c r="F177" s="482">
        <v>1538671</v>
      </c>
      <c r="G177" s="482">
        <v>5.26</v>
      </c>
      <c r="H177" s="482">
        <v>8107046</v>
      </c>
      <c r="I177" s="482">
        <v>0</v>
      </c>
      <c r="K177" s="480">
        <v>44088</v>
      </c>
      <c r="L177" s="482">
        <v>10.050000000000001</v>
      </c>
      <c r="M177" s="482">
        <v>10.210000000000001</v>
      </c>
      <c r="N177" s="482">
        <v>0</v>
      </c>
      <c r="O177" s="482">
        <v>10.16</v>
      </c>
      <c r="P177" s="482">
        <v>173982.1</v>
      </c>
      <c r="Q177" s="482">
        <v>9.83</v>
      </c>
      <c r="R177" s="482">
        <v>1766911</v>
      </c>
      <c r="S177" s="482">
        <v>0</v>
      </c>
      <c r="U177" s="480">
        <v>44088</v>
      </c>
      <c r="V177" s="482">
        <v>12.85</v>
      </c>
      <c r="W177" s="482">
        <v>13.14</v>
      </c>
      <c r="X177" s="482">
        <v>0</v>
      </c>
      <c r="Y177" s="482">
        <v>12.98</v>
      </c>
      <c r="Z177" s="482">
        <v>1514619</v>
      </c>
      <c r="AA177" s="482">
        <v>12.88</v>
      </c>
      <c r="AB177" s="482">
        <v>19652631</v>
      </c>
      <c r="AC177" s="482">
        <v>0</v>
      </c>
    </row>
    <row r="178" spans="1:29">
      <c r="A178" s="480">
        <v>44089</v>
      </c>
      <c r="B178" s="482">
        <v>5.17</v>
      </c>
      <c r="C178" s="482">
        <v>5.38</v>
      </c>
      <c r="D178" s="482">
        <v>0</v>
      </c>
      <c r="E178" s="482">
        <v>5.27</v>
      </c>
      <c r="F178" s="482">
        <v>1539559</v>
      </c>
      <c r="G178" s="482">
        <v>5.27</v>
      </c>
      <c r="H178" s="482">
        <v>8120682</v>
      </c>
      <c r="I178" s="482">
        <v>0</v>
      </c>
      <c r="K178" s="480">
        <v>44089</v>
      </c>
      <c r="L178" s="482">
        <v>10.09</v>
      </c>
      <c r="M178" s="482">
        <v>10.24</v>
      </c>
      <c r="N178" s="482">
        <v>0</v>
      </c>
      <c r="O178" s="482">
        <v>10.19</v>
      </c>
      <c r="P178" s="482">
        <v>173982.1</v>
      </c>
      <c r="Q178" s="482">
        <v>10.16</v>
      </c>
      <c r="R178" s="482">
        <v>1773038</v>
      </c>
      <c r="S178" s="482">
        <v>0</v>
      </c>
      <c r="U178" s="480">
        <v>44089</v>
      </c>
      <c r="V178" s="482">
        <v>12.85</v>
      </c>
      <c r="W178" s="482">
        <v>13.15</v>
      </c>
      <c r="X178" s="482">
        <v>0</v>
      </c>
      <c r="Y178" s="482">
        <v>12.98</v>
      </c>
      <c r="Z178" s="482">
        <v>1514619</v>
      </c>
      <c r="AA178" s="482">
        <v>12.98</v>
      </c>
      <c r="AB178" s="482">
        <v>19663998</v>
      </c>
      <c r="AC178" s="482">
        <v>0</v>
      </c>
    </row>
    <row r="179" spans="1:29">
      <c r="A179" s="480">
        <v>44090</v>
      </c>
      <c r="B179" s="482">
        <v>5.19</v>
      </c>
      <c r="C179" s="482">
        <v>5.4</v>
      </c>
      <c r="D179" s="482">
        <v>0</v>
      </c>
      <c r="E179" s="482">
        <v>5.3</v>
      </c>
      <c r="F179" s="482">
        <v>1541447</v>
      </c>
      <c r="G179" s="482">
        <v>5.27</v>
      </c>
      <c r="H179" s="482">
        <v>8163053</v>
      </c>
      <c r="I179" s="482">
        <v>0</v>
      </c>
      <c r="K179" s="480">
        <v>44090</v>
      </c>
      <c r="L179" s="482">
        <v>10.08</v>
      </c>
      <c r="M179" s="482">
        <v>10.23</v>
      </c>
      <c r="N179" s="482">
        <v>0</v>
      </c>
      <c r="O179" s="482">
        <v>10.18</v>
      </c>
      <c r="P179" s="482">
        <v>173982.1</v>
      </c>
      <c r="Q179" s="482">
        <v>10.19</v>
      </c>
      <c r="R179" s="482">
        <v>1770824</v>
      </c>
      <c r="S179" s="482">
        <v>0</v>
      </c>
      <c r="U179" s="480">
        <v>44090</v>
      </c>
      <c r="V179" s="482">
        <v>12.87</v>
      </c>
      <c r="W179" s="482">
        <v>13.16</v>
      </c>
      <c r="X179" s="482">
        <v>0</v>
      </c>
      <c r="Y179" s="482">
        <v>13</v>
      </c>
      <c r="Z179" s="482">
        <v>1514619</v>
      </c>
      <c r="AA179" s="482">
        <v>12.98</v>
      </c>
      <c r="AB179" s="482">
        <v>19684677</v>
      </c>
      <c r="AC179" s="482">
        <v>0</v>
      </c>
    </row>
    <row r="180" spans="1:29">
      <c r="A180" s="480">
        <v>44091</v>
      </c>
      <c r="B180" s="482">
        <v>5.2</v>
      </c>
      <c r="C180" s="482">
        <v>5.41</v>
      </c>
      <c r="D180" s="482">
        <v>0</v>
      </c>
      <c r="E180" s="482">
        <v>5.3</v>
      </c>
      <c r="F180" s="482">
        <v>1541447</v>
      </c>
      <c r="G180" s="482">
        <v>5.3</v>
      </c>
      <c r="H180" s="482">
        <v>8174635</v>
      </c>
      <c r="I180" s="482">
        <v>0</v>
      </c>
      <c r="K180" s="480">
        <v>44091</v>
      </c>
      <c r="L180" s="482">
        <v>10.1</v>
      </c>
      <c r="M180" s="482">
        <v>10.25</v>
      </c>
      <c r="N180" s="482">
        <v>0</v>
      </c>
      <c r="O180" s="482">
        <v>10.199999999999999</v>
      </c>
      <c r="P180" s="482">
        <v>173982.1</v>
      </c>
      <c r="Q180" s="482">
        <v>10.18</v>
      </c>
      <c r="R180" s="482">
        <v>1774097</v>
      </c>
      <c r="S180" s="482">
        <v>0</v>
      </c>
      <c r="U180" s="480">
        <v>44091</v>
      </c>
      <c r="V180" s="482">
        <v>12.87</v>
      </c>
      <c r="W180" s="482">
        <v>13.16</v>
      </c>
      <c r="X180" s="482">
        <v>0</v>
      </c>
      <c r="Y180" s="482">
        <v>13</v>
      </c>
      <c r="Z180" s="482">
        <v>1514619</v>
      </c>
      <c r="AA180" s="482">
        <v>13</v>
      </c>
      <c r="AB180" s="482">
        <v>19684608</v>
      </c>
      <c r="AC180" s="482">
        <v>0</v>
      </c>
    </row>
    <row r="181" spans="1:29">
      <c r="A181" s="480">
        <v>44092</v>
      </c>
      <c r="B181" s="482">
        <v>5.2</v>
      </c>
      <c r="C181" s="482">
        <v>5.41</v>
      </c>
      <c r="D181" s="482">
        <v>0</v>
      </c>
      <c r="E181" s="482">
        <v>5.3</v>
      </c>
      <c r="F181" s="482">
        <v>1541409</v>
      </c>
      <c r="G181" s="482">
        <v>5.3</v>
      </c>
      <c r="H181" s="482">
        <v>8175757</v>
      </c>
      <c r="I181" s="482">
        <v>0</v>
      </c>
      <c r="K181" s="480">
        <v>44092</v>
      </c>
      <c r="L181" s="482">
        <v>10.02</v>
      </c>
      <c r="M181" s="482">
        <v>10.17</v>
      </c>
      <c r="N181" s="482">
        <v>0</v>
      </c>
      <c r="O181" s="482">
        <v>10.119999999999999</v>
      </c>
      <c r="P181" s="482">
        <v>173982.1</v>
      </c>
      <c r="Q181" s="482">
        <v>10.199999999999999</v>
      </c>
      <c r="R181" s="482">
        <v>1760980</v>
      </c>
      <c r="S181" s="482">
        <v>0</v>
      </c>
      <c r="U181" s="480">
        <v>44092</v>
      </c>
      <c r="V181" s="482">
        <v>12.85</v>
      </c>
      <c r="W181" s="482">
        <v>13.14</v>
      </c>
      <c r="X181" s="482">
        <v>0</v>
      </c>
      <c r="Y181" s="482">
        <v>12.98</v>
      </c>
      <c r="Z181" s="482">
        <v>1514619</v>
      </c>
      <c r="AA181" s="482">
        <v>13</v>
      </c>
      <c r="AB181" s="482">
        <v>19658242</v>
      </c>
      <c r="AC181" s="482">
        <v>0</v>
      </c>
    </row>
    <row r="182" spans="1:29">
      <c r="A182" s="480">
        <v>44095</v>
      </c>
      <c r="B182" s="482">
        <v>5.19</v>
      </c>
      <c r="C182" s="482">
        <v>5.4</v>
      </c>
      <c r="D182" s="482">
        <v>0</v>
      </c>
      <c r="E182" s="482">
        <v>5.29</v>
      </c>
      <c r="F182" s="482">
        <v>1542348</v>
      </c>
      <c r="G182" s="482">
        <v>5.3</v>
      </c>
      <c r="H182" s="482">
        <v>8165868</v>
      </c>
      <c r="I182" s="482">
        <v>0</v>
      </c>
      <c r="K182" s="480">
        <v>44095</v>
      </c>
      <c r="L182" s="482">
        <v>9.64</v>
      </c>
      <c r="M182" s="482">
        <v>9.7899999999999991</v>
      </c>
      <c r="N182" s="482">
        <v>0</v>
      </c>
      <c r="O182" s="482">
        <v>9.74</v>
      </c>
      <c r="P182" s="482">
        <v>173982.1</v>
      </c>
      <c r="Q182" s="482">
        <v>10.119999999999999</v>
      </c>
      <c r="R182" s="482">
        <v>1694881</v>
      </c>
      <c r="S182" s="482">
        <v>0</v>
      </c>
      <c r="U182" s="480">
        <v>44095</v>
      </c>
      <c r="V182" s="482">
        <v>12.77</v>
      </c>
      <c r="W182" s="482">
        <v>13.06</v>
      </c>
      <c r="X182" s="482">
        <v>0</v>
      </c>
      <c r="Y182" s="482">
        <v>12.9</v>
      </c>
      <c r="Z182" s="482">
        <v>1514619</v>
      </c>
      <c r="AA182" s="482">
        <v>12.98</v>
      </c>
      <c r="AB182" s="482">
        <v>19535818</v>
      </c>
      <c r="AC182" s="482">
        <v>0</v>
      </c>
    </row>
    <row r="183" spans="1:29">
      <c r="A183" s="480">
        <v>44096</v>
      </c>
      <c r="B183" s="482">
        <v>5.19</v>
      </c>
      <c r="C183" s="482">
        <v>5.4</v>
      </c>
      <c r="D183" s="482">
        <v>0</v>
      </c>
      <c r="E183" s="482">
        <v>5.3</v>
      </c>
      <c r="F183" s="482">
        <v>1542348</v>
      </c>
      <c r="G183" s="482">
        <v>5.29</v>
      </c>
      <c r="H183" s="482">
        <v>8169509</v>
      </c>
      <c r="I183" s="482">
        <v>0</v>
      </c>
      <c r="K183" s="480">
        <v>44096</v>
      </c>
      <c r="L183" s="482">
        <v>9.57</v>
      </c>
      <c r="M183" s="482">
        <v>9.7200000000000006</v>
      </c>
      <c r="N183" s="482">
        <v>0</v>
      </c>
      <c r="O183" s="482">
        <v>9.67</v>
      </c>
      <c r="P183" s="482">
        <v>174084.2</v>
      </c>
      <c r="Q183" s="482">
        <v>9.74</v>
      </c>
      <c r="R183" s="482">
        <v>1683453</v>
      </c>
      <c r="S183" s="482">
        <v>0</v>
      </c>
      <c r="U183" s="480">
        <v>44096</v>
      </c>
      <c r="V183" s="482">
        <v>12.78</v>
      </c>
      <c r="W183" s="482">
        <v>13.07</v>
      </c>
      <c r="X183" s="482">
        <v>0</v>
      </c>
      <c r="Y183" s="482">
        <v>12.9</v>
      </c>
      <c r="Z183" s="482">
        <v>1514619</v>
      </c>
      <c r="AA183" s="482">
        <v>12.9</v>
      </c>
      <c r="AB183" s="482">
        <v>19545859</v>
      </c>
      <c r="AC183" s="482">
        <v>0</v>
      </c>
    </row>
    <row r="184" spans="1:29">
      <c r="A184" s="480">
        <v>44097</v>
      </c>
      <c r="B184" s="482">
        <v>5.2</v>
      </c>
      <c r="C184" s="482">
        <v>5.41</v>
      </c>
      <c r="D184" s="482">
        <v>0</v>
      </c>
      <c r="E184" s="482">
        <v>5.31</v>
      </c>
      <c r="F184" s="482">
        <v>1544210</v>
      </c>
      <c r="G184" s="482">
        <v>5.3</v>
      </c>
      <c r="H184" s="482">
        <v>8197676</v>
      </c>
      <c r="I184" s="482">
        <v>0</v>
      </c>
      <c r="K184" s="480">
        <v>44097</v>
      </c>
      <c r="L184" s="482">
        <v>9.5500000000000007</v>
      </c>
      <c r="M184" s="482">
        <v>9.69</v>
      </c>
      <c r="N184" s="482">
        <v>0</v>
      </c>
      <c r="O184" s="482">
        <v>9.64</v>
      </c>
      <c r="P184" s="482">
        <v>174084.2</v>
      </c>
      <c r="Q184" s="482">
        <v>9.67</v>
      </c>
      <c r="R184" s="482">
        <v>1678808</v>
      </c>
      <c r="S184" s="482">
        <v>0</v>
      </c>
      <c r="U184" s="480">
        <v>44097</v>
      </c>
      <c r="V184" s="482">
        <v>12.81</v>
      </c>
      <c r="W184" s="482">
        <v>13.1</v>
      </c>
      <c r="X184" s="482">
        <v>0</v>
      </c>
      <c r="Y184" s="482">
        <v>12.94</v>
      </c>
      <c r="Z184" s="482">
        <v>1514619</v>
      </c>
      <c r="AA184" s="482">
        <v>12.9</v>
      </c>
      <c r="AB184" s="482">
        <v>19599433</v>
      </c>
      <c r="AC184" s="482">
        <v>0</v>
      </c>
    </row>
    <row r="185" spans="1:29">
      <c r="A185" s="480">
        <v>44098</v>
      </c>
      <c r="B185" s="482">
        <v>5.19</v>
      </c>
      <c r="C185" s="482">
        <v>5.41</v>
      </c>
      <c r="D185" s="482">
        <v>0</v>
      </c>
      <c r="E185" s="482">
        <v>5.3</v>
      </c>
      <c r="F185" s="482">
        <v>1553919</v>
      </c>
      <c r="G185" s="482">
        <v>5.31</v>
      </c>
      <c r="H185" s="482">
        <v>8236613</v>
      </c>
      <c r="I185" s="482">
        <v>0</v>
      </c>
      <c r="K185" s="480">
        <v>44098</v>
      </c>
      <c r="L185" s="482">
        <v>9.5299999999999994</v>
      </c>
      <c r="M185" s="482">
        <v>9.67</v>
      </c>
      <c r="N185" s="482">
        <v>0</v>
      </c>
      <c r="O185" s="482">
        <v>9.6199999999999992</v>
      </c>
      <c r="P185" s="482">
        <v>174084.2</v>
      </c>
      <c r="Q185" s="482">
        <v>9.64</v>
      </c>
      <c r="R185" s="482">
        <v>1675131</v>
      </c>
      <c r="S185" s="482">
        <v>0</v>
      </c>
      <c r="U185" s="480">
        <v>44098</v>
      </c>
      <c r="V185" s="482">
        <v>12.8</v>
      </c>
      <c r="W185" s="482">
        <v>13.09</v>
      </c>
      <c r="X185" s="482">
        <v>0</v>
      </c>
      <c r="Y185" s="482">
        <v>12.93</v>
      </c>
      <c r="Z185" s="482">
        <v>1514619</v>
      </c>
      <c r="AA185" s="482">
        <v>12.94</v>
      </c>
      <c r="AB185" s="482">
        <v>19585373</v>
      </c>
      <c r="AC185" s="482">
        <v>0</v>
      </c>
    </row>
    <row r="186" spans="1:29">
      <c r="A186" s="480">
        <v>44099</v>
      </c>
      <c r="B186" s="482">
        <v>5.19</v>
      </c>
      <c r="C186" s="482">
        <v>5.41</v>
      </c>
      <c r="D186" s="482">
        <v>0</v>
      </c>
      <c r="E186" s="482">
        <v>5.3</v>
      </c>
      <c r="F186" s="482">
        <v>1553844</v>
      </c>
      <c r="G186" s="482">
        <v>5.3</v>
      </c>
      <c r="H186" s="482">
        <v>8235016</v>
      </c>
      <c r="I186" s="482">
        <v>0</v>
      </c>
      <c r="K186" s="480">
        <v>44099</v>
      </c>
      <c r="L186" s="482">
        <v>9.51</v>
      </c>
      <c r="M186" s="482">
        <v>9.66</v>
      </c>
      <c r="N186" s="482">
        <v>0</v>
      </c>
      <c r="O186" s="482">
        <v>9.61</v>
      </c>
      <c r="P186" s="482">
        <v>174084.2</v>
      </c>
      <c r="Q186" s="482">
        <v>9.6199999999999992</v>
      </c>
      <c r="R186" s="482">
        <v>1672743</v>
      </c>
      <c r="S186" s="482">
        <v>0</v>
      </c>
      <c r="U186" s="480">
        <v>44099</v>
      </c>
      <c r="V186" s="482">
        <v>12.8</v>
      </c>
      <c r="W186" s="482">
        <v>13.09</v>
      </c>
      <c r="X186" s="482">
        <v>0</v>
      </c>
      <c r="Y186" s="482">
        <v>12.93</v>
      </c>
      <c r="Z186" s="482">
        <v>1514619</v>
      </c>
      <c r="AA186" s="482">
        <v>12.93</v>
      </c>
      <c r="AB186" s="482">
        <v>19577564</v>
      </c>
      <c r="AC186" s="482">
        <v>0</v>
      </c>
    </row>
    <row r="187" spans="1:29">
      <c r="A187" s="480">
        <v>44102</v>
      </c>
      <c r="B187" s="482">
        <v>5.19</v>
      </c>
      <c r="C187" s="482">
        <v>5.4</v>
      </c>
      <c r="D187" s="482">
        <v>0</v>
      </c>
      <c r="E187" s="482">
        <v>5.29</v>
      </c>
      <c r="F187" s="482">
        <v>1555534</v>
      </c>
      <c r="G187" s="482">
        <v>5.3</v>
      </c>
      <c r="H187" s="482">
        <v>8234405</v>
      </c>
      <c r="I187" s="482">
        <v>0</v>
      </c>
      <c r="K187" s="480">
        <v>44102</v>
      </c>
      <c r="L187" s="482">
        <v>9.6199999999999992</v>
      </c>
      <c r="M187" s="482">
        <v>9.77</v>
      </c>
      <c r="N187" s="482">
        <v>0</v>
      </c>
      <c r="O187" s="482">
        <v>9.7200000000000006</v>
      </c>
      <c r="P187" s="482">
        <v>174084.2</v>
      </c>
      <c r="Q187" s="482">
        <v>9.61</v>
      </c>
      <c r="R187" s="482">
        <v>1692453</v>
      </c>
      <c r="S187" s="482">
        <v>0</v>
      </c>
      <c r="U187" s="480">
        <v>44102</v>
      </c>
      <c r="V187" s="482">
        <v>12.81</v>
      </c>
      <c r="W187" s="482">
        <v>13.1</v>
      </c>
      <c r="X187" s="482">
        <v>0</v>
      </c>
      <c r="Y187" s="482">
        <v>12.94</v>
      </c>
      <c r="Z187" s="482">
        <v>1514619</v>
      </c>
      <c r="AA187" s="482">
        <v>12.93</v>
      </c>
      <c r="AB187" s="482">
        <v>19600259</v>
      </c>
      <c r="AC187" s="482">
        <v>0</v>
      </c>
    </row>
    <row r="188" spans="1:29">
      <c r="A188" s="480">
        <v>44103</v>
      </c>
      <c r="B188" s="482">
        <v>5.2</v>
      </c>
      <c r="C188" s="482">
        <v>5.41</v>
      </c>
      <c r="D188" s="482">
        <v>0</v>
      </c>
      <c r="E188" s="482">
        <v>5.3</v>
      </c>
      <c r="F188" s="482">
        <v>1556507</v>
      </c>
      <c r="G188" s="482">
        <v>5.29</v>
      </c>
      <c r="H188" s="482">
        <v>8252654</v>
      </c>
      <c r="I188" s="482">
        <v>0</v>
      </c>
      <c r="K188" s="480">
        <v>44103</v>
      </c>
      <c r="L188" s="482">
        <v>9.61</v>
      </c>
      <c r="M188" s="482">
        <v>9.75</v>
      </c>
      <c r="N188" s="482">
        <v>0</v>
      </c>
      <c r="O188" s="482">
        <v>9.6999999999999993</v>
      </c>
      <c r="P188" s="482">
        <v>174084.2</v>
      </c>
      <c r="Q188" s="482">
        <v>9.7200000000000006</v>
      </c>
      <c r="R188" s="482">
        <v>1689059</v>
      </c>
      <c r="S188" s="482">
        <v>0</v>
      </c>
      <c r="U188" s="480">
        <v>44103</v>
      </c>
      <c r="V188" s="482">
        <v>12.81</v>
      </c>
      <c r="W188" s="482">
        <v>13.1</v>
      </c>
      <c r="X188" s="482">
        <v>0</v>
      </c>
      <c r="Y188" s="482">
        <v>12.94</v>
      </c>
      <c r="Z188" s="482">
        <v>1514619</v>
      </c>
      <c r="AA188" s="482">
        <v>12.94</v>
      </c>
      <c r="AB188" s="482">
        <v>19593620</v>
      </c>
      <c r="AC188" s="482">
        <v>0</v>
      </c>
    </row>
    <row r="189" spans="1:29">
      <c r="A189" s="480">
        <v>44104</v>
      </c>
      <c r="B189" s="482">
        <v>5.2</v>
      </c>
      <c r="C189" s="482">
        <v>5.41</v>
      </c>
      <c r="D189" s="482">
        <v>0</v>
      </c>
      <c r="E189" s="482">
        <v>5.3</v>
      </c>
      <c r="F189" s="482">
        <v>1556507</v>
      </c>
      <c r="G189" s="482">
        <v>5.3</v>
      </c>
      <c r="H189" s="482">
        <v>8251589</v>
      </c>
      <c r="I189" s="482">
        <v>0</v>
      </c>
      <c r="K189" s="480">
        <v>44104</v>
      </c>
      <c r="L189" s="482">
        <v>9.6300000000000008</v>
      </c>
      <c r="M189" s="482">
        <v>9.77</v>
      </c>
      <c r="N189" s="482">
        <v>0</v>
      </c>
      <c r="O189" s="482">
        <v>9.7200000000000006</v>
      </c>
      <c r="P189" s="482">
        <v>174084.2</v>
      </c>
      <c r="Q189" s="482">
        <v>9.6999999999999993</v>
      </c>
      <c r="R189" s="482">
        <v>1692636</v>
      </c>
      <c r="S189" s="482">
        <v>0</v>
      </c>
      <c r="U189" s="480">
        <v>44104</v>
      </c>
      <c r="V189" s="482">
        <v>12.82</v>
      </c>
      <c r="W189" s="482">
        <v>13.12</v>
      </c>
      <c r="X189" s="482">
        <v>0</v>
      </c>
      <c r="Y189" s="482">
        <v>12.95</v>
      </c>
      <c r="Z189" s="482">
        <v>1514619</v>
      </c>
      <c r="AA189" s="482">
        <v>12.94</v>
      </c>
      <c r="AB189" s="482">
        <v>19619139</v>
      </c>
      <c r="AC189" s="482">
        <v>0</v>
      </c>
    </row>
    <row r="190" spans="1:29">
      <c r="A190" s="480">
        <v>44105</v>
      </c>
      <c r="B190" s="482">
        <v>5.2</v>
      </c>
      <c r="C190" s="482">
        <v>5.41</v>
      </c>
      <c r="D190" s="482">
        <v>0</v>
      </c>
      <c r="E190" s="482">
        <v>5.3</v>
      </c>
      <c r="F190" s="482">
        <v>1556507</v>
      </c>
      <c r="G190" s="482">
        <v>5.3</v>
      </c>
      <c r="H190" s="482">
        <v>8255823</v>
      </c>
      <c r="I190" s="482">
        <v>0</v>
      </c>
      <c r="K190" s="480">
        <v>44105</v>
      </c>
      <c r="L190" s="482">
        <v>9.6999999999999993</v>
      </c>
      <c r="M190" s="482">
        <v>9.84</v>
      </c>
      <c r="N190" s="482">
        <v>0</v>
      </c>
      <c r="O190" s="482">
        <v>9.7899999999999991</v>
      </c>
      <c r="P190" s="482">
        <v>174084.2</v>
      </c>
      <c r="Q190" s="482">
        <v>9.7200000000000006</v>
      </c>
      <c r="R190" s="482">
        <v>1704796</v>
      </c>
      <c r="S190" s="482">
        <v>0</v>
      </c>
      <c r="U190" s="480">
        <v>44105</v>
      </c>
      <c r="V190" s="482">
        <v>12.93</v>
      </c>
      <c r="W190" s="482">
        <v>13.01</v>
      </c>
      <c r="X190" s="482">
        <v>0</v>
      </c>
      <c r="Y190" s="482">
        <v>12.97</v>
      </c>
      <c r="Z190" s="482">
        <v>1514619</v>
      </c>
      <c r="AA190" s="482">
        <v>12.95</v>
      </c>
      <c r="AB190" s="482">
        <v>19640465</v>
      </c>
      <c r="AC190" s="482">
        <v>0</v>
      </c>
    </row>
    <row r="191" spans="1:29">
      <c r="A191" s="480">
        <v>44106</v>
      </c>
      <c r="B191" s="482">
        <v>5.2</v>
      </c>
      <c r="C191" s="482">
        <v>5.41</v>
      </c>
      <c r="D191" s="482">
        <v>0</v>
      </c>
      <c r="E191" s="482">
        <v>5.31</v>
      </c>
      <c r="F191" s="482">
        <v>1556507</v>
      </c>
      <c r="G191" s="482">
        <v>5.3</v>
      </c>
      <c r="H191" s="482">
        <v>8257546</v>
      </c>
      <c r="I191" s="482">
        <v>0</v>
      </c>
      <c r="K191" s="480">
        <v>44106</v>
      </c>
      <c r="L191" s="482">
        <v>9.6199999999999992</v>
      </c>
      <c r="M191" s="482">
        <v>9.76</v>
      </c>
      <c r="N191" s="482">
        <v>0</v>
      </c>
      <c r="O191" s="482">
        <v>9.7200000000000006</v>
      </c>
      <c r="P191" s="482">
        <v>174084.2</v>
      </c>
      <c r="Q191" s="482">
        <v>9.7899999999999991</v>
      </c>
      <c r="R191" s="482">
        <v>1691462</v>
      </c>
      <c r="S191" s="482">
        <v>0</v>
      </c>
      <c r="U191" s="480">
        <v>44106</v>
      </c>
      <c r="V191" s="482">
        <v>12.94</v>
      </c>
      <c r="W191" s="482">
        <v>13.01</v>
      </c>
      <c r="X191" s="482">
        <v>0</v>
      </c>
      <c r="Y191" s="482">
        <v>12.97</v>
      </c>
      <c r="Z191" s="482">
        <v>1514619</v>
      </c>
      <c r="AA191" s="482">
        <v>12.97</v>
      </c>
      <c r="AB191" s="482">
        <v>19642312</v>
      </c>
      <c r="AC191" s="482">
        <v>0</v>
      </c>
    </row>
    <row r="192" spans="1:29">
      <c r="A192" s="480">
        <v>44109</v>
      </c>
      <c r="B192" s="482">
        <v>5.21</v>
      </c>
      <c r="C192" s="482">
        <v>5.42</v>
      </c>
      <c r="D192" s="482">
        <v>0</v>
      </c>
      <c r="E192" s="482">
        <v>5.31</v>
      </c>
      <c r="F192" s="482">
        <v>1561200</v>
      </c>
      <c r="G192" s="482">
        <v>5.31</v>
      </c>
      <c r="H192" s="482">
        <v>8294590</v>
      </c>
      <c r="I192" s="482">
        <v>0</v>
      </c>
      <c r="K192" s="480">
        <v>44109</v>
      </c>
      <c r="L192" s="482">
        <v>9.74</v>
      </c>
      <c r="M192" s="482">
        <v>9.89</v>
      </c>
      <c r="N192" s="482">
        <v>0</v>
      </c>
      <c r="O192" s="482">
        <v>9.84</v>
      </c>
      <c r="P192" s="482">
        <v>174084.2</v>
      </c>
      <c r="Q192" s="482">
        <v>9.7200000000000006</v>
      </c>
      <c r="R192" s="482">
        <v>1713491</v>
      </c>
      <c r="S192" s="482">
        <v>0</v>
      </c>
      <c r="U192" s="480">
        <v>44109</v>
      </c>
      <c r="V192" s="482">
        <v>12.97</v>
      </c>
      <c r="W192" s="482">
        <v>13.04</v>
      </c>
      <c r="X192" s="482">
        <v>0</v>
      </c>
      <c r="Y192" s="482">
        <v>13</v>
      </c>
      <c r="Z192" s="482">
        <v>1514619</v>
      </c>
      <c r="AA192" s="482">
        <v>12.97</v>
      </c>
      <c r="AB192" s="482">
        <v>19693317</v>
      </c>
      <c r="AC192" s="482">
        <v>0</v>
      </c>
    </row>
    <row r="193" spans="1:29">
      <c r="A193" s="480">
        <v>44110</v>
      </c>
      <c r="B193" s="482">
        <v>5.21</v>
      </c>
      <c r="C193" s="482">
        <v>5.42</v>
      </c>
      <c r="D193" s="482">
        <v>0</v>
      </c>
      <c r="E193" s="482">
        <v>5.31</v>
      </c>
      <c r="F193" s="482">
        <v>1570677</v>
      </c>
      <c r="G193" s="482">
        <v>5.31</v>
      </c>
      <c r="H193" s="482">
        <v>8345508</v>
      </c>
      <c r="I193" s="482">
        <v>0</v>
      </c>
      <c r="K193" s="480">
        <v>44110</v>
      </c>
      <c r="L193" s="482">
        <v>9.8800000000000008</v>
      </c>
      <c r="M193" s="482">
        <v>10.029999999999999</v>
      </c>
      <c r="N193" s="482">
        <v>0</v>
      </c>
      <c r="O193" s="482">
        <v>9.98</v>
      </c>
      <c r="P193" s="482">
        <v>174084.2</v>
      </c>
      <c r="Q193" s="482">
        <v>9.84</v>
      </c>
      <c r="R193" s="482">
        <v>1736729</v>
      </c>
      <c r="S193" s="482">
        <v>0</v>
      </c>
      <c r="U193" s="480">
        <v>44110</v>
      </c>
      <c r="V193" s="482">
        <v>13</v>
      </c>
      <c r="W193" s="482">
        <v>13.07</v>
      </c>
      <c r="X193" s="482">
        <v>0</v>
      </c>
      <c r="Y193" s="482">
        <v>13.03</v>
      </c>
      <c r="Z193" s="482">
        <v>1514619</v>
      </c>
      <c r="AA193" s="482">
        <v>13</v>
      </c>
      <c r="AB193" s="482">
        <v>19742003</v>
      </c>
      <c r="AC193" s="482">
        <v>0</v>
      </c>
    </row>
    <row r="194" spans="1:29">
      <c r="A194" s="480">
        <v>44111</v>
      </c>
      <c r="B194" s="482">
        <v>5.21</v>
      </c>
      <c r="C194" s="482">
        <v>5.42</v>
      </c>
      <c r="D194" s="482">
        <v>0</v>
      </c>
      <c r="E194" s="482">
        <v>5.32</v>
      </c>
      <c r="F194" s="482">
        <v>1571419</v>
      </c>
      <c r="G194" s="482">
        <v>5.31</v>
      </c>
      <c r="H194" s="482">
        <v>8353058</v>
      </c>
      <c r="I194" s="482">
        <v>0</v>
      </c>
      <c r="K194" s="480">
        <v>44111</v>
      </c>
      <c r="L194" s="482">
        <v>9.85</v>
      </c>
      <c r="M194" s="482">
        <v>10</v>
      </c>
      <c r="N194" s="482">
        <v>0</v>
      </c>
      <c r="O194" s="482">
        <v>9.9499999999999993</v>
      </c>
      <c r="P194" s="482">
        <v>174084.2</v>
      </c>
      <c r="Q194" s="482">
        <v>9.98</v>
      </c>
      <c r="R194" s="482">
        <v>1732342</v>
      </c>
      <c r="S194" s="482">
        <v>0</v>
      </c>
      <c r="U194" s="480">
        <v>44111</v>
      </c>
      <c r="V194" s="482">
        <v>13.01</v>
      </c>
      <c r="W194" s="482">
        <v>13.08</v>
      </c>
      <c r="X194" s="482">
        <v>0</v>
      </c>
      <c r="Y194" s="482">
        <v>13.04</v>
      </c>
      <c r="Z194" s="482">
        <v>1514619</v>
      </c>
      <c r="AA194" s="482">
        <v>13.03</v>
      </c>
      <c r="AB194" s="482">
        <v>19758013</v>
      </c>
      <c r="AC194" s="482">
        <v>0</v>
      </c>
    </row>
    <row r="195" spans="1:29">
      <c r="A195" s="480">
        <v>44112</v>
      </c>
      <c r="B195" s="482">
        <v>5.22</v>
      </c>
      <c r="C195" s="482">
        <v>5.43</v>
      </c>
      <c r="D195" s="482">
        <v>0</v>
      </c>
      <c r="E195" s="482">
        <v>5.32</v>
      </c>
      <c r="F195" s="482">
        <v>1577068</v>
      </c>
      <c r="G195" s="482">
        <v>5.32</v>
      </c>
      <c r="H195" s="482">
        <v>8393963</v>
      </c>
      <c r="I195" s="482">
        <v>0</v>
      </c>
      <c r="K195" s="480">
        <v>44112</v>
      </c>
      <c r="L195" s="482">
        <v>9.9499999999999993</v>
      </c>
      <c r="M195" s="482">
        <v>10.1</v>
      </c>
      <c r="N195" s="482">
        <v>0</v>
      </c>
      <c r="O195" s="482">
        <v>10.050000000000001</v>
      </c>
      <c r="P195" s="482">
        <v>174084.2</v>
      </c>
      <c r="Q195" s="482">
        <v>9.9499999999999993</v>
      </c>
      <c r="R195" s="482">
        <v>1749911</v>
      </c>
      <c r="S195" s="482">
        <v>0</v>
      </c>
      <c r="U195" s="480">
        <v>44112</v>
      </c>
      <c r="V195" s="482">
        <v>13.06</v>
      </c>
      <c r="W195" s="482">
        <v>13.13</v>
      </c>
      <c r="X195" s="482">
        <v>0</v>
      </c>
      <c r="Y195" s="482">
        <v>13.09</v>
      </c>
      <c r="Z195" s="482">
        <v>1514619</v>
      </c>
      <c r="AA195" s="482">
        <v>13.04</v>
      </c>
      <c r="AB195" s="482">
        <v>19831926</v>
      </c>
      <c r="AC195" s="482">
        <v>0</v>
      </c>
    </row>
    <row r="196" spans="1:29">
      <c r="A196" s="480">
        <v>44113</v>
      </c>
      <c r="B196" s="482">
        <v>5.22</v>
      </c>
      <c r="C196" s="482">
        <v>5.44</v>
      </c>
      <c r="D196" s="482">
        <v>0</v>
      </c>
      <c r="E196" s="482">
        <v>5.33</v>
      </c>
      <c r="F196" s="482">
        <v>1585307</v>
      </c>
      <c r="G196" s="482">
        <v>5.32</v>
      </c>
      <c r="H196" s="482">
        <v>8448755</v>
      </c>
      <c r="I196" s="482">
        <v>0</v>
      </c>
      <c r="K196" s="480">
        <v>44113</v>
      </c>
      <c r="L196" s="482">
        <v>9.98</v>
      </c>
      <c r="M196" s="482">
        <v>10.14</v>
      </c>
      <c r="N196" s="482">
        <v>0</v>
      </c>
      <c r="O196" s="482">
        <v>10.09</v>
      </c>
      <c r="P196" s="482">
        <v>174084.2</v>
      </c>
      <c r="Q196" s="482">
        <v>10.050000000000001</v>
      </c>
      <c r="R196" s="482">
        <v>1755704</v>
      </c>
      <c r="S196" s="482">
        <v>0</v>
      </c>
      <c r="U196" s="480">
        <v>44113</v>
      </c>
      <c r="V196" s="482">
        <v>13.07</v>
      </c>
      <c r="W196" s="482">
        <v>13.15</v>
      </c>
      <c r="X196" s="482">
        <v>0</v>
      </c>
      <c r="Y196" s="482">
        <v>13.11</v>
      </c>
      <c r="Z196" s="482">
        <v>1514619</v>
      </c>
      <c r="AA196" s="482">
        <v>13.09</v>
      </c>
      <c r="AB196" s="482">
        <v>19851957</v>
      </c>
      <c r="AC196" s="482">
        <v>0</v>
      </c>
    </row>
    <row r="197" spans="1:29">
      <c r="A197" s="480">
        <v>44116</v>
      </c>
      <c r="B197" s="482">
        <v>5.22</v>
      </c>
      <c r="C197" s="482">
        <v>5.44</v>
      </c>
      <c r="D197" s="482">
        <v>0</v>
      </c>
      <c r="E197" s="482">
        <v>5.33</v>
      </c>
      <c r="F197" s="482">
        <v>1586148</v>
      </c>
      <c r="G197" s="482">
        <v>5.33</v>
      </c>
      <c r="H197" s="482">
        <v>8453969</v>
      </c>
      <c r="I197" s="482">
        <v>0</v>
      </c>
      <c r="K197" s="480">
        <v>44116</v>
      </c>
      <c r="L197" s="482">
        <v>9.81</v>
      </c>
      <c r="M197" s="482">
        <v>9.9499999999999993</v>
      </c>
      <c r="N197" s="482">
        <v>0</v>
      </c>
      <c r="O197" s="482">
        <v>9.9</v>
      </c>
      <c r="P197" s="482">
        <v>174084.2</v>
      </c>
      <c r="Q197" s="482">
        <v>10.09</v>
      </c>
      <c r="R197" s="482">
        <v>1724189</v>
      </c>
      <c r="S197" s="482">
        <v>0</v>
      </c>
      <c r="U197" s="480">
        <v>44116</v>
      </c>
      <c r="V197" s="482">
        <v>13.07</v>
      </c>
      <c r="W197" s="482">
        <v>13.14</v>
      </c>
      <c r="X197" s="482">
        <v>0</v>
      </c>
      <c r="Y197" s="482">
        <v>13.11</v>
      </c>
      <c r="Z197" s="482">
        <v>1514619</v>
      </c>
      <c r="AA197" s="482">
        <v>13.11</v>
      </c>
      <c r="AB197" s="482">
        <v>19849764</v>
      </c>
      <c r="AC197" s="482">
        <v>0</v>
      </c>
    </row>
    <row r="198" spans="1:29">
      <c r="A198" s="480">
        <v>44117</v>
      </c>
      <c r="B198" s="482">
        <v>5.23</v>
      </c>
      <c r="C198" s="482">
        <v>5.45</v>
      </c>
      <c r="D198" s="482">
        <v>0</v>
      </c>
      <c r="E198" s="482">
        <v>5.34</v>
      </c>
      <c r="F198" s="482">
        <v>1588016</v>
      </c>
      <c r="G198" s="482">
        <v>5.33</v>
      </c>
      <c r="H198" s="482">
        <v>8481103</v>
      </c>
      <c r="I198" s="482">
        <v>0</v>
      </c>
      <c r="K198" s="480">
        <v>44117</v>
      </c>
      <c r="L198" s="482">
        <v>9.7899999999999991</v>
      </c>
      <c r="M198" s="482">
        <v>9.94</v>
      </c>
      <c r="N198" s="482">
        <v>0</v>
      </c>
      <c r="O198" s="482">
        <v>9.89</v>
      </c>
      <c r="P198" s="482">
        <v>174084.2</v>
      </c>
      <c r="Q198" s="482">
        <v>9.9</v>
      </c>
      <c r="R198" s="482">
        <v>1721244</v>
      </c>
      <c r="S198" s="482">
        <v>0</v>
      </c>
      <c r="U198" s="480">
        <v>44117</v>
      </c>
      <c r="V198" s="482">
        <v>13.09</v>
      </c>
      <c r="W198" s="482">
        <v>13.17</v>
      </c>
      <c r="X198" s="482">
        <v>0</v>
      </c>
      <c r="Y198" s="482">
        <v>13.13</v>
      </c>
      <c r="Z198" s="482">
        <v>1514619</v>
      </c>
      <c r="AA198" s="482">
        <v>13.11</v>
      </c>
      <c r="AB198" s="482">
        <v>19881275</v>
      </c>
      <c r="AC198" s="482">
        <v>0</v>
      </c>
    </row>
    <row r="199" spans="1:29">
      <c r="A199" s="480">
        <v>44118</v>
      </c>
      <c r="B199" s="482">
        <v>5.23</v>
      </c>
      <c r="C199" s="482">
        <v>5.44</v>
      </c>
      <c r="D199" s="482">
        <v>0</v>
      </c>
      <c r="E199" s="482">
        <v>5.34</v>
      </c>
      <c r="F199" s="482">
        <v>1606741</v>
      </c>
      <c r="G199" s="482">
        <v>5.34</v>
      </c>
      <c r="H199" s="482">
        <v>8574632</v>
      </c>
      <c r="I199" s="482">
        <v>0</v>
      </c>
      <c r="K199" s="480">
        <v>44118</v>
      </c>
      <c r="L199" s="482">
        <v>9.75</v>
      </c>
      <c r="M199" s="482">
        <v>9.9</v>
      </c>
      <c r="N199" s="482">
        <v>0</v>
      </c>
      <c r="O199" s="482">
        <v>9.85</v>
      </c>
      <c r="P199" s="482">
        <v>174084.2</v>
      </c>
      <c r="Q199" s="482">
        <v>9.89</v>
      </c>
      <c r="R199" s="482">
        <v>1714527</v>
      </c>
      <c r="S199" s="482">
        <v>0</v>
      </c>
      <c r="U199" s="480">
        <v>44118</v>
      </c>
      <c r="V199" s="482">
        <v>13.09</v>
      </c>
      <c r="W199" s="482">
        <v>13.16</v>
      </c>
      <c r="X199" s="482">
        <v>0</v>
      </c>
      <c r="Y199" s="482">
        <v>13.12</v>
      </c>
      <c r="Z199" s="482">
        <v>1514619</v>
      </c>
      <c r="AA199" s="482">
        <v>13.13</v>
      </c>
      <c r="AB199" s="482">
        <v>19871250</v>
      </c>
      <c r="AC199" s="482">
        <v>0</v>
      </c>
    </row>
    <row r="200" spans="1:29">
      <c r="A200" s="480">
        <v>44119</v>
      </c>
      <c r="B200" s="482">
        <v>5.22</v>
      </c>
      <c r="C200" s="482">
        <v>5.44</v>
      </c>
      <c r="D200" s="482">
        <v>0</v>
      </c>
      <c r="E200" s="482">
        <v>5.33</v>
      </c>
      <c r="F200" s="482">
        <v>1601574</v>
      </c>
      <c r="G200" s="482">
        <v>5.34</v>
      </c>
      <c r="H200" s="482">
        <v>8537739</v>
      </c>
      <c r="I200" s="482">
        <v>0</v>
      </c>
      <c r="K200" s="480">
        <v>44119</v>
      </c>
      <c r="L200" s="482">
        <v>9.5500000000000007</v>
      </c>
      <c r="M200" s="482">
        <v>9.6999999999999993</v>
      </c>
      <c r="N200" s="482">
        <v>0</v>
      </c>
      <c r="O200" s="482">
        <v>9.65</v>
      </c>
      <c r="P200" s="482">
        <v>174084.2</v>
      </c>
      <c r="Q200" s="482">
        <v>9.85</v>
      </c>
      <c r="R200" s="482">
        <v>1679858</v>
      </c>
      <c r="S200" s="482">
        <v>0</v>
      </c>
      <c r="U200" s="480">
        <v>44119</v>
      </c>
      <c r="V200" s="482">
        <v>13.02</v>
      </c>
      <c r="W200" s="482">
        <v>13.09</v>
      </c>
      <c r="X200" s="482">
        <v>0</v>
      </c>
      <c r="Y200" s="482">
        <v>13.05</v>
      </c>
      <c r="Z200" s="482">
        <v>1514619</v>
      </c>
      <c r="AA200" s="482">
        <v>13.12</v>
      </c>
      <c r="AB200" s="482">
        <v>19766057</v>
      </c>
      <c r="AC200" s="482">
        <v>0</v>
      </c>
    </row>
    <row r="201" spans="1:29">
      <c r="A201" s="480">
        <v>44120</v>
      </c>
      <c r="B201" s="482">
        <v>5.22</v>
      </c>
      <c r="C201" s="482">
        <v>5.44</v>
      </c>
      <c r="D201" s="482">
        <v>0</v>
      </c>
      <c r="E201" s="482">
        <v>5.33</v>
      </c>
      <c r="F201" s="482">
        <v>1601574</v>
      </c>
      <c r="G201" s="482">
        <v>5.33</v>
      </c>
      <c r="H201" s="482">
        <v>8538363</v>
      </c>
      <c r="I201" s="482">
        <v>0</v>
      </c>
      <c r="K201" s="480">
        <v>44120</v>
      </c>
      <c r="L201" s="482">
        <v>9.59</v>
      </c>
      <c r="M201" s="482">
        <v>9.73</v>
      </c>
      <c r="N201" s="482">
        <v>0</v>
      </c>
      <c r="O201" s="482">
        <v>9.68</v>
      </c>
      <c r="P201" s="482">
        <v>174084.2</v>
      </c>
      <c r="Q201" s="482">
        <v>9.65</v>
      </c>
      <c r="R201" s="482">
        <v>1685520</v>
      </c>
      <c r="S201" s="482">
        <v>0</v>
      </c>
      <c r="U201" s="480">
        <v>44120</v>
      </c>
      <c r="V201" s="482">
        <v>13.04</v>
      </c>
      <c r="W201" s="482">
        <v>13.11</v>
      </c>
      <c r="X201" s="482">
        <v>0</v>
      </c>
      <c r="Y201" s="482">
        <v>13.07</v>
      </c>
      <c r="Z201" s="482">
        <v>1514619</v>
      </c>
      <c r="AA201" s="482">
        <v>13.05</v>
      </c>
      <c r="AB201" s="482">
        <v>19793958</v>
      </c>
      <c r="AC201" s="482">
        <v>0</v>
      </c>
    </row>
    <row r="202" spans="1:29">
      <c r="A202" s="480">
        <v>44123</v>
      </c>
      <c r="B202" s="482">
        <v>5.22</v>
      </c>
      <c r="C202" s="482">
        <v>5.43</v>
      </c>
      <c r="D202" s="482">
        <v>0</v>
      </c>
      <c r="E202" s="482">
        <v>5.33</v>
      </c>
      <c r="F202" s="482">
        <v>1606245</v>
      </c>
      <c r="G202" s="482">
        <v>5.33</v>
      </c>
      <c r="H202" s="482">
        <v>8555540</v>
      </c>
      <c r="I202" s="482">
        <v>0</v>
      </c>
      <c r="K202" s="480">
        <v>44123</v>
      </c>
      <c r="L202" s="482">
        <v>9.5500000000000007</v>
      </c>
      <c r="M202" s="482">
        <v>9.69</v>
      </c>
      <c r="N202" s="482">
        <v>0</v>
      </c>
      <c r="O202" s="482">
        <v>9.64</v>
      </c>
      <c r="P202" s="482">
        <v>174084.2</v>
      </c>
      <c r="Q202" s="482">
        <v>9.68</v>
      </c>
      <c r="R202" s="482">
        <v>1678999</v>
      </c>
      <c r="S202" s="482">
        <v>0</v>
      </c>
      <c r="U202" s="480">
        <v>44123</v>
      </c>
      <c r="V202" s="482">
        <v>13</v>
      </c>
      <c r="W202" s="482">
        <v>13.07</v>
      </c>
      <c r="X202" s="482">
        <v>0</v>
      </c>
      <c r="Y202" s="482">
        <v>13.04</v>
      </c>
      <c r="Z202" s="482">
        <v>1514619</v>
      </c>
      <c r="AA202" s="482">
        <v>13.07</v>
      </c>
      <c r="AB202" s="482">
        <v>19743307</v>
      </c>
      <c r="AC202" s="482">
        <v>0</v>
      </c>
    </row>
    <row r="203" spans="1:29">
      <c r="A203" s="480">
        <v>44124</v>
      </c>
      <c r="B203" s="482">
        <v>5.21</v>
      </c>
      <c r="C203" s="482">
        <v>5.42</v>
      </c>
      <c r="D203" s="482">
        <v>0</v>
      </c>
      <c r="E203" s="482">
        <v>5.32</v>
      </c>
      <c r="F203" s="482">
        <v>1606245</v>
      </c>
      <c r="G203" s="482">
        <v>5.33</v>
      </c>
      <c r="H203" s="482">
        <v>8542064</v>
      </c>
      <c r="I203" s="482">
        <v>0</v>
      </c>
      <c r="K203" s="480">
        <v>44124</v>
      </c>
      <c r="L203" s="482">
        <v>9.6199999999999992</v>
      </c>
      <c r="M203" s="482">
        <v>9.76</v>
      </c>
      <c r="N203" s="482">
        <v>0</v>
      </c>
      <c r="O203" s="482">
        <v>9.7100000000000009</v>
      </c>
      <c r="P203" s="482">
        <v>174084.2</v>
      </c>
      <c r="Q203" s="482">
        <v>9.64</v>
      </c>
      <c r="R203" s="482">
        <v>1691096</v>
      </c>
      <c r="S203" s="482">
        <v>0</v>
      </c>
      <c r="U203" s="480">
        <v>44124</v>
      </c>
      <c r="V203" s="482">
        <v>13</v>
      </c>
      <c r="W203" s="482">
        <v>13.07</v>
      </c>
      <c r="X203" s="482">
        <v>0</v>
      </c>
      <c r="Y203" s="482">
        <v>13.03</v>
      </c>
      <c r="Z203" s="482">
        <v>1514619</v>
      </c>
      <c r="AA203" s="482">
        <v>13.04</v>
      </c>
      <c r="AB203" s="482">
        <v>19732387</v>
      </c>
      <c r="AC203" s="482">
        <v>0</v>
      </c>
    </row>
    <row r="204" spans="1:29">
      <c r="A204" s="480">
        <v>44125</v>
      </c>
      <c r="B204" s="482">
        <v>5.2</v>
      </c>
      <c r="C204" s="482">
        <v>5.42</v>
      </c>
      <c r="D204" s="482">
        <v>0</v>
      </c>
      <c r="E204" s="482">
        <v>5.31</v>
      </c>
      <c r="F204" s="482">
        <v>1606245</v>
      </c>
      <c r="G204" s="482">
        <v>5.32</v>
      </c>
      <c r="H204" s="482">
        <v>8528736</v>
      </c>
      <c r="I204" s="482">
        <v>0</v>
      </c>
      <c r="K204" s="480">
        <v>44125</v>
      </c>
      <c r="L204" s="482">
        <v>9.57</v>
      </c>
      <c r="M204" s="482">
        <v>9.7100000000000009</v>
      </c>
      <c r="N204" s="482">
        <v>0</v>
      </c>
      <c r="O204" s="482">
        <v>9.66</v>
      </c>
      <c r="P204" s="482">
        <v>174084.2</v>
      </c>
      <c r="Q204" s="482">
        <v>9.7100000000000009</v>
      </c>
      <c r="R204" s="482">
        <v>1682194</v>
      </c>
      <c r="S204" s="482">
        <v>0</v>
      </c>
      <c r="U204" s="480">
        <v>44125</v>
      </c>
      <c r="V204" s="482">
        <v>12.94</v>
      </c>
      <c r="W204" s="482">
        <v>13.01</v>
      </c>
      <c r="X204" s="482">
        <v>0</v>
      </c>
      <c r="Y204" s="482">
        <v>12.97</v>
      </c>
      <c r="Z204" s="482">
        <v>1514619</v>
      </c>
      <c r="AA204" s="482">
        <v>13.03</v>
      </c>
      <c r="AB204" s="482">
        <v>19651762</v>
      </c>
      <c r="AC204" s="482">
        <v>0</v>
      </c>
    </row>
    <row r="205" spans="1:29">
      <c r="A205" s="480">
        <v>44126</v>
      </c>
      <c r="B205" s="482">
        <v>5.2</v>
      </c>
      <c r="C205" s="482">
        <v>5.41</v>
      </c>
      <c r="D205" s="482">
        <v>0</v>
      </c>
      <c r="E205" s="482">
        <v>5.3</v>
      </c>
      <c r="F205" s="482">
        <v>1606245</v>
      </c>
      <c r="G205" s="482">
        <v>5.31</v>
      </c>
      <c r="H205" s="482">
        <v>8520126</v>
      </c>
      <c r="I205" s="482">
        <v>0</v>
      </c>
      <c r="K205" s="480">
        <v>44126</v>
      </c>
      <c r="L205" s="482">
        <v>9.44</v>
      </c>
      <c r="M205" s="482">
        <v>9.58</v>
      </c>
      <c r="N205" s="482">
        <v>0</v>
      </c>
      <c r="O205" s="482">
        <v>9.5299999999999994</v>
      </c>
      <c r="P205" s="482">
        <v>174084.2</v>
      </c>
      <c r="Q205" s="482">
        <v>9.66</v>
      </c>
      <c r="R205" s="482">
        <v>1659214</v>
      </c>
      <c r="S205" s="482">
        <v>0</v>
      </c>
      <c r="U205" s="480">
        <v>44126</v>
      </c>
      <c r="V205" s="482">
        <v>12.9</v>
      </c>
      <c r="W205" s="482">
        <v>12.97</v>
      </c>
      <c r="X205" s="482">
        <v>0</v>
      </c>
      <c r="Y205" s="482">
        <v>12.93</v>
      </c>
      <c r="Z205" s="482">
        <v>1514619</v>
      </c>
      <c r="AA205" s="482">
        <v>12.97</v>
      </c>
      <c r="AB205" s="482">
        <v>19583802</v>
      </c>
      <c r="AC205" s="482">
        <v>0</v>
      </c>
    </row>
    <row r="206" spans="1:29">
      <c r="A206" s="480">
        <v>44127</v>
      </c>
      <c r="B206" s="482">
        <v>5.21</v>
      </c>
      <c r="C206" s="482">
        <v>5.42</v>
      </c>
      <c r="D206" s="482">
        <v>0</v>
      </c>
      <c r="E206" s="482">
        <v>5.32</v>
      </c>
      <c r="F206" s="482">
        <v>1606245</v>
      </c>
      <c r="G206" s="482">
        <v>5.3</v>
      </c>
      <c r="H206" s="482">
        <v>8537401</v>
      </c>
      <c r="I206" s="482">
        <v>0</v>
      </c>
      <c r="K206" s="480">
        <v>44127</v>
      </c>
      <c r="L206" s="482">
        <v>9.48</v>
      </c>
      <c r="M206" s="482">
        <v>9.6300000000000008</v>
      </c>
      <c r="N206" s="482">
        <v>0</v>
      </c>
      <c r="O206" s="482">
        <v>9.58</v>
      </c>
      <c r="P206" s="482">
        <v>174084.2</v>
      </c>
      <c r="Q206" s="482">
        <v>9.5299999999999994</v>
      </c>
      <c r="R206" s="482">
        <v>1667855</v>
      </c>
      <c r="S206" s="482">
        <v>0</v>
      </c>
      <c r="U206" s="480">
        <v>44127</v>
      </c>
      <c r="V206" s="482">
        <v>12.91</v>
      </c>
      <c r="W206" s="482">
        <v>12.98</v>
      </c>
      <c r="X206" s="482">
        <v>0</v>
      </c>
      <c r="Y206" s="482">
        <v>12.94</v>
      </c>
      <c r="Z206" s="482">
        <v>1514619</v>
      </c>
      <c r="AA206" s="482">
        <v>12.93</v>
      </c>
      <c r="AB206" s="482">
        <v>19604707</v>
      </c>
      <c r="AC206" s="482">
        <v>0</v>
      </c>
    </row>
    <row r="207" spans="1:29">
      <c r="A207" s="480">
        <v>44130</v>
      </c>
      <c r="B207" s="482">
        <v>5.22</v>
      </c>
      <c r="C207" s="482">
        <v>5.43</v>
      </c>
      <c r="D207" s="482">
        <v>0</v>
      </c>
      <c r="E207" s="482">
        <v>5.32</v>
      </c>
      <c r="F207" s="482">
        <v>1612897</v>
      </c>
      <c r="G207" s="482">
        <v>5.32</v>
      </c>
      <c r="H207" s="482">
        <v>8584505</v>
      </c>
      <c r="I207" s="482">
        <v>0</v>
      </c>
      <c r="K207" s="480">
        <v>44130</v>
      </c>
      <c r="L207" s="482">
        <v>9.3000000000000007</v>
      </c>
      <c r="M207" s="482">
        <v>9.44</v>
      </c>
      <c r="N207" s="482">
        <v>0</v>
      </c>
      <c r="O207" s="482">
        <v>9.4</v>
      </c>
      <c r="P207" s="482">
        <v>174084.2</v>
      </c>
      <c r="Q207" s="482">
        <v>9.58</v>
      </c>
      <c r="R207" s="482">
        <v>1635651</v>
      </c>
      <c r="S207" s="482">
        <v>0</v>
      </c>
      <c r="U207" s="480">
        <v>44130</v>
      </c>
      <c r="V207" s="482">
        <v>12.88</v>
      </c>
      <c r="W207" s="482">
        <v>12.95</v>
      </c>
      <c r="X207" s="482">
        <v>0</v>
      </c>
      <c r="Y207" s="482">
        <v>12.91</v>
      </c>
      <c r="Z207" s="482">
        <v>1514619</v>
      </c>
      <c r="AA207" s="482">
        <v>12.94</v>
      </c>
      <c r="AB207" s="482">
        <v>19554351</v>
      </c>
      <c r="AC207" s="482">
        <v>0</v>
      </c>
    </row>
    <row r="208" spans="1:29">
      <c r="A208" s="480">
        <v>44131</v>
      </c>
      <c r="B208" s="482">
        <v>5.21</v>
      </c>
      <c r="C208" s="482">
        <v>5.42</v>
      </c>
      <c r="D208" s="482">
        <v>0</v>
      </c>
      <c r="E208" s="482">
        <v>5.31</v>
      </c>
      <c r="F208" s="482">
        <v>1614769</v>
      </c>
      <c r="G208" s="482">
        <v>5.32</v>
      </c>
      <c r="H208" s="482">
        <v>8576467</v>
      </c>
      <c r="I208" s="482">
        <v>0</v>
      </c>
      <c r="K208" s="480">
        <v>44131</v>
      </c>
      <c r="L208" s="482">
        <v>9.2899999999999991</v>
      </c>
      <c r="M208" s="482">
        <v>9.43</v>
      </c>
      <c r="N208" s="482">
        <v>0</v>
      </c>
      <c r="O208" s="482">
        <v>9.39</v>
      </c>
      <c r="P208" s="482">
        <v>174084.2</v>
      </c>
      <c r="Q208" s="482">
        <v>9.4</v>
      </c>
      <c r="R208" s="482">
        <v>1634172</v>
      </c>
      <c r="S208" s="482">
        <v>0</v>
      </c>
      <c r="U208" s="480">
        <v>44131</v>
      </c>
      <c r="V208" s="482">
        <v>12.87</v>
      </c>
      <c r="W208" s="482">
        <v>12.94</v>
      </c>
      <c r="X208" s="482">
        <v>0</v>
      </c>
      <c r="Y208" s="482">
        <v>12.9</v>
      </c>
      <c r="Z208" s="482">
        <v>1514619</v>
      </c>
      <c r="AA208" s="482">
        <v>12.91</v>
      </c>
      <c r="AB208" s="482">
        <v>19536990</v>
      </c>
      <c r="AC208" s="482">
        <v>0</v>
      </c>
    </row>
    <row r="209" spans="1:29">
      <c r="A209" s="480">
        <v>44133</v>
      </c>
      <c r="B209" s="482">
        <v>5.18</v>
      </c>
      <c r="C209" s="482">
        <v>5.39</v>
      </c>
      <c r="D209" s="482">
        <v>0</v>
      </c>
      <c r="E209" s="482">
        <v>5.29</v>
      </c>
      <c r="F209" s="482">
        <v>1616644</v>
      </c>
      <c r="G209" s="482">
        <v>5.31</v>
      </c>
      <c r="H209" s="482">
        <v>8546303</v>
      </c>
      <c r="I209" s="482">
        <v>0</v>
      </c>
      <c r="K209" s="480">
        <v>44133</v>
      </c>
      <c r="L209" s="482">
        <v>8.8699999999999992</v>
      </c>
      <c r="M209" s="482">
        <v>9.01</v>
      </c>
      <c r="N209" s="482">
        <v>0</v>
      </c>
      <c r="O209" s="482">
        <v>8.9600000000000009</v>
      </c>
      <c r="P209" s="482">
        <v>174084.2</v>
      </c>
      <c r="Q209" s="482">
        <v>9.39</v>
      </c>
      <c r="R209" s="482">
        <v>1560161</v>
      </c>
      <c r="S209" s="482">
        <v>0</v>
      </c>
      <c r="U209" s="480">
        <v>44133</v>
      </c>
      <c r="V209" s="482">
        <v>12.73</v>
      </c>
      <c r="W209" s="482">
        <v>12.8</v>
      </c>
      <c r="X209" s="482">
        <v>0</v>
      </c>
      <c r="Y209" s="482">
        <v>12.77</v>
      </c>
      <c r="Z209" s="482">
        <v>1514619</v>
      </c>
      <c r="AA209" s="482">
        <v>12.9</v>
      </c>
      <c r="AB209" s="482">
        <v>19334420</v>
      </c>
      <c r="AC209" s="482">
        <v>0</v>
      </c>
    </row>
    <row r="210" spans="1:29">
      <c r="A210" s="480">
        <v>44134</v>
      </c>
      <c r="B210" s="482">
        <v>5.19</v>
      </c>
      <c r="C210" s="482">
        <v>5.41</v>
      </c>
      <c r="D210" s="482">
        <v>0</v>
      </c>
      <c r="E210" s="482">
        <v>5.3</v>
      </c>
      <c r="F210" s="482">
        <v>1618980</v>
      </c>
      <c r="G210" s="482">
        <v>5.29</v>
      </c>
      <c r="H210" s="482">
        <v>8579036</v>
      </c>
      <c r="I210" s="482">
        <v>0</v>
      </c>
      <c r="K210" s="480">
        <v>44134</v>
      </c>
      <c r="L210" s="482">
        <v>8.92</v>
      </c>
      <c r="M210" s="482">
        <v>9.0500000000000007</v>
      </c>
      <c r="N210" s="482">
        <v>0</v>
      </c>
      <c r="O210" s="482">
        <v>9.01</v>
      </c>
      <c r="P210" s="482">
        <v>174084.2</v>
      </c>
      <c r="Q210" s="482">
        <v>8.9600000000000009</v>
      </c>
      <c r="R210" s="482">
        <v>1567660</v>
      </c>
      <c r="S210" s="482">
        <v>0</v>
      </c>
      <c r="U210" s="480">
        <v>44134</v>
      </c>
      <c r="V210" s="482">
        <v>12.76</v>
      </c>
      <c r="W210" s="482">
        <v>12.83</v>
      </c>
      <c r="X210" s="482">
        <v>0</v>
      </c>
      <c r="Y210" s="482">
        <v>12.79</v>
      </c>
      <c r="Z210" s="482">
        <v>1514619</v>
      </c>
      <c r="AA210" s="482">
        <v>12.77</v>
      </c>
      <c r="AB210" s="482">
        <v>19371665</v>
      </c>
      <c r="AC210" s="482">
        <v>0</v>
      </c>
    </row>
    <row r="211" spans="1:29">
      <c r="A211" s="480">
        <v>44137</v>
      </c>
      <c r="B211" s="482">
        <v>5.19</v>
      </c>
      <c r="C211" s="482">
        <v>5.4</v>
      </c>
      <c r="D211" s="482">
        <v>0</v>
      </c>
      <c r="E211" s="482">
        <v>5.29</v>
      </c>
      <c r="F211" s="482">
        <v>1624132</v>
      </c>
      <c r="G211" s="482">
        <v>5.3</v>
      </c>
      <c r="H211" s="482">
        <v>8593468</v>
      </c>
      <c r="I211" s="482">
        <v>0</v>
      </c>
      <c r="K211" s="480">
        <v>44137</v>
      </c>
      <c r="L211" s="482">
        <v>8.99</v>
      </c>
      <c r="M211" s="482">
        <v>9.1199999999999992</v>
      </c>
      <c r="N211" s="482">
        <v>0</v>
      </c>
      <c r="O211" s="482">
        <v>9.08</v>
      </c>
      <c r="P211" s="482">
        <v>174528.4</v>
      </c>
      <c r="Q211" s="482">
        <v>9.01</v>
      </c>
      <c r="R211" s="482">
        <v>1584286</v>
      </c>
      <c r="S211" s="482">
        <v>0</v>
      </c>
      <c r="U211" s="480">
        <v>44137</v>
      </c>
      <c r="V211" s="482">
        <v>12.77</v>
      </c>
      <c r="W211" s="482">
        <v>12.84</v>
      </c>
      <c r="X211" s="482">
        <v>0</v>
      </c>
      <c r="Y211" s="482">
        <v>12.8</v>
      </c>
      <c r="Z211" s="482">
        <v>1514619</v>
      </c>
      <c r="AA211" s="482">
        <v>12.79</v>
      </c>
      <c r="AB211" s="482">
        <v>19392850</v>
      </c>
      <c r="AC211" s="482">
        <v>0</v>
      </c>
    </row>
    <row r="212" spans="1:29">
      <c r="A212" s="480">
        <v>44138</v>
      </c>
      <c r="B212" s="482">
        <v>5.2</v>
      </c>
      <c r="C212" s="482">
        <v>5.42</v>
      </c>
      <c r="D212" s="482">
        <v>0</v>
      </c>
      <c r="E212" s="482">
        <v>5.31</v>
      </c>
      <c r="F212" s="482">
        <v>1624132</v>
      </c>
      <c r="G212" s="482">
        <v>5.29</v>
      </c>
      <c r="H212" s="482">
        <v>8625322</v>
      </c>
      <c r="I212" s="482">
        <v>0</v>
      </c>
      <c r="K212" s="480">
        <v>44138</v>
      </c>
      <c r="L212" s="482">
        <v>9.15</v>
      </c>
      <c r="M212" s="482">
        <v>9.2899999999999991</v>
      </c>
      <c r="N212" s="482">
        <v>0</v>
      </c>
      <c r="O212" s="482">
        <v>9.24</v>
      </c>
      <c r="P212" s="482">
        <v>169942.39999999999</v>
      </c>
      <c r="Q212" s="482">
        <v>9.08</v>
      </c>
      <c r="R212" s="482">
        <v>1570560</v>
      </c>
      <c r="S212" s="482">
        <v>0</v>
      </c>
      <c r="U212" s="480">
        <v>44138</v>
      </c>
      <c r="V212" s="482">
        <v>12.84</v>
      </c>
      <c r="W212" s="482">
        <v>12.91</v>
      </c>
      <c r="X212" s="482">
        <v>0</v>
      </c>
      <c r="Y212" s="482">
        <v>12.87</v>
      </c>
      <c r="Z212" s="482">
        <v>1514619</v>
      </c>
      <c r="AA212" s="482">
        <v>12.8</v>
      </c>
      <c r="AB212" s="482">
        <v>19499351</v>
      </c>
      <c r="AC212" s="482">
        <v>0</v>
      </c>
    </row>
    <row r="213" spans="1:29">
      <c r="A213" s="480">
        <v>44139</v>
      </c>
      <c r="B213" s="482">
        <v>5.21</v>
      </c>
      <c r="C213" s="482">
        <v>5.43</v>
      </c>
      <c r="D213" s="482">
        <v>0</v>
      </c>
      <c r="E213" s="482">
        <v>5.32</v>
      </c>
      <c r="F213" s="482">
        <v>1625033</v>
      </c>
      <c r="G213" s="482">
        <v>5.31</v>
      </c>
      <c r="H213" s="482">
        <v>8646989</v>
      </c>
      <c r="I213" s="482">
        <v>0</v>
      </c>
      <c r="K213" s="480">
        <v>44139</v>
      </c>
      <c r="L213" s="482">
        <v>9.1999999999999993</v>
      </c>
      <c r="M213" s="482">
        <v>9.34</v>
      </c>
      <c r="N213" s="482">
        <v>0</v>
      </c>
      <c r="O213" s="482">
        <v>9.2899999999999991</v>
      </c>
      <c r="P213" s="482">
        <v>169942.39999999999</v>
      </c>
      <c r="Q213" s="482">
        <v>9.24</v>
      </c>
      <c r="R213" s="482">
        <v>1578975</v>
      </c>
      <c r="S213" s="482">
        <v>0</v>
      </c>
      <c r="U213" s="480">
        <v>44139</v>
      </c>
      <c r="V213" s="482">
        <v>12.88</v>
      </c>
      <c r="W213" s="482">
        <v>12.95</v>
      </c>
      <c r="X213" s="482">
        <v>0</v>
      </c>
      <c r="Y213" s="482">
        <v>12.91</v>
      </c>
      <c r="Z213" s="482">
        <v>1514619</v>
      </c>
      <c r="AA213" s="482">
        <v>12.87</v>
      </c>
      <c r="AB213" s="482">
        <v>19550656</v>
      </c>
      <c r="AC213" s="482">
        <v>0</v>
      </c>
    </row>
    <row r="214" spans="1:29">
      <c r="A214" s="480">
        <v>44140</v>
      </c>
      <c r="B214" s="482">
        <v>5.23</v>
      </c>
      <c r="C214" s="482">
        <v>5.44</v>
      </c>
      <c r="D214" s="482">
        <v>0</v>
      </c>
      <c r="E214" s="482">
        <v>5.33</v>
      </c>
      <c r="F214" s="482">
        <v>1634401</v>
      </c>
      <c r="G214" s="482">
        <v>5.32</v>
      </c>
      <c r="H214" s="482">
        <v>8715470</v>
      </c>
      <c r="I214" s="482">
        <v>0</v>
      </c>
      <c r="K214" s="480">
        <v>44140</v>
      </c>
      <c r="L214" s="482">
        <v>9.23</v>
      </c>
      <c r="M214" s="482">
        <v>9.3699999999999992</v>
      </c>
      <c r="N214" s="482">
        <v>0</v>
      </c>
      <c r="O214" s="482">
        <v>9.32</v>
      </c>
      <c r="P214" s="482">
        <v>169942.39999999999</v>
      </c>
      <c r="Q214" s="482">
        <v>9.2899999999999991</v>
      </c>
      <c r="R214" s="482">
        <v>1584409</v>
      </c>
      <c r="S214" s="482">
        <v>0</v>
      </c>
      <c r="U214" s="480">
        <v>44140</v>
      </c>
      <c r="V214" s="482">
        <v>12.91</v>
      </c>
      <c r="W214" s="482">
        <v>12.98</v>
      </c>
      <c r="X214" s="482">
        <v>0</v>
      </c>
      <c r="Y214" s="482">
        <v>12.94</v>
      </c>
      <c r="Z214" s="482">
        <v>1514619</v>
      </c>
      <c r="AA214" s="482">
        <v>12.91</v>
      </c>
      <c r="AB214" s="482">
        <v>19598118</v>
      </c>
      <c r="AC214" s="482">
        <v>0</v>
      </c>
    </row>
    <row r="215" spans="1:29">
      <c r="A215" s="480">
        <v>44141</v>
      </c>
      <c r="B215" s="482">
        <v>5.23</v>
      </c>
      <c r="C215" s="482">
        <v>5.44</v>
      </c>
      <c r="D215" s="482">
        <v>0</v>
      </c>
      <c r="E215" s="482">
        <v>5.33</v>
      </c>
      <c r="F215" s="482">
        <v>1639258</v>
      </c>
      <c r="G215" s="482">
        <v>5.33</v>
      </c>
      <c r="H215" s="482">
        <v>8743902</v>
      </c>
      <c r="I215" s="482">
        <v>0</v>
      </c>
      <c r="K215" s="480">
        <v>44141</v>
      </c>
      <c r="L215" s="482">
        <v>9.2200000000000006</v>
      </c>
      <c r="M215" s="482">
        <v>9.36</v>
      </c>
      <c r="N215" s="482">
        <v>0</v>
      </c>
      <c r="O215" s="482">
        <v>9.31</v>
      </c>
      <c r="P215" s="482">
        <v>169942.39999999999</v>
      </c>
      <c r="Q215" s="482">
        <v>9.32</v>
      </c>
      <c r="R215" s="482">
        <v>1582605</v>
      </c>
      <c r="S215" s="482">
        <v>0</v>
      </c>
      <c r="U215" s="480">
        <v>44141</v>
      </c>
      <c r="V215" s="482">
        <v>12.91</v>
      </c>
      <c r="W215" s="482">
        <v>12.98</v>
      </c>
      <c r="X215" s="482">
        <v>0</v>
      </c>
      <c r="Y215" s="482">
        <v>12.94</v>
      </c>
      <c r="Z215" s="482">
        <v>1514619</v>
      </c>
      <c r="AA215" s="482">
        <v>12.94</v>
      </c>
      <c r="AB215" s="482">
        <v>19596620</v>
      </c>
      <c r="AC215" s="482">
        <v>0</v>
      </c>
    </row>
    <row r="216" spans="1:29">
      <c r="A216" s="480">
        <v>44144</v>
      </c>
      <c r="B216" s="482">
        <v>5.25</v>
      </c>
      <c r="C216" s="482">
        <v>5.47</v>
      </c>
      <c r="D216" s="482">
        <v>0</v>
      </c>
      <c r="E216" s="482">
        <v>5.36</v>
      </c>
      <c r="F216" s="482">
        <v>1642283</v>
      </c>
      <c r="G216" s="482">
        <v>5.33</v>
      </c>
      <c r="H216" s="482">
        <v>8805344</v>
      </c>
      <c r="I216" s="482">
        <v>0</v>
      </c>
      <c r="K216" s="480">
        <v>44144</v>
      </c>
      <c r="L216" s="482">
        <v>10.050000000000001</v>
      </c>
      <c r="M216" s="482">
        <v>10.199999999999999</v>
      </c>
      <c r="N216" s="482">
        <v>0</v>
      </c>
      <c r="O216" s="482">
        <v>10.15</v>
      </c>
      <c r="P216" s="482">
        <v>169942.39999999999</v>
      </c>
      <c r="Q216" s="482">
        <v>9.31</v>
      </c>
      <c r="R216" s="482">
        <v>1725419</v>
      </c>
      <c r="S216" s="482">
        <v>0</v>
      </c>
      <c r="U216" s="480">
        <v>44144</v>
      </c>
      <c r="V216" s="482">
        <v>13.1</v>
      </c>
      <c r="W216" s="482">
        <v>13.17</v>
      </c>
      <c r="X216" s="482">
        <v>0</v>
      </c>
      <c r="Y216" s="482">
        <v>13.13</v>
      </c>
      <c r="Z216" s="482">
        <v>1514619</v>
      </c>
      <c r="AA216" s="482">
        <v>12.94</v>
      </c>
      <c r="AB216" s="482">
        <v>19893694</v>
      </c>
      <c r="AC216" s="482">
        <v>0</v>
      </c>
    </row>
    <row r="217" spans="1:29">
      <c r="A217" s="480">
        <v>44145</v>
      </c>
      <c r="B217" s="482">
        <v>5.25</v>
      </c>
      <c r="C217" s="482">
        <v>5.46</v>
      </c>
      <c r="D217" s="482">
        <v>0</v>
      </c>
      <c r="E217" s="482">
        <v>5.36</v>
      </c>
      <c r="F217" s="482">
        <v>1643936</v>
      </c>
      <c r="G217" s="482">
        <v>5.36</v>
      </c>
      <c r="H217" s="482">
        <v>8805549</v>
      </c>
      <c r="I217" s="482">
        <v>0</v>
      </c>
      <c r="K217" s="480">
        <v>44145</v>
      </c>
      <c r="L217" s="482">
        <v>10.029999999999999</v>
      </c>
      <c r="M217" s="482">
        <v>10.18</v>
      </c>
      <c r="N217" s="482">
        <v>0</v>
      </c>
      <c r="O217" s="482">
        <v>10.130000000000001</v>
      </c>
      <c r="P217" s="482">
        <v>169942.39999999999</v>
      </c>
      <c r="Q217" s="482">
        <v>10.15</v>
      </c>
      <c r="R217" s="482">
        <v>1720897</v>
      </c>
      <c r="S217" s="482">
        <v>0</v>
      </c>
      <c r="U217" s="480">
        <v>44145</v>
      </c>
      <c r="V217" s="482">
        <v>13.11</v>
      </c>
      <c r="W217" s="482">
        <v>13.19</v>
      </c>
      <c r="X217" s="482">
        <v>0</v>
      </c>
      <c r="Y217" s="482">
        <v>13.15</v>
      </c>
      <c r="Z217" s="482">
        <v>1514619</v>
      </c>
      <c r="AA217" s="482">
        <v>13.13</v>
      </c>
      <c r="AB217" s="482">
        <v>19911062</v>
      </c>
      <c r="AC217" s="482">
        <v>0</v>
      </c>
    </row>
    <row r="218" spans="1:29">
      <c r="A218" s="480">
        <v>44146</v>
      </c>
      <c r="B218" s="482">
        <v>5.25</v>
      </c>
      <c r="C218" s="482">
        <v>5.47</v>
      </c>
      <c r="D218" s="482">
        <v>0</v>
      </c>
      <c r="E218" s="482">
        <v>5.36</v>
      </c>
      <c r="F218" s="482">
        <v>1642442</v>
      </c>
      <c r="G218" s="482">
        <v>5.36</v>
      </c>
      <c r="H218" s="482">
        <v>8805950</v>
      </c>
      <c r="I218" s="482">
        <v>0</v>
      </c>
      <c r="K218" s="480">
        <v>44146</v>
      </c>
      <c r="L218" s="482">
        <v>10.1</v>
      </c>
      <c r="M218" s="482">
        <v>10.26</v>
      </c>
      <c r="N218" s="482">
        <v>0</v>
      </c>
      <c r="O218" s="482">
        <v>10.199999999999999</v>
      </c>
      <c r="P218" s="482">
        <v>169942.39999999999</v>
      </c>
      <c r="Q218" s="482">
        <v>10.130000000000001</v>
      </c>
      <c r="R218" s="482">
        <v>1734228</v>
      </c>
      <c r="S218" s="482">
        <v>0</v>
      </c>
      <c r="U218" s="480">
        <v>44146</v>
      </c>
      <c r="V218" s="482">
        <v>13.14</v>
      </c>
      <c r="W218" s="482">
        <v>13.21</v>
      </c>
      <c r="X218" s="482">
        <v>0</v>
      </c>
      <c r="Y218" s="482">
        <v>13.17</v>
      </c>
      <c r="Z218" s="482">
        <v>1514619</v>
      </c>
      <c r="AA218" s="482">
        <v>13.15</v>
      </c>
      <c r="AB218" s="482">
        <v>19954479</v>
      </c>
      <c r="AC218" s="482">
        <v>0</v>
      </c>
    </row>
    <row r="219" spans="1:29">
      <c r="A219" s="480">
        <v>44147</v>
      </c>
      <c r="B219" s="482">
        <v>5.26</v>
      </c>
      <c r="C219" s="482">
        <v>5.47</v>
      </c>
      <c r="D219" s="482">
        <v>0</v>
      </c>
      <c r="E219" s="482">
        <v>5.36</v>
      </c>
      <c r="F219" s="482">
        <v>1646158</v>
      </c>
      <c r="G219" s="482">
        <v>5.36</v>
      </c>
      <c r="H219" s="482">
        <v>8830228</v>
      </c>
      <c r="I219" s="482">
        <v>0</v>
      </c>
      <c r="K219" s="480">
        <v>44147</v>
      </c>
      <c r="L219" s="482">
        <v>10.08</v>
      </c>
      <c r="M219" s="482">
        <v>10.23</v>
      </c>
      <c r="N219" s="482">
        <v>0</v>
      </c>
      <c r="O219" s="482">
        <v>10.18</v>
      </c>
      <c r="P219" s="482">
        <v>169942.39999999999</v>
      </c>
      <c r="Q219" s="482">
        <v>10.199999999999999</v>
      </c>
      <c r="R219" s="482">
        <v>1729645</v>
      </c>
      <c r="S219" s="482">
        <v>0</v>
      </c>
      <c r="U219" s="480">
        <v>44147</v>
      </c>
      <c r="V219" s="482">
        <v>13.14</v>
      </c>
      <c r="W219" s="482">
        <v>13.21</v>
      </c>
      <c r="X219" s="482">
        <v>0</v>
      </c>
      <c r="Y219" s="482">
        <v>13.17</v>
      </c>
      <c r="Z219" s="482">
        <v>1514619</v>
      </c>
      <c r="AA219" s="482">
        <v>13.17</v>
      </c>
      <c r="AB219" s="482">
        <v>19945549</v>
      </c>
      <c r="AC219" s="482">
        <v>0</v>
      </c>
    </row>
    <row r="220" spans="1:29">
      <c r="A220" s="480">
        <v>44148</v>
      </c>
      <c r="B220" s="482">
        <v>5.27</v>
      </c>
      <c r="C220" s="482">
        <v>5.48</v>
      </c>
      <c r="D220" s="482">
        <v>0</v>
      </c>
      <c r="E220" s="482">
        <v>5.37</v>
      </c>
      <c r="F220" s="482">
        <v>1647086</v>
      </c>
      <c r="G220" s="482">
        <v>5.36</v>
      </c>
      <c r="H220" s="482">
        <v>8849668</v>
      </c>
      <c r="I220" s="482">
        <v>0</v>
      </c>
      <c r="K220" s="480">
        <v>44148</v>
      </c>
      <c r="L220" s="482">
        <v>10.07</v>
      </c>
      <c r="M220" s="482">
        <v>10.220000000000001</v>
      </c>
      <c r="N220" s="482">
        <v>0</v>
      </c>
      <c r="O220" s="482">
        <v>10.17</v>
      </c>
      <c r="P220" s="482">
        <v>170924.9</v>
      </c>
      <c r="Q220" s="482">
        <v>10.18</v>
      </c>
      <c r="R220" s="482">
        <v>1738622</v>
      </c>
      <c r="S220" s="482">
        <v>0</v>
      </c>
      <c r="U220" s="480">
        <v>44148</v>
      </c>
      <c r="V220" s="482">
        <v>13.15</v>
      </c>
      <c r="W220" s="482">
        <v>13.22</v>
      </c>
      <c r="X220" s="482">
        <v>0</v>
      </c>
      <c r="Y220" s="482">
        <v>13.18</v>
      </c>
      <c r="Z220" s="482">
        <v>1514619</v>
      </c>
      <c r="AA220" s="482">
        <v>13.17</v>
      </c>
      <c r="AB220" s="482">
        <v>19963725</v>
      </c>
      <c r="AC220" s="482">
        <v>0</v>
      </c>
    </row>
    <row r="221" spans="1:29">
      <c r="A221" s="480">
        <v>44151</v>
      </c>
      <c r="B221" s="482">
        <v>5.29</v>
      </c>
      <c r="C221" s="482">
        <v>5.51</v>
      </c>
      <c r="D221" s="482">
        <v>0</v>
      </c>
      <c r="E221" s="482">
        <v>5.4</v>
      </c>
      <c r="F221" s="482">
        <v>1649680</v>
      </c>
      <c r="G221" s="482">
        <v>5.37</v>
      </c>
      <c r="H221" s="482">
        <v>8908212</v>
      </c>
      <c r="I221" s="482">
        <v>0</v>
      </c>
      <c r="K221" s="480">
        <v>44151</v>
      </c>
      <c r="L221" s="482">
        <v>10.47</v>
      </c>
      <c r="M221" s="482">
        <v>10.62</v>
      </c>
      <c r="N221" s="482">
        <v>0</v>
      </c>
      <c r="O221" s="482">
        <v>10.57</v>
      </c>
      <c r="P221" s="482">
        <v>170924.9</v>
      </c>
      <c r="Q221" s="482">
        <v>10.17</v>
      </c>
      <c r="R221" s="482">
        <v>1806853</v>
      </c>
      <c r="S221" s="482">
        <v>0</v>
      </c>
      <c r="U221" s="480">
        <v>44151</v>
      </c>
      <c r="V221" s="482">
        <v>13.3</v>
      </c>
      <c r="W221" s="482">
        <v>13.37</v>
      </c>
      <c r="X221" s="482">
        <v>0</v>
      </c>
      <c r="Y221" s="482">
        <v>13.33</v>
      </c>
      <c r="Z221" s="482">
        <v>1514619</v>
      </c>
      <c r="AA221" s="482">
        <v>13.18</v>
      </c>
      <c r="AB221" s="482">
        <v>20189629</v>
      </c>
      <c r="AC221" s="482">
        <v>0</v>
      </c>
    </row>
    <row r="222" spans="1:29">
      <c r="A222" s="480">
        <v>44152</v>
      </c>
      <c r="B222" s="482">
        <v>5.31</v>
      </c>
      <c r="C222" s="482">
        <v>5.52</v>
      </c>
      <c r="D222" s="482">
        <v>0</v>
      </c>
      <c r="E222" s="482">
        <v>5.41</v>
      </c>
      <c r="F222" s="482">
        <v>1652075</v>
      </c>
      <c r="G222" s="482">
        <v>5.4</v>
      </c>
      <c r="H222" s="482">
        <v>8943320</v>
      </c>
      <c r="I222" s="482">
        <v>0</v>
      </c>
      <c r="K222" s="480">
        <v>44152</v>
      </c>
      <c r="L222" s="482">
        <v>10.46</v>
      </c>
      <c r="M222" s="482">
        <v>10.62</v>
      </c>
      <c r="N222" s="482">
        <v>0</v>
      </c>
      <c r="O222" s="482">
        <v>10.57</v>
      </c>
      <c r="P222" s="482">
        <v>170924.9</v>
      </c>
      <c r="Q222" s="482">
        <v>10.57</v>
      </c>
      <c r="R222" s="482">
        <v>1806215</v>
      </c>
      <c r="S222" s="482">
        <v>0</v>
      </c>
      <c r="U222" s="480">
        <v>44152</v>
      </c>
      <c r="V222" s="482">
        <v>13.33</v>
      </c>
      <c r="W222" s="482">
        <v>13.41</v>
      </c>
      <c r="X222" s="482">
        <v>0</v>
      </c>
      <c r="Y222" s="482">
        <v>13.37</v>
      </c>
      <c r="Z222" s="482">
        <v>1514619</v>
      </c>
      <c r="AA222" s="482">
        <v>13.33</v>
      </c>
      <c r="AB222" s="482">
        <v>20243018</v>
      </c>
      <c r="AC222" s="482">
        <v>0</v>
      </c>
    </row>
    <row r="223" spans="1:29">
      <c r="A223" s="480">
        <v>44154</v>
      </c>
      <c r="B223" s="482">
        <v>5.3</v>
      </c>
      <c r="C223" s="482">
        <v>5.52</v>
      </c>
      <c r="D223" s="482">
        <v>0</v>
      </c>
      <c r="E223" s="482">
        <v>5.41</v>
      </c>
      <c r="F223" s="482">
        <v>1673946</v>
      </c>
      <c r="G223" s="482">
        <v>5.41</v>
      </c>
      <c r="H223" s="482">
        <v>9053101</v>
      </c>
      <c r="I223" s="482">
        <v>0</v>
      </c>
      <c r="K223" s="480">
        <v>44154</v>
      </c>
      <c r="L223" s="482">
        <v>10.54</v>
      </c>
      <c r="M223" s="482">
        <v>10.7</v>
      </c>
      <c r="N223" s="482">
        <v>0</v>
      </c>
      <c r="O223" s="482">
        <v>10.65</v>
      </c>
      <c r="P223" s="482">
        <v>170924.9</v>
      </c>
      <c r="Q223" s="482">
        <v>10.57</v>
      </c>
      <c r="R223" s="482">
        <v>1820505</v>
      </c>
      <c r="S223" s="482">
        <v>0</v>
      </c>
      <c r="U223" s="480">
        <v>44154</v>
      </c>
      <c r="V223" s="482">
        <v>13.35</v>
      </c>
      <c r="W223" s="482">
        <v>13.43</v>
      </c>
      <c r="X223" s="482">
        <v>0</v>
      </c>
      <c r="Y223" s="482">
        <v>13.39</v>
      </c>
      <c r="Z223" s="482">
        <v>1514619</v>
      </c>
      <c r="AA223" s="482">
        <v>13.37</v>
      </c>
      <c r="AB223" s="482">
        <v>20275390</v>
      </c>
      <c r="AC223" s="482">
        <v>0</v>
      </c>
    </row>
    <row r="224" spans="1:29">
      <c r="A224" s="480">
        <v>44155</v>
      </c>
      <c r="B224" s="482">
        <v>5.3</v>
      </c>
      <c r="C224" s="482">
        <v>5.52</v>
      </c>
      <c r="D224" s="482">
        <v>0</v>
      </c>
      <c r="E224" s="482">
        <v>5.41</v>
      </c>
      <c r="F224" s="482">
        <v>1673946</v>
      </c>
      <c r="G224" s="482">
        <v>5.41</v>
      </c>
      <c r="H224" s="482">
        <v>9060099</v>
      </c>
      <c r="I224" s="482">
        <v>0</v>
      </c>
      <c r="K224" s="480">
        <v>44155</v>
      </c>
      <c r="L224" s="482">
        <v>10.53</v>
      </c>
      <c r="M224" s="482">
        <v>10.69</v>
      </c>
      <c r="N224" s="482">
        <v>0</v>
      </c>
      <c r="O224" s="482">
        <v>10.64</v>
      </c>
      <c r="P224" s="482">
        <v>170924.9</v>
      </c>
      <c r="Q224" s="482">
        <v>10.65</v>
      </c>
      <c r="R224" s="482">
        <v>1818628</v>
      </c>
      <c r="S224" s="482">
        <v>0</v>
      </c>
      <c r="U224" s="480">
        <v>44155</v>
      </c>
      <c r="V224" s="482">
        <v>13.36</v>
      </c>
      <c r="W224" s="482">
        <v>13.43</v>
      </c>
      <c r="X224" s="482">
        <v>0</v>
      </c>
      <c r="Y224" s="482">
        <v>13.39</v>
      </c>
      <c r="Z224" s="482">
        <v>1514619</v>
      </c>
      <c r="AA224" s="482">
        <v>13.39</v>
      </c>
      <c r="AB224" s="482">
        <v>20282902</v>
      </c>
      <c r="AC224" s="482">
        <v>0</v>
      </c>
    </row>
    <row r="225" spans="1:29">
      <c r="A225" s="480">
        <v>44158</v>
      </c>
      <c r="B225" s="482">
        <v>5.31</v>
      </c>
      <c r="C225" s="482">
        <v>5.53</v>
      </c>
      <c r="D225" s="482">
        <v>0</v>
      </c>
      <c r="E225" s="482">
        <v>5.42</v>
      </c>
      <c r="F225" s="482">
        <v>1673946</v>
      </c>
      <c r="G225" s="482">
        <v>5.41</v>
      </c>
      <c r="H225" s="482">
        <v>9075528</v>
      </c>
      <c r="I225" s="482">
        <v>0</v>
      </c>
      <c r="K225" s="480">
        <v>44158</v>
      </c>
      <c r="L225" s="482">
        <v>10.54</v>
      </c>
      <c r="M225" s="482">
        <v>10.7</v>
      </c>
      <c r="N225" s="482">
        <v>0</v>
      </c>
      <c r="O225" s="482">
        <v>10.64</v>
      </c>
      <c r="P225" s="482">
        <v>176564.1</v>
      </c>
      <c r="Q225" s="482">
        <v>10.64</v>
      </c>
      <c r="R225" s="482">
        <v>1879234</v>
      </c>
      <c r="S225" s="482">
        <v>0</v>
      </c>
      <c r="U225" s="480">
        <v>44158</v>
      </c>
      <c r="V225" s="482">
        <v>13.39</v>
      </c>
      <c r="W225" s="482">
        <v>13.46</v>
      </c>
      <c r="X225" s="482">
        <v>0</v>
      </c>
      <c r="Y225" s="482">
        <v>13.42</v>
      </c>
      <c r="Z225" s="482">
        <v>1514619</v>
      </c>
      <c r="AA225" s="482">
        <v>13.39</v>
      </c>
      <c r="AB225" s="482">
        <v>20330560</v>
      </c>
      <c r="AC225" s="482">
        <v>0</v>
      </c>
    </row>
    <row r="226" spans="1:29">
      <c r="A226" s="480">
        <v>44159</v>
      </c>
      <c r="B226" s="482">
        <v>5.32</v>
      </c>
      <c r="C226" s="482">
        <v>5.53</v>
      </c>
      <c r="D226" s="482">
        <v>0</v>
      </c>
      <c r="E226" s="482">
        <v>5.42</v>
      </c>
      <c r="F226" s="482">
        <v>1678539</v>
      </c>
      <c r="G226" s="482">
        <v>5.42</v>
      </c>
      <c r="H226" s="482">
        <v>9103512</v>
      </c>
      <c r="I226" s="482">
        <v>0</v>
      </c>
      <c r="K226" s="480">
        <v>44159</v>
      </c>
      <c r="L226" s="482">
        <v>10.6</v>
      </c>
      <c r="M226" s="482">
        <v>10.76</v>
      </c>
      <c r="N226" s="482">
        <v>0</v>
      </c>
      <c r="O226" s="482">
        <v>10.7</v>
      </c>
      <c r="P226" s="482">
        <v>176564.1</v>
      </c>
      <c r="Q226" s="482">
        <v>10.64</v>
      </c>
      <c r="R226" s="482">
        <v>1889715</v>
      </c>
      <c r="S226" s="482">
        <v>0</v>
      </c>
      <c r="U226" s="480">
        <v>44159</v>
      </c>
      <c r="V226" s="482">
        <v>13.41</v>
      </c>
      <c r="W226" s="482">
        <v>13.48</v>
      </c>
      <c r="X226" s="482">
        <v>0</v>
      </c>
      <c r="Y226" s="482">
        <v>13.44</v>
      </c>
      <c r="Z226" s="482">
        <v>1514619</v>
      </c>
      <c r="AA226" s="482">
        <v>13.42</v>
      </c>
      <c r="AB226" s="482">
        <v>20354912</v>
      </c>
      <c r="AC226" s="482">
        <v>0</v>
      </c>
    </row>
    <row r="227" spans="1:29">
      <c r="A227" s="480">
        <v>44160</v>
      </c>
      <c r="B227" s="482">
        <v>5.32</v>
      </c>
      <c r="C227" s="482">
        <v>5.53</v>
      </c>
      <c r="D227" s="482">
        <v>0</v>
      </c>
      <c r="E227" s="482">
        <v>5.42</v>
      </c>
      <c r="F227" s="482">
        <v>1683314</v>
      </c>
      <c r="G227" s="482">
        <v>5.42</v>
      </c>
      <c r="H227" s="482">
        <v>9131109</v>
      </c>
      <c r="I227" s="482">
        <v>0</v>
      </c>
      <c r="K227" s="480">
        <v>44160</v>
      </c>
      <c r="L227" s="482">
        <v>10.65</v>
      </c>
      <c r="M227" s="482">
        <v>10.81</v>
      </c>
      <c r="N227" s="482">
        <v>0</v>
      </c>
      <c r="O227" s="482">
        <v>10.76</v>
      </c>
      <c r="P227" s="482">
        <v>176564.1</v>
      </c>
      <c r="Q227" s="482">
        <v>10.7</v>
      </c>
      <c r="R227" s="482">
        <v>1899645</v>
      </c>
      <c r="S227" s="482">
        <v>0</v>
      </c>
      <c r="U227" s="480">
        <v>44160</v>
      </c>
      <c r="V227" s="482">
        <v>13.41</v>
      </c>
      <c r="W227" s="482">
        <v>13.48</v>
      </c>
      <c r="X227" s="482">
        <v>0</v>
      </c>
      <c r="Y227" s="482">
        <v>13.44</v>
      </c>
      <c r="Z227" s="482">
        <v>1514619</v>
      </c>
      <c r="AA227" s="482">
        <v>13.44</v>
      </c>
      <c r="AB227" s="482">
        <v>20354460</v>
      </c>
      <c r="AC227" s="482">
        <v>0</v>
      </c>
    </row>
    <row r="228" spans="1:29">
      <c r="A228" s="480">
        <v>44161</v>
      </c>
      <c r="B228" s="482">
        <v>5.32</v>
      </c>
      <c r="C228" s="482">
        <v>5.54</v>
      </c>
      <c r="D228" s="482">
        <v>0</v>
      </c>
      <c r="E228" s="482">
        <v>5.43</v>
      </c>
      <c r="F228" s="482">
        <v>1683314</v>
      </c>
      <c r="G228" s="482">
        <v>5.42</v>
      </c>
      <c r="H228" s="482">
        <v>9138567</v>
      </c>
      <c r="I228" s="482">
        <v>0</v>
      </c>
      <c r="K228" s="480">
        <v>44161</v>
      </c>
      <c r="L228" s="482">
        <v>10.91</v>
      </c>
      <c r="M228" s="482">
        <v>11.08</v>
      </c>
      <c r="N228" s="482">
        <v>0</v>
      </c>
      <c r="O228" s="482">
        <v>11.02</v>
      </c>
      <c r="P228" s="482">
        <v>176657</v>
      </c>
      <c r="Q228" s="482">
        <v>10.76</v>
      </c>
      <c r="R228" s="482">
        <v>1946979</v>
      </c>
      <c r="S228" s="482">
        <v>0</v>
      </c>
      <c r="U228" s="480">
        <v>44161</v>
      </c>
      <c r="V228" s="482">
        <v>13.47</v>
      </c>
      <c r="W228" s="482">
        <v>13.54</v>
      </c>
      <c r="X228" s="482">
        <v>0</v>
      </c>
      <c r="Y228" s="482">
        <v>13.5</v>
      </c>
      <c r="Z228" s="482">
        <v>1514619</v>
      </c>
      <c r="AA228" s="482">
        <v>13.44</v>
      </c>
      <c r="AB228" s="482">
        <v>20449695</v>
      </c>
      <c r="AC228" s="482">
        <v>0</v>
      </c>
    </row>
    <row r="229" spans="1:29">
      <c r="A229" s="480">
        <v>44162</v>
      </c>
      <c r="B229" s="482">
        <v>5.32</v>
      </c>
      <c r="C229" s="482">
        <v>5.54</v>
      </c>
      <c r="D229" s="482">
        <v>0</v>
      </c>
      <c r="E229" s="482">
        <v>5.43</v>
      </c>
      <c r="F229" s="482">
        <v>1683314</v>
      </c>
      <c r="G229" s="482">
        <v>5.43</v>
      </c>
      <c r="H229" s="482">
        <v>9135703</v>
      </c>
      <c r="I229" s="482">
        <v>0</v>
      </c>
      <c r="K229" s="480">
        <v>44162</v>
      </c>
      <c r="L229" s="482">
        <v>11.04</v>
      </c>
      <c r="M229" s="482">
        <v>11.21</v>
      </c>
      <c r="N229" s="482">
        <v>0</v>
      </c>
      <c r="O229" s="482">
        <v>11.15</v>
      </c>
      <c r="P229" s="482">
        <v>176657</v>
      </c>
      <c r="Q229" s="482">
        <v>11.02</v>
      </c>
      <c r="R229" s="482">
        <v>1969896</v>
      </c>
      <c r="S229" s="482">
        <v>0</v>
      </c>
      <c r="U229" s="480">
        <v>44162</v>
      </c>
      <c r="V229" s="482">
        <v>13.51</v>
      </c>
      <c r="W229" s="482">
        <v>13.58</v>
      </c>
      <c r="X229" s="482">
        <v>0</v>
      </c>
      <c r="Y229" s="482">
        <v>13.54</v>
      </c>
      <c r="Z229" s="482">
        <v>1514619</v>
      </c>
      <c r="AA229" s="482">
        <v>13.5</v>
      </c>
      <c r="AB229" s="482">
        <v>20509929</v>
      </c>
      <c r="AC229" s="482">
        <v>0</v>
      </c>
    </row>
    <row r="230" spans="1:29">
      <c r="A230" s="480">
        <v>44165</v>
      </c>
      <c r="B230" s="482">
        <v>5.32</v>
      </c>
      <c r="C230" s="482">
        <v>5.54</v>
      </c>
      <c r="D230" s="482">
        <v>0</v>
      </c>
      <c r="E230" s="482">
        <v>5.43</v>
      </c>
      <c r="F230" s="482">
        <v>1685149</v>
      </c>
      <c r="G230" s="482">
        <v>5.43</v>
      </c>
      <c r="H230" s="482">
        <v>9153231</v>
      </c>
      <c r="I230" s="482">
        <v>0</v>
      </c>
      <c r="K230" s="480">
        <v>44165</v>
      </c>
      <c r="L230" s="482">
        <v>11.04</v>
      </c>
      <c r="M230" s="482">
        <v>11.21</v>
      </c>
      <c r="N230" s="482">
        <v>0</v>
      </c>
      <c r="O230" s="482">
        <v>11.16</v>
      </c>
      <c r="P230" s="482">
        <v>176657</v>
      </c>
      <c r="Q230" s="482">
        <v>11.15</v>
      </c>
      <c r="R230" s="482">
        <v>1970792</v>
      </c>
      <c r="S230" s="482">
        <v>0</v>
      </c>
      <c r="U230" s="480">
        <v>44165</v>
      </c>
      <c r="V230" s="482">
        <v>13.52</v>
      </c>
      <c r="W230" s="482">
        <v>13.6</v>
      </c>
      <c r="X230" s="482">
        <v>0</v>
      </c>
      <c r="Y230" s="482">
        <v>13.55</v>
      </c>
      <c r="Z230" s="482">
        <v>1514619</v>
      </c>
      <c r="AA230" s="482">
        <v>13.54</v>
      </c>
      <c r="AB230" s="482">
        <v>20530415</v>
      </c>
      <c r="AC230" s="482">
        <v>0</v>
      </c>
    </row>
    <row r="231" spans="1:29">
      <c r="A231" s="480">
        <v>44166</v>
      </c>
      <c r="B231" s="482">
        <v>5.33</v>
      </c>
      <c r="C231" s="482">
        <v>5.54</v>
      </c>
      <c r="D231" s="482">
        <v>0</v>
      </c>
      <c r="E231" s="482">
        <v>5.43</v>
      </c>
      <c r="F231" s="482">
        <v>1698453</v>
      </c>
      <c r="G231" s="482">
        <v>5.43</v>
      </c>
      <c r="H231" s="482">
        <v>9228883</v>
      </c>
      <c r="I231" s="482">
        <v>0</v>
      </c>
      <c r="K231" s="480">
        <v>44166</v>
      </c>
      <c r="L231" s="482">
        <v>11.28</v>
      </c>
      <c r="M231" s="482">
        <v>11.45</v>
      </c>
      <c r="N231" s="482">
        <v>0</v>
      </c>
      <c r="O231" s="482">
        <v>11.39</v>
      </c>
      <c r="P231" s="482">
        <v>176657</v>
      </c>
      <c r="Q231" s="482">
        <v>11.16</v>
      </c>
      <c r="R231" s="482">
        <v>2012294</v>
      </c>
      <c r="S231" s="482">
        <v>0</v>
      </c>
      <c r="U231" s="480">
        <v>44166</v>
      </c>
      <c r="V231" s="482">
        <v>13.57</v>
      </c>
      <c r="W231" s="482">
        <v>13.64</v>
      </c>
      <c r="X231" s="482">
        <v>0</v>
      </c>
      <c r="Y231" s="482">
        <v>13.6</v>
      </c>
      <c r="Z231" s="482">
        <v>1514619</v>
      </c>
      <c r="AA231" s="482">
        <v>13.55</v>
      </c>
      <c r="AB231" s="482">
        <v>20600244</v>
      </c>
      <c r="AC231" s="482">
        <v>0</v>
      </c>
    </row>
    <row r="232" spans="1:29">
      <c r="A232" s="480">
        <v>44167</v>
      </c>
      <c r="B232" s="482">
        <v>5.32</v>
      </c>
      <c r="C232" s="482">
        <v>5.53</v>
      </c>
      <c r="D232" s="482">
        <v>0</v>
      </c>
      <c r="E232" s="482">
        <v>5.43</v>
      </c>
      <c r="F232" s="482">
        <v>1699003</v>
      </c>
      <c r="G232" s="482">
        <v>5.43</v>
      </c>
      <c r="H232" s="482">
        <v>9219166</v>
      </c>
      <c r="I232" s="482">
        <v>0</v>
      </c>
      <c r="K232" s="480">
        <v>44167</v>
      </c>
      <c r="L232" s="482">
        <v>11.29</v>
      </c>
      <c r="M232" s="482">
        <v>11.46</v>
      </c>
      <c r="N232" s="482">
        <v>0</v>
      </c>
      <c r="O232" s="482">
        <v>11.41</v>
      </c>
      <c r="P232" s="482">
        <v>176657</v>
      </c>
      <c r="Q232" s="482">
        <v>11.39</v>
      </c>
      <c r="R232" s="482">
        <v>2015061</v>
      </c>
      <c r="S232" s="482">
        <v>0</v>
      </c>
      <c r="U232" s="480">
        <v>44167</v>
      </c>
      <c r="V232" s="482">
        <v>13.55</v>
      </c>
      <c r="W232" s="482">
        <v>13.62</v>
      </c>
      <c r="X232" s="482">
        <v>0</v>
      </c>
      <c r="Y232" s="482">
        <v>13.58</v>
      </c>
      <c r="Z232" s="482">
        <v>1514619</v>
      </c>
      <c r="AA232" s="482">
        <v>13.6</v>
      </c>
      <c r="AB232" s="482">
        <v>20568594</v>
      </c>
      <c r="AC232" s="482">
        <v>0</v>
      </c>
    </row>
    <row r="233" spans="1:29">
      <c r="A233" s="480">
        <v>44168</v>
      </c>
      <c r="B233" s="482">
        <v>5.31</v>
      </c>
      <c r="C233" s="482">
        <v>5.53</v>
      </c>
      <c r="D233" s="482">
        <v>0</v>
      </c>
      <c r="E233" s="482">
        <v>5.42</v>
      </c>
      <c r="F233" s="482">
        <v>1695373</v>
      </c>
      <c r="G233" s="482">
        <v>5.43</v>
      </c>
      <c r="H233" s="482">
        <v>9192997</v>
      </c>
      <c r="I233" s="482">
        <v>0</v>
      </c>
      <c r="K233" s="480">
        <v>44168</v>
      </c>
      <c r="L233" s="482">
        <v>11.41</v>
      </c>
      <c r="M233" s="482">
        <v>11.59</v>
      </c>
      <c r="N233" s="482">
        <v>0</v>
      </c>
      <c r="O233" s="482">
        <v>11.53</v>
      </c>
      <c r="P233" s="482">
        <v>176657</v>
      </c>
      <c r="Q233" s="482">
        <v>11.41</v>
      </c>
      <c r="R233" s="482">
        <v>2036814</v>
      </c>
      <c r="S233" s="482">
        <v>0</v>
      </c>
      <c r="U233" s="480">
        <v>44168</v>
      </c>
      <c r="V233" s="482">
        <v>13.61</v>
      </c>
      <c r="W233" s="482">
        <v>13.69</v>
      </c>
      <c r="X233" s="482">
        <v>0</v>
      </c>
      <c r="Y233" s="482">
        <v>13.65</v>
      </c>
      <c r="Z233" s="482">
        <v>1514619</v>
      </c>
      <c r="AA233" s="482">
        <v>13.58</v>
      </c>
      <c r="AB233" s="482">
        <v>20672233</v>
      </c>
      <c r="AC233" s="482">
        <v>0</v>
      </c>
    </row>
    <row r="234" spans="1:29">
      <c r="A234" s="480">
        <v>44169</v>
      </c>
      <c r="B234" s="482">
        <v>5.32</v>
      </c>
      <c r="C234" s="482">
        <v>5.54</v>
      </c>
      <c r="D234" s="482">
        <v>0</v>
      </c>
      <c r="E234" s="482">
        <v>5.43</v>
      </c>
      <c r="F234" s="482">
        <v>1695373</v>
      </c>
      <c r="G234" s="482">
        <v>5.42</v>
      </c>
      <c r="H234" s="482">
        <v>9200008</v>
      </c>
      <c r="I234" s="482">
        <v>0</v>
      </c>
      <c r="K234" s="480">
        <v>44169</v>
      </c>
      <c r="L234" s="482">
        <v>11.64</v>
      </c>
      <c r="M234" s="482">
        <v>11.82</v>
      </c>
      <c r="N234" s="482">
        <v>0</v>
      </c>
      <c r="O234" s="482">
        <v>11.76</v>
      </c>
      <c r="P234" s="482">
        <v>176657</v>
      </c>
      <c r="Q234" s="482">
        <v>11.53</v>
      </c>
      <c r="R234" s="482">
        <v>2076810</v>
      </c>
      <c r="S234" s="482">
        <v>0</v>
      </c>
      <c r="U234" s="480">
        <v>44169</v>
      </c>
      <c r="V234" s="482">
        <v>13.68</v>
      </c>
      <c r="W234" s="482">
        <v>13.76</v>
      </c>
      <c r="X234" s="482">
        <v>0</v>
      </c>
      <c r="Y234" s="482">
        <v>13.72</v>
      </c>
      <c r="Z234" s="482">
        <v>1514619</v>
      </c>
      <c r="AA234" s="482">
        <v>13.65</v>
      </c>
      <c r="AB234" s="482">
        <v>20775959</v>
      </c>
      <c r="AC234" s="482">
        <v>0</v>
      </c>
    </row>
    <row r="235" spans="1:29">
      <c r="A235" s="480">
        <v>44172</v>
      </c>
      <c r="B235" s="482">
        <v>5.33</v>
      </c>
      <c r="C235" s="482">
        <v>5.54</v>
      </c>
      <c r="D235" s="482">
        <v>0</v>
      </c>
      <c r="E235" s="482">
        <v>5.44</v>
      </c>
      <c r="F235" s="482">
        <v>1700164</v>
      </c>
      <c r="G235" s="482">
        <v>5.43</v>
      </c>
      <c r="H235" s="482">
        <v>9242196</v>
      </c>
      <c r="I235" s="482">
        <v>0</v>
      </c>
      <c r="K235" s="480">
        <v>44172</v>
      </c>
      <c r="L235" s="482">
        <v>11.63</v>
      </c>
      <c r="M235" s="482">
        <v>11.81</v>
      </c>
      <c r="N235" s="482">
        <v>0</v>
      </c>
      <c r="O235" s="482">
        <v>11.75</v>
      </c>
      <c r="P235" s="482">
        <v>176657</v>
      </c>
      <c r="Q235" s="482">
        <v>11.76</v>
      </c>
      <c r="R235" s="482">
        <v>2075853</v>
      </c>
      <c r="S235" s="482">
        <v>0</v>
      </c>
      <c r="U235" s="480">
        <v>44172</v>
      </c>
      <c r="V235" s="482">
        <v>13.69</v>
      </c>
      <c r="W235" s="482">
        <v>13.77</v>
      </c>
      <c r="X235" s="482">
        <v>0</v>
      </c>
      <c r="Y235" s="482">
        <v>13.73</v>
      </c>
      <c r="Z235" s="482">
        <v>1514619</v>
      </c>
      <c r="AA235" s="482">
        <v>13.72</v>
      </c>
      <c r="AB235" s="482">
        <v>20790537</v>
      </c>
      <c r="AC235" s="482">
        <v>0</v>
      </c>
    </row>
    <row r="236" spans="1:29">
      <c r="A236" s="480">
        <v>44173</v>
      </c>
      <c r="B236" s="482">
        <v>5.33</v>
      </c>
      <c r="C236" s="482">
        <v>5.54</v>
      </c>
      <c r="D236" s="482">
        <v>0</v>
      </c>
      <c r="E236" s="482">
        <v>5.44</v>
      </c>
      <c r="F236" s="482">
        <v>1702761</v>
      </c>
      <c r="G236" s="482">
        <v>5.44</v>
      </c>
      <c r="H236" s="482">
        <v>9254910</v>
      </c>
      <c r="I236" s="482">
        <v>0</v>
      </c>
      <c r="K236" s="480">
        <v>44173</v>
      </c>
      <c r="L236" s="482">
        <v>11.67</v>
      </c>
      <c r="M236" s="482">
        <v>11.85</v>
      </c>
      <c r="N236" s="482">
        <v>0</v>
      </c>
      <c r="O236" s="482">
        <v>11.79</v>
      </c>
      <c r="P236" s="482">
        <v>176657</v>
      </c>
      <c r="Q236" s="482">
        <v>11.75</v>
      </c>
      <c r="R236" s="482">
        <v>2083062</v>
      </c>
      <c r="S236" s="482">
        <v>0</v>
      </c>
      <c r="U236" s="480">
        <v>44173</v>
      </c>
      <c r="V236" s="482">
        <v>13.7</v>
      </c>
      <c r="W236" s="482">
        <v>13.78</v>
      </c>
      <c r="X236" s="482">
        <v>0</v>
      </c>
      <c r="Y236" s="482">
        <v>13.73</v>
      </c>
      <c r="Z236" s="482">
        <v>1514619</v>
      </c>
      <c r="AA236" s="482">
        <v>13.73</v>
      </c>
      <c r="AB236" s="482">
        <v>20802783</v>
      </c>
      <c r="AC236" s="482">
        <v>0</v>
      </c>
    </row>
    <row r="237" spans="1:29">
      <c r="A237" s="480">
        <v>44174</v>
      </c>
      <c r="B237" s="482">
        <v>5.33</v>
      </c>
      <c r="C237" s="482">
        <v>5.54</v>
      </c>
      <c r="D237" s="482">
        <v>0</v>
      </c>
      <c r="E237" s="482">
        <v>5.43</v>
      </c>
      <c r="F237" s="482">
        <v>1704227</v>
      </c>
      <c r="G237" s="482">
        <v>5.44</v>
      </c>
      <c r="H237" s="482">
        <v>9261680</v>
      </c>
      <c r="I237" s="482">
        <v>0</v>
      </c>
      <c r="K237" s="480">
        <v>44174</v>
      </c>
      <c r="L237" s="482">
        <v>11.72</v>
      </c>
      <c r="M237" s="482">
        <v>11.89</v>
      </c>
      <c r="N237" s="482">
        <v>0</v>
      </c>
      <c r="O237" s="482">
        <v>11.83</v>
      </c>
      <c r="P237" s="482">
        <v>179888.1</v>
      </c>
      <c r="Q237" s="482">
        <v>11.79</v>
      </c>
      <c r="R237" s="482">
        <v>2128867</v>
      </c>
      <c r="S237" s="482">
        <v>0</v>
      </c>
      <c r="U237" s="480">
        <v>44174</v>
      </c>
      <c r="V237" s="482">
        <v>13.74</v>
      </c>
      <c r="W237" s="482">
        <v>13.81</v>
      </c>
      <c r="X237" s="482">
        <v>0</v>
      </c>
      <c r="Y237" s="482">
        <v>13.77</v>
      </c>
      <c r="Z237" s="482">
        <v>1514619</v>
      </c>
      <c r="AA237" s="482">
        <v>13.73</v>
      </c>
      <c r="AB237" s="482">
        <v>20860117</v>
      </c>
      <c r="AC237" s="482">
        <v>0</v>
      </c>
    </row>
    <row r="238" spans="1:29">
      <c r="A238" s="480">
        <v>44175</v>
      </c>
      <c r="B238" s="482">
        <v>5.34</v>
      </c>
      <c r="C238" s="482">
        <v>5.55</v>
      </c>
      <c r="D238" s="482">
        <v>0</v>
      </c>
      <c r="E238" s="482">
        <v>5.44</v>
      </c>
      <c r="F238" s="482">
        <v>1709084</v>
      </c>
      <c r="G238" s="482">
        <v>5.43</v>
      </c>
      <c r="H238" s="482">
        <v>9305416</v>
      </c>
      <c r="I238" s="482">
        <v>0</v>
      </c>
      <c r="K238" s="480">
        <v>44175</v>
      </c>
      <c r="L238" s="482">
        <v>11.46</v>
      </c>
      <c r="M238" s="482">
        <v>11.64</v>
      </c>
      <c r="N238" s="482">
        <v>0</v>
      </c>
      <c r="O238" s="482">
        <v>11.58</v>
      </c>
      <c r="P238" s="482">
        <v>179888.1</v>
      </c>
      <c r="Q238" s="482">
        <v>11.83</v>
      </c>
      <c r="R238" s="482">
        <v>2082796</v>
      </c>
      <c r="S238" s="482">
        <v>0</v>
      </c>
      <c r="U238" s="480">
        <v>44175</v>
      </c>
      <c r="V238" s="482">
        <v>13.66</v>
      </c>
      <c r="W238" s="482">
        <v>13.74</v>
      </c>
      <c r="X238" s="482">
        <v>0</v>
      </c>
      <c r="Y238" s="482">
        <v>13.7</v>
      </c>
      <c r="Z238" s="482">
        <v>1514619</v>
      </c>
      <c r="AA238" s="482">
        <v>13.77</v>
      </c>
      <c r="AB238" s="482">
        <v>20744834</v>
      </c>
      <c r="AC238" s="482">
        <v>0</v>
      </c>
    </row>
    <row r="239" spans="1:29">
      <c r="A239" s="480">
        <v>44176</v>
      </c>
      <c r="B239" s="482">
        <v>5.33</v>
      </c>
      <c r="C239" s="482">
        <v>5.54</v>
      </c>
      <c r="D239" s="482">
        <v>0</v>
      </c>
      <c r="E239" s="482">
        <v>5.43</v>
      </c>
      <c r="F239" s="482">
        <v>1713657</v>
      </c>
      <c r="G239" s="482">
        <v>5.44</v>
      </c>
      <c r="H239" s="482">
        <v>9313211</v>
      </c>
      <c r="I239" s="482">
        <v>0</v>
      </c>
      <c r="K239" s="480">
        <v>44176</v>
      </c>
      <c r="L239" s="482">
        <v>11.54</v>
      </c>
      <c r="M239" s="482">
        <v>11.71</v>
      </c>
      <c r="N239" s="482">
        <v>0</v>
      </c>
      <c r="O239" s="482">
        <v>11.65</v>
      </c>
      <c r="P239" s="482">
        <v>179888.1</v>
      </c>
      <c r="Q239" s="482">
        <v>11.58</v>
      </c>
      <c r="R239" s="482">
        <v>2096251</v>
      </c>
      <c r="S239" s="482">
        <v>0</v>
      </c>
      <c r="U239" s="480">
        <v>44176</v>
      </c>
      <c r="V239" s="482">
        <v>13.68</v>
      </c>
      <c r="W239" s="482">
        <v>13.76</v>
      </c>
      <c r="X239" s="482">
        <v>0</v>
      </c>
      <c r="Y239" s="482">
        <v>13.72</v>
      </c>
      <c r="Z239" s="482">
        <v>1514619</v>
      </c>
      <c r="AA239" s="482">
        <v>13.7</v>
      </c>
      <c r="AB239" s="482">
        <v>20777909</v>
      </c>
      <c r="AC239" s="482">
        <v>0</v>
      </c>
    </row>
    <row r="240" spans="1:29">
      <c r="A240" s="480">
        <v>44179</v>
      </c>
      <c r="B240" s="482">
        <v>5.33</v>
      </c>
      <c r="C240" s="482">
        <v>5.55</v>
      </c>
      <c r="D240" s="482">
        <v>0</v>
      </c>
      <c r="E240" s="482">
        <v>5.44</v>
      </c>
      <c r="F240" s="482">
        <v>1713657</v>
      </c>
      <c r="G240" s="482">
        <v>5.43</v>
      </c>
      <c r="H240" s="482">
        <v>9316097</v>
      </c>
      <c r="I240" s="482">
        <v>0</v>
      </c>
      <c r="K240" s="480">
        <v>44179</v>
      </c>
      <c r="L240" s="482">
        <v>11.64</v>
      </c>
      <c r="M240" s="482">
        <v>11.81</v>
      </c>
      <c r="N240" s="482">
        <v>0</v>
      </c>
      <c r="O240" s="482">
        <v>11.76</v>
      </c>
      <c r="P240" s="482">
        <v>180317.2</v>
      </c>
      <c r="Q240" s="482">
        <v>11.65</v>
      </c>
      <c r="R240" s="482">
        <v>2119797</v>
      </c>
      <c r="S240" s="482">
        <v>0</v>
      </c>
      <c r="U240" s="480">
        <v>44179</v>
      </c>
      <c r="V240" s="482">
        <v>13.71</v>
      </c>
      <c r="W240" s="482">
        <v>13.79</v>
      </c>
      <c r="X240" s="482">
        <v>0</v>
      </c>
      <c r="Y240" s="482">
        <v>13.75</v>
      </c>
      <c r="Z240" s="482">
        <v>1514619</v>
      </c>
      <c r="AA240" s="482">
        <v>13.72</v>
      </c>
      <c r="AB240" s="482">
        <v>20824066</v>
      </c>
      <c r="AC240" s="482">
        <v>0</v>
      </c>
    </row>
    <row r="241" spans="1:29">
      <c r="A241" s="480">
        <v>44180</v>
      </c>
      <c r="B241" s="482">
        <v>5.34</v>
      </c>
      <c r="C241" s="482">
        <v>5.55</v>
      </c>
      <c r="D241" s="482">
        <v>0</v>
      </c>
      <c r="E241" s="482">
        <v>5.45</v>
      </c>
      <c r="F241" s="482">
        <v>1717329</v>
      </c>
      <c r="G241" s="482">
        <v>5.44</v>
      </c>
      <c r="H241" s="482">
        <v>9351376</v>
      </c>
      <c r="I241" s="482">
        <v>0</v>
      </c>
      <c r="K241" s="480">
        <v>44180</v>
      </c>
      <c r="L241" s="482">
        <v>11.61</v>
      </c>
      <c r="M241" s="482">
        <v>11.79</v>
      </c>
      <c r="N241" s="482">
        <v>0</v>
      </c>
      <c r="O241" s="482">
        <v>11.73</v>
      </c>
      <c r="P241" s="482">
        <v>180317.2</v>
      </c>
      <c r="Q241" s="482">
        <v>11.76</v>
      </c>
      <c r="R241" s="482">
        <v>2115350</v>
      </c>
      <c r="S241" s="482">
        <v>0</v>
      </c>
      <c r="U241" s="480">
        <v>44180</v>
      </c>
      <c r="V241" s="482">
        <v>13.74</v>
      </c>
      <c r="W241" s="482">
        <v>13.81</v>
      </c>
      <c r="X241" s="482">
        <v>0</v>
      </c>
      <c r="Y241" s="482">
        <v>13.77</v>
      </c>
      <c r="Z241" s="482">
        <v>1514619</v>
      </c>
      <c r="AA241" s="482">
        <v>13.75</v>
      </c>
      <c r="AB241" s="482">
        <v>20857869</v>
      </c>
      <c r="AC241" s="482">
        <v>0</v>
      </c>
    </row>
    <row r="242" spans="1:29">
      <c r="A242" s="480">
        <v>44181</v>
      </c>
      <c r="B242" s="482">
        <v>5.34</v>
      </c>
      <c r="C242" s="482">
        <v>5.56</v>
      </c>
      <c r="D242" s="482">
        <v>0</v>
      </c>
      <c r="E242" s="482">
        <v>5.45</v>
      </c>
      <c r="F242" s="482">
        <v>1717329</v>
      </c>
      <c r="G242" s="482">
        <v>5.45</v>
      </c>
      <c r="H242" s="482">
        <v>9353135</v>
      </c>
      <c r="I242" s="482">
        <v>0</v>
      </c>
      <c r="K242" s="480">
        <v>44181</v>
      </c>
      <c r="L242" s="482">
        <v>11.68</v>
      </c>
      <c r="M242" s="482">
        <v>11.86</v>
      </c>
      <c r="N242" s="482">
        <v>0</v>
      </c>
      <c r="O242" s="482">
        <v>11.8</v>
      </c>
      <c r="P242" s="482">
        <v>180317.2</v>
      </c>
      <c r="Q242" s="482">
        <v>11.73</v>
      </c>
      <c r="R242" s="482">
        <v>2128096</v>
      </c>
      <c r="S242" s="482">
        <v>0</v>
      </c>
      <c r="U242" s="480">
        <v>44181</v>
      </c>
      <c r="V242" s="482">
        <v>13.74</v>
      </c>
      <c r="W242" s="482">
        <v>13.81</v>
      </c>
      <c r="X242" s="482">
        <v>0</v>
      </c>
      <c r="Y242" s="482">
        <v>13.77</v>
      </c>
      <c r="Z242" s="482">
        <v>1514619</v>
      </c>
      <c r="AA242" s="482">
        <v>13.77</v>
      </c>
      <c r="AB242" s="482">
        <v>20861119</v>
      </c>
      <c r="AC242" s="482">
        <v>0</v>
      </c>
    </row>
    <row r="243" spans="1:29">
      <c r="A243" s="480">
        <v>44182</v>
      </c>
      <c r="B243" s="482">
        <v>5.33</v>
      </c>
      <c r="C243" s="482">
        <v>5.55</v>
      </c>
      <c r="D243" s="482">
        <v>0</v>
      </c>
      <c r="E243" s="482">
        <v>5.44</v>
      </c>
      <c r="F243" s="482">
        <v>1717329</v>
      </c>
      <c r="G243" s="482">
        <v>5.45</v>
      </c>
      <c r="H243" s="482">
        <v>9344320</v>
      </c>
      <c r="I243" s="482">
        <v>0</v>
      </c>
      <c r="K243" s="480">
        <v>44182</v>
      </c>
      <c r="L243" s="482">
        <v>11.67</v>
      </c>
      <c r="M243" s="482">
        <v>11.85</v>
      </c>
      <c r="N243" s="482">
        <v>0</v>
      </c>
      <c r="O243" s="482">
        <v>11.79</v>
      </c>
      <c r="P243" s="482">
        <v>183155.7</v>
      </c>
      <c r="Q243" s="482">
        <v>11.8</v>
      </c>
      <c r="R243" s="482">
        <v>2159160</v>
      </c>
      <c r="S243" s="482">
        <v>0</v>
      </c>
      <c r="U243" s="480">
        <v>44182</v>
      </c>
      <c r="V243" s="482">
        <v>13.74</v>
      </c>
      <c r="W243" s="482">
        <v>13.81</v>
      </c>
      <c r="X243" s="482">
        <v>0</v>
      </c>
      <c r="Y243" s="482">
        <v>13.77</v>
      </c>
      <c r="Z243" s="482">
        <v>1514619</v>
      </c>
      <c r="AA243" s="482">
        <v>13.77</v>
      </c>
      <c r="AB243" s="482">
        <v>20857252</v>
      </c>
      <c r="AC243" s="482">
        <v>0</v>
      </c>
    </row>
    <row r="244" spans="1:29">
      <c r="A244" s="480">
        <v>44183</v>
      </c>
      <c r="B244" s="482">
        <v>5.32</v>
      </c>
      <c r="C244" s="482">
        <v>5.54</v>
      </c>
      <c r="D244" s="482">
        <v>0</v>
      </c>
      <c r="E244" s="482">
        <v>5.43</v>
      </c>
      <c r="F244" s="482">
        <v>1717329</v>
      </c>
      <c r="G244" s="482">
        <v>5.44</v>
      </c>
      <c r="H244" s="482">
        <v>9319137</v>
      </c>
      <c r="I244" s="482">
        <v>0</v>
      </c>
      <c r="K244" s="480">
        <v>44183</v>
      </c>
      <c r="L244" s="482">
        <v>11.81</v>
      </c>
      <c r="M244" s="482">
        <v>11.98</v>
      </c>
      <c r="N244" s="482">
        <v>0</v>
      </c>
      <c r="O244" s="482">
        <v>11.92</v>
      </c>
      <c r="P244" s="482">
        <v>183155.7</v>
      </c>
      <c r="Q244" s="482">
        <v>11.79</v>
      </c>
      <c r="R244" s="482">
        <v>2184015</v>
      </c>
      <c r="S244" s="482">
        <v>0</v>
      </c>
      <c r="U244" s="480">
        <v>44183</v>
      </c>
      <c r="V244" s="482">
        <v>13.73</v>
      </c>
      <c r="W244" s="482">
        <v>13.81</v>
      </c>
      <c r="X244" s="482">
        <v>0</v>
      </c>
      <c r="Y244" s="482">
        <v>13.77</v>
      </c>
      <c r="Z244" s="482">
        <v>1514619</v>
      </c>
      <c r="AA244" s="482">
        <v>13.77</v>
      </c>
      <c r="AB244" s="482">
        <v>20853144</v>
      </c>
      <c r="AC244" s="482">
        <v>0</v>
      </c>
    </row>
    <row r="245" spans="1:29">
      <c r="A245" s="480">
        <v>44186</v>
      </c>
      <c r="B245" s="482">
        <v>5.31</v>
      </c>
      <c r="C245" s="482">
        <v>5.53</v>
      </c>
      <c r="D245" s="482">
        <v>0</v>
      </c>
      <c r="E245" s="482">
        <v>5.42</v>
      </c>
      <c r="F245" s="482">
        <v>1717736</v>
      </c>
      <c r="G245" s="482">
        <v>5.43</v>
      </c>
      <c r="H245" s="482">
        <v>9308909</v>
      </c>
      <c r="I245" s="482">
        <v>0</v>
      </c>
      <c r="K245" s="480">
        <v>44186</v>
      </c>
      <c r="L245" s="482">
        <v>11.41</v>
      </c>
      <c r="M245" s="482">
        <v>11.59</v>
      </c>
      <c r="N245" s="482">
        <v>0</v>
      </c>
      <c r="O245" s="482">
        <v>11.53</v>
      </c>
      <c r="P245" s="482">
        <v>183155.7</v>
      </c>
      <c r="Q245" s="482">
        <v>11.92</v>
      </c>
      <c r="R245" s="482">
        <v>2111662</v>
      </c>
      <c r="S245" s="482">
        <v>0</v>
      </c>
      <c r="U245" s="480">
        <v>44186</v>
      </c>
      <c r="V245" s="482">
        <v>13.63</v>
      </c>
      <c r="W245" s="482">
        <v>13.7</v>
      </c>
      <c r="X245" s="482">
        <v>0</v>
      </c>
      <c r="Y245" s="482">
        <v>13.66</v>
      </c>
      <c r="Z245" s="482">
        <v>1514619</v>
      </c>
      <c r="AA245" s="482">
        <v>13.77</v>
      </c>
      <c r="AB245" s="482">
        <v>20688615</v>
      </c>
      <c r="AC245" s="482">
        <v>0</v>
      </c>
    </row>
    <row r="246" spans="1:29">
      <c r="A246" s="480">
        <v>44187</v>
      </c>
      <c r="B246" s="482">
        <v>5.31</v>
      </c>
      <c r="C246" s="482">
        <v>5.53</v>
      </c>
      <c r="D246" s="482">
        <v>0</v>
      </c>
      <c r="E246" s="482">
        <v>5.42</v>
      </c>
      <c r="F246" s="482">
        <v>1718655</v>
      </c>
      <c r="G246" s="482">
        <v>5.42</v>
      </c>
      <c r="H246" s="482">
        <v>9315633</v>
      </c>
      <c r="I246" s="482">
        <v>0</v>
      </c>
      <c r="K246" s="480">
        <v>44187</v>
      </c>
      <c r="L246" s="482">
        <v>11.58</v>
      </c>
      <c r="M246" s="482">
        <v>11.75</v>
      </c>
      <c r="N246" s="482">
        <v>0</v>
      </c>
      <c r="O246" s="482">
        <v>11.69</v>
      </c>
      <c r="P246" s="482">
        <v>185237.4</v>
      </c>
      <c r="Q246" s="482">
        <v>11.53</v>
      </c>
      <c r="R246" s="482">
        <v>2165820</v>
      </c>
      <c r="S246" s="482">
        <v>0</v>
      </c>
      <c r="U246" s="480">
        <v>44187</v>
      </c>
      <c r="V246" s="482">
        <v>13.66</v>
      </c>
      <c r="W246" s="482">
        <v>13.73</v>
      </c>
      <c r="X246" s="482">
        <v>0</v>
      </c>
      <c r="Y246" s="482">
        <v>13.69</v>
      </c>
      <c r="Z246" s="482">
        <v>1514619</v>
      </c>
      <c r="AA246" s="482">
        <v>13.66</v>
      </c>
      <c r="AB246" s="482">
        <v>20738822</v>
      </c>
      <c r="AC246" s="482">
        <v>0</v>
      </c>
    </row>
    <row r="247" spans="1:29">
      <c r="A247" s="480">
        <v>44188</v>
      </c>
      <c r="B247" s="482">
        <v>5.31</v>
      </c>
      <c r="C247" s="482">
        <v>5.53</v>
      </c>
      <c r="D247" s="482">
        <v>0</v>
      </c>
      <c r="E247" s="482">
        <v>5.42</v>
      </c>
      <c r="F247" s="482">
        <v>1718655</v>
      </c>
      <c r="G247" s="482">
        <v>5.42</v>
      </c>
      <c r="H247" s="482">
        <v>9318770</v>
      </c>
      <c r="I247" s="482">
        <v>0</v>
      </c>
      <c r="K247" s="480">
        <v>44188</v>
      </c>
      <c r="L247" s="482">
        <v>11.66</v>
      </c>
      <c r="M247" s="482">
        <v>11.84</v>
      </c>
      <c r="N247" s="482">
        <v>0</v>
      </c>
      <c r="O247" s="482">
        <v>11.78</v>
      </c>
      <c r="P247" s="482">
        <v>185408</v>
      </c>
      <c r="Q247" s="482">
        <v>11.69</v>
      </c>
      <c r="R247" s="482">
        <v>2183663</v>
      </c>
      <c r="S247" s="482">
        <v>0</v>
      </c>
      <c r="U247" s="480">
        <v>44188</v>
      </c>
      <c r="V247" s="482">
        <v>13.68</v>
      </c>
      <c r="W247" s="482">
        <v>13.76</v>
      </c>
      <c r="X247" s="482">
        <v>0</v>
      </c>
      <c r="Y247" s="482">
        <v>13.71</v>
      </c>
      <c r="Z247" s="482">
        <v>1514619</v>
      </c>
      <c r="AA247" s="482">
        <v>13.69</v>
      </c>
      <c r="AB247" s="482">
        <v>20772018</v>
      </c>
      <c r="AC247" s="482">
        <v>0</v>
      </c>
    </row>
    <row r="248" spans="1:29">
      <c r="A248" s="480">
        <v>44189</v>
      </c>
      <c r="B248" s="482">
        <v>5.31</v>
      </c>
      <c r="C248" s="482">
        <v>5.53</v>
      </c>
      <c r="D248" s="482">
        <v>0</v>
      </c>
      <c r="E248" s="482">
        <v>5.42</v>
      </c>
      <c r="F248" s="482">
        <v>1718655</v>
      </c>
      <c r="G248" s="482">
        <v>5.42</v>
      </c>
      <c r="H248" s="482">
        <v>9320600</v>
      </c>
      <c r="I248" s="482">
        <v>0</v>
      </c>
      <c r="K248" s="480">
        <v>44189</v>
      </c>
      <c r="L248" s="482">
        <v>11.66</v>
      </c>
      <c r="M248" s="482">
        <v>11.84</v>
      </c>
      <c r="N248" s="482">
        <v>0</v>
      </c>
      <c r="O248" s="482">
        <v>11.78</v>
      </c>
      <c r="P248" s="482">
        <v>185408</v>
      </c>
      <c r="Q248" s="482">
        <v>11.78</v>
      </c>
      <c r="R248" s="482">
        <v>2183650</v>
      </c>
      <c r="S248" s="482">
        <v>0</v>
      </c>
      <c r="U248" s="480">
        <v>44189</v>
      </c>
      <c r="V248" s="482">
        <v>13.68</v>
      </c>
      <c r="W248" s="482">
        <v>13.75</v>
      </c>
      <c r="X248" s="482">
        <v>0</v>
      </c>
      <c r="Y248" s="482">
        <v>13.71</v>
      </c>
      <c r="Z248" s="482">
        <v>1514619</v>
      </c>
      <c r="AA248" s="482">
        <v>13.71</v>
      </c>
      <c r="AB248" s="482">
        <v>20767945</v>
      </c>
      <c r="AC248" s="482">
        <v>0</v>
      </c>
    </row>
    <row r="249" spans="1:29">
      <c r="A249" s="480">
        <v>44193</v>
      </c>
      <c r="B249" s="482">
        <v>5.32</v>
      </c>
      <c r="C249" s="482">
        <v>5.54</v>
      </c>
      <c r="D249" s="482">
        <v>0</v>
      </c>
      <c r="E249" s="482">
        <v>5.43</v>
      </c>
      <c r="F249" s="482">
        <v>1718655</v>
      </c>
      <c r="G249" s="482">
        <v>5.42</v>
      </c>
      <c r="H249" s="482">
        <v>9334551</v>
      </c>
      <c r="I249" s="482">
        <v>0</v>
      </c>
      <c r="K249" s="480">
        <v>44193</v>
      </c>
      <c r="L249" s="482">
        <v>11.97</v>
      </c>
      <c r="M249" s="482">
        <v>12.15</v>
      </c>
      <c r="N249" s="482">
        <v>0</v>
      </c>
      <c r="O249" s="482">
        <v>12.09</v>
      </c>
      <c r="P249" s="482">
        <v>185408</v>
      </c>
      <c r="Q249" s="482">
        <v>11.78</v>
      </c>
      <c r="R249" s="482">
        <v>2242051</v>
      </c>
      <c r="S249" s="482">
        <v>0</v>
      </c>
      <c r="U249" s="480">
        <v>44193</v>
      </c>
      <c r="V249" s="482">
        <v>13.76</v>
      </c>
      <c r="W249" s="482">
        <v>13.83</v>
      </c>
      <c r="X249" s="482">
        <v>0</v>
      </c>
      <c r="Y249" s="482">
        <v>13.79</v>
      </c>
      <c r="Z249" s="482">
        <v>1514619</v>
      </c>
      <c r="AA249" s="482">
        <v>13.71</v>
      </c>
      <c r="AB249" s="482">
        <v>20889279</v>
      </c>
      <c r="AC249" s="482">
        <v>0</v>
      </c>
    </row>
    <row r="250" spans="1:29">
      <c r="A250" s="480">
        <v>44194</v>
      </c>
      <c r="B250" s="482">
        <v>5.32</v>
      </c>
      <c r="C250" s="482">
        <v>5.54</v>
      </c>
      <c r="D250" s="482">
        <v>0</v>
      </c>
      <c r="E250" s="482">
        <v>5.43</v>
      </c>
      <c r="F250" s="482">
        <v>1718655</v>
      </c>
      <c r="G250" s="482">
        <v>5.43</v>
      </c>
      <c r="H250" s="482">
        <v>9332040</v>
      </c>
      <c r="I250" s="482">
        <v>0</v>
      </c>
      <c r="K250" s="480">
        <v>44194</v>
      </c>
      <c r="L250" s="482">
        <v>11.96</v>
      </c>
      <c r="M250" s="482">
        <v>12.14</v>
      </c>
      <c r="N250" s="482">
        <v>0</v>
      </c>
      <c r="O250" s="482">
        <v>12.08</v>
      </c>
      <c r="P250" s="482">
        <v>185408</v>
      </c>
      <c r="Q250" s="482">
        <v>12.09</v>
      </c>
      <c r="R250" s="482">
        <v>2240490</v>
      </c>
      <c r="S250" s="482">
        <v>0</v>
      </c>
      <c r="U250" s="480">
        <v>44194</v>
      </c>
      <c r="V250" s="482">
        <v>13.77</v>
      </c>
      <c r="W250" s="482">
        <v>13.85</v>
      </c>
      <c r="X250" s="482">
        <v>0</v>
      </c>
      <c r="Y250" s="482">
        <v>13.81</v>
      </c>
      <c r="Z250" s="482">
        <v>1514619</v>
      </c>
      <c r="AA250" s="482">
        <v>13.79</v>
      </c>
      <c r="AB250" s="482">
        <v>20914924</v>
      </c>
      <c r="AC250" s="482">
        <v>0</v>
      </c>
    </row>
    <row r="251" spans="1:29">
      <c r="A251" s="480">
        <v>44195</v>
      </c>
      <c r="B251" s="482">
        <v>5.32</v>
      </c>
      <c r="C251" s="482">
        <v>5.54</v>
      </c>
      <c r="D251" s="482">
        <v>0</v>
      </c>
      <c r="E251" s="482">
        <v>5.43</v>
      </c>
      <c r="F251" s="482">
        <v>1731435</v>
      </c>
      <c r="G251" s="482">
        <v>5.43</v>
      </c>
      <c r="H251" s="482">
        <v>9401151</v>
      </c>
      <c r="I251" s="482">
        <v>0</v>
      </c>
      <c r="K251" s="480">
        <v>44195</v>
      </c>
      <c r="L251" s="482">
        <v>11.96</v>
      </c>
      <c r="M251" s="482">
        <v>12.15</v>
      </c>
      <c r="N251" s="482">
        <v>0</v>
      </c>
      <c r="O251" s="482">
        <v>12.08</v>
      </c>
      <c r="P251" s="482">
        <v>185490.8</v>
      </c>
      <c r="Q251" s="482">
        <v>12.08</v>
      </c>
      <c r="R251" s="482">
        <v>2241591</v>
      </c>
      <c r="S251" s="482">
        <v>0</v>
      </c>
      <c r="U251" s="480">
        <v>44195</v>
      </c>
      <c r="V251" s="482">
        <v>13.79</v>
      </c>
      <c r="W251" s="482">
        <v>13.86</v>
      </c>
      <c r="X251" s="482">
        <v>0</v>
      </c>
      <c r="Y251" s="482">
        <v>13.82</v>
      </c>
      <c r="Z251" s="482">
        <v>1514619</v>
      </c>
      <c r="AA251" s="482">
        <v>13.81</v>
      </c>
      <c r="AB251" s="482">
        <v>20931483</v>
      </c>
      <c r="AC251" s="482">
        <v>0</v>
      </c>
    </row>
    <row r="252" spans="1:29">
      <c r="A252" s="480">
        <v>44196</v>
      </c>
      <c r="B252" s="482">
        <v>5.27</v>
      </c>
      <c r="C252" s="482">
        <v>5.49</v>
      </c>
      <c r="D252" s="482">
        <v>0</v>
      </c>
      <c r="E252" s="482">
        <v>5.38</v>
      </c>
      <c r="F252" s="482">
        <v>1817909</v>
      </c>
      <c r="G252" s="482">
        <v>5.43</v>
      </c>
      <c r="H252" s="482">
        <v>9780052</v>
      </c>
      <c r="I252" s="482">
        <v>0</v>
      </c>
      <c r="K252" s="480">
        <v>44196</v>
      </c>
      <c r="L252" s="482">
        <v>11.97</v>
      </c>
      <c r="M252" s="482">
        <v>12.15</v>
      </c>
      <c r="N252" s="482">
        <v>0</v>
      </c>
      <c r="O252" s="482">
        <v>12.09</v>
      </c>
      <c r="P252" s="482">
        <v>185490.8</v>
      </c>
      <c r="Q252" s="482">
        <v>12.08</v>
      </c>
      <c r="R252" s="482">
        <v>2242784</v>
      </c>
      <c r="S252" s="482">
        <v>0</v>
      </c>
      <c r="U252" s="480">
        <v>44196</v>
      </c>
      <c r="V252" s="482">
        <v>13.78</v>
      </c>
      <c r="W252" s="482">
        <v>13.86</v>
      </c>
      <c r="X252" s="482">
        <v>0</v>
      </c>
      <c r="Y252" s="482">
        <v>13.82</v>
      </c>
      <c r="Z252" s="482">
        <v>1514619</v>
      </c>
      <c r="AA252" s="482">
        <v>13.82</v>
      </c>
      <c r="AB252" s="482">
        <v>20926560</v>
      </c>
      <c r="AC252" s="482">
        <v>0</v>
      </c>
    </row>
    <row r="253" spans="1:29">
      <c r="A253" s="480">
        <v>44197</v>
      </c>
      <c r="B253" s="482">
        <v>5.27</v>
      </c>
      <c r="C253" s="482">
        <v>5.49</v>
      </c>
      <c r="D253" s="482">
        <v>0</v>
      </c>
      <c r="E253" s="482">
        <v>5.38</v>
      </c>
      <c r="F253" s="482">
        <v>1817909</v>
      </c>
      <c r="G253" s="482">
        <v>5.38</v>
      </c>
      <c r="H253" s="482">
        <v>9780052</v>
      </c>
      <c r="I253" s="482">
        <v>0</v>
      </c>
      <c r="K253" s="480">
        <v>44197</v>
      </c>
      <c r="L253" s="482">
        <v>11.97</v>
      </c>
      <c r="M253" s="482">
        <v>12.15</v>
      </c>
      <c r="N253" s="482">
        <v>0</v>
      </c>
      <c r="O253" s="482">
        <v>12.09</v>
      </c>
      <c r="P253" s="482">
        <v>185490.8</v>
      </c>
      <c r="Q253" s="482">
        <v>12.09</v>
      </c>
      <c r="R253" s="482">
        <v>2242784</v>
      </c>
      <c r="S253" s="482">
        <v>0</v>
      </c>
      <c r="U253" s="480">
        <v>44197</v>
      </c>
      <c r="V253" s="482">
        <v>13.78</v>
      </c>
      <c r="W253" s="482">
        <v>13.86</v>
      </c>
      <c r="X253" s="482">
        <v>0</v>
      </c>
      <c r="Y253" s="482">
        <v>13.82</v>
      </c>
      <c r="Z253" s="482">
        <v>1514619</v>
      </c>
      <c r="AA253" s="482">
        <v>13.82</v>
      </c>
      <c r="AB253" s="482">
        <v>20926560</v>
      </c>
      <c r="AC253" s="482">
        <v>0</v>
      </c>
    </row>
    <row r="254" spans="1:29">
      <c r="A254" s="480">
        <v>44201</v>
      </c>
      <c r="B254" s="482">
        <v>5.27</v>
      </c>
      <c r="C254" s="482">
        <v>5.49</v>
      </c>
      <c r="D254" s="482">
        <v>0</v>
      </c>
      <c r="E254" s="482">
        <v>5.38</v>
      </c>
      <c r="F254" s="482">
        <v>1827196</v>
      </c>
      <c r="G254" s="482">
        <v>5.38</v>
      </c>
      <c r="H254" s="482">
        <v>9833644</v>
      </c>
      <c r="I254" s="482">
        <v>0</v>
      </c>
      <c r="K254" s="480">
        <v>44201</v>
      </c>
      <c r="L254" s="482">
        <v>12.07</v>
      </c>
      <c r="M254" s="482">
        <v>12.25</v>
      </c>
      <c r="N254" s="482">
        <v>0</v>
      </c>
      <c r="O254" s="482">
        <v>12.19</v>
      </c>
      <c r="P254" s="482">
        <v>186304</v>
      </c>
      <c r="Q254" s="482">
        <v>12.09</v>
      </c>
      <c r="R254" s="482">
        <v>2271084</v>
      </c>
      <c r="S254" s="482">
        <v>0</v>
      </c>
      <c r="U254" s="480">
        <v>44201</v>
      </c>
      <c r="V254" s="482">
        <v>13.8</v>
      </c>
      <c r="W254" s="482">
        <v>13.88</v>
      </c>
      <c r="X254" s="482">
        <v>0</v>
      </c>
      <c r="Y254" s="482">
        <v>13.84</v>
      </c>
      <c r="Z254" s="482">
        <v>1514799</v>
      </c>
      <c r="AA254" s="482">
        <v>13.82</v>
      </c>
      <c r="AB254" s="482">
        <v>20962456</v>
      </c>
      <c r="AC254" s="482">
        <v>0</v>
      </c>
    </row>
    <row r="255" spans="1:29">
      <c r="A255" s="480">
        <v>44203</v>
      </c>
      <c r="B255" s="482">
        <v>5.29</v>
      </c>
      <c r="C255" s="482">
        <v>5.5</v>
      </c>
      <c r="D255" s="482">
        <v>0</v>
      </c>
      <c r="E255" s="482">
        <v>5.4</v>
      </c>
      <c r="F255" s="482">
        <v>1830698</v>
      </c>
      <c r="G255" s="482">
        <v>5.38</v>
      </c>
      <c r="H255" s="482">
        <v>9876989</v>
      </c>
      <c r="I255" s="482">
        <v>0</v>
      </c>
      <c r="K255" s="480">
        <v>44203</v>
      </c>
      <c r="L255" s="482">
        <v>12.16</v>
      </c>
      <c r="M255" s="482">
        <v>12.35</v>
      </c>
      <c r="N255" s="482">
        <v>0</v>
      </c>
      <c r="O255" s="482">
        <v>12.29</v>
      </c>
      <c r="P255" s="482">
        <v>186796.2</v>
      </c>
      <c r="Q255" s="482">
        <v>12.19</v>
      </c>
      <c r="R255" s="482">
        <v>2295112</v>
      </c>
      <c r="S255" s="482">
        <v>0</v>
      </c>
      <c r="U255" s="480">
        <v>44203</v>
      </c>
      <c r="V255" s="482">
        <v>13.82</v>
      </c>
      <c r="W255" s="482">
        <v>13.9</v>
      </c>
      <c r="X255" s="482">
        <v>0</v>
      </c>
      <c r="Y255" s="482">
        <v>13.85</v>
      </c>
      <c r="Z255" s="482">
        <v>1514799</v>
      </c>
      <c r="AA255" s="482">
        <v>13.84</v>
      </c>
      <c r="AB255" s="482">
        <v>20985153</v>
      </c>
      <c r="AC255" s="482">
        <v>0</v>
      </c>
    </row>
    <row r="256" spans="1:29">
      <c r="A256" s="480">
        <v>44204</v>
      </c>
      <c r="B256" s="482">
        <v>5.3</v>
      </c>
      <c r="C256" s="482">
        <v>5.51</v>
      </c>
      <c r="D256" s="482">
        <v>0</v>
      </c>
      <c r="E256" s="482">
        <v>5.4</v>
      </c>
      <c r="F256" s="482">
        <v>1817628</v>
      </c>
      <c r="G256" s="482">
        <v>5.4</v>
      </c>
      <c r="H256" s="482">
        <v>9822225</v>
      </c>
      <c r="I256" s="482">
        <v>0</v>
      </c>
      <c r="K256" s="480">
        <v>44204</v>
      </c>
      <c r="L256" s="482">
        <v>12.15</v>
      </c>
      <c r="M256" s="482">
        <v>12.33</v>
      </c>
      <c r="N256" s="482">
        <v>0</v>
      </c>
      <c r="O256" s="482">
        <v>12.27</v>
      </c>
      <c r="P256" s="482">
        <v>185570.8</v>
      </c>
      <c r="Q256" s="482">
        <v>12.29</v>
      </c>
      <c r="R256" s="482">
        <v>2276876</v>
      </c>
      <c r="S256" s="482">
        <v>0</v>
      </c>
      <c r="U256" s="480">
        <v>44204</v>
      </c>
      <c r="V256" s="482">
        <v>13.83</v>
      </c>
      <c r="W256" s="482">
        <v>13.91</v>
      </c>
      <c r="X256" s="482">
        <v>0</v>
      </c>
      <c r="Y256" s="482">
        <v>13.87</v>
      </c>
      <c r="Z256" s="482">
        <v>1514801</v>
      </c>
      <c r="AA256" s="482">
        <v>13.85</v>
      </c>
      <c r="AB256" s="482">
        <v>21004877</v>
      </c>
      <c r="AC256" s="482">
        <v>0</v>
      </c>
    </row>
    <row r="257" spans="1:29">
      <c r="A257" s="480">
        <v>44207</v>
      </c>
      <c r="B257" s="482">
        <v>5.29</v>
      </c>
      <c r="C257" s="482">
        <v>5.51</v>
      </c>
      <c r="D257" s="482">
        <v>0</v>
      </c>
      <c r="E257" s="482">
        <v>5.4</v>
      </c>
      <c r="F257" s="482">
        <v>1824453</v>
      </c>
      <c r="G257" s="482">
        <v>5.4</v>
      </c>
      <c r="H257" s="482">
        <v>9847392</v>
      </c>
      <c r="I257" s="482">
        <v>0</v>
      </c>
      <c r="K257" s="480">
        <v>44207</v>
      </c>
      <c r="L257" s="482">
        <v>11.91</v>
      </c>
      <c r="M257" s="482">
        <v>12.1</v>
      </c>
      <c r="N257" s="482">
        <v>0</v>
      </c>
      <c r="O257" s="482">
        <v>12.03</v>
      </c>
      <c r="P257" s="482">
        <v>185570.8</v>
      </c>
      <c r="Q257" s="482">
        <v>12.27</v>
      </c>
      <c r="R257" s="482">
        <v>2233320</v>
      </c>
      <c r="S257" s="482">
        <v>0</v>
      </c>
      <c r="U257" s="480">
        <v>44207</v>
      </c>
      <c r="V257" s="482">
        <v>13.75</v>
      </c>
      <c r="W257" s="482">
        <v>13.83</v>
      </c>
      <c r="X257" s="482">
        <v>0</v>
      </c>
      <c r="Y257" s="482">
        <v>13.79</v>
      </c>
      <c r="Z257" s="482">
        <v>1514801</v>
      </c>
      <c r="AA257" s="482">
        <v>13.87</v>
      </c>
      <c r="AB257" s="482">
        <v>20883896</v>
      </c>
      <c r="AC257" s="482">
        <v>0</v>
      </c>
    </row>
    <row r="258" spans="1:29">
      <c r="A258" s="480">
        <v>44208</v>
      </c>
      <c r="B258" s="482">
        <v>5.28</v>
      </c>
      <c r="C258" s="482">
        <v>5.49</v>
      </c>
      <c r="D258" s="482">
        <v>0</v>
      </c>
      <c r="E258" s="482">
        <v>5.38</v>
      </c>
      <c r="F258" s="482">
        <v>1735196</v>
      </c>
      <c r="G258" s="482">
        <v>5.4</v>
      </c>
      <c r="H258" s="482">
        <v>9343564</v>
      </c>
      <c r="I258" s="482">
        <v>0</v>
      </c>
      <c r="K258" s="480">
        <v>44208</v>
      </c>
      <c r="L258" s="482">
        <v>11.86</v>
      </c>
      <c r="M258" s="482">
        <v>12.04</v>
      </c>
      <c r="N258" s="482">
        <v>0</v>
      </c>
      <c r="O258" s="482">
        <v>11.98</v>
      </c>
      <c r="P258" s="482">
        <v>185570.8</v>
      </c>
      <c r="Q258" s="482">
        <v>12.03</v>
      </c>
      <c r="R258" s="482">
        <v>2222893</v>
      </c>
      <c r="S258" s="482">
        <v>0</v>
      </c>
      <c r="U258" s="480">
        <v>44208</v>
      </c>
      <c r="V258" s="482">
        <v>13.72</v>
      </c>
      <c r="W258" s="482">
        <v>13.79</v>
      </c>
      <c r="X258" s="482">
        <v>0</v>
      </c>
      <c r="Y258" s="482">
        <v>13.75</v>
      </c>
      <c r="Z258" s="482">
        <v>1514801</v>
      </c>
      <c r="AA258" s="482">
        <v>13.79</v>
      </c>
      <c r="AB258" s="482">
        <v>20830512</v>
      </c>
      <c r="AC258" s="482">
        <v>0</v>
      </c>
    </row>
    <row r="259" spans="1:29">
      <c r="A259" s="480">
        <v>44209</v>
      </c>
      <c r="B259" s="482">
        <v>5.28</v>
      </c>
      <c r="C259" s="482">
        <v>5.5</v>
      </c>
      <c r="D259" s="482">
        <v>0</v>
      </c>
      <c r="E259" s="482">
        <v>5.39</v>
      </c>
      <c r="F259" s="482">
        <v>1764321</v>
      </c>
      <c r="G259" s="482">
        <v>5.38</v>
      </c>
      <c r="H259" s="482">
        <v>9508779</v>
      </c>
      <c r="I259" s="482">
        <v>0</v>
      </c>
      <c r="K259" s="480">
        <v>44209</v>
      </c>
      <c r="L259" s="482">
        <v>11.93</v>
      </c>
      <c r="M259" s="482">
        <v>12.11</v>
      </c>
      <c r="N259" s="482">
        <v>0</v>
      </c>
      <c r="O259" s="482">
        <v>12.05</v>
      </c>
      <c r="P259" s="482">
        <v>185570.8</v>
      </c>
      <c r="Q259" s="482">
        <v>11.98</v>
      </c>
      <c r="R259" s="482">
        <v>2236662</v>
      </c>
      <c r="S259" s="482">
        <v>0</v>
      </c>
      <c r="U259" s="480">
        <v>44209</v>
      </c>
      <c r="V259" s="482">
        <v>13.73</v>
      </c>
      <c r="W259" s="482">
        <v>13.81</v>
      </c>
      <c r="X259" s="482">
        <v>0</v>
      </c>
      <c r="Y259" s="482">
        <v>13.77</v>
      </c>
      <c r="Z259" s="482">
        <v>1514801</v>
      </c>
      <c r="AA259" s="482">
        <v>13.75</v>
      </c>
      <c r="AB259" s="482">
        <v>20856889</v>
      </c>
      <c r="AC259" s="482">
        <v>0</v>
      </c>
    </row>
    <row r="260" spans="1:29">
      <c r="A260" s="480">
        <v>44210</v>
      </c>
      <c r="B260" s="482">
        <v>5.27</v>
      </c>
      <c r="C260" s="482">
        <v>5.49</v>
      </c>
      <c r="D260" s="482">
        <v>0</v>
      </c>
      <c r="E260" s="482">
        <v>5.38</v>
      </c>
      <c r="F260" s="482">
        <v>1764321</v>
      </c>
      <c r="G260" s="482">
        <v>5.39</v>
      </c>
      <c r="H260" s="482">
        <v>9496408</v>
      </c>
      <c r="I260" s="482">
        <v>0</v>
      </c>
      <c r="K260" s="480">
        <v>44210</v>
      </c>
      <c r="L260" s="482">
        <v>11.81</v>
      </c>
      <c r="M260" s="482">
        <v>11.99</v>
      </c>
      <c r="N260" s="482">
        <v>0</v>
      </c>
      <c r="O260" s="482">
        <v>11.93</v>
      </c>
      <c r="P260" s="482">
        <v>186400.5</v>
      </c>
      <c r="Q260" s="482">
        <v>12.05</v>
      </c>
      <c r="R260" s="482">
        <v>2224417</v>
      </c>
      <c r="S260" s="482">
        <v>0</v>
      </c>
      <c r="U260" s="480">
        <v>44210</v>
      </c>
      <c r="V260" s="482">
        <v>13.69</v>
      </c>
      <c r="W260" s="482">
        <v>13.77</v>
      </c>
      <c r="X260" s="482">
        <v>0</v>
      </c>
      <c r="Y260" s="482">
        <v>13.73</v>
      </c>
      <c r="Z260" s="482">
        <v>1514801</v>
      </c>
      <c r="AA260" s="482">
        <v>13.77</v>
      </c>
      <c r="AB260" s="482">
        <v>20794322</v>
      </c>
      <c r="AC260" s="482">
        <v>0</v>
      </c>
    </row>
    <row r="261" spans="1:29">
      <c r="A261" s="480">
        <v>44211</v>
      </c>
      <c r="B261" s="482">
        <v>5.28</v>
      </c>
      <c r="C261" s="482">
        <v>5.5</v>
      </c>
      <c r="D261" s="482">
        <v>0</v>
      </c>
      <c r="E261" s="482">
        <v>5.39</v>
      </c>
      <c r="F261" s="482">
        <v>1769632</v>
      </c>
      <c r="G261" s="482">
        <v>5.38</v>
      </c>
      <c r="H261" s="482">
        <v>9535456</v>
      </c>
      <c r="I261" s="482">
        <v>0</v>
      </c>
      <c r="K261" s="480">
        <v>44211</v>
      </c>
      <c r="L261" s="482">
        <v>11.76</v>
      </c>
      <c r="M261" s="482">
        <v>11.93</v>
      </c>
      <c r="N261" s="482">
        <v>0</v>
      </c>
      <c r="O261" s="482">
        <v>11.87</v>
      </c>
      <c r="P261" s="482">
        <v>187657.4</v>
      </c>
      <c r="Q261" s="482">
        <v>11.93</v>
      </c>
      <c r="R261" s="482">
        <v>2228325</v>
      </c>
      <c r="S261" s="482">
        <v>0</v>
      </c>
      <c r="U261" s="480">
        <v>44211</v>
      </c>
      <c r="V261" s="482">
        <v>13.7</v>
      </c>
      <c r="W261" s="482">
        <v>13.78</v>
      </c>
      <c r="X261" s="482">
        <v>0</v>
      </c>
      <c r="Y261" s="482">
        <v>13.73</v>
      </c>
      <c r="Z261" s="482">
        <v>1514801</v>
      </c>
      <c r="AA261" s="482">
        <v>13.73</v>
      </c>
      <c r="AB261" s="482">
        <v>20805039</v>
      </c>
      <c r="AC261" s="482">
        <v>0</v>
      </c>
    </row>
    <row r="262" spans="1:29">
      <c r="A262" s="480">
        <v>44214</v>
      </c>
      <c r="B262" s="482">
        <v>5.28</v>
      </c>
      <c r="C262" s="482">
        <v>5.5</v>
      </c>
      <c r="D262" s="482">
        <v>0</v>
      </c>
      <c r="E262" s="482">
        <v>5.39</v>
      </c>
      <c r="F262" s="482">
        <v>1775149</v>
      </c>
      <c r="G262" s="482">
        <v>5.39</v>
      </c>
      <c r="H262" s="482">
        <v>9568610</v>
      </c>
      <c r="I262" s="482">
        <v>0</v>
      </c>
      <c r="K262" s="480">
        <v>44214</v>
      </c>
      <c r="L262" s="482">
        <v>11.74</v>
      </c>
      <c r="M262" s="482">
        <v>11.91</v>
      </c>
      <c r="N262" s="482">
        <v>0</v>
      </c>
      <c r="O262" s="482">
        <v>11.85</v>
      </c>
      <c r="P262" s="482">
        <v>188583.8</v>
      </c>
      <c r="Q262" s="482">
        <v>11.87</v>
      </c>
      <c r="R262" s="482">
        <v>2235399</v>
      </c>
      <c r="S262" s="482">
        <v>0</v>
      </c>
      <c r="U262" s="480">
        <v>44214</v>
      </c>
      <c r="V262" s="482">
        <v>13.67</v>
      </c>
      <c r="W262" s="482">
        <v>13.75</v>
      </c>
      <c r="X262" s="482">
        <v>0</v>
      </c>
      <c r="Y262" s="482">
        <v>13.71</v>
      </c>
      <c r="Z262" s="482">
        <v>1514801</v>
      </c>
      <c r="AA262" s="482">
        <v>13.73</v>
      </c>
      <c r="AB262" s="482">
        <v>20761148</v>
      </c>
      <c r="AC262" s="482">
        <v>0</v>
      </c>
    </row>
    <row r="263" spans="1:29">
      <c r="A263" s="480">
        <v>44215</v>
      </c>
      <c r="B263" s="482">
        <v>5.28</v>
      </c>
      <c r="C263" s="482">
        <v>5.5</v>
      </c>
      <c r="D263" s="482">
        <v>0</v>
      </c>
      <c r="E263" s="482">
        <v>5.39</v>
      </c>
      <c r="F263" s="482">
        <v>1780692</v>
      </c>
      <c r="G263" s="482">
        <v>5.39</v>
      </c>
      <c r="H263" s="482">
        <v>9596383</v>
      </c>
      <c r="I263" s="482">
        <v>0</v>
      </c>
      <c r="K263" s="480">
        <v>44215</v>
      </c>
      <c r="L263" s="482">
        <v>11.9</v>
      </c>
      <c r="M263" s="482">
        <v>12.08</v>
      </c>
      <c r="N263" s="482">
        <v>0</v>
      </c>
      <c r="O263" s="482">
        <v>12.02</v>
      </c>
      <c r="P263" s="482">
        <v>188583.8</v>
      </c>
      <c r="Q263" s="482">
        <v>11.85</v>
      </c>
      <c r="R263" s="482">
        <v>2265881</v>
      </c>
      <c r="S263" s="482">
        <v>0</v>
      </c>
      <c r="U263" s="480">
        <v>44215</v>
      </c>
      <c r="V263" s="482">
        <v>13.73</v>
      </c>
      <c r="W263" s="482">
        <v>13.8</v>
      </c>
      <c r="X263" s="482">
        <v>0</v>
      </c>
      <c r="Y263" s="482">
        <v>13.76</v>
      </c>
      <c r="Z263" s="482">
        <v>1514801</v>
      </c>
      <c r="AA263" s="482">
        <v>13.71</v>
      </c>
      <c r="AB263" s="482">
        <v>20844244</v>
      </c>
      <c r="AC263" s="482">
        <v>0</v>
      </c>
    </row>
    <row r="264" spans="1:29">
      <c r="A264" s="480">
        <v>44216</v>
      </c>
      <c r="B264" s="482">
        <v>5.29</v>
      </c>
      <c r="C264" s="482">
        <v>5.5</v>
      </c>
      <c r="D264" s="482">
        <v>0</v>
      </c>
      <c r="E264" s="482">
        <v>5.4</v>
      </c>
      <c r="F264" s="482">
        <v>1790857</v>
      </c>
      <c r="G264" s="482">
        <v>5.39</v>
      </c>
      <c r="H264" s="482">
        <v>9661760</v>
      </c>
      <c r="I264" s="482">
        <v>0</v>
      </c>
      <c r="K264" s="480">
        <v>44216</v>
      </c>
      <c r="L264" s="482">
        <v>11.92</v>
      </c>
      <c r="M264" s="482">
        <v>12.1</v>
      </c>
      <c r="N264" s="482">
        <v>0</v>
      </c>
      <c r="O264" s="482">
        <v>12.04</v>
      </c>
      <c r="P264" s="482">
        <v>188583.8</v>
      </c>
      <c r="Q264" s="482">
        <v>12.02</v>
      </c>
      <c r="R264" s="482">
        <v>2271254</v>
      </c>
      <c r="S264" s="482">
        <v>0</v>
      </c>
      <c r="U264" s="480">
        <v>44216</v>
      </c>
      <c r="V264" s="482">
        <v>13.76</v>
      </c>
      <c r="W264" s="482">
        <v>13.83</v>
      </c>
      <c r="X264" s="482">
        <v>0</v>
      </c>
      <c r="Y264" s="482">
        <v>13.79</v>
      </c>
      <c r="Z264" s="482">
        <v>1514801</v>
      </c>
      <c r="AA264" s="482">
        <v>13.76</v>
      </c>
      <c r="AB264" s="482">
        <v>20891787</v>
      </c>
      <c r="AC264" s="482">
        <v>0</v>
      </c>
    </row>
    <row r="265" spans="1:29">
      <c r="A265" s="480">
        <v>44217</v>
      </c>
      <c r="B265" s="482">
        <v>5.29</v>
      </c>
      <c r="C265" s="482">
        <v>5.5</v>
      </c>
      <c r="D265" s="482">
        <v>0</v>
      </c>
      <c r="E265" s="482">
        <v>5.4</v>
      </c>
      <c r="F265" s="482">
        <v>1791780</v>
      </c>
      <c r="G265" s="482">
        <v>5.4</v>
      </c>
      <c r="H265" s="482">
        <v>9666838</v>
      </c>
      <c r="I265" s="482">
        <v>0</v>
      </c>
      <c r="K265" s="480">
        <v>44217</v>
      </c>
      <c r="L265" s="482">
        <v>11.88</v>
      </c>
      <c r="M265" s="482">
        <v>12.06</v>
      </c>
      <c r="N265" s="482">
        <v>0</v>
      </c>
      <c r="O265" s="482">
        <v>12</v>
      </c>
      <c r="P265" s="482">
        <v>188583.8</v>
      </c>
      <c r="Q265" s="482">
        <v>12.04</v>
      </c>
      <c r="R265" s="482">
        <v>2262315</v>
      </c>
      <c r="S265" s="482">
        <v>0</v>
      </c>
      <c r="U265" s="480">
        <v>44217</v>
      </c>
      <c r="V265" s="482">
        <v>13.73</v>
      </c>
      <c r="W265" s="482">
        <v>13.81</v>
      </c>
      <c r="X265" s="482">
        <v>0</v>
      </c>
      <c r="Y265" s="482">
        <v>13.77</v>
      </c>
      <c r="Z265" s="482">
        <v>1514801</v>
      </c>
      <c r="AA265" s="482">
        <v>13.79</v>
      </c>
      <c r="AB265" s="482">
        <v>20852360</v>
      </c>
      <c r="AC265" s="482">
        <v>0</v>
      </c>
    </row>
    <row r="266" spans="1:29">
      <c r="A266" s="480">
        <v>44218</v>
      </c>
      <c r="B266" s="482">
        <v>5.27</v>
      </c>
      <c r="C266" s="482">
        <v>5.49</v>
      </c>
      <c r="D266" s="482">
        <v>0</v>
      </c>
      <c r="E266" s="482">
        <v>5.38</v>
      </c>
      <c r="F266" s="482">
        <v>1791780</v>
      </c>
      <c r="G266" s="482">
        <v>5.4</v>
      </c>
      <c r="H266" s="482">
        <v>9643560</v>
      </c>
      <c r="I266" s="482">
        <v>0</v>
      </c>
      <c r="K266" s="480">
        <v>44218</v>
      </c>
      <c r="L266" s="482">
        <v>11.64</v>
      </c>
      <c r="M266" s="482">
        <v>11.81</v>
      </c>
      <c r="N266" s="482">
        <v>0</v>
      </c>
      <c r="O266" s="482">
        <v>11.76</v>
      </c>
      <c r="P266" s="482">
        <v>192334.9</v>
      </c>
      <c r="Q266" s="482">
        <v>12</v>
      </c>
      <c r="R266" s="482">
        <v>2261038</v>
      </c>
      <c r="S266" s="482">
        <v>0</v>
      </c>
      <c r="U266" s="480">
        <v>44218</v>
      </c>
      <c r="V266" s="482">
        <v>13.66</v>
      </c>
      <c r="W266" s="482">
        <v>13.74</v>
      </c>
      <c r="X266" s="482">
        <v>0</v>
      </c>
      <c r="Y266" s="482">
        <v>13.7</v>
      </c>
      <c r="Z266" s="482">
        <v>1514801</v>
      </c>
      <c r="AA266" s="482">
        <v>13.77</v>
      </c>
      <c r="AB266" s="482">
        <v>20745128</v>
      </c>
      <c r="AC266" s="482">
        <v>0</v>
      </c>
    </row>
    <row r="267" spans="1:29">
      <c r="A267" s="480">
        <v>44221</v>
      </c>
      <c r="B267" s="482">
        <v>5.27</v>
      </c>
      <c r="C267" s="482">
        <v>5.49</v>
      </c>
      <c r="D267" s="482">
        <v>0</v>
      </c>
      <c r="E267" s="482">
        <v>5.38</v>
      </c>
      <c r="F267" s="482">
        <v>1791780</v>
      </c>
      <c r="G267" s="482">
        <v>5.38</v>
      </c>
      <c r="H267" s="482">
        <v>9639020</v>
      </c>
      <c r="I267" s="482">
        <v>0</v>
      </c>
      <c r="K267" s="480">
        <v>44221</v>
      </c>
      <c r="L267" s="482">
        <v>11.42</v>
      </c>
      <c r="M267" s="482">
        <v>11.59</v>
      </c>
      <c r="N267" s="482">
        <v>0</v>
      </c>
      <c r="O267" s="482">
        <v>11.53</v>
      </c>
      <c r="P267" s="482">
        <v>192334.9</v>
      </c>
      <c r="Q267" s="482">
        <v>11.76</v>
      </c>
      <c r="R267" s="482">
        <v>2217866</v>
      </c>
      <c r="S267" s="482">
        <v>0</v>
      </c>
      <c r="U267" s="480">
        <v>44221</v>
      </c>
      <c r="V267" s="482">
        <v>13.61</v>
      </c>
      <c r="W267" s="482">
        <v>13.68</v>
      </c>
      <c r="X267" s="482">
        <v>0</v>
      </c>
      <c r="Y267" s="482">
        <v>13.64</v>
      </c>
      <c r="Z267" s="482">
        <v>1514801</v>
      </c>
      <c r="AA267" s="482">
        <v>13.7</v>
      </c>
      <c r="AB267" s="482">
        <v>20665482</v>
      </c>
      <c r="AC267" s="482">
        <v>0</v>
      </c>
    </row>
    <row r="268" spans="1:29">
      <c r="A268" s="480">
        <v>44222</v>
      </c>
      <c r="B268" s="482">
        <v>5.28</v>
      </c>
      <c r="C268" s="482">
        <v>5.49</v>
      </c>
      <c r="D268" s="482">
        <v>0</v>
      </c>
      <c r="E268" s="482">
        <v>5.38</v>
      </c>
      <c r="F268" s="482">
        <v>1796412</v>
      </c>
      <c r="G268" s="482">
        <v>5.38</v>
      </c>
      <c r="H268" s="482">
        <v>9671252</v>
      </c>
      <c r="I268" s="482">
        <v>0</v>
      </c>
      <c r="K268" s="480">
        <v>44222</v>
      </c>
      <c r="L268" s="482">
        <v>11.47</v>
      </c>
      <c r="M268" s="482">
        <v>11.64</v>
      </c>
      <c r="N268" s="482">
        <v>0</v>
      </c>
      <c r="O268" s="482">
        <v>11.58</v>
      </c>
      <c r="P268" s="482">
        <v>194242.8</v>
      </c>
      <c r="Q268" s="482">
        <v>11.53</v>
      </c>
      <c r="R268" s="482">
        <v>2249609</v>
      </c>
      <c r="S268" s="482">
        <v>0</v>
      </c>
      <c r="U268" s="480">
        <v>44222</v>
      </c>
      <c r="V268" s="482">
        <v>13.63</v>
      </c>
      <c r="W268" s="482">
        <v>13.7</v>
      </c>
      <c r="X268" s="482">
        <v>0</v>
      </c>
      <c r="Y268" s="482">
        <v>13.66</v>
      </c>
      <c r="Z268" s="482">
        <v>1514801</v>
      </c>
      <c r="AA268" s="482">
        <v>13.64</v>
      </c>
      <c r="AB268" s="482">
        <v>20691147</v>
      </c>
      <c r="AC268" s="482">
        <v>0</v>
      </c>
    </row>
    <row r="269" spans="1:29">
      <c r="A269" s="480">
        <v>44223</v>
      </c>
      <c r="B269" s="482">
        <v>5.27</v>
      </c>
      <c r="C269" s="482">
        <v>5.49</v>
      </c>
      <c r="D269" s="482">
        <v>0</v>
      </c>
      <c r="E269" s="482">
        <v>5.38</v>
      </c>
      <c r="F269" s="482">
        <v>1812138</v>
      </c>
      <c r="G269" s="482">
        <v>5.38</v>
      </c>
      <c r="H269" s="482">
        <v>9753794</v>
      </c>
      <c r="I269" s="482">
        <v>0</v>
      </c>
      <c r="K269" s="480">
        <v>44223</v>
      </c>
      <c r="L269" s="482">
        <v>11.16</v>
      </c>
      <c r="M269" s="482">
        <v>11.32</v>
      </c>
      <c r="N269" s="482">
        <v>0</v>
      </c>
      <c r="O269" s="482">
        <v>11.27</v>
      </c>
      <c r="P269" s="482">
        <v>194242.8</v>
      </c>
      <c r="Q269" s="482">
        <v>11.58</v>
      </c>
      <c r="R269" s="482">
        <v>2188773</v>
      </c>
      <c r="S269" s="482">
        <v>0</v>
      </c>
      <c r="U269" s="480">
        <v>44223</v>
      </c>
      <c r="V269" s="482">
        <v>13.56</v>
      </c>
      <c r="W269" s="482">
        <v>13.64</v>
      </c>
      <c r="X269" s="482">
        <v>0</v>
      </c>
      <c r="Y269" s="482">
        <v>13.6</v>
      </c>
      <c r="Z269" s="482">
        <v>1514801</v>
      </c>
      <c r="AA269" s="482">
        <v>13.66</v>
      </c>
      <c r="AB269" s="482">
        <v>20596312</v>
      </c>
      <c r="AC269" s="482">
        <v>0</v>
      </c>
    </row>
    <row r="270" spans="1:29">
      <c r="A270" s="480">
        <v>44224</v>
      </c>
      <c r="B270" s="482">
        <v>5.27</v>
      </c>
      <c r="C270" s="482">
        <v>5.49</v>
      </c>
      <c r="D270" s="482">
        <v>0</v>
      </c>
      <c r="E270" s="482">
        <v>5.38</v>
      </c>
      <c r="F270" s="482">
        <v>1821591</v>
      </c>
      <c r="G270" s="482">
        <v>5.38</v>
      </c>
      <c r="H270" s="482">
        <v>9795597</v>
      </c>
      <c r="I270" s="482">
        <v>0</v>
      </c>
      <c r="K270" s="480">
        <v>44224</v>
      </c>
      <c r="L270" s="482">
        <v>11.31</v>
      </c>
      <c r="M270" s="482">
        <v>11.48</v>
      </c>
      <c r="N270" s="482">
        <v>0</v>
      </c>
      <c r="O270" s="482">
        <v>11.42</v>
      </c>
      <c r="P270" s="482">
        <v>194686.5</v>
      </c>
      <c r="Q270" s="482">
        <v>11.27</v>
      </c>
      <c r="R270" s="482">
        <v>2223619</v>
      </c>
      <c r="S270" s="482">
        <v>0</v>
      </c>
      <c r="U270" s="480">
        <v>44224</v>
      </c>
      <c r="V270" s="482">
        <v>13.59</v>
      </c>
      <c r="W270" s="482">
        <v>13.66</v>
      </c>
      <c r="X270" s="482">
        <v>0</v>
      </c>
      <c r="Y270" s="482">
        <v>13.62</v>
      </c>
      <c r="Z270" s="482">
        <v>1514801</v>
      </c>
      <c r="AA270" s="482">
        <v>13.6</v>
      </c>
      <c r="AB270" s="482">
        <v>20635887</v>
      </c>
      <c r="AC270" s="482">
        <v>0</v>
      </c>
    </row>
    <row r="271" spans="1:29">
      <c r="A271" s="480">
        <v>44225</v>
      </c>
      <c r="B271" s="482">
        <v>5.27</v>
      </c>
      <c r="C271" s="482">
        <v>5.49</v>
      </c>
      <c r="D271" s="482">
        <v>0</v>
      </c>
      <c r="E271" s="482">
        <v>5.38</v>
      </c>
      <c r="F271" s="482">
        <v>1849836</v>
      </c>
      <c r="G271" s="482">
        <v>5.38</v>
      </c>
      <c r="H271" s="482">
        <v>9947730</v>
      </c>
      <c r="I271" s="482">
        <v>0</v>
      </c>
      <c r="K271" s="480">
        <v>44225</v>
      </c>
      <c r="L271" s="482">
        <v>11.27</v>
      </c>
      <c r="M271" s="482">
        <v>11.44</v>
      </c>
      <c r="N271" s="482">
        <v>0</v>
      </c>
      <c r="O271" s="482">
        <v>11.39</v>
      </c>
      <c r="P271" s="482">
        <v>194686.5</v>
      </c>
      <c r="Q271" s="482">
        <v>11.42</v>
      </c>
      <c r="R271" s="482">
        <v>2216719</v>
      </c>
      <c r="S271" s="482">
        <v>0</v>
      </c>
      <c r="U271" s="480">
        <v>44225</v>
      </c>
      <c r="V271" s="482">
        <v>13.57</v>
      </c>
      <c r="W271" s="482">
        <v>13.64</v>
      </c>
      <c r="X271" s="482">
        <v>0</v>
      </c>
      <c r="Y271" s="482">
        <v>13.6</v>
      </c>
      <c r="Z271" s="482">
        <v>1514801</v>
      </c>
      <c r="AA271" s="482">
        <v>13.62</v>
      </c>
      <c r="AB271" s="482">
        <v>20606032</v>
      </c>
      <c r="AC271" s="482">
        <v>0</v>
      </c>
    </row>
    <row r="272" spans="1:29">
      <c r="A272" s="480">
        <v>44228</v>
      </c>
      <c r="B272" s="482">
        <v>5.28</v>
      </c>
      <c r="C272" s="482">
        <v>5.49</v>
      </c>
      <c r="D272" s="482">
        <v>0</v>
      </c>
      <c r="E272" s="482">
        <v>5.38</v>
      </c>
      <c r="F272" s="482">
        <v>1873987</v>
      </c>
      <c r="G272" s="482">
        <v>5.38</v>
      </c>
      <c r="H272" s="482">
        <v>10087018</v>
      </c>
      <c r="I272" s="482">
        <v>0</v>
      </c>
      <c r="K272" s="480">
        <v>44228</v>
      </c>
      <c r="L272" s="482">
        <v>11.29</v>
      </c>
      <c r="M272" s="482">
        <v>11.46</v>
      </c>
      <c r="N272" s="482">
        <v>0</v>
      </c>
      <c r="O272" s="482">
        <v>11.41</v>
      </c>
      <c r="P272" s="482">
        <v>194686.5</v>
      </c>
      <c r="Q272" s="482">
        <v>11.39</v>
      </c>
      <c r="R272" s="482">
        <v>2220469</v>
      </c>
      <c r="S272" s="482">
        <v>0</v>
      </c>
      <c r="U272" s="480">
        <v>44228</v>
      </c>
      <c r="V272" s="482">
        <v>13.58</v>
      </c>
      <c r="W272" s="482">
        <v>13.65</v>
      </c>
      <c r="X272" s="482">
        <v>0</v>
      </c>
      <c r="Y272" s="482">
        <v>13.61</v>
      </c>
      <c r="Z272" s="482">
        <v>1514801</v>
      </c>
      <c r="AA272" s="482">
        <v>13.6</v>
      </c>
      <c r="AB272" s="482">
        <v>20618955</v>
      </c>
      <c r="AC272" s="482">
        <v>0</v>
      </c>
    </row>
    <row r="273" spans="1:29">
      <c r="A273" s="480">
        <v>44229</v>
      </c>
      <c r="B273" s="482">
        <v>5.28</v>
      </c>
      <c r="C273" s="482">
        <v>5.49</v>
      </c>
      <c r="D273" s="482">
        <v>0</v>
      </c>
      <c r="E273" s="482">
        <v>5.39</v>
      </c>
      <c r="F273" s="482">
        <v>1884719</v>
      </c>
      <c r="G273" s="482">
        <v>5.38</v>
      </c>
      <c r="H273" s="482">
        <v>10151694</v>
      </c>
      <c r="I273" s="482">
        <v>0</v>
      </c>
      <c r="K273" s="480">
        <v>44229</v>
      </c>
      <c r="L273" s="482">
        <v>11.46</v>
      </c>
      <c r="M273" s="482">
        <v>11.64</v>
      </c>
      <c r="N273" s="482">
        <v>0</v>
      </c>
      <c r="O273" s="482">
        <v>11.58</v>
      </c>
      <c r="P273" s="482">
        <v>194686.5</v>
      </c>
      <c r="Q273" s="482">
        <v>11.41</v>
      </c>
      <c r="R273" s="482">
        <v>2254357</v>
      </c>
      <c r="S273" s="482">
        <v>0</v>
      </c>
      <c r="U273" s="480">
        <v>44229</v>
      </c>
      <c r="V273" s="482">
        <v>13.61</v>
      </c>
      <c r="W273" s="482">
        <v>13.68</v>
      </c>
      <c r="X273" s="482">
        <v>0</v>
      </c>
      <c r="Y273" s="482">
        <v>13.64</v>
      </c>
      <c r="Z273" s="482">
        <v>1514801</v>
      </c>
      <c r="AA273" s="482">
        <v>13.61</v>
      </c>
      <c r="AB273" s="482">
        <v>20663172</v>
      </c>
      <c r="AC273" s="482">
        <v>0</v>
      </c>
    </row>
    <row r="274" spans="1:29">
      <c r="A274" s="480">
        <v>44230</v>
      </c>
      <c r="B274" s="482">
        <v>5.29</v>
      </c>
      <c r="C274" s="482">
        <v>5.5</v>
      </c>
      <c r="D274" s="482">
        <v>0</v>
      </c>
      <c r="E274" s="482">
        <v>5.4</v>
      </c>
      <c r="F274" s="482">
        <v>1884719</v>
      </c>
      <c r="G274" s="482">
        <v>5.39</v>
      </c>
      <c r="H274" s="482">
        <v>10171279</v>
      </c>
      <c r="I274" s="482">
        <v>0</v>
      </c>
      <c r="K274" s="480">
        <v>44230</v>
      </c>
      <c r="L274" s="482">
        <v>11.51</v>
      </c>
      <c r="M274" s="482">
        <v>11.69</v>
      </c>
      <c r="N274" s="482">
        <v>0</v>
      </c>
      <c r="O274" s="482">
        <v>11.63</v>
      </c>
      <c r="P274" s="482">
        <v>189532</v>
      </c>
      <c r="Q274" s="482">
        <v>11.58</v>
      </c>
      <c r="R274" s="482">
        <v>2204387</v>
      </c>
      <c r="S274" s="482">
        <v>0</v>
      </c>
      <c r="U274" s="480">
        <v>44230</v>
      </c>
      <c r="V274" s="482">
        <v>13.63</v>
      </c>
      <c r="W274" s="482">
        <v>13.71</v>
      </c>
      <c r="X274" s="482">
        <v>0</v>
      </c>
      <c r="Y274" s="482">
        <v>13.67</v>
      </c>
      <c r="Z274" s="482">
        <v>1514801</v>
      </c>
      <c r="AA274" s="482">
        <v>13.64</v>
      </c>
      <c r="AB274" s="482">
        <v>20700417</v>
      </c>
      <c r="AC274" s="482">
        <v>0</v>
      </c>
    </row>
    <row r="275" spans="1:29">
      <c r="A275" s="480">
        <v>44231</v>
      </c>
      <c r="B275" s="482">
        <v>5.29</v>
      </c>
      <c r="C275" s="482">
        <v>5.5</v>
      </c>
      <c r="D275" s="482">
        <v>0</v>
      </c>
      <c r="E275" s="482">
        <v>5.39</v>
      </c>
      <c r="F275" s="482">
        <v>1910582</v>
      </c>
      <c r="G275" s="482">
        <v>5.4</v>
      </c>
      <c r="H275" s="482">
        <v>10306635</v>
      </c>
      <c r="I275" s="482">
        <v>0</v>
      </c>
      <c r="K275" s="480">
        <v>44231</v>
      </c>
      <c r="L275" s="482">
        <v>11.47</v>
      </c>
      <c r="M275" s="482">
        <v>11.64</v>
      </c>
      <c r="N275" s="482">
        <v>0</v>
      </c>
      <c r="O275" s="482">
        <v>11.58</v>
      </c>
      <c r="P275" s="482">
        <v>189532</v>
      </c>
      <c r="Q275" s="482">
        <v>11.63</v>
      </c>
      <c r="R275" s="482">
        <v>2194929</v>
      </c>
      <c r="S275" s="482">
        <v>0</v>
      </c>
      <c r="U275" s="480">
        <v>44231</v>
      </c>
      <c r="V275" s="482">
        <v>13.61</v>
      </c>
      <c r="W275" s="482">
        <v>13.69</v>
      </c>
      <c r="X275" s="482">
        <v>0</v>
      </c>
      <c r="Y275" s="482">
        <v>13.65</v>
      </c>
      <c r="Z275" s="482">
        <v>1514803</v>
      </c>
      <c r="AA275" s="482">
        <v>13.67</v>
      </c>
      <c r="AB275" s="482">
        <v>20671618</v>
      </c>
      <c r="AC275" s="482">
        <v>0</v>
      </c>
    </row>
    <row r="276" spans="1:29">
      <c r="A276" s="480">
        <v>44232</v>
      </c>
      <c r="B276" s="482">
        <v>5.29</v>
      </c>
      <c r="C276" s="482">
        <v>5.5</v>
      </c>
      <c r="D276" s="482">
        <v>0</v>
      </c>
      <c r="E276" s="482">
        <v>5.39</v>
      </c>
      <c r="F276" s="482">
        <v>1914568</v>
      </c>
      <c r="G276" s="482">
        <v>5.39</v>
      </c>
      <c r="H276" s="482">
        <v>10326599</v>
      </c>
      <c r="I276" s="482">
        <v>0</v>
      </c>
      <c r="K276" s="480">
        <v>44232</v>
      </c>
      <c r="L276" s="482">
        <v>11.53</v>
      </c>
      <c r="M276" s="482">
        <v>11.71</v>
      </c>
      <c r="N276" s="482">
        <v>0</v>
      </c>
      <c r="O276" s="482">
        <v>11.65</v>
      </c>
      <c r="P276" s="482">
        <v>192303.8</v>
      </c>
      <c r="Q276" s="482">
        <v>11.58</v>
      </c>
      <c r="R276" s="482">
        <v>2240044</v>
      </c>
      <c r="S276" s="482">
        <v>0</v>
      </c>
      <c r="U276" s="480">
        <v>44232</v>
      </c>
      <c r="V276" s="482">
        <v>13.62</v>
      </c>
      <c r="W276" s="482">
        <v>13.69</v>
      </c>
      <c r="X276" s="482">
        <v>0</v>
      </c>
      <c r="Y276" s="482">
        <v>13.65</v>
      </c>
      <c r="Z276" s="482">
        <v>1514803</v>
      </c>
      <c r="AA276" s="482">
        <v>13.65</v>
      </c>
      <c r="AB276" s="482">
        <v>20679969</v>
      </c>
      <c r="AC276" s="482">
        <v>0</v>
      </c>
    </row>
    <row r="277" spans="1:29">
      <c r="A277" s="480">
        <v>44235</v>
      </c>
      <c r="B277" s="482">
        <v>5.28</v>
      </c>
      <c r="C277" s="482">
        <v>5.5</v>
      </c>
      <c r="D277" s="482">
        <v>0</v>
      </c>
      <c r="E277" s="482">
        <v>5.39</v>
      </c>
      <c r="F277" s="482">
        <v>1924909</v>
      </c>
      <c r="G277" s="482">
        <v>5.39</v>
      </c>
      <c r="H277" s="482">
        <v>10372390</v>
      </c>
      <c r="I277" s="482">
        <v>0</v>
      </c>
      <c r="K277" s="480">
        <v>44235</v>
      </c>
      <c r="L277" s="482">
        <v>11.72</v>
      </c>
      <c r="M277" s="482">
        <v>11.9</v>
      </c>
      <c r="N277" s="482">
        <v>0</v>
      </c>
      <c r="O277" s="482">
        <v>11.84</v>
      </c>
      <c r="P277" s="482">
        <v>192303.8</v>
      </c>
      <c r="Q277" s="482">
        <v>11.65</v>
      </c>
      <c r="R277" s="482">
        <v>2277251</v>
      </c>
      <c r="S277" s="482">
        <v>0</v>
      </c>
      <c r="U277" s="480">
        <v>44235</v>
      </c>
      <c r="V277" s="482">
        <v>13.66</v>
      </c>
      <c r="W277" s="482">
        <v>13.74</v>
      </c>
      <c r="X277" s="482">
        <v>0</v>
      </c>
      <c r="Y277" s="482">
        <v>13.69</v>
      </c>
      <c r="Z277" s="482">
        <v>1514803</v>
      </c>
      <c r="AA277" s="482">
        <v>13.65</v>
      </c>
      <c r="AB277" s="482">
        <v>20744904</v>
      </c>
      <c r="AC277" s="482">
        <v>0</v>
      </c>
    </row>
    <row r="278" spans="1:29">
      <c r="A278" s="3"/>
      <c r="K278" s="483"/>
      <c r="U278" s="3"/>
    </row>
    <row r="279" spans="1:29">
      <c r="A279" s="3"/>
      <c r="K279" s="480"/>
      <c r="L279" s="482"/>
      <c r="M279" s="482"/>
      <c r="N279" s="482"/>
      <c r="O279" s="482"/>
      <c r="P279" s="482"/>
      <c r="Q279" s="482"/>
      <c r="R279" s="482"/>
      <c r="S279" s="482"/>
      <c r="U279" s="3"/>
    </row>
    <row r="280" spans="1:29">
      <c r="A280" s="3"/>
      <c r="K280" s="480"/>
      <c r="L280" s="482"/>
      <c r="M280" s="482"/>
      <c r="N280" s="482"/>
      <c r="O280" s="482"/>
      <c r="P280" s="482"/>
      <c r="Q280" s="482"/>
      <c r="R280" s="482"/>
      <c r="S280" s="482"/>
      <c r="U280" s="3"/>
    </row>
    <row r="281" spans="1:29">
      <c r="A281" s="3"/>
      <c r="K281" s="480"/>
      <c r="L281" s="482"/>
      <c r="M281" s="482"/>
      <c r="N281" s="482"/>
      <c r="O281" s="482"/>
      <c r="P281" s="482"/>
      <c r="Q281" s="482"/>
      <c r="R281" s="482"/>
      <c r="S281" s="482"/>
      <c r="U281" s="3"/>
    </row>
    <row r="282" spans="1:29">
      <c r="A282" s="3"/>
      <c r="K282" s="480"/>
      <c r="L282" s="482"/>
      <c r="M282" s="482"/>
      <c r="N282" s="482"/>
      <c r="O282" s="482"/>
      <c r="P282" s="482"/>
      <c r="Q282" s="482"/>
      <c r="R282" s="482"/>
      <c r="S282" s="482"/>
      <c r="U282" s="3"/>
    </row>
    <row r="283" spans="1:29">
      <c r="A283" s="3"/>
      <c r="K283" s="480"/>
      <c r="L283" s="482"/>
      <c r="M283" s="482"/>
      <c r="N283" s="482"/>
      <c r="O283" s="482"/>
      <c r="P283" s="482"/>
      <c r="Q283" s="482"/>
      <c r="R283" s="482"/>
      <c r="S283" s="482"/>
      <c r="U283" s="3"/>
    </row>
    <row r="284" spans="1:29">
      <c r="A284" s="3"/>
      <c r="K284" s="480"/>
      <c r="L284" s="482"/>
      <c r="M284" s="482"/>
      <c r="N284" s="482"/>
      <c r="O284" s="482"/>
      <c r="P284" s="482"/>
      <c r="Q284" s="482"/>
      <c r="R284" s="482"/>
      <c r="S284" s="482"/>
      <c r="U284" s="3"/>
    </row>
    <row r="285" spans="1:29">
      <c r="A285" s="3"/>
      <c r="K285" s="480"/>
      <c r="L285" s="482"/>
      <c r="M285" s="482"/>
      <c r="N285" s="482"/>
      <c r="O285" s="482"/>
      <c r="P285" s="482"/>
      <c r="Q285" s="482"/>
      <c r="R285" s="482"/>
      <c r="S285" s="482"/>
      <c r="U285" s="3"/>
    </row>
    <row r="286" spans="1:29">
      <c r="A286" s="3"/>
      <c r="K286" s="480"/>
      <c r="L286" s="482"/>
      <c r="M286" s="482"/>
      <c r="N286" s="482"/>
      <c r="O286" s="482"/>
      <c r="P286" s="482"/>
      <c r="Q286" s="482"/>
      <c r="R286" s="482"/>
      <c r="S286" s="482"/>
      <c r="U286" s="3"/>
    </row>
    <row r="287" spans="1:29">
      <c r="A287" s="3"/>
      <c r="K287" s="480"/>
      <c r="L287" s="482"/>
      <c r="M287" s="482"/>
      <c r="N287" s="482"/>
      <c r="O287" s="482"/>
      <c r="P287" s="482"/>
      <c r="Q287" s="482"/>
      <c r="R287" s="482"/>
      <c r="S287" s="482"/>
      <c r="U287" s="3"/>
    </row>
    <row r="288" spans="1:29">
      <c r="A288" s="3"/>
      <c r="K288" s="480"/>
      <c r="L288" s="482"/>
      <c r="M288" s="482"/>
      <c r="N288" s="482"/>
      <c r="O288" s="482"/>
      <c r="P288" s="482"/>
      <c r="Q288" s="482"/>
      <c r="R288" s="482"/>
      <c r="S288" s="482"/>
      <c r="U288" s="3"/>
    </row>
    <row r="289" spans="1:21">
      <c r="A289" s="3"/>
      <c r="K289" s="480"/>
      <c r="L289" s="482"/>
      <c r="M289" s="482"/>
      <c r="N289" s="482"/>
      <c r="O289" s="482"/>
      <c r="P289" s="482"/>
      <c r="Q289" s="482"/>
      <c r="R289" s="482"/>
      <c r="S289" s="482"/>
      <c r="U289" s="3"/>
    </row>
    <row r="290" spans="1:21">
      <c r="K290" s="480"/>
      <c r="L290" s="482"/>
      <c r="M290" s="482"/>
      <c r="N290" s="482"/>
      <c r="O290" s="482"/>
      <c r="P290" s="482"/>
      <c r="Q290" s="482"/>
      <c r="R290" s="482"/>
      <c r="S290" s="482"/>
    </row>
    <row r="291" spans="1:21">
      <c r="K291" s="480"/>
      <c r="L291" s="482"/>
      <c r="M291" s="482"/>
      <c r="N291" s="482"/>
      <c r="O291" s="482"/>
      <c r="P291" s="482"/>
      <c r="Q291" s="482"/>
      <c r="R291" s="482"/>
      <c r="S291" s="482"/>
    </row>
    <row r="292" spans="1:21">
      <c r="K292" s="480"/>
      <c r="L292" s="482"/>
      <c r="M292" s="482"/>
      <c r="N292" s="482"/>
      <c r="O292" s="482"/>
      <c r="P292" s="482"/>
      <c r="Q292" s="482"/>
      <c r="R292" s="482"/>
      <c r="S292" s="482"/>
    </row>
    <row r="293" spans="1:21">
      <c r="K293" s="480"/>
      <c r="L293" s="482"/>
      <c r="M293" s="482"/>
      <c r="N293" s="482"/>
      <c r="O293" s="482"/>
      <c r="P293" s="482"/>
      <c r="Q293" s="482"/>
      <c r="R293" s="482"/>
      <c r="S293" s="482"/>
    </row>
    <row r="294" spans="1:21">
      <c r="K294" s="480"/>
      <c r="L294" s="482"/>
      <c r="M294" s="482"/>
      <c r="N294" s="482"/>
      <c r="O294" s="482"/>
      <c r="P294" s="482"/>
      <c r="Q294" s="482"/>
      <c r="R294" s="482"/>
      <c r="S294" s="482"/>
    </row>
    <row r="295" spans="1:21">
      <c r="K295" s="480"/>
      <c r="L295" s="482"/>
      <c r="M295" s="482"/>
      <c r="N295" s="482"/>
      <c r="O295" s="482"/>
      <c r="P295" s="482"/>
      <c r="Q295" s="482"/>
      <c r="R295" s="482"/>
      <c r="S295" s="482"/>
    </row>
    <row r="296" spans="1:21">
      <c r="K296" s="480"/>
      <c r="L296" s="482"/>
      <c r="M296" s="482"/>
      <c r="N296" s="482"/>
      <c r="O296" s="482"/>
      <c r="P296" s="482"/>
      <c r="Q296" s="482"/>
      <c r="R296" s="482"/>
      <c r="S296" s="482"/>
    </row>
    <row r="297" spans="1:21">
      <c r="K297" s="480"/>
      <c r="L297" s="482"/>
      <c r="M297" s="482"/>
      <c r="N297" s="482"/>
      <c r="O297" s="482"/>
      <c r="P297" s="482"/>
      <c r="Q297" s="482"/>
      <c r="R297" s="482"/>
      <c r="S297" s="482"/>
    </row>
    <row r="298" spans="1:21">
      <c r="K298" s="480"/>
      <c r="L298" s="482"/>
      <c r="M298" s="482"/>
      <c r="N298" s="482"/>
      <c r="O298" s="482"/>
      <c r="P298" s="482"/>
      <c r="Q298" s="482"/>
      <c r="R298" s="482"/>
      <c r="S298" s="482"/>
    </row>
    <row r="299" spans="1:21">
      <c r="K299" s="480"/>
      <c r="L299" s="482"/>
      <c r="M299" s="482"/>
      <c r="N299" s="482"/>
      <c r="O299" s="482"/>
      <c r="P299" s="482"/>
      <c r="Q299" s="482"/>
      <c r="R299" s="482"/>
      <c r="S299" s="482"/>
    </row>
    <row r="300" spans="1:21">
      <c r="K300" s="480"/>
      <c r="L300" s="482"/>
      <c r="M300" s="482"/>
      <c r="N300" s="482"/>
      <c r="O300" s="482"/>
      <c r="P300" s="482"/>
      <c r="Q300" s="482"/>
      <c r="R300" s="482"/>
      <c r="S300" s="482"/>
    </row>
    <row r="301" spans="1:21">
      <c r="K301" s="480"/>
      <c r="L301" s="482"/>
      <c r="M301" s="482"/>
      <c r="N301" s="482"/>
      <c r="O301" s="482"/>
      <c r="P301" s="482"/>
      <c r="Q301" s="482"/>
      <c r="R301" s="482"/>
      <c r="S301" s="482"/>
    </row>
    <row r="302" spans="1:21">
      <c r="K302" s="480"/>
      <c r="L302" s="482"/>
      <c r="M302" s="482"/>
      <c r="N302" s="482"/>
      <c r="O302" s="482"/>
      <c r="P302" s="482"/>
      <c r="Q302" s="482"/>
      <c r="R302" s="482"/>
      <c r="S302" s="482"/>
    </row>
    <row r="303" spans="1:21">
      <c r="K303" s="480"/>
      <c r="L303" s="482"/>
      <c r="M303" s="482"/>
      <c r="N303" s="482"/>
      <c r="O303" s="482"/>
      <c r="P303" s="482"/>
      <c r="Q303" s="482"/>
      <c r="R303" s="482"/>
      <c r="S303" s="482"/>
    </row>
    <row r="304" spans="1:21">
      <c r="K304" s="480"/>
      <c r="L304" s="482"/>
      <c r="M304" s="482"/>
      <c r="N304" s="482"/>
      <c r="O304" s="482"/>
      <c r="P304" s="482"/>
      <c r="Q304" s="482"/>
      <c r="R304" s="482"/>
      <c r="S304" s="482"/>
    </row>
    <row r="305" spans="11:19">
      <c r="K305" s="480"/>
      <c r="L305" s="482"/>
      <c r="M305" s="482"/>
      <c r="N305" s="482"/>
      <c r="O305" s="482"/>
      <c r="P305" s="482"/>
      <c r="Q305" s="482"/>
      <c r="R305" s="482"/>
      <c r="S305" s="482"/>
    </row>
    <row r="306" spans="11:19">
      <c r="K306" s="480"/>
      <c r="L306" s="482"/>
      <c r="M306" s="482"/>
      <c r="N306" s="482"/>
      <c r="O306" s="482"/>
      <c r="P306" s="482"/>
      <c r="Q306" s="482"/>
      <c r="R306" s="482"/>
      <c r="S306" s="482"/>
    </row>
    <row r="307" spans="11:19">
      <c r="K307" s="480"/>
      <c r="L307" s="482"/>
      <c r="M307" s="482"/>
      <c r="N307" s="482"/>
      <c r="O307" s="482"/>
      <c r="P307" s="482"/>
      <c r="Q307" s="482"/>
      <c r="R307" s="482"/>
      <c r="S307" s="482"/>
    </row>
    <row r="308" spans="11:19">
      <c r="K308" s="480"/>
      <c r="L308" s="482"/>
      <c r="M308" s="482"/>
      <c r="N308" s="482"/>
      <c r="O308" s="482"/>
      <c r="P308" s="482"/>
      <c r="Q308" s="482"/>
      <c r="R308" s="482"/>
      <c r="S308" s="482"/>
    </row>
    <row r="309" spans="11:19">
      <c r="K309" s="480"/>
      <c r="L309" s="482"/>
      <c r="M309" s="482"/>
      <c r="N309" s="482"/>
      <c r="O309" s="482"/>
      <c r="P309" s="482"/>
      <c r="Q309" s="482"/>
      <c r="R309" s="482"/>
      <c r="S309" s="482"/>
    </row>
    <row r="310" spans="11:19">
      <c r="K310" s="480"/>
      <c r="L310" s="482"/>
      <c r="M310" s="482"/>
      <c r="N310" s="482"/>
      <c r="O310" s="482"/>
      <c r="P310" s="482"/>
      <c r="Q310" s="482"/>
      <c r="R310" s="482"/>
      <c r="S310" s="482"/>
    </row>
    <row r="311" spans="11:19">
      <c r="K311" s="480"/>
      <c r="L311" s="482"/>
      <c r="M311" s="482"/>
      <c r="N311" s="482"/>
      <c r="O311" s="482"/>
      <c r="P311" s="482"/>
      <c r="Q311" s="482"/>
      <c r="R311" s="482"/>
      <c r="S311" s="482"/>
    </row>
    <row r="312" spans="11:19">
      <c r="K312" s="480"/>
      <c r="L312" s="482"/>
      <c r="M312" s="482"/>
      <c r="N312" s="482"/>
      <c r="O312" s="482"/>
      <c r="P312" s="482"/>
      <c r="Q312" s="482"/>
      <c r="R312" s="482"/>
      <c r="S312" s="482"/>
    </row>
    <row r="313" spans="11:19">
      <c r="K313" s="480"/>
      <c r="L313" s="482"/>
      <c r="M313" s="482"/>
      <c r="N313" s="482"/>
      <c r="O313" s="482"/>
      <c r="P313" s="482"/>
      <c r="Q313" s="482"/>
      <c r="R313" s="482"/>
      <c r="S313" s="482"/>
    </row>
    <row r="314" spans="11:19">
      <c r="K314" s="480"/>
      <c r="L314" s="482"/>
      <c r="M314" s="482"/>
      <c r="N314" s="482"/>
      <c r="O314" s="482"/>
      <c r="P314" s="482"/>
      <c r="Q314" s="482"/>
      <c r="R314" s="482"/>
      <c r="S314" s="482"/>
    </row>
    <row r="315" spans="11:19">
      <c r="K315" s="480"/>
      <c r="L315" s="482"/>
      <c r="M315" s="482"/>
      <c r="N315" s="482"/>
      <c r="O315" s="482"/>
      <c r="P315" s="482"/>
      <c r="Q315" s="482"/>
      <c r="R315" s="482"/>
      <c r="S315" s="482"/>
    </row>
    <row r="316" spans="11:19">
      <c r="K316" s="480"/>
      <c r="L316" s="482"/>
      <c r="M316" s="482"/>
      <c r="N316" s="482"/>
      <c r="O316" s="482"/>
      <c r="P316" s="482"/>
      <c r="Q316" s="482"/>
      <c r="R316" s="482"/>
      <c r="S316" s="482"/>
    </row>
    <row r="317" spans="11:19">
      <c r="K317" s="480"/>
      <c r="L317" s="482"/>
      <c r="M317" s="482"/>
      <c r="N317" s="482"/>
      <c r="O317" s="482"/>
      <c r="P317" s="482"/>
      <c r="Q317" s="482"/>
      <c r="R317" s="482"/>
      <c r="S317" s="482"/>
    </row>
    <row r="318" spans="11:19">
      <c r="K318" s="480"/>
      <c r="L318" s="482"/>
      <c r="M318" s="482"/>
      <c r="N318" s="482"/>
      <c r="O318" s="482"/>
      <c r="P318" s="482"/>
      <c r="Q318" s="482"/>
      <c r="R318" s="482"/>
      <c r="S318" s="482"/>
    </row>
    <row r="319" spans="11:19">
      <c r="K319" s="480"/>
      <c r="L319" s="482"/>
      <c r="M319" s="482"/>
      <c r="N319" s="482"/>
      <c r="O319" s="482"/>
      <c r="P319" s="482"/>
      <c r="Q319" s="482"/>
      <c r="R319" s="482"/>
      <c r="S319" s="482"/>
    </row>
    <row r="320" spans="11:19">
      <c r="K320" s="480"/>
      <c r="L320" s="482"/>
      <c r="M320" s="482"/>
      <c r="N320" s="482"/>
      <c r="O320" s="482"/>
      <c r="P320" s="482"/>
      <c r="Q320" s="482"/>
      <c r="R320" s="482"/>
      <c r="S320" s="482"/>
    </row>
    <row r="321" spans="11:19">
      <c r="K321" s="480"/>
      <c r="L321" s="482"/>
      <c r="M321" s="482"/>
      <c r="N321" s="482"/>
      <c r="O321" s="482"/>
      <c r="P321" s="482"/>
      <c r="Q321" s="482"/>
      <c r="R321" s="482"/>
      <c r="S321" s="482"/>
    </row>
    <row r="322" spans="11:19">
      <c r="K322" s="480"/>
      <c r="L322" s="482"/>
      <c r="M322" s="482"/>
      <c r="N322" s="482"/>
      <c r="O322" s="482"/>
      <c r="P322" s="482"/>
      <c r="Q322" s="482"/>
      <c r="R322" s="482"/>
      <c r="S322" s="482"/>
    </row>
    <row r="323" spans="11:19">
      <c r="K323" s="480"/>
      <c r="L323" s="482"/>
      <c r="M323" s="482"/>
      <c r="N323" s="482"/>
      <c r="O323" s="482"/>
      <c r="P323" s="482"/>
      <c r="Q323" s="482"/>
      <c r="R323" s="482"/>
      <c r="S323" s="482"/>
    </row>
    <row r="324" spans="11:19">
      <c r="K324" s="480"/>
      <c r="L324" s="482"/>
      <c r="M324" s="482"/>
      <c r="N324" s="482"/>
      <c r="O324" s="482"/>
      <c r="P324" s="482"/>
      <c r="Q324" s="482"/>
      <c r="R324" s="482"/>
      <c r="S324" s="482"/>
    </row>
    <row r="325" spans="11:19">
      <c r="K325" s="480"/>
      <c r="L325" s="482"/>
      <c r="M325" s="482"/>
      <c r="N325" s="482"/>
      <c r="O325" s="482"/>
      <c r="P325" s="482"/>
      <c r="Q325" s="482"/>
      <c r="R325" s="482"/>
      <c r="S325" s="482"/>
    </row>
    <row r="326" spans="11:19">
      <c r="K326" s="480"/>
      <c r="L326" s="482"/>
      <c r="M326" s="482"/>
      <c r="N326" s="482"/>
      <c r="O326" s="482"/>
      <c r="P326" s="482"/>
      <c r="Q326" s="482"/>
      <c r="R326" s="482"/>
      <c r="S326" s="482"/>
    </row>
    <row r="327" spans="11:19">
      <c r="K327" s="480"/>
      <c r="L327" s="482"/>
      <c r="M327" s="482"/>
      <c r="N327" s="482"/>
      <c r="O327" s="482"/>
      <c r="P327" s="482"/>
      <c r="Q327" s="482"/>
      <c r="R327" s="482"/>
      <c r="S327" s="482"/>
    </row>
    <row r="328" spans="11:19">
      <c r="K328" s="480"/>
      <c r="L328" s="482"/>
      <c r="M328" s="482"/>
      <c r="N328" s="482"/>
      <c r="O328" s="482"/>
      <c r="P328" s="482"/>
      <c r="Q328" s="482"/>
      <c r="R328" s="482"/>
      <c r="S328" s="482"/>
    </row>
    <row r="329" spans="11:19">
      <c r="K329" s="480"/>
      <c r="L329" s="482"/>
      <c r="M329" s="482"/>
      <c r="N329" s="482"/>
      <c r="O329" s="482"/>
      <c r="P329" s="482"/>
      <c r="Q329" s="482"/>
      <c r="R329" s="482"/>
      <c r="S329" s="482"/>
    </row>
    <row r="330" spans="11:19">
      <c r="K330" s="480"/>
      <c r="L330" s="482"/>
      <c r="M330" s="482"/>
      <c r="N330" s="482"/>
      <c r="O330" s="482"/>
      <c r="P330" s="482"/>
      <c r="Q330" s="482"/>
      <c r="R330" s="482"/>
      <c r="S330" s="482"/>
    </row>
    <row r="331" spans="11:19">
      <c r="K331" s="480"/>
      <c r="L331" s="482"/>
      <c r="M331" s="482"/>
      <c r="N331" s="482"/>
      <c r="O331" s="482"/>
      <c r="P331" s="482"/>
      <c r="Q331" s="482"/>
      <c r="R331" s="482"/>
      <c r="S331" s="482"/>
    </row>
    <row r="332" spans="11:19">
      <c r="K332" s="480"/>
      <c r="L332" s="482"/>
      <c r="M332" s="482"/>
      <c r="N332" s="482"/>
      <c r="O332" s="482"/>
      <c r="P332" s="482"/>
      <c r="Q332" s="482"/>
      <c r="R332" s="482"/>
      <c r="S332" s="482"/>
    </row>
    <row r="333" spans="11:19">
      <c r="K333" s="480"/>
      <c r="L333" s="482"/>
      <c r="M333" s="482"/>
      <c r="N333" s="482"/>
      <c r="O333" s="482"/>
      <c r="P333" s="482"/>
      <c r="Q333" s="482"/>
      <c r="R333" s="482"/>
      <c r="S333" s="482"/>
    </row>
    <row r="334" spans="11:19">
      <c r="K334" s="480"/>
      <c r="L334" s="482"/>
      <c r="M334" s="482"/>
      <c r="N334" s="482"/>
      <c r="O334" s="482"/>
      <c r="P334" s="482"/>
      <c r="Q334" s="482"/>
      <c r="R334" s="482"/>
      <c r="S334" s="482"/>
    </row>
    <row r="335" spans="11:19">
      <c r="K335" s="480"/>
      <c r="L335" s="482"/>
      <c r="M335" s="482"/>
      <c r="N335" s="482"/>
      <c r="O335" s="482"/>
      <c r="P335" s="482"/>
      <c r="Q335" s="482"/>
      <c r="R335" s="482"/>
      <c r="S335" s="482"/>
    </row>
    <row r="336" spans="11:19">
      <c r="K336" s="480"/>
      <c r="L336" s="482"/>
      <c r="M336" s="482"/>
      <c r="N336" s="482"/>
      <c r="O336" s="482"/>
      <c r="P336" s="482"/>
      <c r="Q336" s="482"/>
      <c r="R336" s="482"/>
      <c r="S336" s="482"/>
    </row>
    <row r="337" spans="11:19">
      <c r="K337" s="480"/>
      <c r="L337" s="482"/>
      <c r="M337" s="482"/>
      <c r="N337" s="482"/>
      <c r="O337" s="482"/>
      <c r="P337" s="482"/>
      <c r="Q337" s="482"/>
      <c r="R337" s="482"/>
      <c r="S337" s="482"/>
    </row>
    <row r="338" spans="11:19">
      <c r="K338" s="480"/>
      <c r="L338" s="482"/>
      <c r="M338" s="482"/>
      <c r="N338" s="482"/>
      <c r="O338" s="482"/>
      <c r="P338" s="482"/>
      <c r="Q338" s="482"/>
      <c r="R338" s="482"/>
      <c r="S338" s="482"/>
    </row>
    <row r="339" spans="11:19">
      <c r="K339" s="480"/>
      <c r="L339" s="482"/>
      <c r="M339" s="482"/>
      <c r="N339" s="482"/>
      <c r="O339" s="482"/>
      <c r="P339" s="482"/>
      <c r="Q339" s="482"/>
      <c r="R339" s="482"/>
      <c r="S339" s="482"/>
    </row>
    <row r="340" spans="11:19">
      <c r="K340" s="480"/>
      <c r="L340" s="482"/>
      <c r="M340" s="482"/>
      <c r="N340" s="482"/>
      <c r="O340" s="482"/>
      <c r="P340" s="482"/>
      <c r="Q340" s="482"/>
      <c r="R340" s="482"/>
      <c r="S340" s="482"/>
    </row>
    <row r="341" spans="11:19">
      <c r="K341" s="480"/>
      <c r="L341" s="482"/>
      <c r="M341" s="482"/>
      <c r="N341" s="482"/>
      <c r="O341" s="482"/>
      <c r="P341" s="482"/>
      <c r="Q341" s="482"/>
      <c r="R341" s="482"/>
      <c r="S341" s="482"/>
    </row>
    <row r="342" spans="11:19">
      <c r="K342" s="480"/>
      <c r="L342" s="482"/>
      <c r="M342" s="482"/>
      <c r="N342" s="482"/>
      <c r="O342" s="482"/>
      <c r="P342" s="482"/>
      <c r="Q342" s="482"/>
      <c r="R342" s="482"/>
      <c r="S342" s="482"/>
    </row>
    <row r="343" spans="11:19">
      <c r="K343" s="480"/>
      <c r="L343" s="482"/>
      <c r="M343" s="482"/>
      <c r="N343" s="482"/>
      <c r="O343" s="482"/>
      <c r="P343" s="482"/>
      <c r="Q343" s="482"/>
      <c r="R343" s="482"/>
      <c r="S343" s="482"/>
    </row>
    <row r="344" spans="11:19">
      <c r="K344" s="480"/>
      <c r="L344" s="482"/>
      <c r="M344" s="482"/>
      <c r="N344" s="482"/>
      <c r="O344" s="482"/>
      <c r="P344" s="482"/>
      <c r="Q344" s="482"/>
      <c r="R344" s="482"/>
      <c r="S344" s="482"/>
    </row>
    <row r="345" spans="11:19">
      <c r="K345" s="480"/>
      <c r="L345" s="482"/>
      <c r="M345" s="482"/>
      <c r="N345" s="482"/>
      <c r="O345" s="482"/>
      <c r="P345" s="482"/>
      <c r="Q345" s="482"/>
      <c r="R345" s="482"/>
      <c r="S345" s="482"/>
    </row>
    <row r="346" spans="11:19">
      <c r="K346" s="480"/>
      <c r="L346" s="482"/>
      <c r="M346" s="482"/>
      <c r="N346" s="482"/>
      <c r="O346" s="482"/>
      <c r="P346" s="482"/>
      <c r="Q346" s="482"/>
      <c r="R346" s="482"/>
      <c r="S346" s="482"/>
    </row>
    <row r="347" spans="11:19">
      <c r="K347" s="480"/>
      <c r="L347" s="482"/>
      <c r="M347" s="482"/>
      <c r="N347" s="482"/>
      <c r="O347" s="482"/>
      <c r="P347" s="482"/>
      <c r="Q347" s="482"/>
      <c r="R347" s="482"/>
      <c r="S347" s="482"/>
    </row>
    <row r="348" spans="11:19">
      <c r="K348" s="480"/>
      <c r="L348" s="482"/>
      <c r="M348" s="482"/>
      <c r="N348" s="482"/>
      <c r="O348" s="482"/>
      <c r="P348" s="482"/>
      <c r="Q348" s="482"/>
      <c r="R348" s="482"/>
      <c r="S348" s="482"/>
    </row>
    <row r="349" spans="11:19">
      <c r="K349" s="480"/>
      <c r="L349" s="482"/>
      <c r="M349" s="482"/>
      <c r="N349" s="482"/>
      <c r="O349" s="482"/>
      <c r="P349" s="482"/>
      <c r="Q349" s="482"/>
      <c r="R349" s="482"/>
      <c r="S349" s="482"/>
    </row>
    <row r="350" spans="11:19">
      <c r="K350" s="480"/>
      <c r="L350" s="482"/>
      <c r="M350" s="482"/>
      <c r="N350" s="482"/>
      <c r="O350" s="482"/>
      <c r="P350" s="482"/>
      <c r="Q350" s="482"/>
      <c r="R350" s="482"/>
      <c r="S350" s="482"/>
    </row>
    <row r="351" spans="11:19">
      <c r="K351" s="480"/>
      <c r="L351" s="482"/>
      <c r="M351" s="482"/>
      <c r="N351" s="482"/>
      <c r="O351" s="482"/>
      <c r="P351" s="482"/>
      <c r="Q351" s="482"/>
      <c r="R351" s="482"/>
      <c r="S351" s="482"/>
    </row>
    <row r="352" spans="11:19">
      <c r="K352" s="480"/>
      <c r="L352" s="482"/>
      <c r="M352" s="482"/>
      <c r="N352" s="482"/>
      <c r="O352" s="482"/>
      <c r="P352" s="482"/>
      <c r="Q352" s="482"/>
      <c r="R352" s="482"/>
      <c r="S352" s="482"/>
    </row>
    <row r="353" spans="11:19">
      <c r="K353" s="480"/>
      <c r="L353" s="482"/>
      <c r="M353" s="482"/>
      <c r="N353" s="482"/>
      <c r="O353" s="482"/>
      <c r="P353" s="482"/>
      <c r="Q353" s="482"/>
      <c r="R353" s="482"/>
      <c r="S353" s="482"/>
    </row>
    <row r="354" spans="11:19">
      <c r="K354" s="480"/>
      <c r="L354" s="482"/>
      <c r="M354" s="482"/>
      <c r="N354" s="482"/>
      <c r="O354" s="482"/>
      <c r="P354" s="482"/>
      <c r="Q354" s="482"/>
      <c r="R354" s="482"/>
      <c r="S354" s="482"/>
    </row>
    <row r="355" spans="11:19">
      <c r="K355" s="480"/>
      <c r="L355" s="482"/>
      <c r="M355" s="482"/>
      <c r="N355" s="482"/>
      <c r="O355" s="482"/>
      <c r="P355" s="482"/>
      <c r="Q355" s="482"/>
      <c r="R355" s="482"/>
      <c r="S355" s="482"/>
    </row>
    <row r="356" spans="11:19">
      <c r="K356" s="480"/>
      <c r="L356" s="482"/>
      <c r="M356" s="482"/>
      <c r="N356" s="482"/>
      <c r="O356" s="482"/>
      <c r="P356" s="482"/>
      <c r="Q356" s="482"/>
      <c r="R356" s="482"/>
      <c r="S356" s="482"/>
    </row>
    <row r="357" spans="11:19">
      <c r="K357" s="480"/>
      <c r="L357" s="482"/>
      <c r="M357" s="482"/>
      <c r="N357" s="482"/>
      <c r="O357" s="482"/>
      <c r="P357" s="482"/>
      <c r="Q357" s="482"/>
      <c r="R357" s="482"/>
      <c r="S357" s="482"/>
    </row>
    <row r="358" spans="11:19">
      <c r="K358" s="480"/>
      <c r="L358" s="482"/>
      <c r="M358" s="482"/>
      <c r="N358" s="482"/>
      <c r="O358" s="482"/>
      <c r="P358" s="482"/>
      <c r="Q358" s="482"/>
      <c r="R358" s="482"/>
      <c r="S358" s="482"/>
    </row>
    <row r="359" spans="11:19">
      <c r="K359" s="480"/>
      <c r="L359" s="482"/>
      <c r="M359" s="482"/>
      <c r="N359" s="482"/>
      <c r="O359" s="482"/>
      <c r="P359" s="482"/>
      <c r="Q359" s="482"/>
      <c r="R359" s="482"/>
      <c r="S359" s="482"/>
    </row>
    <row r="360" spans="11:19">
      <c r="K360" s="480"/>
      <c r="L360" s="482"/>
      <c r="M360" s="482"/>
      <c r="N360" s="482"/>
      <c r="O360" s="482"/>
      <c r="P360" s="482"/>
      <c r="Q360" s="482"/>
      <c r="R360" s="482"/>
      <c r="S360" s="482"/>
    </row>
    <row r="361" spans="11:19">
      <c r="K361" s="480"/>
      <c r="L361" s="482"/>
      <c r="M361" s="482"/>
      <c r="N361" s="482"/>
      <c r="O361" s="482"/>
      <c r="P361" s="482"/>
      <c r="Q361" s="482"/>
      <c r="R361" s="482"/>
      <c r="S361" s="482"/>
    </row>
    <row r="362" spans="11:19">
      <c r="K362" s="480"/>
      <c r="L362" s="482"/>
      <c r="M362" s="482"/>
      <c r="N362" s="482"/>
      <c r="O362" s="482"/>
      <c r="P362" s="482"/>
      <c r="Q362" s="482"/>
      <c r="R362" s="482"/>
      <c r="S362" s="482"/>
    </row>
    <row r="363" spans="11:19">
      <c r="K363" s="480"/>
      <c r="L363" s="482"/>
      <c r="M363" s="482"/>
      <c r="N363" s="482"/>
      <c r="O363" s="482"/>
      <c r="P363" s="482"/>
      <c r="Q363" s="482"/>
      <c r="R363" s="482"/>
      <c r="S363" s="482"/>
    </row>
    <row r="364" spans="11:19">
      <c r="K364" s="480"/>
      <c r="L364" s="482"/>
      <c r="M364" s="482"/>
      <c r="N364" s="482"/>
      <c r="O364" s="482"/>
      <c r="P364" s="482"/>
      <c r="Q364" s="482"/>
      <c r="R364" s="482"/>
      <c r="S364" s="482"/>
    </row>
    <row r="365" spans="11:19">
      <c r="K365" s="480"/>
      <c r="L365" s="482"/>
      <c r="M365" s="482"/>
      <c r="N365" s="482"/>
      <c r="O365" s="482"/>
      <c r="P365" s="482"/>
      <c r="Q365" s="482"/>
      <c r="R365" s="482"/>
      <c r="S365" s="482"/>
    </row>
    <row r="366" spans="11:19">
      <c r="K366" s="480"/>
      <c r="L366" s="482"/>
      <c r="M366" s="482"/>
      <c r="N366" s="482"/>
      <c r="O366" s="482"/>
      <c r="P366" s="482"/>
      <c r="Q366" s="482"/>
      <c r="R366" s="482"/>
      <c r="S366" s="482"/>
    </row>
    <row r="367" spans="11:19">
      <c r="K367" s="480"/>
      <c r="L367" s="482"/>
      <c r="M367" s="482"/>
      <c r="N367" s="482"/>
      <c r="O367" s="482"/>
      <c r="P367" s="482"/>
      <c r="Q367" s="482"/>
      <c r="R367" s="482"/>
      <c r="S367" s="482"/>
    </row>
    <row r="368" spans="11:19">
      <c r="K368" s="480"/>
      <c r="L368" s="482"/>
      <c r="M368" s="482"/>
      <c r="N368" s="482"/>
      <c r="O368" s="482"/>
      <c r="P368" s="482"/>
      <c r="Q368" s="482"/>
      <c r="R368" s="482"/>
      <c r="S368" s="482"/>
    </row>
    <row r="369" spans="11:19">
      <c r="K369" s="480"/>
      <c r="L369" s="482"/>
      <c r="M369" s="482"/>
      <c r="N369" s="482"/>
      <c r="O369" s="482"/>
      <c r="P369" s="482"/>
      <c r="Q369" s="482"/>
      <c r="R369" s="482"/>
      <c r="S369" s="482"/>
    </row>
    <row r="370" spans="11:19">
      <c r="K370" s="480"/>
      <c r="L370" s="482"/>
      <c r="M370" s="482"/>
      <c r="N370" s="482"/>
      <c r="O370" s="482"/>
      <c r="P370" s="482"/>
      <c r="Q370" s="482"/>
      <c r="R370" s="482"/>
      <c r="S370" s="482"/>
    </row>
    <row r="371" spans="11:19">
      <c r="K371" s="480"/>
      <c r="L371" s="482"/>
      <c r="M371" s="482"/>
      <c r="N371" s="482"/>
      <c r="O371" s="482"/>
      <c r="P371" s="482"/>
      <c r="Q371" s="482"/>
      <c r="R371" s="482"/>
      <c r="S371" s="482"/>
    </row>
    <row r="372" spans="11:19">
      <c r="K372" s="480"/>
      <c r="L372" s="482"/>
      <c r="M372" s="482"/>
      <c r="N372" s="482"/>
      <c r="O372" s="482"/>
      <c r="P372" s="482"/>
      <c r="Q372" s="482"/>
      <c r="R372" s="482"/>
      <c r="S372" s="482"/>
    </row>
    <row r="373" spans="11:19">
      <c r="K373" s="480"/>
      <c r="L373" s="482"/>
      <c r="M373" s="482"/>
      <c r="N373" s="482"/>
      <c r="O373" s="482"/>
      <c r="P373" s="482"/>
      <c r="Q373" s="482"/>
      <c r="R373" s="482"/>
      <c r="S373" s="482"/>
    </row>
    <row r="374" spans="11:19">
      <c r="K374" s="480"/>
      <c r="L374" s="482"/>
      <c r="M374" s="482"/>
      <c r="N374" s="482"/>
      <c r="O374" s="482"/>
      <c r="P374" s="482"/>
      <c r="Q374" s="482"/>
      <c r="R374" s="482"/>
      <c r="S374" s="482"/>
    </row>
    <row r="375" spans="11:19">
      <c r="K375" s="480"/>
      <c r="L375" s="482"/>
      <c r="M375" s="482"/>
      <c r="N375" s="482"/>
      <c r="O375" s="482"/>
      <c r="P375" s="482"/>
      <c r="Q375" s="482"/>
      <c r="R375" s="482"/>
      <c r="S375" s="482"/>
    </row>
    <row r="376" spans="11:19">
      <c r="K376" s="480"/>
      <c r="L376" s="482"/>
      <c r="M376" s="482"/>
      <c r="N376" s="482"/>
      <c r="O376" s="482"/>
      <c r="P376" s="482"/>
      <c r="Q376" s="482"/>
      <c r="R376" s="482"/>
      <c r="S376" s="482"/>
    </row>
    <row r="377" spans="11:19">
      <c r="K377" s="480"/>
      <c r="L377" s="482"/>
      <c r="M377" s="482"/>
      <c r="N377" s="482"/>
      <c r="O377" s="482"/>
      <c r="P377" s="482"/>
      <c r="Q377" s="482"/>
      <c r="R377" s="482"/>
      <c r="S377" s="482"/>
    </row>
    <row r="378" spans="11:19">
      <c r="K378" s="480"/>
      <c r="L378" s="482"/>
      <c r="M378" s="482"/>
      <c r="N378" s="482"/>
      <c r="O378" s="482"/>
      <c r="P378" s="482"/>
      <c r="Q378" s="482"/>
      <c r="R378" s="482"/>
      <c r="S378" s="482"/>
    </row>
    <row r="379" spans="11:19">
      <c r="K379" s="480"/>
      <c r="L379" s="482"/>
      <c r="M379" s="482"/>
      <c r="N379" s="482"/>
      <c r="O379" s="482"/>
      <c r="P379" s="482"/>
      <c r="Q379" s="482"/>
      <c r="R379" s="482"/>
      <c r="S379" s="482"/>
    </row>
    <row r="380" spans="11:19">
      <c r="K380" s="480"/>
      <c r="L380" s="482"/>
      <c r="M380" s="482"/>
      <c r="N380" s="482"/>
      <c r="O380" s="482"/>
      <c r="P380" s="482"/>
      <c r="Q380" s="482"/>
      <c r="R380" s="482"/>
      <c r="S380" s="482"/>
    </row>
    <row r="381" spans="11:19">
      <c r="K381" s="480"/>
      <c r="L381" s="482"/>
      <c r="M381" s="482"/>
      <c r="N381" s="482"/>
      <c r="O381" s="482"/>
      <c r="P381" s="482"/>
      <c r="Q381" s="482"/>
      <c r="R381" s="482"/>
      <c r="S381" s="482"/>
    </row>
    <row r="382" spans="11:19">
      <c r="K382" s="480"/>
      <c r="L382" s="482"/>
      <c r="M382" s="482"/>
      <c r="N382" s="482"/>
      <c r="O382" s="482"/>
      <c r="P382" s="482"/>
      <c r="Q382" s="482"/>
      <c r="R382" s="482"/>
      <c r="S382" s="482"/>
    </row>
    <row r="383" spans="11:19">
      <c r="K383" s="480"/>
      <c r="L383" s="482"/>
      <c r="M383" s="482"/>
      <c r="N383" s="482"/>
      <c r="O383" s="482"/>
      <c r="P383" s="482"/>
      <c r="Q383" s="482"/>
      <c r="R383" s="482"/>
      <c r="S383" s="482"/>
    </row>
    <row r="384" spans="11:19">
      <c r="K384" s="480"/>
      <c r="L384" s="482"/>
      <c r="M384" s="482"/>
      <c r="N384" s="482"/>
      <c r="O384" s="482"/>
      <c r="P384" s="482"/>
      <c r="Q384" s="482"/>
      <c r="R384" s="482"/>
      <c r="S384" s="482"/>
    </row>
    <row r="385" spans="11:19">
      <c r="K385" s="480"/>
      <c r="L385" s="482"/>
      <c r="M385" s="482"/>
      <c r="N385" s="482"/>
      <c r="O385" s="482"/>
      <c r="P385" s="482"/>
      <c r="Q385" s="482"/>
      <c r="R385" s="482"/>
      <c r="S385" s="482"/>
    </row>
    <row r="386" spans="11:19">
      <c r="K386" s="480"/>
      <c r="L386" s="482"/>
      <c r="M386" s="482"/>
      <c r="N386" s="482"/>
      <c r="O386" s="482"/>
      <c r="P386" s="482"/>
      <c r="Q386" s="482"/>
      <c r="R386" s="482"/>
      <c r="S386" s="482"/>
    </row>
    <row r="387" spans="11:19">
      <c r="K387" s="480"/>
      <c r="L387" s="482"/>
      <c r="M387" s="482"/>
      <c r="N387" s="482"/>
      <c r="O387" s="482"/>
      <c r="P387" s="482"/>
      <c r="Q387" s="482"/>
      <c r="R387" s="482"/>
      <c r="S387" s="482"/>
    </row>
    <row r="388" spans="11:19">
      <c r="K388" s="480"/>
      <c r="L388" s="482"/>
      <c r="M388" s="482"/>
      <c r="N388" s="482"/>
      <c r="O388" s="482"/>
      <c r="P388" s="482"/>
      <c r="Q388" s="482"/>
      <c r="R388" s="482"/>
      <c r="S388" s="482"/>
    </row>
    <row r="389" spans="11:19">
      <c r="K389" s="480"/>
      <c r="L389" s="482"/>
      <c r="M389" s="482"/>
      <c r="N389" s="482"/>
      <c r="O389" s="482"/>
      <c r="P389" s="482"/>
      <c r="Q389" s="482"/>
      <c r="R389" s="482"/>
      <c r="S389" s="482"/>
    </row>
    <row r="390" spans="11:19">
      <c r="K390" s="480"/>
      <c r="L390" s="482"/>
      <c r="M390" s="482"/>
      <c r="N390" s="482"/>
      <c r="O390" s="482"/>
      <c r="P390" s="482"/>
      <c r="Q390" s="482"/>
      <c r="R390" s="482"/>
      <c r="S390" s="482"/>
    </row>
    <row r="391" spans="11:19">
      <c r="K391" s="480"/>
      <c r="L391" s="482"/>
      <c r="M391" s="482"/>
      <c r="N391" s="482"/>
      <c r="O391" s="482"/>
      <c r="P391" s="482"/>
      <c r="Q391" s="482"/>
      <c r="R391" s="482"/>
      <c r="S391" s="482"/>
    </row>
    <row r="392" spans="11:19">
      <c r="K392" s="480"/>
      <c r="L392" s="482"/>
      <c r="M392" s="482"/>
      <c r="N392" s="482"/>
      <c r="O392" s="482"/>
      <c r="P392" s="482"/>
      <c r="Q392" s="482"/>
      <c r="R392" s="482"/>
      <c r="S392" s="482"/>
    </row>
    <row r="393" spans="11:19">
      <c r="K393" s="480"/>
      <c r="L393" s="482"/>
      <c r="M393" s="482"/>
      <c r="N393" s="482"/>
      <c r="O393" s="482"/>
      <c r="P393" s="482"/>
      <c r="Q393" s="482"/>
      <c r="R393" s="482"/>
      <c r="S393" s="482"/>
    </row>
    <row r="394" spans="11:19">
      <c r="K394" s="480"/>
      <c r="L394" s="482"/>
      <c r="M394" s="482"/>
      <c r="N394" s="482"/>
      <c r="O394" s="482"/>
      <c r="P394" s="482"/>
      <c r="Q394" s="482"/>
      <c r="R394" s="482"/>
      <c r="S394" s="482"/>
    </row>
    <row r="395" spans="11:19">
      <c r="K395" s="480"/>
      <c r="L395" s="482"/>
      <c r="M395" s="482"/>
      <c r="N395" s="482"/>
      <c r="O395" s="482"/>
      <c r="P395" s="482"/>
      <c r="Q395" s="482"/>
      <c r="R395" s="482"/>
      <c r="S395" s="482"/>
    </row>
    <row r="396" spans="11:19">
      <c r="K396" s="480"/>
      <c r="L396" s="482"/>
      <c r="M396" s="482"/>
      <c r="N396" s="482"/>
      <c r="O396" s="482"/>
      <c r="P396" s="482"/>
      <c r="Q396" s="482"/>
      <c r="R396" s="482"/>
      <c r="S396" s="482"/>
    </row>
    <row r="397" spans="11:19">
      <c r="K397" s="480"/>
      <c r="L397" s="482"/>
      <c r="M397" s="482"/>
      <c r="N397" s="482"/>
      <c r="O397" s="482"/>
      <c r="P397" s="482"/>
      <c r="Q397" s="482"/>
      <c r="R397" s="482"/>
      <c r="S397" s="482"/>
    </row>
    <row r="398" spans="11:19">
      <c r="K398" s="480"/>
      <c r="L398" s="482"/>
      <c r="M398" s="482"/>
      <c r="N398" s="482"/>
      <c r="O398" s="482"/>
      <c r="P398" s="482"/>
      <c r="Q398" s="482"/>
      <c r="R398" s="482"/>
      <c r="S398" s="482"/>
    </row>
    <row r="399" spans="11:19">
      <c r="K399" s="480"/>
      <c r="L399" s="482"/>
      <c r="M399" s="482"/>
      <c r="N399" s="482"/>
      <c r="O399" s="482"/>
      <c r="P399" s="482"/>
      <c r="Q399" s="482"/>
      <c r="R399" s="482"/>
      <c r="S399" s="482"/>
    </row>
    <row r="400" spans="11:19">
      <c r="K400" s="480"/>
      <c r="L400" s="482"/>
      <c r="M400" s="482"/>
      <c r="N400" s="482"/>
      <c r="O400" s="482"/>
      <c r="P400" s="482"/>
      <c r="Q400" s="482"/>
      <c r="R400" s="482"/>
      <c r="S400" s="482"/>
    </row>
    <row r="401" spans="11:19">
      <c r="K401" s="480"/>
      <c r="L401" s="482"/>
      <c r="M401" s="482"/>
      <c r="N401" s="482"/>
      <c r="O401" s="482"/>
      <c r="P401" s="482"/>
      <c r="Q401" s="482"/>
      <c r="R401" s="482"/>
      <c r="S401" s="482"/>
    </row>
    <row r="402" spans="11:19">
      <c r="K402" s="480"/>
      <c r="L402" s="482"/>
      <c r="M402" s="482"/>
      <c r="N402" s="482"/>
      <c r="O402" s="482"/>
      <c r="P402" s="482"/>
      <c r="Q402" s="482"/>
      <c r="R402" s="482"/>
      <c r="S402" s="482"/>
    </row>
    <row r="403" spans="11:19">
      <c r="K403" s="480"/>
      <c r="L403" s="482"/>
      <c r="M403" s="482"/>
      <c r="N403" s="482"/>
      <c r="O403" s="482"/>
      <c r="P403" s="482"/>
      <c r="Q403" s="482"/>
      <c r="R403" s="482"/>
      <c r="S403" s="482"/>
    </row>
    <row r="404" spans="11:19">
      <c r="K404" s="480"/>
      <c r="L404" s="482"/>
      <c r="M404" s="482"/>
      <c r="N404" s="482"/>
      <c r="O404" s="482"/>
      <c r="P404" s="482"/>
      <c r="Q404" s="482"/>
      <c r="R404" s="482"/>
      <c r="S404" s="482"/>
    </row>
    <row r="405" spans="11:19">
      <c r="K405" s="480"/>
      <c r="L405" s="482"/>
      <c r="M405" s="482"/>
      <c r="N405" s="482"/>
      <c r="O405" s="482"/>
      <c r="P405" s="482"/>
      <c r="Q405" s="482"/>
      <c r="R405" s="482"/>
      <c r="S405" s="482"/>
    </row>
    <row r="406" spans="11:19">
      <c r="K406" s="480"/>
      <c r="L406" s="482"/>
      <c r="M406" s="482"/>
      <c r="N406" s="482"/>
      <c r="O406" s="482"/>
      <c r="P406" s="482"/>
      <c r="Q406" s="482"/>
      <c r="R406" s="482"/>
      <c r="S406" s="482"/>
    </row>
    <row r="407" spans="11:19">
      <c r="K407" s="480"/>
      <c r="L407" s="482"/>
      <c r="M407" s="482"/>
      <c r="N407" s="482"/>
      <c r="O407" s="482"/>
      <c r="P407" s="482"/>
      <c r="Q407" s="482"/>
      <c r="R407" s="482"/>
      <c r="S407" s="482"/>
    </row>
    <row r="408" spans="11:19">
      <c r="K408" s="480"/>
      <c r="L408" s="482"/>
      <c r="M408" s="482"/>
      <c r="N408" s="482"/>
      <c r="O408" s="482"/>
      <c r="P408" s="482"/>
      <c r="Q408" s="482"/>
      <c r="R408" s="482"/>
      <c r="S408" s="482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93"/>
  <sheetViews>
    <sheetView topLeftCell="J1" workbookViewId="0">
      <pane ySplit="1" topLeftCell="A275" activePane="bottomLeft" state="frozen"/>
      <selection pane="bottomLeft" activeCell="Q293" sqref="Q293"/>
    </sheetView>
  </sheetViews>
  <sheetFormatPr defaultRowHeight="14.4"/>
  <cols>
    <col min="1" max="1" width="11.44140625" customWidth="1"/>
    <col min="9" max="9" width="10.6640625" customWidth="1"/>
    <col min="15" max="15" width="9" bestFit="1" customWidth="1"/>
    <col min="17" max="17" width="11.109375" customWidth="1"/>
    <col min="25" max="25" width="11.33203125" customWidth="1"/>
    <col min="31" max="31" width="10.33203125" customWidth="1"/>
  </cols>
  <sheetData>
    <row r="1" spans="1:31">
      <c r="A1" s="406" t="s">
        <v>421</v>
      </c>
      <c r="I1" s="406" t="s">
        <v>423</v>
      </c>
      <c r="Q1" s="404" t="s">
        <v>424</v>
      </c>
      <c r="Y1" s="406" t="s">
        <v>425</v>
      </c>
    </row>
    <row r="2" spans="1:31">
      <c r="A2" t="s">
        <v>0</v>
      </c>
      <c r="B2" t="s">
        <v>1</v>
      </c>
      <c r="C2" t="s">
        <v>2</v>
      </c>
      <c r="D2" t="s">
        <v>3</v>
      </c>
      <c r="E2" t="s">
        <v>409</v>
      </c>
      <c r="F2" t="s">
        <v>422</v>
      </c>
      <c r="G2" t="s">
        <v>410</v>
      </c>
      <c r="I2" t="s">
        <v>0</v>
      </c>
      <c r="J2" t="s">
        <v>1</v>
      </c>
      <c r="K2" t="s">
        <v>2</v>
      </c>
      <c r="L2" t="s">
        <v>3</v>
      </c>
      <c r="M2" t="s">
        <v>409</v>
      </c>
      <c r="N2" t="s">
        <v>422</v>
      </c>
      <c r="O2" t="s">
        <v>410</v>
      </c>
      <c r="Q2" t="s">
        <v>0</v>
      </c>
      <c r="R2" t="s">
        <v>1</v>
      </c>
      <c r="S2" t="s">
        <v>2</v>
      </c>
      <c r="T2" t="s">
        <v>3</v>
      </c>
      <c r="U2" t="s">
        <v>409</v>
      </c>
      <c r="V2" t="s">
        <v>422</v>
      </c>
      <c r="W2" t="s">
        <v>410</v>
      </c>
      <c r="Y2" t="s">
        <v>0</v>
      </c>
      <c r="Z2" t="s">
        <v>1</v>
      </c>
      <c r="AA2" t="s">
        <v>2</v>
      </c>
      <c r="AB2" t="s">
        <v>3</v>
      </c>
      <c r="AC2" t="s">
        <v>409</v>
      </c>
      <c r="AD2" t="s">
        <v>422</v>
      </c>
      <c r="AE2" t="s">
        <v>410</v>
      </c>
    </row>
    <row r="3" spans="1:31">
      <c r="A3" s="3">
        <v>43759</v>
      </c>
      <c r="B3">
        <v>62.650002000000001</v>
      </c>
      <c r="C3">
        <v>63.25</v>
      </c>
      <c r="D3">
        <v>61.189999</v>
      </c>
      <c r="E3">
        <v>61.360000999999997</v>
      </c>
      <c r="F3">
        <v>60.214123000000001</v>
      </c>
      <c r="G3">
        <v>428200</v>
      </c>
      <c r="I3" s="3">
        <v>43759</v>
      </c>
      <c r="J3">
        <v>52.720001000000003</v>
      </c>
      <c r="K3">
        <v>53.07</v>
      </c>
      <c r="L3">
        <v>51.700001</v>
      </c>
      <c r="M3">
        <v>51.790000999999997</v>
      </c>
      <c r="N3">
        <v>49.858260999999999</v>
      </c>
      <c r="O3">
        <v>2525000</v>
      </c>
      <c r="Q3" s="3">
        <v>43759</v>
      </c>
      <c r="R3">
        <v>23.559999000000001</v>
      </c>
      <c r="S3">
        <v>23.780000999999999</v>
      </c>
      <c r="T3">
        <v>23.25</v>
      </c>
      <c r="U3">
        <v>23.25</v>
      </c>
      <c r="V3">
        <v>22.482595</v>
      </c>
      <c r="W3">
        <v>1662900</v>
      </c>
      <c r="Y3" s="3">
        <v>43759</v>
      </c>
      <c r="Z3">
        <v>26852.669922000001</v>
      </c>
      <c r="AA3">
        <v>26852.669922000001</v>
      </c>
      <c r="AB3">
        <v>26747.619140999999</v>
      </c>
      <c r="AC3">
        <v>26827.640625</v>
      </c>
      <c r="AD3">
        <v>26827.640625</v>
      </c>
      <c r="AE3">
        <v>241030000</v>
      </c>
    </row>
    <row r="4" spans="1:31">
      <c r="A4" s="3">
        <v>43760</v>
      </c>
      <c r="B4">
        <v>61.369999</v>
      </c>
      <c r="C4">
        <v>62.66</v>
      </c>
      <c r="D4">
        <v>60.200001</v>
      </c>
      <c r="E4">
        <v>62.610000999999997</v>
      </c>
      <c r="F4">
        <v>61.440781000000001</v>
      </c>
      <c r="G4">
        <v>529200</v>
      </c>
      <c r="I4" s="3">
        <v>43760</v>
      </c>
      <c r="J4">
        <v>52.130001</v>
      </c>
      <c r="K4">
        <v>53.490001999999997</v>
      </c>
      <c r="L4">
        <v>51.5</v>
      </c>
      <c r="M4">
        <v>53.139999000000003</v>
      </c>
      <c r="N4">
        <v>51.157902</v>
      </c>
      <c r="O4">
        <v>3726600</v>
      </c>
      <c r="Q4" s="3">
        <v>43760</v>
      </c>
      <c r="R4">
        <v>23.280000999999999</v>
      </c>
      <c r="S4">
        <v>23.530000999999999</v>
      </c>
      <c r="T4">
        <v>22.690000999999999</v>
      </c>
      <c r="U4">
        <v>23.33</v>
      </c>
      <c r="V4">
        <v>22.559956</v>
      </c>
      <c r="W4">
        <v>1903000</v>
      </c>
      <c r="Y4" s="3">
        <v>43760</v>
      </c>
      <c r="Z4">
        <v>26850.429688</v>
      </c>
      <c r="AA4">
        <v>26946.640625</v>
      </c>
      <c r="AB4">
        <v>26782.609375</v>
      </c>
      <c r="AC4">
        <v>26788.099609000001</v>
      </c>
      <c r="AD4">
        <v>26788.099609000001</v>
      </c>
      <c r="AE4">
        <v>265510000</v>
      </c>
    </row>
    <row r="5" spans="1:31">
      <c r="A5" s="3">
        <v>43761</v>
      </c>
      <c r="B5">
        <v>62.84</v>
      </c>
      <c r="C5">
        <v>62.860000999999997</v>
      </c>
      <c r="D5">
        <v>61.810001</v>
      </c>
      <c r="E5">
        <v>62.049999</v>
      </c>
      <c r="F5">
        <v>60.891235000000002</v>
      </c>
      <c r="G5">
        <v>577400</v>
      </c>
      <c r="I5" s="3">
        <v>43761</v>
      </c>
      <c r="J5">
        <v>53.150002000000001</v>
      </c>
      <c r="K5">
        <v>53.459999000000003</v>
      </c>
      <c r="L5">
        <v>52.740001999999997</v>
      </c>
      <c r="M5">
        <v>52.970001000000003</v>
      </c>
      <c r="N5">
        <v>50.994247000000001</v>
      </c>
      <c r="O5">
        <v>2625100</v>
      </c>
      <c r="Q5" s="3">
        <v>43761</v>
      </c>
      <c r="R5">
        <v>23.42</v>
      </c>
      <c r="S5">
        <v>23.549999</v>
      </c>
      <c r="T5">
        <v>23.190000999999999</v>
      </c>
      <c r="U5">
        <v>23.299999</v>
      </c>
      <c r="V5">
        <v>22.530944999999999</v>
      </c>
      <c r="W5">
        <v>1300400</v>
      </c>
      <c r="Y5" s="3">
        <v>43761</v>
      </c>
      <c r="Z5">
        <v>26835.240234000001</v>
      </c>
      <c r="AA5">
        <v>26896.890625</v>
      </c>
      <c r="AB5">
        <v>26745</v>
      </c>
      <c r="AC5">
        <v>26833.949218999998</v>
      </c>
      <c r="AD5">
        <v>26833.949218999998</v>
      </c>
      <c r="AE5">
        <v>247680000</v>
      </c>
    </row>
    <row r="6" spans="1:31">
      <c r="A6" s="3">
        <v>43762</v>
      </c>
      <c r="B6">
        <v>62.799999</v>
      </c>
      <c r="C6">
        <v>63.080002</v>
      </c>
      <c r="D6">
        <v>61.18</v>
      </c>
      <c r="E6">
        <v>61.830002</v>
      </c>
      <c r="F6">
        <v>60.675345999999998</v>
      </c>
      <c r="G6">
        <v>294500</v>
      </c>
      <c r="I6" s="3">
        <v>43762</v>
      </c>
      <c r="J6">
        <v>53.32</v>
      </c>
      <c r="K6">
        <v>53.68</v>
      </c>
      <c r="L6">
        <v>52.23</v>
      </c>
      <c r="M6">
        <v>52.709999000000003</v>
      </c>
      <c r="N6">
        <v>50.743941999999997</v>
      </c>
      <c r="O6">
        <v>2057100</v>
      </c>
      <c r="Q6" s="3">
        <v>43762</v>
      </c>
      <c r="R6">
        <v>23.540001</v>
      </c>
      <c r="S6">
        <v>23.66</v>
      </c>
      <c r="T6">
        <v>23.110001</v>
      </c>
      <c r="U6">
        <v>23.5</v>
      </c>
      <c r="V6">
        <v>22.724343999999999</v>
      </c>
      <c r="W6">
        <v>3232500</v>
      </c>
      <c r="Y6" s="3">
        <v>43762</v>
      </c>
      <c r="Z6">
        <v>26893.929688</v>
      </c>
      <c r="AA6">
        <v>26931.779297000001</v>
      </c>
      <c r="AB6">
        <v>26714.339843999998</v>
      </c>
      <c r="AC6">
        <v>26805.529297000001</v>
      </c>
      <c r="AD6">
        <v>26805.529297000001</v>
      </c>
      <c r="AE6">
        <v>253590000</v>
      </c>
    </row>
    <row r="7" spans="1:31">
      <c r="A7" s="3">
        <v>43763</v>
      </c>
      <c r="B7">
        <v>61.299999</v>
      </c>
      <c r="C7">
        <v>64.449996999999996</v>
      </c>
      <c r="D7">
        <v>61.299999</v>
      </c>
      <c r="E7">
        <v>64.309997999999993</v>
      </c>
      <c r="F7">
        <v>63.109028000000002</v>
      </c>
      <c r="G7">
        <v>548200</v>
      </c>
      <c r="I7" s="3">
        <v>43763</v>
      </c>
      <c r="J7">
        <v>52.849997999999999</v>
      </c>
      <c r="K7">
        <v>54.189999</v>
      </c>
      <c r="L7">
        <v>52.82</v>
      </c>
      <c r="M7">
        <v>53.82</v>
      </c>
      <c r="N7">
        <v>51.812542000000001</v>
      </c>
      <c r="O7">
        <v>2171600</v>
      </c>
      <c r="Q7" s="3">
        <v>43763</v>
      </c>
      <c r="R7">
        <v>21.9</v>
      </c>
      <c r="S7">
        <v>23.41</v>
      </c>
      <c r="T7">
        <v>21.030000999999999</v>
      </c>
      <c r="U7">
        <v>23.280000999999999</v>
      </c>
      <c r="V7">
        <v>22.511603999999998</v>
      </c>
      <c r="W7">
        <v>5302200</v>
      </c>
      <c r="Y7" s="3">
        <v>43763</v>
      </c>
      <c r="Z7">
        <v>26789.609375</v>
      </c>
      <c r="AA7">
        <v>27015.369140999999</v>
      </c>
      <c r="AB7">
        <v>26765.679688</v>
      </c>
      <c r="AC7">
        <v>26958.060547000001</v>
      </c>
      <c r="AD7">
        <v>26958.060547000001</v>
      </c>
      <c r="AE7">
        <v>274610000</v>
      </c>
    </row>
    <row r="8" spans="1:31">
      <c r="A8" s="3">
        <v>43766</v>
      </c>
      <c r="B8">
        <v>64.779999000000004</v>
      </c>
      <c r="C8">
        <v>66.669998000000007</v>
      </c>
      <c r="D8">
        <v>64.680000000000007</v>
      </c>
      <c r="E8">
        <v>65.309997999999993</v>
      </c>
      <c r="F8">
        <v>64.090346999999994</v>
      </c>
      <c r="G8">
        <v>461800</v>
      </c>
      <c r="I8" s="3">
        <v>43766</v>
      </c>
      <c r="J8">
        <v>54</v>
      </c>
      <c r="K8">
        <v>55.07</v>
      </c>
      <c r="L8">
        <v>54</v>
      </c>
      <c r="M8">
        <v>54.73</v>
      </c>
      <c r="N8">
        <v>52.688594999999999</v>
      </c>
      <c r="O8">
        <v>2078800</v>
      </c>
      <c r="Q8" s="3">
        <v>43766</v>
      </c>
      <c r="R8">
        <v>23.459999</v>
      </c>
      <c r="S8">
        <v>24.450001</v>
      </c>
      <c r="T8">
        <v>22.67</v>
      </c>
      <c r="U8">
        <v>22.709999</v>
      </c>
      <c r="V8">
        <v>21.960415000000001</v>
      </c>
      <c r="W8">
        <v>3393900</v>
      </c>
      <c r="Y8" s="3">
        <v>43766</v>
      </c>
      <c r="Z8">
        <v>27040.330077999999</v>
      </c>
      <c r="AA8">
        <v>27167.880859000001</v>
      </c>
      <c r="AB8">
        <v>27028.710938</v>
      </c>
      <c r="AC8">
        <v>27090.720702999999</v>
      </c>
      <c r="AD8">
        <v>27090.720702999999</v>
      </c>
      <c r="AE8">
        <v>290770000</v>
      </c>
    </row>
    <row r="9" spans="1:31">
      <c r="A9" s="3">
        <v>43767</v>
      </c>
      <c r="B9">
        <v>64.949996999999996</v>
      </c>
      <c r="C9">
        <v>65.519997000000004</v>
      </c>
      <c r="D9">
        <v>64.440002000000007</v>
      </c>
      <c r="E9">
        <v>64.900002000000001</v>
      </c>
      <c r="F9">
        <v>63.688023000000001</v>
      </c>
      <c r="G9">
        <v>466600</v>
      </c>
      <c r="I9" s="3">
        <v>43767</v>
      </c>
      <c r="J9">
        <v>54.580002</v>
      </c>
      <c r="K9">
        <v>55.07</v>
      </c>
      <c r="L9">
        <v>54.369999</v>
      </c>
      <c r="M9">
        <v>54.630001</v>
      </c>
      <c r="N9">
        <v>52.592326999999997</v>
      </c>
      <c r="O9">
        <v>1946100</v>
      </c>
      <c r="Q9" s="3">
        <v>43767</v>
      </c>
      <c r="R9">
        <v>22.559999000000001</v>
      </c>
      <c r="S9">
        <v>22.99</v>
      </c>
      <c r="T9">
        <v>22.4</v>
      </c>
      <c r="U9">
        <v>22.639999</v>
      </c>
      <c r="V9">
        <v>21.892727000000001</v>
      </c>
      <c r="W9">
        <v>2398600</v>
      </c>
      <c r="Y9" s="3">
        <v>43767</v>
      </c>
      <c r="Z9">
        <v>27061.070313</v>
      </c>
      <c r="AA9">
        <v>27165.939452999999</v>
      </c>
      <c r="AB9">
        <v>27039.759765999999</v>
      </c>
      <c r="AC9">
        <v>27071.460938</v>
      </c>
      <c r="AD9">
        <v>27071.460938</v>
      </c>
      <c r="AE9">
        <v>269610000</v>
      </c>
    </row>
    <row r="10" spans="1:31">
      <c r="A10" s="3">
        <v>43768</v>
      </c>
      <c r="B10">
        <v>64.489998</v>
      </c>
      <c r="C10">
        <v>65.379997000000003</v>
      </c>
      <c r="D10">
        <v>63.5</v>
      </c>
      <c r="E10">
        <v>65.040001000000004</v>
      </c>
      <c r="F10">
        <v>63.825400999999999</v>
      </c>
      <c r="G10">
        <v>465800</v>
      </c>
      <c r="I10" s="3">
        <v>43768</v>
      </c>
      <c r="J10">
        <v>54.099997999999999</v>
      </c>
      <c r="K10">
        <v>54.529998999999997</v>
      </c>
      <c r="L10">
        <v>53.700001</v>
      </c>
      <c r="M10">
        <v>54.360000999999997</v>
      </c>
      <c r="N10">
        <v>52.332397</v>
      </c>
      <c r="O10">
        <v>1783100</v>
      </c>
      <c r="Q10" s="3">
        <v>43768</v>
      </c>
      <c r="R10">
        <v>22.68</v>
      </c>
      <c r="S10">
        <v>22.68</v>
      </c>
      <c r="T10">
        <v>22.07</v>
      </c>
      <c r="U10">
        <v>22.52</v>
      </c>
      <c r="V10">
        <v>21.776689999999999</v>
      </c>
      <c r="W10">
        <v>1904200</v>
      </c>
      <c r="Y10" s="3">
        <v>43768</v>
      </c>
      <c r="Z10">
        <v>27110.710938</v>
      </c>
      <c r="AA10">
        <v>27204.359375</v>
      </c>
      <c r="AB10">
        <v>26999.640625</v>
      </c>
      <c r="AC10">
        <v>27186.689452999999</v>
      </c>
      <c r="AD10">
        <v>27186.689452999999</v>
      </c>
      <c r="AE10">
        <v>231750000</v>
      </c>
    </row>
    <row r="11" spans="1:31">
      <c r="A11" s="3">
        <v>43769</v>
      </c>
      <c r="B11">
        <v>64.620002999999997</v>
      </c>
      <c r="C11">
        <v>64.800003000000004</v>
      </c>
      <c r="D11">
        <v>62.259998000000003</v>
      </c>
      <c r="E11">
        <v>63.189999</v>
      </c>
      <c r="F11">
        <v>62.009945000000002</v>
      </c>
      <c r="G11">
        <v>628000</v>
      </c>
      <c r="I11" s="3">
        <v>43769</v>
      </c>
      <c r="J11">
        <v>53.759998000000003</v>
      </c>
      <c r="K11">
        <v>54.25</v>
      </c>
      <c r="L11">
        <v>53.299999</v>
      </c>
      <c r="M11">
        <v>53.849997999999999</v>
      </c>
      <c r="N11">
        <v>51.841422999999999</v>
      </c>
      <c r="O11">
        <v>2952500</v>
      </c>
      <c r="Q11" s="3">
        <v>43769</v>
      </c>
      <c r="R11">
        <v>22.370000999999998</v>
      </c>
      <c r="S11">
        <v>22.41</v>
      </c>
      <c r="T11">
        <v>21.879999000000002</v>
      </c>
      <c r="U11">
        <v>22.129999000000002</v>
      </c>
      <c r="V11">
        <v>21.399560999999999</v>
      </c>
      <c r="W11">
        <v>1835100</v>
      </c>
      <c r="Y11" s="3">
        <v>43769</v>
      </c>
      <c r="Z11">
        <v>27188.369140999999</v>
      </c>
      <c r="AA11">
        <v>27188.369140999999</v>
      </c>
      <c r="AB11">
        <v>26918.289063</v>
      </c>
      <c r="AC11">
        <v>27046.230468999998</v>
      </c>
      <c r="AD11">
        <v>27046.230468999998</v>
      </c>
      <c r="AE11">
        <v>273830000</v>
      </c>
    </row>
    <row r="12" spans="1:31">
      <c r="A12" s="3">
        <v>43770</v>
      </c>
      <c r="B12">
        <v>63.57</v>
      </c>
      <c r="C12">
        <v>65.790001000000004</v>
      </c>
      <c r="D12">
        <v>63.470001000000003</v>
      </c>
      <c r="E12">
        <v>65.75</v>
      </c>
      <c r="F12">
        <v>64.522148000000001</v>
      </c>
      <c r="G12">
        <v>342100</v>
      </c>
      <c r="I12" s="3">
        <v>43770</v>
      </c>
      <c r="J12">
        <v>54.419998</v>
      </c>
      <c r="K12">
        <v>55.959999000000003</v>
      </c>
      <c r="L12">
        <v>54.41</v>
      </c>
      <c r="M12">
        <v>55.349997999999999</v>
      </c>
      <c r="N12">
        <v>53.285468999999999</v>
      </c>
      <c r="O12">
        <v>2254400</v>
      </c>
      <c r="Q12" s="3">
        <v>43770</v>
      </c>
      <c r="R12">
        <v>22.450001</v>
      </c>
      <c r="S12">
        <v>22.98</v>
      </c>
      <c r="T12">
        <v>22.280000999999999</v>
      </c>
      <c r="U12">
        <v>22.85</v>
      </c>
      <c r="V12">
        <v>22.095797000000001</v>
      </c>
      <c r="W12">
        <v>1523600</v>
      </c>
      <c r="Y12" s="3">
        <v>43770</v>
      </c>
      <c r="Z12">
        <v>27142.949218999998</v>
      </c>
      <c r="AA12">
        <v>27347.429688</v>
      </c>
      <c r="AB12">
        <v>27142.949218999998</v>
      </c>
      <c r="AC12">
        <v>27347.359375</v>
      </c>
      <c r="AD12">
        <v>27347.359375</v>
      </c>
      <c r="AE12">
        <v>270870000</v>
      </c>
    </row>
    <row r="13" spans="1:31">
      <c r="A13" s="3">
        <v>43773</v>
      </c>
      <c r="B13">
        <v>67</v>
      </c>
      <c r="C13">
        <v>68.519997000000004</v>
      </c>
      <c r="D13">
        <v>66.720000999999996</v>
      </c>
      <c r="E13">
        <v>68.349997999999999</v>
      </c>
      <c r="F13">
        <v>67.073577999999998</v>
      </c>
      <c r="G13">
        <v>758300</v>
      </c>
      <c r="I13" s="3">
        <v>43773</v>
      </c>
      <c r="J13">
        <v>56</v>
      </c>
      <c r="K13">
        <v>56.290000999999997</v>
      </c>
      <c r="L13">
        <v>55.189999</v>
      </c>
      <c r="M13">
        <v>55.91</v>
      </c>
      <c r="N13">
        <v>53.824581000000002</v>
      </c>
      <c r="O13">
        <v>1467900</v>
      </c>
      <c r="Q13" s="3">
        <v>43773</v>
      </c>
      <c r="R13">
        <v>23.110001</v>
      </c>
      <c r="S13">
        <v>23.49</v>
      </c>
      <c r="T13">
        <v>23</v>
      </c>
      <c r="U13">
        <v>23.41</v>
      </c>
      <c r="V13">
        <v>22.637312000000001</v>
      </c>
      <c r="W13">
        <v>1497400</v>
      </c>
      <c r="Y13" s="3">
        <v>43773</v>
      </c>
      <c r="Z13">
        <v>27402.060547000001</v>
      </c>
      <c r="AA13">
        <v>27517.580077999999</v>
      </c>
      <c r="AB13">
        <v>27402.060547000001</v>
      </c>
      <c r="AC13">
        <v>27462.109375</v>
      </c>
      <c r="AD13">
        <v>27462.109375</v>
      </c>
      <c r="AE13">
        <v>273030000</v>
      </c>
    </row>
    <row r="14" spans="1:31">
      <c r="A14" s="3">
        <v>43774</v>
      </c>
      <c r="B14">
        <v>70.370002999999997</v>
      </c>
      <c r="C14">
        <v>75.309997999999993</v>
      </c>
      <c r="D14">
        <v>70</v>
      </c>
      <c r="E14">
        <v>74.680000000000007</v>
      </c>
      <c r="F14">
        <v>73.28537</v>
      </c>
      <c r="G14">
        <v>1475900</v>
      </c>
      <c r="I14" s="3">
        <v>43774</v>
      </c>
      <c r="J14">
        <v>56.32</v>
      </c>
      <c r="K14">
        <v>56.41</v>
      </c>
      <c r="L14">
        <v>55.419998</v>
      </c>
      <c r="M14">
        <v>55.470001000000003</v>
      </c>
      <c r="N14">
        <v>53.400996999999997</v>
      </c>
      <c r="O14">
        <v>1836800</v>
      </c>
      <c r="Q14" s="3">
        <v>43774</v>
      </c>
      <c r="R14">
        <v>23.540001</v>
      </c>
      <c r="S14">
        <v>24.120000999999998</v>
      </c>
      <c r="T14">
        <v>23.469999000000001</v>
      </c>
      <c r="U14">
        <v>23.48</v>
      </c>
      <c r="V14">
        <v>22.705002</v>
      </c>
      <c r="W14">
        <v>2458900</v>
      </c>
      <c r="Y14" s="3">
        <v>43774</v>
      </c>
      <c r="Z14">
        <v>27500.230468999998</v>
      </c>
      <c r="AA14">
        <v>27560.359375</v>
      </c>
      <c r="AB14">
        <v>27453.550781000002</v>
      </c>
      <c r="AC14">
        <v>27492.630859000001</v>
      </c>
      <c r="AD14">
        <v>27492.630859000001</v>
      </c>
      <c r="AE14">
        <v>286350000</v>
      </c>
    </row>
    <row r="15" spans="1:31">
      <c r="A15" s="3">
        <v>43775</v>
      </c>
      <c r="B15">
        <v>74.910004000000001</v>
      </c>
      <c r="C15">
        <v>74.949996999999996</v>
      </c>
      <c r="D15">
        <v>72.5</v>
      </c>
      <c r="E15">
        <v>73.480002999999996</v>
      </c>
      <c r="F15">
        <v>72.107787999999999</v>
      </c>
      <c r="G15">
        <v>707100</v>
      </c>
      <c r="I15" s="3">
        <v>43775</v>
      </c>
      <c r="J15">
        <v>55.52</v>
      </c>
      <c r="K15">
        <v>55.52</v>
      </c>
      <c r="L15">
        <v>54.939999</v>
      </c>
      <c r="M15">
        <v>55.139999000000003</v>
      </c>
      <c r="N15">
        <v>53.083302000000003</v>
      </c>
      <c r="O15">
        <v>1577500</v>
      </c>
      <c r="Q15" s="3">
        <v>43775</v>
      </c>
      <c r="R15">
        <v>23.43</v>
      </c>
      <c r="S15">
        <v>23.620000999999998</v>
      </c>
      <c r="T15">
        <v>23.139999</v>
      </c>
      <c r="U15">
        <v>23.219999000000001</v>
      </c>
      <c r="V15">
        <v>22.453582999999998</v>
      </c>
      <c r="W15">
        <v>1668300</v>
      </c>
      <c r="Y15" s="3">
        <v>43775</v>
      </c>
      <c r="Z15">
        <v>27502.740234000001</v>
      </c>
      <c r="AA15">
        <v>27526.050781000002</v>
      </c>
      <c r="AB15">
        <v>27407.810547000001</v>
      </c>
      <c r="AC15">
        <v>27492.560547000001</v>
      </c>
      <c r="AD15">
        <v>27492.560547000001</v>
      </c>
      <c r="AE15">
        <v>237910000</v>
      </c>
    </row>
    <row r="16" spans="1:31">
      <c r="A16" s="3">
        <v>43776</v>
      </c>
      <c r="B16">
        <v>73.839995999999999</v>
      </c>
      <c r="C16">
        <v>74.900002000000001</v>
      </c>
      <c r="D16">
        <v>73.349997999999999</v>
      </c>
      <c r="E16">
        <v>74.819999999999993</v>
      </c>
      <c r="F16">
        <v>73.422768000000005</v>
      </c>
      <c r="G16">
        <v>752000</v>
      </c>
      <c r="I16" s="3">
        <v>43776</v>
      </c>
      <c r="J16">
        <v>55.810001</v>
      </c>
      <c r="K16">
        <v>55.990001999999997</v>
      </c>
      <c r="L16">
        <v>55.34</v>
      </c>
      <c r="M16">
        <v>55.52</v>
      </c>
      <c r="N16">
        <v>53.449134999999998</v>
      </c>
      <c r="O16">
        <v>1217500</v>
      </c>
      <c r="Q16" s="3">
        <v>43776</v>
      </c>
      <c r="R16">
        <v>23.620000999999998</v>
      </c>
      <c r="S16">
        <v>23.809999000000001</v>
      </c>
      <c r="T16">
        <v>23.370000999999998</v>
      </c>
      <c r="U16">
        <v>23.700001</v>
      </c>
      <c r="V16">
        <v>22.917743999999999</v>
      </c>
      <c r="W16">
        <v>1653200</v>
      </c>
      <c r="Y16" s="3">
        <v>43776</v>
      </c>
      <c r="Z16">
        <v>27590.160156000002</v>
      </c>
      <c r="AA16">
        <v>27774.669922000001</v>
      </c>
      <c r="AB16">
        <v>27590.160156000002</v>
      </c>
      <c r="AC16">
        <v>27674.800781000002</v>
      </c>
      <c r="AD16">
        <v>27674.800781000002</v>
      </c>
      <c r="AE16">
        <v>259020000</v>
      </c>
    </row>
    <row r="17" spans="1:31">
      <c r="A17" s="3">
        <v>43777</v>
      </c>
      <c r="B17">
        <v>74.879997000000003</v>
      </c>
      <c r="C17">
        <v>75.650002000000001</v>
      </c>
      <c r="D17">
        <v>73.419998000000007</v>
      </c>
      <c r="E17">
        <v>74.699996999999996</v>
      </c>
      <c r="F17">
        <v>73.305000000000007</v>
      </c>
      <c r="G17">
        <v>526600</v>
      </c>
      <c r="I17" s="3">
        <v>43777</v>
      </c>
      <c r="J17">
        <v>55.189999</v>
      </c>
      <c r="K17">
        <v>55.560001</v>
      </c>
      <c r="L17">
        <v>54.689999</v>
      </c>
      <c r="M17">
        <v>55.560001</v>
      </c>
      <c r="N17">
        <v>53.487639999999999</v>
      </c>
      <c r="O17">
        <v>1627100</v>
      </c>
      <c r="Q17" s="3">
        <v>43777</v>
      </c>
      <c r="R17">
        <v>23.540001</v>
      </c>
      <c r="S17">
        <v>23.66</v>
      </c>
      <c r="T17">
        <v>23.219999000000001</v>
      </c>
      <c r="U17">
        <v>23.48</v>
      </c>
      <c r="V17">
        <v>22.705002</v>
      </c>
      <c r="W17">
        <v>1428400</v>
      </c>
      <c r="Y17" s="3">
        <v>43777</v>
      </c>
      <c r="Z17">
        <v>27686.199218999998</v>
      </c>
      <c r="AA17">
        <v>27694.949218999998</v>
      </c>
      <c r="AB17">
        <v>27578.970702999999</v>
      </c>
      <c r="AC17">
        <v>27681.240234000001</v>
      </c>
      <c r="AD17">
        <v>27681.240234000001</v>
      </c>
      <c r="AE17">
        <v>221440000</v>
      </c>
    </row>
    <row r="18" spans="1:31">
      <c r="A18" s="3">
        <v>43780</v>
      </c>
      <c r="B18">
        <v>73.769997000000004</v>
      </c>
      <c r="C18">
        <v>74.400002000000001</v>
      </c>
      <c r="D18">
        <v>73.139999000000003</v>
      </c>
      <c r="E18">
        <v>73.75</v>
      </c>
      <c r="F18">
        <v>72.372742000000002</v>
      </c>
      <c r="G18">
        <v>536800</v>
      </c>
      <c r="I18" s="3">
        <v>43780</v>
      </c>
      <c r="J18">
        <v>55.130001</v>
      </c>
      <c r="K18">
        <v>55.630001</v>
      </c>
      <c r="L18">
        <v>54.560001</v>
      </c>
      <c r="M18">
        <v>55.459999000000003</v>
      </c>
      <c r="N18">
        <v>53.391373000000002</v>
      </c>
      <c r="O18">
        <v>1315600</v>
      </c>
      <c r="Q18" s="3">
        <v>43780</v>
      </c>
      <c r="R18">
        <v>23.24</v>
      </c>
      <c r="S18">
        <v>23.58</v>
      </c>
      <c r="T18">
        <v>23.24</v>
      </c>
      <c r="U18">
        <v>23.49</v>
      </c>
      <c r="V18">
        <v>22.714672</v>
      </c>
      <c r="W18">
        <v>894400</v>
      </c>
      <c r="Y18" s="3">
        <v>43780</v>
      </c>
      <c r="Z18">
        <v>27580.660156000002</v>
      </c>
      <c r="AA18">
        <v>27714.390625</v>
      </c>
      <c r="AB18">
        <v>27517.669922000001</v>
      </c>
      <c r="AC18">
        <v>27691.490234000001</v>
      </c>
      <c r="AD18">
        <v>27691.490234000001</v>
      </c>
      <c r="AE18">
        <v>202350000</v>
      </c>
    </row>
    <row r="19" spans="1:31">
      <c r="A19" s="3">
        <v>43781</v>
      </c>
      <c r="B19">
        <v>73.949996999999996</v>
      </c>
      <c r="C19">
        <v>74.260002</v>
      </c>
      <c r="D19">
        <v>72</v>
      </c>
      <c r="E19">
        <v>72.449996999999996</v>
      </c>
      <c r="F19">
        <v>71.097014999999999</v>
      </c>
      <c r="G19">
        <v>746500</v>
      </c>
      <c r="I19" s="3">
        <v>43781</v>
      </c>
      <c r="J19">
        <v>55.5</v>
      </c>
      <c r="K19">
        <v>56.040000999999997</v>
      </c>
      <c r="L19">
        <v>55.080002</v>
      </c>
      <c r="M19">
        <v>55.299999</v>
      </c>
      <c r="N19">
        <v>53.237330999999998</v>
      </c>
      <c r="O19">
        <v>1839800</v>
      </c>
      <c r="Q19" s="3">
        <v>43781</v>
      </c>
      <c r="R19">
        <v>23.530000999999999</v>
      </c>
      <c r="S19">
        <v>23.530000999999999</v>
      </c>
      <c r="T19">
        <v>23</v>
      </c>
      <c r="U19">
        <v>23.110001</v>
      </c>
      <c r="V19">
        <v>22.347216</v>
      </c>
      <c r="W19">
        <v>1093600</v>
      </c>
      <c r="Y19" s="3">
        <v>43781</v>
      </c>
      <c r="Z19">
        <v>27701.589843999998</v>
      </c>
      <c r="AA19">
        <v>27770.859375</v>
      </c>
      <c r="AB19">
        <v>27635.320313</v>
      </c>
      <c r="AC19">
        <v>27691.490234000001</v>
      </c>
      <c r="AD19">
        <v>27691.490234000001</v>
      </c>
      <c r="AE19">
        <v>213670000</v>
      </c>
    </row>
    <row r="20" spans="1:31">
      <c r="A20" s="3">
        <v>43782</v>
      </c>
      <c r="B20">
        <v>71.339995999999999</v>
      </c>
      <c r="C20">
        <v>71.860000999999997</v>
      </c>
      <c r="D20">
        <v>70.639999000000003</v>
      </c>
      <c r="E20">
        <v>71.120002999999997</v>
      </c>
      <c r="F20">
        <v>69.791861999999995</v>
      </c>
      <c r="G20">
        <v>807100</v>
      </c>
      <c r="I20" s="3">
        <v>43782</v>
      </c>
      <c r="J20">
        <v>55.110000999999997</v>
      </c>
      <c r="K20">
        <v>55.290000999999997</v>
      </c>
      <c r="L20">
        <v>54.66</v>
      </c>
      <c r="M20">
        <v>54.669998</v>
      </c>
      <c r="N20">
        <v>52.630833000000003</v>
      </c>
      <c r="O20">
        <v>1372000</v>
      </c>
      <c r="Q20" s="3">
        <v>43782</v>
      </c>
      <c r="R20">
        <v>22.870000999999998</v>
      </c>
      <c r="S20">
        <v>22.870000999999998</v>
      </c>
      <c r="T20">
        <v>22.440000999999999</v>
      </c>
      <c r="U20">
        <v>22.629999000000002</v>
      </c>
      <c r="V20">
        <v>21.883058999999999</v>
      </c>
      <c r="W20">
        <v>1874900</v>
      </c>
      <c r="Y20" s="3">
        <v>43782</v>
      </c>
      <c r="Z20">
        <v>27622.039063</v>
      </c>
      <c r="AA20">
        <v>27806.400390999999</v>
      </c>
      <c r="AB20">
        <v>27587.199218999998</v>
      </c>
      <c r="AC20">
        <v>27783.589843999998</v>
      </c>
      <c r="AD20">
        <v>27783.589843999998</v>
      </c>
      <c r="AE20">
        <v>278390000</v>
      </c>
    </row>
    <row r="21" spans="1:31">
      <c r="A21" s="3">
        <v>43783</v>
      </c>
      <c r="B21">
        <v>71.239998</v>
      </c>
      <c r="C21">
        <v>73.040001000000004</v>
      </c>
      <c r="D21">
        <v>71.190002000000007</v>
      </c>
      <c r="E21">
        <v>72.540001000000004</v>
      </c>
      <c r="F21">
        <v>71.185340999999994</v>
      </c>
      <c r="G21">
        <v>631300</v>
      </c>
      <c r="I21" s="3">
        <v>43783</v>
      </c>
      <c r="J21">
        <v>54.41</v>
      </c>
      <c r="K21">
        <v>55</v>
      </c>
      <c r="L21">
        <v>54.27</v>
      </c>
      <c r="M21">
        <v>54.490001999999997</v>
      </c>
      <c r="N21">
        <v>52.457549999999998</v>
      </c>
      <c r="O21">
        <v>1098600</v>
      </c>
      <c r="Q21" s="3">
        <v>43783</v>
      </c>
      <c r="R21">
        <v>22.709999</v>
      </c>
      <c r="S21">
        <v>23.190000999999999</v>
      </c>
      <c r="T21">
        <v>22.67</v>
      </c>
      <c r="U21">
        <v>23.139999</v>
      </c>
      <c r="V21">
        <v>22.376223</v>
      </c>
      <c r="W21">
        <v>1451100</v>
      </c>
      <c r="Y21" s="3">
        <v>43783</v>
      </c>
      <c r="Z21">
        <v>27757.199218999998</v>
      </c>
      <c r="AA21">
        <v>27800.710938</v>
      </c>
      <c r="AB21">
        <v>27676.970702999999</v>
      </c>
      <c r="AC21">
        <v>27781.960938</v>
      </c>
      <c r="AD21">
        <v>27781.960938</v>
      </c>
      <c r="AE21">
        <v>303970000</v>
      </c>
    </row>
    <row r="22" spans="1:31">
      <c r="A22" s="3">
        <v>43784</v>
      </c>
      <c r="B22">
        <v>73.269997000000004</v>
      </c>
      <c r="C22">
        <v>73.400002000000001</v>
      </c>
      <c r="D22">
        <v>71.150002000000001</v>
      </c>
      <c r="E22">
        <v>71.260002</v>
      </c>
      <c r="F22">
        <v>69.929253000000003</v>
      </c>
      <c r="G22">
        <v>407600</v>
      </c>
      <c r="I22" s="3">
        <v>43784</v>
      </c>
      <c r="J22">
        <v>54.849997999999999</v>
      </c>
      <c r="K22">
        <v>55.18</v>
      </c>
      <c r="L22">
        <v>54.639999000000003</v>
      </c>
      <c r="M22">
        <v>54.950001</v>
      </c>
      <c r="N22">
        <v>52.900393999999999</v>
      </c>
      <c r="O22">
        <v>1244500</v>
      </c>
      <c r="Q22" s="3">
        <v>43784</v>
      </c>
      <c r="R22">
        <v>23.25</v>
      </c>
      <c r="S22">
        <v>23.370000999999998</v>
      </c>
      <c r="T22">
        <v>23.049999</v>
      </c>
      <c r="U22">
        <v>23.209999</v>
      </c>
      <c r="V22">
        <v>22.443913999999999</v>
      </c>
      <c r="W22">
        <v>1497800</v>
      </c>
      <c r="Y22" s="3">
        <v>43784</v>
      </c>
      <c r="Z22">
        <v>27843.539063</v>
      </c>
      <c r="AA22">
        <v>28004.890625</v>
      </c>
      <c r="AB22">
        <v>27843.539063</v>
      </c>
      <c r="AC22">
        <v>28004.890625</v>
      </c>
      <c r="AD22">
        <v>28004.890625</v>
      </c>
      <c r="AE22">
        <v>283720000</v>
      </c>
    </row>
    <row r="23" spans="1:31">
      <c r="A23" s="3">
        <v>43787</v>
      </c>
      <c r="B23">
        <v>71.239998</v>
      </c>
      <c r="C23">
        <v>71.919998000000007</v>
      </c>
      <c r="D23">
        <v>70.440002000000007</v>
      </c>
      <c r="E23">
        <v>70.870002999999997</v>
      </c>
      <c r="F23">
        <v>69.546524000000005</v>
      </c>
      <c r="G23">
        <v>497500</v>
      </c>
      <c r="I23" s="3">
        <v>43787</v>
      </c>
      <c r="J23">
        <v>54.849997999999999</v>
      </c>
      <c r="K23">
        <v>55.490001999999997</v>
      </c>
      <c r="L23">
        <v>54.360000999999997</v>
      </c>
      <c r="M23">
        <v>55.459999000000003</v>
      </c>
      <c r="N23">
        <v>53.391373000000002</v>
      </c>
      <c r="O23">
        <v>1357500</v>
      </c>
      <c r="Q23" s="3">
        <v>43787</v>
      </c>
      <c r="R23">
        <v>23.530000999999999</v>
      </c>
      <c r="S23">
        <v>23.709999</v>
      </c>
      <c r="T23">
        <v>23.129999000000002</v>
      </c>
      <c r="U23">
        <v>23.549999</v>
      </c>
      <c r="V23">
        <v>22.772690000000001</v>
      </c>
      <c r="W23">
        <v>2708400</v>
      </c>
      <c r="Y23" s="3">
        <v>43787</v>
      </c>
      <c r="Z23">
        <v>27993.220702999999</v>
      </c>
      <c r="AA23">
        <v>28040.970702999999</v>
      </c>
      <c r="AB23">
        <v>27969.240234000001</v>
      </c>
      <c r="AC23">
        <v>28036.220702999999</v>
      </c>
      <c r="AD23">
        <v>28036.220702999999</v>
      </c>
      <c r="AE23">
        <v>252320000</v>
      </c>
    </row>
    <row r="24" spans="1:31">
      <c r="A24" s="3">
        <v>43788</v>
      </c>
      <c r="B24">
        <v>71.169998000000007</v>
      </c>
      <c r="C24">
        <v>71.449996999999996</v>
      </c>
      <c r="D24">
        <v>69.440002000000007</v>
      </c>
      <c r="E24">
        <v>69.650002000000001</v>
      </c>
      <c r="F24">
        <v>68.349311999999998</v>
      </c>
      <c r="G24">
        <v>352200</v>
      </c>
      <c r="I24" s="3">
        <v>43788</v>
      </c>
      <c r="J24">
        <v>55.869999</v>
      </c>
      <c r="K24">
        <v>55.939999</v>
      </c>
      <c r="L24">
        <v>54.720001000000003</v>
      </c>
      <c r="M24">
        <v>54.799999</v>
      </c>
      <c r="N24">
        <v>52.755980999999998</v>
      </c>
      <c r="O24">
        <v>1104900</v>
      </c>
      <c r="Q24" s="3">
        <v>43788</v>
      </c>
      <c r="R24">
        <v>23.66</v>
      </c>
      <c r="S24">
        <v>23.82</v>
      </c>
      <c r="T24">
        <v>23.4</v>
      </c>
      <c r="U24">
        <v>23.469999000000001</v>
      </c>
      <c r="V24">
        <v>22.695333000000002</v>
      </c>
      <c r="W24">
        <v>1864300</v>
      </c>
      <c r="Y24" s="3">
        <v>43788</v>
      </c>
      <c r="Z24">
        <v>28079.759765999999</v>
      </c>
      <c r="AA24">
        <v>28090.210938</v>
      </c>
      <c r="AB24">
        <v>27894.519531000002</v>
      </c>
      <c r="AC24">
        <v>27934.019531000002</v>
      </c>
      <c r="AD24">
        <v>27934.019531000002</v>
      </c>
      <c r="AE24">
        <v>245890000</v>
      </c>
    </row>
    <row r="25" spans="1:31">
      <c r="A25" s="3">
        <v>43789</v>
      </c>
      <c r="B25">
        <v>69</v>
      </c>
      <c r="C25">
        <v>69.580001999999993</v>
      </c>
      <c r="D25">
        <v>67.470000999999996</v>
      </c>
      <c r="E25">
        <v>68.150002000000001</v>
      </c>
      <c r="F25">
        <v>66.877319</v>
      </c>
      <c r="G25">
        <v>578400</v>
      </c>
      <c r="I25" s="3">
        <v>43789</v>
      </c>
      <c r="J25">
        <v>54.389999000000003</v>
      </c>
      <c r="K25">
        <v>55.029998999999997</v>
      </c>
      <c r="L25">
        <v>53.91</v>
      </c>
      <c r="M25">
        <v>54.099997999999999</v>
      </c>
      <c r="N25">
        <v>52.082099999999997</v>
      </c>
      <c r="O25">
        <v>2282400</v>
      </c>
      <c r="Q25" s="3">
        <v>43789</v>
      </c>
      <c r="R25">
        <v>23.299999</v>
      </c>
      <c r="S25">
        <v>23.43</v>
      </c>
      <c r="T25">
        <v>22.540001</v>
      </c>
      <c r="U25">
        <v>22.719999000000001</v>
      </c>
      <c r="V25">
        <v>21.970086999999999</v>
      </c>
      <c r="W25">
        <v>2178500</v>
      </c>
      <c r="Y25" s="3">
        <v>43789</v>
      </c>
      <c r="Z25">
        <v>27879.550781000002</v>
      </c>
      <c r="AA25">
        <v>27897.279297000001</v>
      </c>
      <c r="AB25">
        <v>27675.279297000001</v>
      </c>
      <c r="AC25">
        <v>27821.089843999998</v>
      </c>
      <c r="AD25">
        <v>27821.089843999998</v>
      </c>
      <c r="AE25">
        <v>258140000</v>
      </c>
    </row>
    <row r="26" spans="1:31">
      <c r="A26" s="3">
        <v>43790</v>
      </c>
      <c r="B26">
        <v>68.309997999999993</v>
      </c>
      <c r="C26">
        <v>68.400002000000001</v>
      </c>
      <c r="D26">
        <v>67.389999000000003</v>
      </c>
      <c r="E26">
        <v>68.169998000000007</v>
      </c>
      <c r="F26">
        <v>66.896941999999996</v>
      </c>
      <c r="G26">
        <v>601900</v>
      </c>
      <c r="I26" s="3">
        <v>43790</v>
      </c>
      <c r="J26">
        <v>54.27</v>
      </c>
      <c r="K26">
        <v>54.669998</v>
      </c>
      <c r="L26">
        <v>53.889999000000003</v>
      </c>
      <c r="M26">
        <v>54.240001999999997</v>
      </c>
      <c r="N26">
        <v>52.216876999999997</v>
      </c>
      <c r="O26">
        <v>1410600</v>
      </c>
      <c r="Q26" s="3">
        <v>43790</v>
      </c>
      <c r="R26">
        <v>22.809999000000001</v>
      </c>
      <c r="S26">
        <v>23.24</v>
      </c>
      <c r="T26">
        <v>22.610001</v>
      </c>
      <c r="U26">
        <v>23.139999</v>
      </c>
      <c r="V26">
        <v>22.376223</v>
      </c>
      <c r="W26">
        <v>1630000</v>
      </c>
      <c r="Y26" s="3">
        <v>43790</v>
      </c>
      <c r="Z26">
        <v>27820.279297000001</v>
      </c>
      <c r="AA26">
        <v>27828.330077999999</v>
      </c>
      <c r="AB26">
        <v>27708.339843999998</v>
      </c>
      <c r="AC26">
        <v>27766.289063</v>
      </c>
      <c r="AD26">
        <v>27766.289063</v>
      </c>
      <c r="AE26">
        <v>232020000</v>
      </c>
    </row>
    <row r="27" spans="1:31">
      <c r="A27" s="3">
        <v>43791</v>
      </c>
      <c r="B27">
        <v>68.660004000000001</v>
      </c>
      <c r="C27">
        <v>69.860000999999997</v>
      </c>
      <c r="D27">
        <v>68.180000000000007</v>
      </c>
      <c r="E27">
        <v>68.769997000000004</v>
      </c>
      <c r="F27">
        <v>67.485732999999996</v>
      </c>
      <c r="G27">
        <v>514100</v>
      </c>
      <c r="I27" s="3">
        <v>43791</v>
      </c>
      <c r="J27">
        <v>54.599997999999999</v>
      </c>
      <c r="K27">
        <v>55.509998000000003</v>
      </c>
      <c r="L27">
        <v>54.599997999999999</v>
      </c>
      <c r="M27">
        <v>55.240001999999997</v>
      </c>
      <c r="N27">
        <v>53.179577000000002</v>
      </c>
      <c r="O27">
        <v>1265600</v>
      </c>
      <c r="Q27" s="3">
        <v>43791</v>
      </c>
      <c r="R27">
        <v>23.309999000000001</v>
      </c>
      <c r="S27">
        <v>23.450001</v>
      </c>
      <c r="T27">
        <v>23.09</v>
      </c>
      <c r="U27">
        <v>23.25</v>
      </c>
      <c r="V27">
        <v>22.482595</v>
      </c>
      <c r="W27">
        <v>1113500</v>
      </c>
      <c r="Y27" s="3">
        <v>43791</v>
      </c>
      <c r="Z27">
        <v>27831.230468999998</v>
      </c>
      <c r="AA27">
        <v>27898.460938</v>
      </c>
      <c r="AB27">
        <v>27773.980468999998</v>
      </c>
      <c r="AC27">
        <v>27875.619140999999</v>
      </c>
      <c r="AD27">
        <v>27875.619140999999</v>
      </c>
      <c r="AE27">
        <v>214780000</v>
      </c>
    </row>
    <row r="28" spans="1:31">
      <c r="A28" s="3">
        <v>43794</v>
      </c>
      <c r="B28">
        <v>68.779999000000004</v>
      </c>
      <c r="C28">
        <v>70.900002000000001</v>
      </c>
      <c r="D28">
        <v>68.680000000000007</v>
      </c>
      <c r="E28">
        <v>70.559997999999993</v>
      </c>
      <c r="F28">
        <v>69.508140999999995</v>
      </c>
      <c r="G28">
        <v>694500</v>
      </c>
      <c r="I28" s="3">
        <v>43794</v>
      </c>
      <c r="J28">
        <v>55.48</v>
      </c>
      <c r="K28">
        <v>56.25</v>
      </c>
      <c r="L28">
        <v>55.189999</v>
      </c>
      <c r="M28">
        <v>55.919998</v>
      </c>
      <c r="N28">
        <v>53.834209000000001</v>
      </c>
      <c r="O28">
        <v>1480800</v>
      </c>
      <c r="Q28" s="3">
        <v>43794</v>
      </c>
      <c r="R28">
        <v>23.389999</v>
      </c>
      <c r="S28">
        <v>23.620000999999998</v>
      </c>
      <c r="T28">
        <v>23.24</v>
      </c>
      <c r="U28">
        <v>23.41</v>
      </c>
      <c r="V28">
        <v>22.637312000000001</v>
      </c>
      <c r="W28">
        <v>1332900</v>
      </c>
      <c r="Y28" s="3">
        <v>43794</v>
      </c>
      <c r="Z28">
        <v>27917.769531000002</v>
      </c>
      <c r="AA28">
        <v>28068.689452999999</v>
      </c>
      <c r="AB28">
        <v>27917.769531000002</v>
      </c>
      <c r="AC28">
        <v>28066.470702999999</v>
      </c>
      <c r="AD28">
        <v>28066.470702999999</v>
      </c>
      <c r="AE28">
        <v>248420000</v>
      </c>
    </row>
    <row r="29" spans="1:31">
      <c r="A29" s="3">
        <v>43795</v>
      </c>
      <c r="B29">
        <v>70.410004000000001</v>
      </c>
      <c r="C29">
        <v>71.099997999999999</v>
      </c>
      <c r="D29">
        <v>69.629997000000003</v>
      </c>
      <c r="E29">
        <v>69.629997000000003</v>
      </c>
      <c r="F29">
        <v>68.591994999999997</v>
      </c>
      <c r="G29">
        <v>454300</v>
      </c>
      <c r="I29" s="3">
        <v>43795</v>
      </c>
      <c r="J29">
        <v>55.830002</v>
      </c>
      <c r="K29">
        <v>56.32</v>
      </c>
      <c r="L29">
        <v>55.669998</v>
      </c>
      <c r="M29">
        <v>56.009998000000003</v>
      </c>
      <c r="N29">
        <v>53.920853000000001</v>
      </c>
      <c r="O29">
        <v>1691400</v>
      </c>
      <c r="Q29" s="3">
        <v>43795</v>
      </c>
      <c r="R29">
        <v>23.33</v>
      </c>
      <c r="S29">
        <v>23.459999</v>
      </c>
      <c r="T29">
        <v>23.08</v>
      </c>
      <c r="U29">
        <v>23.33</v>
      </c>
      <c r="V29">
        <v>22.559956</v>
      </c>
      <c r="W29">
        <v>1111500</v>
      </c>
      <c r="Y29" s="3">
        <v>43795</v>
      </c>
      <c r="Z29">
        <v>28080.75</v>
      </c>
      <c r="AA29">
        <v>28146.019531000002</v>
      </c>
      <c r="AB29">
        <v>28042.210938</v>
      </c>
      <c r="AC29">
        <v>28121.679688</v>
      </c>
      <c r="AD29">
        <v>28121.679688</v>
      </c>
      <c r="AE29">
        <v>324050000</v>
      </c>
    </row>
    <row r="30" spans="1:31">
      <c r="A30" s="3">
        <v>43796</v>
      </c>
      <c r="B30">
        <v>69.949996999999996</v>
      </c>
      <c r="C30">
        <v>70.120002999999997</v>
      </c>
      <c r="D30">
        <v>69.150002000000001</v>
      </c>
      <c r="E30">
        <v>69.860000999999997</v>
      </c>
      <c r="F30">
        <v>68.818573000000001</v>
      </c>
      <c r="G30">
        <v>405600</v>
      </c>
      <c r="I30" s="3">
        <v>43796</v>
      </c>
      <c r="J30">
        <v>56.009998000000003</v>
      </c>
      <c r="K30">
        <v>56.509998000000003</v>
      </c>
      <c r="L30">
        <v>55.810001</v>
      </c>
      <c r="M30">
        <v>56.400002000000001</v>
      </c>
      <c r="N30">
        <v>54.296306999999999</v>
      </c>
      <c r="O30">
        <v>1456900</v>
      </c>
      <c r="Q30" s="3">
        <v>43796</v>
      </c>
      <c r="R30">
        <v>23.370000999999998</v>
      </c>
      <c r="S30">
        <v>23.48</v>
      </c>
      <c r="T30">
        <v>23.049999</v>
      </c>
      <c r="U30">
        <v>23.200001</v>
      </c>
      <c r="V30">
        <v>22.434244</v>
      </c>
      <c r="W30">
        <v>766000</v>
      </c>
      <c r="Y30" s="3">
        <v>43796</v>
      </c>
      <c r="Z30">
        <v>28156.470702999999</v>
      </c>
      <c r="AA30">
        <v>28174.970702999999</v>
      </c>
      <c r="AB30">
        <v>28075.230468999998</v>
      </c>
      <c r="AC30">
        <v>28164</v>
      </c>
      <c r="AD30">
        <v>28164</v>
      </c>
      <c r="AE30">
        <v>198210000</v>
      </c>
    </row>
    <row r="31" spans="1:31">
      <c r="A31" s="3">
        <v>43798</v>
      </c>
      <c r="B31">
        <v>69.379997000000003</v>
      </c>
      <c r="C31">
        <v>69.559997999999993</v>
      </c>
      <c r="D31">
        <v>68.430000000000007</v>
      </c>
      <c r="E31">
        <v>68.680000000000007</v>
      </c>
      <c r="F31">
        <v>67.656165999999999</v>
      </c>
      <c r="G31">
        <v>173400</v>
      </c>
      <c r="I31" s="3">
        <v>43798</v>
      </c>
      <c r="J31">
        <v>56.380001</v>
      </c>
      <c r="K31">
        <v>56.57</v>
      </c>
      <c r="L31">
        <v>56.060001</v>
      </c>
      <c r="M31">
        <v>56.360000999999997</v>
      </c>
      <c r="N31">
        <v>54.257801000000001</v>
      </c>
      <c r="O31">
        <v>1608100</v>
      </c>
      <c r="Q31" s="3">
        <v>43798</v>
      </c>
      <c r="R31">
        <v>23.049999</v>
      </c>
      <c r="S31">
        <v>23.15</v>
      </c>
      <c r="T31">
        <v>22.57</v>
      </c>
      <c r="U31">
        <v>22.620000999999998</v>
      </c>
      <c r="V31">
        <v>21.873387999999998</v>
      </c>
      <c r="W31">
        <v>797400</v>
      </c>
      <c r="Y31" s="3">
        <v>43798</v>
      </c>
      <c r="Z31">
        <v>28103.160156000002</v>
      </c>
      <c r="AA31">
        <v>28119.509765999999</v>
      </c>
      <c r="AB31">
        <v>28042.529297000001</v>
      </c>
      <c r="AC31">
        <v>28051.410156000002</v>
      </c>
      <c r="AD31">
        <v>28051.410156000002</v>
      </c>
      <c r="AE31">
        <v>120630000</v>
      </c>
    </row>
    <row r="32" spans="1:31">
      <c r="A32" s="3">
        <v>43801</v>
      </c>
      <c r="B32">
        <v>69.150002000000001</v>
      </c>
      <c r="C32">
        <v>69.709998999999996</v>
      </c>
      <c r="D32">
        <v>68.25</v>
      </c>
      <c r="E32">
        <v>68.290001000000004</v>
      </c>
      <c r="F32">
        <v>67.271979999999999</v>
      </c>
      <c r="G32">
        <v>541900</v>
      </c>
      <c r="I32" s="3">
        <v>43801</v>
      </c>
      <c r="J32">
        <v>56.549999</v>
      </c>
      <c r="K32">
        <v>57.09</v>
      </c>
      <c r="L32">
        <v>56.279998999999997</v>
      </c>
      <c r="M32">
        <v>56.639999000000003</v>
      </c>
      <c r="N32">
        <v>54.527355</v>
      </c>
      <c r="O32">
        <v>1626100</v>
      </c>
      <c r="Q32" s="3">
        <v>43801</v>
      </c>
      <c r="R32">
        <v>22.76</v>
      </c>
      <c r="S32">
        <v>23.059999000000001</v>
      </c>
      <c r="T32">
        <v>22.51</v>
      </c>
      <c r="U32">
        <v>22.610001</v>
      </c>
      <c r="V32">
        <v>21.863720000000001</v>
      </c>
      <c r="W32">
        <v>1436100</v>
      </c>
      <c r="Y32" s="3">
        <v>43801</v>
      </c>
      <c r="Z32">
        <v>28109.740234000001</v>
      </c>
      <c r="AA32">
        <v>28109.839843999998</v>
      </c>
      <c r="AB32">
        <v>27782.349609000001</v>
      </c>
      <c r="AC32">
        <v>27783.039063</v>
      </c>
      <c r="AD32">
        <v>27783.039063</v>
      </c>
      <c r="AE32">
        <v>236610000</v>
      </c>
    </row>
    <row r="33" spans="1:31">
      <c r="A33" s="3">
        <v>43802</v>
      </c>
      <c r="B33">
        <v>67.410004000000001</v>
      </c>
      <c r="C33">
        <v>67.769997000000004</v>
      </c>
      <c r="D33">
        <v>65.580001999999993</v>
      </c>
      <c r="E33">
        <v>66.360000999999997</v>
      </c>
      <c r="F33">
        <v>65.370750000000001</v>
      </c>
      <c r="G33">
        <v>678600</v>
      </c>
      <c r="I33" s="3">
        <v>43802</v>
      </c>
      <c r="J33">
        <v>55.580002</v>
      </c>
      <c r="K33">
        <v>55.900002000000001</v>
      </c>
      <c r="L33">
        <v>54.580002</v>
      </c>
      <c r="M33">
        <v>55.279998999999997</v>
      </c>
      <c r="N33">
        <v>53.218082000000003</v>
      </c>
      <c r="O33">
        <v>2085900</v>
      </c>
      <c r="Q33" s="3">
        <v>43802</v>
      </c>
      <c r="R33">
        <v>21.969999000000001</v>
      </c>
      <c r="S33">
        <v>22.27</v>
      </c>
      <c r="T33">
        <v>21.51</v>
      </c>
      <c r="U33">
        <v>21.9</v>
      </c>
      <c r="V33">
        <v>21.177153000000001</v>
      </c>
      <c r="W33">
        <v>1999100</v>
      </c>
      <c r="Y33" s="3">
        <v>43802</v>
      </c>
      <c r="Z33">
        <v>27501.980468999998</v>
      </c>
      <c r="AA33">
        <v>27524.740234000001</v>
      </c>
      <c r="AB33">
        <v>27325.130859000001</v>
      </c>
      <c r="AC33">
        <v>27502.810547000001</v>
      </c>
      <c r="AD33">
        <v>27502.810547000001</v>
      </c>
      <c r="AE33">
        <v>275350000</v>
      </c>
    </row>
    <row r="34" spans="1:31">
      <c r="A34" s="3">
        <v>43803</v>
      </c>
      <c r="B34">
        <v>67.410004000000001</v>
      </c>
      <c r="C34">
        <v>68.300003000000004</v>
      </c>
      <c r="D34">
        <v>67.029999000000004</v>
      </c>
      <c r="E34">
        <v>67.110000999999997</v>
      </c>
      <c r="F34">
        <v>66.109572999999997</v>
      </c>
      <c r="G34">
        <v>410300</v>
      </c>
      <c r="I34" s="3">
        <v>43803</v>
      </c>
      <c r="J34">
        <v>55.77</v>
      </c>
      <c r="K34">
        <v>56.470001000000003</v>
      </c>
      <c r="L34">
        <v>55.610000999999997</v>
      </c>
      <c r="M34">
        <v>55.830002</v>
      </c>
      <c r="N34">
        <v>53.747570000000003</v>
      </c>
      <c r="O34">
        <v>1831800</v>
      </c>
      <c r="Q34" s="3">
        <v>43803</v>
      </c>
      <c r="R34">
        <v>22.389999</v>
      </c>
      <c r="S34">
        <v>22.77</v>
      </c>
      <c r="T34">
        <v>21.950001</v>
      </c>
      <c r="U34">
        <v>21.99</v>
      </c>
      <c r="V34">
        <v>21.264181000000001</v>
      </c>
      <c r="W34">
        <v>1545100</v>
      </c>
      <c r="Y34" s="3">
        <v>43803</v>
      </c>
      <c r="Z34">
        <v>27634.630859000001</v>
      </c>
      <c r="AA34">
        <v>27727.449218999998</v>
      </c>
      <c r="AB34">
        <v>27612.080077999999</v>
      </c>
      <c r="AC34">
        <v>27649.779297000001</v>
      </c>
      <c r="AD34">
        <v>27649.779297000001</v>
      </c>
      <c r="AE34">
        <v>218200000</v>
      </c>
    </row>
    <row r="35" spans="1:31">
      <c r="A35" s="3">
        <v>43804</v>
      </c>
      <c r="B35">
        <v>67.309997999999993</v>
      </c>
      <c r="C35">
        <v>68.050003000000004</v>
      </c>
      <c r="D35">
        <v>66.639999000000003</v>
      </c>
      <c r="E35">
        <v>67.610000999999997</v>
      </c>
      <c r="F35">
        <v>66.602112000000005</v>
      </c>
      <c r="G35">
        <v>313900</v>
      </c>
      <c r="I35" s="3">
        <v>43804</v>
      </c>
      <c r="J35">
        <v>56</v>
      </c>
      <c r="K35">
        <v>56.529998999999997</v>
      </c>
      <c r="L35">
        <v>55.700001</v>
      </c>
      <c r="M35">
        <v>56.490001999999997</v>
      </c>
      <c r="N35">
        <v>54.382953999999998</v>
      </c>
      <c r="O35">
        <v>1322200</v>
      </c>
      <c r="Q35" s="3">
        <v>43804</v>
      </c>
      <c r="R35">
        <v>22.040001</v>
      </c>
      <c r="S35">
        <v>22.389999</v>
      </c>
      <c r="T35">
        <v>21.790001</v>
      </c>
      <c r="U35">
        <v>22.34</v>
      </c>
      <c r="V35">
        <v>21.602630999999999</v>
      </c>
      <c r="W35">
        <v>1839900</v>
      </c>
      <c r="Y35" s="3">
        <v>43804</v>
      </c>
      <c r="Z35">
        <v>27736.050781000002</v>
      </c>
      <c r="AA35">
        <v>27745.199218999998</v>
      </c>
      <c r="AB35">
        <v>27562.800781000002</v>
      </c>
      <c r="AC35">
        <v>27677.789063</v>
      </c>
      <c r="AD35">
        <v>27677.789063</v>
      </c>
      <c r="AE35">
        <v>208600000</v>
      </c>
    </row>
    <row r="36" spans="1:31">
      <c r="A36" s="3">
        <v>43805</v>
      </c>
      <c r="B36">
        <v>68.279999000000004</v>
      </c>
      <c r="C36">
        <v>69.660004000000001</v>
      </c>
      <c r="D36">
        <v>68.25</v>
      </c>
      <c r="E36">
        <v>69.019997000000004</v>
      </c>
      <c r="F36">
        <v>67.991089000000002</v>
      </c>
      <c r="G36">
        <v>485600</v>
      </c>
      <c r="I36" s="3">
        <v>43805</v>
      </c>
      <c r="J36">
        <v>57.299999</v>
      </c>
      <c r="K36">
        <v>57.84</v>
      </c>
      <c r="L36">
        <v>56.860000999999997</v>
      </c>
      <c r="M36">
        <v>57.610000999999997</v>
      </c>
      <c r="N36">
        <v>55.461174</v>
      </c>
      <c r="O36">
        <v>1906500</v>
      </c>
      <c r="Q36" s="3">
        <v>43805</v>
      </c>
      <c r="R36">
        <v>22.639999</v>
      </c>
      <c r="S36">
        <v>23.030000999999999</v>
      </c>
      <c r="T36">
        <v>22.5</v>
      </c>
      <c r="U36">
        <v>22.82</v>
      </c>
      <c r="V36">
        <v>22.066787999999999</v>
      </c>
      <c r="W36">
        <v>1883500</v>
      </c>
      <c r="Y36" s="3">
        <v>43805</v>
      </c>
      <c r="Z36">
        <v>27839.679688</v>
      </c>
      <c r="AA36">
        <v>28035.849609000001</v>
      </c>
      <c r="AB36">
        <v>27839.679688</v>
      </c>
      <c r="AC36">
        <v>28015.060547000001</v>
      </c>
      <c r="AD36">
        <v>28015.060547000001</v>
      </c>
      <c r="AE36">
        <v>223310000</v>
      </c>
    </row>
    <row r="37" spans="1:31">
      <c r="A37" s="3">
        <v>43808</v>
      </c>
      <c r="B37">
        <v>69.190002000000007</v>
      </c>
      <c r="C37">
        <v>69.599997999999999</v>
      </c>
      <c r="D37">
        <v>68.680000000000007</v>
      </c>
      <c r="E37">
        <v>68.870002999999997</v>
      </c>
      <c r="F37">
        <v>67.843329999999995</v>
      </c>
      <c r="G37">
        <v>322400</v>
      </c>
      <c r="I37" s="3">
        <v>43808</v>
      </c>
      <c r="J37">
        <v>58</v>
      </c>
      <c r="K37">
        <v>58.490001999999997</v>
      </c>
      <c r="L37">
        <v>57.75</v>
      </c>
      <c r="M37">
        <v>57.75</v>
      </c>
      <c r="N37">
        <v>55.595954999999996</v>
      </c>
      <c r="O37">
        <v>1986600</v>
      </c>
      <c r="Q37" s="3">
        <v>43808</v>
      </c>
      <c r="R37">
        <v>23.309999000000001</v>
      </c>
      <c r="S37">
        <v>23.42</v>
      </c>
      <c r="T37">
        <v>22.98</v>
      </c>
      <c r="U37">
        <v>23.32</v>
      </c>
      <c r="V37">
        <v>22.550281999999999</v>
      </c>
      <c r="W37">
        <v>2153000</v>
      </c>
      <c r="Y37" s="3">
        <v>43808</v>
      </c>
      <c r="Z37">
        <v>27987.050781000002</v>
      </c>
      <c r="AA37">
        <v>28010.419922000001</v>
      </c>
      <c r="AB37">
        <v>27906.140625</v>
      </c>
      <c r="AC37">
        <v>27909.599609000001</v>
      </c>
      <c r="AD37">
        <v>27909.599609000001</v>
      </c>
      <c r="AE37">
        <v>217000000</v>
      </c>
    </row>
    <row r="38" spans="1:31">
      <c r="A38" s="3">
        <v>43809</v>
      </c>
      <c r="B38">
        <v>68.709998999999996</v>
      </c>
      <c r="C38">
        <v>69.440002000000007</v>
      </c>
      <c r="D38">
        <v>68.25</v>
      </c>
      <c r="E38">
        <v>68.540001000000004</v>
      </c>
      <c r="F38">
        <v>67.518249999999995</v>
      </c>
      <c r="G38">
        <v>258300</v>
      </c>
      <c r="I38" s="3">
        <v>43809</v>
      </c>
      <c r="J38">
        <v>57.580002</v>
      </c>
      <c r="K38">
        <v>58.169998</v>
      </c>
      <c r="L38">
        <v>57.380001</v>
      </c>
      <c r="M38">
        <v>57.740001999999997</v>
      </c>
      <c r="N38">
        <v>55.586326999999997</v>
      </c>
      <c r="O38">
        <v>1681000</v>
      </c>
      <c r="Q38" s="3">
        <v>43809</v>
      </c>
      <c r="R38">
        <v>23.49</v>
      </c>
      <c r="S38">
        <v>23.5</v>
      </c>
      <c r="T38">
        <v>22.92</v>
      </c>
      <c r="U38">
        <v>22.950001</v>
      </c>
      <c r="V38">
        <v>22.192496999999999</v>
      </c>
      <c r="W38">
        <v>2133000</v>
      </c>
      <c r="Y38" s="3">
        <v>43809</v>
      </c>
      <c r="Z38">
        <v>27900.650390999999</v>
      </c>
      <c r="AA38">
        <v>27949.019531000002</v>
      </c>
      <c r="AB38">
        <v>27804</v>
      </c>
      <c r="AC38">
        <v>27881.720702999999</v>
      </c>
      <c r="AD38">
        <v>27881.720702999999</v>
      </c>
      <c r="AE38">
        <v>213250000</v>
      </c>
    </row>
    <row r="39" spans="1:31">
      <c r="A39" s="3">
        <v>43810</v>
      </c>
      <c r="B39">
        <v>68.629997000000003</v>
      </c>
      <c r="C39">
        <v>71.099997999999999</v>
      </c>
      <c r="D39">
        <v>68.629997000000003</v>
      </c>
      <c r="E39">
        <v>69.260002</v>
      </c>
      <c r="F39">
        <v>68.227515999999994</v>
      </c>
      <c r="G39">
        <v>950300</v>
      </c>
      <c r="I39" s="3">
        <v>43810</v>
      </c>
      <c r="J39">
        <v>57.939999</v>
      </c>
      <c r="K39">
        <v>58.580002</v>
      </c>
      <c r="L39">
        <v>57.709999000000003</v>
      </c>
      <c r="M39">
        <v>58.119999</v>
      </c>
      <c r="N39">
        <v>55.952148000000001</v>
      </c>
      <c r="O39">
        <v>1511800</v>
      </c>
      <c r="Q39" s="3">
        <v>43810</v>
      </c>
      <c r="R39">
        <v>23</v>
      </c>
      <c r="S39">
        <v>23.49</v>
      </c>
      <c r="T39">
        <v>23</v>
      </c>
      <c r="U39">
        <v>23.360001</v>
      </c>
      <c r="V39">
        <v>22.588964000000001</v>
      </c>
      <c r="W39">
        <v>1235800</v>
      </c>
      <c r="Y39" s="3">
        <v>43810</v>
      </c>
      <c r="Z39">
        <v>27867.310547000001</v>
      </c>
      <c r="AA39">
        <v>27925.5</v>
      </c>
      <c r="AB39">
        <v>27801.800781000002</v>
      </c>
      <c r="AC39">
        <v>27911.300781000002</v>
      </c>
      <c r="AD39">
        <v>27911.300781000002</v>
      </c>
      <c r="AE39">
        <v>213510000</v>
      </c>
    </row>
    <row r="40" spans="1:31">
      <c r="A40" s="3">
        <v>43811</v>
      </c>
      <c r="B40">
        <v>69.050003000000004</v>
      </c>
      <c r="C40">
        <v>71.830001999999993</v>
      </c>
      <c r="D40">
        <v>68.650002000000001</v>
      </c>
      <c r="E40">
        <v>71.569999999999993</v>
      </c>
      <c r="F40">
        <v>70.503082000000006</v>
      </c>
      <c r="G40">
        <v>613200</v>
      </c>
      <c r="I40" s="3">
        <v>43811</v>
      </c>
      <c r="J40">
        <v>57</v>
      </c>
      <c r="K40">
        <v>58.700001</v>
      </c>
      <c r="L40">
        <v>56.709999000000003</v>
      </c>
      <c r="M40">
        <v>58.110000999999997</v>
      </c>
      <c r="N40">
        <v>55.942528000000003</v>
      </c>
      <c r="O40">
        <v>3511800</v>
      </c>
      <c r="Q40" s="3">
        <v>43811</v>
      </c>
      <c r="R40">
        <v>23.280000999999999</v>
      </c>
      <c r="S40">
        <v>24.66</v>
      </c>
      <c r="T40">
        <v>23.16</v>
      </c>
      <c r="U40">
        <v>24.610001</v>
      </c>
      <c r="V40">
        <v>23.964928</v>
      </c>
      <c r="W40">
        <v>3453600</v>
      </c>
      <c r="Y40" s="3">
        <v>43811</v>
      </c>
      <c r="Z40">
        <v>27898.339843999998</v>
      </c>
      <c r="AA40">
        <v>28224.949218999998</v>
      </c>
      <c r="AB40">
        <v>27859.869140999999</v>
      </c>
      <c r="AC40">
        <v>28132.050781000002</v>
      </c>
      <c r="AD40">
        <v>28132.050781000002</v>
      </c>
      <c r="AE40">
        <v>277740000</v>
      </c>
    </row>
    <row r="41" spans="1:31">
      <c r="A41" s="3">
        <v>43812</v>
      </c>
      <c r="B41">
        <v>71.889999000000003</v>
      </c>
      <c r="C41">
        <v>72.669998000000007</v>
      </c>
      <c r="D41">
        <v>69.730002999999996</v>
      </c>
      <c r="E41">
        <v>70.5</v>
      </c>
      <c r="F41">
        <v>69.449027999999998</v>
      </c>
      <c r="G41">
        <v>471100</v>
      </c>
      <c r="I41" s="3">
        <v>43812</v>
      </c>
      <c r="J41">
        <v>57.799999</v>
      </c>
      <c r="K41">
        <v>58.080002</v>
      </c>
      <c r="L41">
        <v>56.470001000000003</v>
      </c>
      <c r="M41">
        <v>56.470001000000003</v>
      </c>
      <c r="N41">
        <v>54.363700999999999</v>
      </c>
      <c r="O41">
        <v>2126900</v>
      </c>
      <c r="Q41" s="3">
        <v>43812</v>
      </c>
      <c r="R41">
        <v>24.6</v>
      </c>
      <c r="S41">
        <v>24.799999</v>
      </c>
      <c r="T41">
        <v>23.98</v>
      </c>
      <c r="U41">
        <v>24.01</v>
      </c>
      <c r="V41">
        <v>23.380652999999999</v>
      </c>
      <c r="W41">
        <v>1805500</v>
      </c>
      <c r="Y41" s="3">
        <v>43812</v>
      </c>
      <c r="Z41">
        <v>28123.640625</v>
      </c>
      <c r="AA41">
        <v>28290.730468999998</v>
      </c>
      <c r="AB41">
        <v>28028.320313</v>
      </c>
      <c r="AC41">
        <v>28135.380859000001</v>
      </c>
      <c r="AD41">
        <v>28135.380859000001</v>
      </c>
      <c r="AE41">
        <v>250660000</v>
      </c>
    </row>
    <row r="42" spans="1:31">
      <c r="A42" s="3">
        <v>43815</v>
      </c>
      <c r="B42">
        <v>71</v>
      </c>
      <c r="C42">
        <v>71.529999000000004</v>
      </c>
      <c r="D42">
        <v>69.959998999999996</v>
      </c>
      <c r="E42">
        <v>70.069999999999993</v>
      </c>
      <c r="F42">
        <v>69.025435999999999</v>
      </c>
      <c r="G42">
        <v>460300</v>
      </c>
      <c r="I42" s="3">
        <v>43815</v>
      </c>
      <c r="J42">
        <v>57.119999</v>
      </c>
      <c r="K42">
        <v>57.380001</v>
      </c>
      <c r="L42">
        <v>56.360000999999997</v>
      </c>
      <c r="M42">
        <v>56.490001999999997</v>
      </c>
      <c r="N42">
        <v>54.382953999999998</v>
      </c>
      <c r="O42">
        <v>2360900</v>
      </c>
      <c r="Q42" s="3">
        <v>43815</v>
      </c>
      <c r="R42">
        <v>24.360001</v>
      </c>
      <c r="S42">
        <v>24.450001</v>
      </c>
      <c r="T42">
        <v>23.860001</v>
      </c>
      <c r="U42">
        <v>23.92</v>
      </c>
      <c r="V42">
        <v>23.293012999999998</v>
      </c>
      <c r="W42">
        <v>1313200</v>
      </c>
      <c r="Y42" s="3">
        <v>43815</v>
      </c>
      <c r="Z42">
        <v>28191.669922000001</v>
      </c>
      <c r="AA42">
        <v>28337.490234000001</v>
      </c>
      <c r="AB42">
        <v>28191.669922000001</v>
      </c>
      <c r="AC42">
        <v>28235.890625</v>
      </c>
      <c r="AD42">
        <v>28235.890625</v>
      </c>
      <c r="AE42">
        <v>286770000</v>
      </c>
    </row>
    <row r="43" spans="1:31">
      <c r="A43" s="3">
        <v>43816</v>
      </c>
      <c r="B43">
        <v>69.739998</v>
      </c>
      <c r="C43">
        <v>70.459998999999996</v>
      </c>
      <c r="D43">
        <v>69.089995999999999</v>
      </c>
      <c r="E43">
        <v>69.589995999999999</v>
      </c>
      <c r="F43">
        <v>68.552588999999998</v>
      </c>
      <c r="G43">
        <v>335100</v>
      </c>
      <c r="I43" s="3">
        <v>43816</v>
      </c>
      <c r="J43">
        <v>56.439999</v>
      </c>
      <c r="K43">
        <v>57.200001</v>
      </c>
      <c r="L43">
        <v>56.41</v>
      </c>
      <c r="M43">
        <v>57.169998</v>
      </c>
      <c r="N43">
        <v>55.037582</v>
      </c>
      <c r="O43">
        <v>1363600</v>
      </c>
      <c r="Q43" s="3">
        <v>43816</v>
      </c>
      <c r="R43">
        <v>24.129999000000002</v>
      </c>
      <c r="S43">
        <v>24.16</v>
      </c>
      <c r="T43">
        <v>23.879999000000002</v>
      </c>
      <c r="U43">
        <v>24.120000999999998</v>
      </c>
      <c r="V43">
        <v>23.487770000000001</v>
      </c>
      <c r="W43">
        <v>1152800</v>
      </c>
      <c r="Y43" s="3">
        <v>43816</v>
      </c>
      <c r="Z43">
        <v>28221.75</v>
      </c>
      <c r="AA43">
        <v>28328.630859000001</v>
      </c>
      <c r="AB43">
        <v>28220.560547000001</v>
      </c>
      <c r="AC43">
        <v>28267.160156000002</v>
      </c>
      <c r="AD43">
        <v>28267.160156000002</v>
      </c>
      <c r="AE43">
        <v>286770000</v>
      </c>
    </row>
    <row r="44" spans="1:31">
      <c r="A44" s="3">
        <v>43817</v>
      </c>
      <c r="B44">
        <v>69.279999000000004</v>
      </c>
      <c r="C44">
        <v>70.330001999999993</v>
      </c>
      <c r="D44">
        <v>68.489998</v>
      </c>
      <c r="E44">
        <v>70.120002999999997</v>
      </c>
      <c r="F44">
        <v>69.074698999999995</v>
      </c>
      <c r="G44">
        <v>413500</v>
      </c>
      <c r="I44" s="3">
        <v>43817</v>
      </c>
      <c r="J44">
        <v>57.200001</v>
      </c>
      <c r="K44">
        <v>57.200001</v>
      </c>
      <c r="L44">
        <v>56.509998000000003</v>
      </c>
      <c r="M44">
        <v>57.040000999999997</v>
      </c>
      <c r="N44">
        <v>54.912436999999997</v>
      </c>
      <c r="O44">
        <v>1341700</v>
      </c>
      <c r="Q44" s="3">
        <v>43817</v>
      </c>
      <c r="R44">
        <v>24.059999000000001</v>
      </c>
      <c r="S44">
        <v>24.870000999999998</v>
      </c>
      <c r="T44">
        <v>23.98</v>
      </c>
      <c r="U44">
        <v>24.75</v>
      </c>
      <c r="V44">
        <v>24.101254999999998</v>
      </c>
      <c r="W44">
        <v>2822700</v>
      </c>
      <c r="Y44" s="3">
        <v>43817</v>
      </c>
      <c r="Z44">
        <v>28291.439452999999</v>
      </c>
      <c r="AA44">
        <v>28323.25</v>
      </c>
      <c r="AB44">
        <v>28239.279297000001</v>
      </c>
      <c r="AC44">
        <v>28239.279297000001</v>
      </c>
      <c r="AD44">
        <v>28239.279297000001</v>
      </c>
      <c r="AE44">
        <v>289890000</v>
      </c>
    </row>
    <row r="45" spans="1:31">
      <c r="A45" s="3">
        <v>43818</v>
      </c>
      <c r="B45">
        <v>69.910004000000001</v>
      </c>
      <c r="C45">
        <v>70.260002</v>
      </c>
      <c r="D45">
        <v>69.040001000000004</v>
      </c>
      <c r="E45">
        <v>69.379997000000003</v>
      </c>
      <c r="F45">
        <v>68.345725999999999</v>
      </c>
      <c r="G45">
        <v>387400</v>
      </c>
      <c r="I45" s="3">
        <v>43818</v>
      </c>
      <c r="J45">
        <v>57.16</v>
      </c>
      <c r="K45">
        <v>57.25</v>
      </c>
      <c r="L45">
        <v>56.450001</v>
      </c>
      <c r="M45">
        <v>56.529998999999997</v>
      </c>
      <c r="N45">
        <v>54.421458999999999</v>
      </c>
      <c r="O45">
        <v>1410900</v>
      </c>
      <c r="Q45" s="3">
        <v>43818</v>
      </c>
      <c r="R45">
        <v>24.82</v>
      </c>
      <c r="S45">
        <v>24.9</v>
      </c>
      <c r="T45">
        <v>24.540001</v>
      </c>
      <c r="U45">
        <v>24.75</v>
      </c>
      <c r="V45">
        <v>24.101254999999998</v>
      </c>
      <c r="W45">
        <v>2002500</v>
      </c>
      <c r="Y45" s="3">
        <v>43818</v>
      </c>
      <c r="Z45">
        <v>28278.310547000001</v>
      </c>
      <c r="AA45">
        <v>28381.480468999998</v>
      </c>
      <c r="AB45">
        <v>28278.240234000001</v>
      </c>
      <c r="AC45">
        <v>28376.960938</v>
      </c>
      <c r="AD45">
        <v>28376.960938</v>
      </c>
      <c r="AE45">
        <v>262570000</v>
      </c>
    </row>
    <row r="46" spans="1:31">
      <c r="A46" s="3">
        <v>43819</v>
      </c>
      <c r="B46">
        <v>69.680000000000007</v>
      </c>
      <c r="C46">
        <v>69.930000000000007</v>
      </c>
      <c r="D46">
        <v>68.910004000000001</v>
      </c>
      <c r="E46">
        <v>69.160004000000001</v>
      </c>
      <c r="F46">
        <v>68.129005000000006</v>
      </c>
      <c r="G46">
        <v>416800</v>
      </c>
      <c r="I46" s="3">
        <v>43819</v>
      </c>
      <c r="J46">
        <v>56.73</v>
      </c>
      <c r="K46">
        <v>57.34</v>
      </c>
      <c r="L46">
        <v>56.349997999999999</v>
      </c>
      <c r="M46">
        <v>56.889999000000003</v>
      </c>
      <c r="N46">
        <v>54.768031999999998</v>
      </c>
      <c r="O46">
        <v>5240400</v>
      </c>
      <c r="Q46" s="3">
        <v>43819</v>
      </c>
      <c r="R46">
        <v>24.77</v>
      </c>
      <c r="S46">
        <v>24.85</v>
      </c>
      <c r="T46">
        <v>24.01</v>
      </c>
      <c r="U46">
        <v>24.129999000000002</v>
      </c>
      <c r="V46">
        <v>23.497506999999999</v>
      </c>
      <c r="W46">
        <v>3086500</v>
      </c>
      <c r="Y46" s="3">
        <v>43819</v>
      </c>
      <c r="Z46">
        <v>28608.640625</v>
      </c>
      <c r="AA46">
        <v>28608.640625</v>
      </c>
      <c r="AB46">
        <v>28445.599609000001</v>
      </c>
      <c r="AC46">
        <v>28455.089843999998</v>
      </c>
      <c r="AD46">
        <v>28455.089843999998</v>
      </c>
      <c r="AE46">
        <v>603780000</v>
      </c>
    </row>
    <row r="47" spans="1:31">
      <c r="A47" s="3">
        <v>43822</v>
      </c>
      <c r="B47">
        <v>69.150002000000001</v>
      </c>
      <c r="C47">
        <v>69.980002999999996</v>
      </c>
      <c r="D47">
        <v>68.910004000000001</v>
      </c>
      <c r="E47">
        <v>69.879997000000003</v>
      </c>
      <c r="F47">
        <v>68.838272000000003</v>
      </c>
      <c r="G47">
        <v>262800</v>
      </c>
      <c r="I47" s="3">
        <v>43822</v>
      </c>
      <c r="J47">
        <v>56.830002</v>
      </c>
      <c r="K47">
        <v>57</v>
      </c>
      <c r="L47">
        <v>56.450001</v>
      </c>
      <c r="M47">
        <v>56.77</v>
      </c>
      <c r="N47">
        <v>54.652507999999997</v>
      </c>
      <c r="O47">
        <v>1205200</v>
      </c>
      <c r="Q47" s="3">
        <v>43822</v>
      </c>
      <c r="R47">
        <v>24.17</v>
      </c>
      <c r="S47">
        <v>24.530000999999999</v>
      </c>
      <c r="T47">
        <v>23.959999</v>
      </c>
      <c r="U47">
        <v>24.5</v>
      </c>
      <c r="V47">
        <v>23.857809</v>
      </c>
      <c r="W47">
        <v>907100</v>
      </c>
      <c r="Y47" s="3">
        <v>43822</v>
      </c>
      <c r="Z47">
        <v>28491.779297000001</v>
      </c>
      <c r="AA47">
        <v>28582.490234000001</v>
      </c>
      <c r="AB47">
        <v>28491.779297000001</v>
      </c>
      <c r="AC47">
        <v>28551.529297000001</v>
      </c>
      <c r="AD47">
        <v>28551.529297000001</v>
      </c>
      <c r="AE47">
        <v>223530000</v>
      </c>
    </row>
    <row r="48" spans="1:31">
      <c r="A48" s="3">
        <v>43823</v>
      </c>
      <c r="B48">
        <v>70.180000000000007</v>
      </c>
      <c r="C48">
        <v>70.180000000000007</v>
      </c>
      <c r="D48">
        <v>69.470000999999996</v>
      </c>
      <c r="E48">
        <v>70.099997999999999</v>
      </c>
      <c r="F48">
        <v>69.055000000000007</v>
      </c>
      <c r="G48">
        <v>82700</v>
      </c>
      <c r="I48" s="3">
        <v>43823</v>
      </c>
      <c r="J48">
        <v>56.84</v>
      </c>
      <c r="K48">
        <v>57.220001000000003</v>
      </c>
      <c r="L48">
        <v>56.529998999999997</v>
      </c>
      <c r="M48">
        <v>56.66</v>
      </c>
      <c r="N48">
        <v>54.546612000000003</v>
      </c>
      <c r="O48">
        <v>725700</v>
      </c>
      <c r="Q48" s="3">
        <v>43823</v>
      </c>
      <c r="R48">
        <v>24.59</v>
      </c>
      <c r="S48">
        <v>24.65</v>
      </c>
      <c r="T48">
        <v>24.41</v>
      </c>
      <c r="U48">
        <v>24.52</v>
      </c>
      <c r="V48">
        <v>23.877286999999999</v>
      </c>
      <c r="W48">
        <v>349700</v>
      </c>
      <c r="Y48" s="3">
        <v>43823</v>
      </c>
      <c r="Z48">
        <v>28572.570313</v>
      </c>
      <c r="AA48">
        <v>28576.800781000002</v>
      </c>
      <c r="AB48">
        <v>28503.210938</v>
      </c>
      <c r="AC48">
        <v>28515.449218999998</v>
      </c>
      <c r="AD48">
        <v>28515.449218999998</v>
      </c>
      <c r="AE48">
        <v>86150000</v>
      </c>
    </row>
    <row r="49" spans="1:31">
      <c r="A49" s="3">
        <v>43825</v>
      </c>
      <c r="B49">
        <v>70.129997000000003</v>
      </c>
      <c r="C49">
        <v>70.790001000000004</v>
      </c>
      <c r="D49">
        <v>70.029999000000004</v>
      </c>
      <c r="E49">
        <v>70.730002999999996</v>
      </c>
      <c r="F49">
        <v>69.675606000000002</v>
      </c>
      <c r="G49">
        <v>182100</v>
      </c>
      <c r="I49" s="3">
        <v>43825</v>
      </c>
      <c r="J49">
        <v>56.84</v>
      </c>
      <c r="K49">
        <v>56.91</v>
      </c>
      <c r="L49">
        <v>56.110000999999997</v>
      </c>
      <c r="M49">
        <v>56.799999</v>
      </c>
      <c r="N49">
        <v>54.681389000000003</v>
      </c>
      <c r="O49">
        <v>1274700</v>
      </c>
      <c r="Q49" s="3">
        <v>43825</v>
      </c>
      <c r="R49">
        <v>24.66</v>
      </c>
      <c r="S49">
        <v>24.68</v>
      </c>
      <c r="T49">
        <v>24.32</v>
      </c>
      <c r="U49">
        <v>24.530000999999999</v>
      </c>
      <c r="V49">
        <v>23.887024</v>
      </c>
      <c r="W49">
        <v>645100</v>
      </c>
      <c r="Y49" s="3">
        <v>43825</v>
      </c>
      <c r="Z49">
        <v>28539.460938</v>
      </c>
      <c r="AA49">
        <v>28624.099609000001</v>
      </c>
      <c r="AB49">
        <v>28535.150390999999</v>
      </c>
      <c r="AC49">
        <v>28621.390625</v>
      </c>
      <c r="AD49">
        <v>28621.390625</v>
      </c>
      <c r="AE49">
        <v>155970000</v>
      </c>
    </row>
    <row r="50" spans="1:31">
      <c r="A50" s="3">
        <v>43826</v>
      </c>
      <c r="B50">
        <v>70.839995999999999</v>
      </c>
      <c r="C50">
        <v>70.870002999999997</v>
      </c>
      <c r="D50">
        <v>69.75</v>
      </c>
      <c r="E50">
        <v>69.809997999999993</v>
      </c>
      <c r="F50">
        <v>68.769317999999998</v>
      </c>
      <c r="G50">
        <v>276600</v>
      </c>
      <c r="I50" s="3">
        <v>43826</v>
      </c>
      <c r="J50">
        <v>56.93</v>
      </c>
      <c r="K50">
        <v>56.990001999999997</v>
      </c>
      <c r="L50">
        <v>56.509998000000003</v>
      </c>
      <c r="M50">
        <v>56.68</v>
      </c>
      <c r="N50">
        <v>54.565865000000002</v>
      </c>
      <c r="O50">
        <v>1370200</v>
      </c>
      <c r="Q50" s="3">
        <v>43826</v>
      </c>
      <c r="R50">
        <v>24.6</v>
      </c>
      <c r="S50">
        <v>24.6</v>
      </c>
      <c r="T50">
        <v>24.15</v>
      </c>
      <c r="U50">
        <v>24.219999000000001</v>
      </c>
      <c r="V50">
        <v>23.585148</v>
      </c>
      <c r="W50">
        <v>689800</v>
      </c>
      <c r="Y50" s="3">
        <v>43826</v>
      </c>
      <c r="Z50">
        <v>28675.339843999998</v>
      </c>
      <c r="AA50">
        <v>28701.660156000002</v>
      </c>
      <c r="AB50">
        <v>28608.980468999998</v>
      </c>
      <c r="AC50">
        <v>28645.259765999999</v>
      </c>
      <c r="AD50">
        <v>28645.259765999999</v>
      </c>
      <c r="AE50">
        <v>182280000</v>
      </c>
    </row>
    <row r="51" spans="1:31">
      <c r="A51" s="3">
        <v>43829</v>
      </c>
      <c r="B51">
        <v>69.879997000000003</v>
      </c>
      <c r="C51">
        <v>70</v>
      </c>
      <c r="D51">
        <v>68.919998000000007</v>
      </c>
      <c r="E51">
        <v>69.010002</v>
      </c>
      <c r="F51">
        <v>67.981246999999996</v>
      </c>
      <c r="G51">
        <v>164600</v>
      </c>
      <c r="I51" s="3">
        <v>43829</v>
      </c>
      <c r="J51">
        <v>56.369999</v>
      </c>
      <c r="K51">
        <v>56.459999000000003</v>
      </c>
      <c r="L51">
        <v>55.849997999999999</v>
      </c>
      <c r="M51">
        <v>56.080002</v>
      </c>
      <c r="N51">
        <v>54.374854999999997</v>
      </c>
      <c r="O51">
        <v>1262500</v>
      </c>
      <c r="Q51" s="3">
        <v>43829</v>
      </c>
      <c r="R51">
        <v>24.290001</v>
      </c>
      <c r="S51">
        <v>24.440000999999999</v>
      </c>
      <c r="T51">
        <v>24.040001</v>
      </c>
      <c r="U51">
        <v>24.110001</v>
      </c>
      <c r="V51">
        <v>23.478033</v>
      </c>
      <c r="W51">
        <v>769300</v>
      </c>
      <c r="Y51" s="3">
        <v>43829</v>
      </c>
      <c r="Z51">
        <v>28654.759765999999</v>
      </c>
      <c r="AA51">
        <v>28664.689452999999</v>
      </c>
      <c r="AB51">
        <v>28428.980468999998</v>
      </c>
      <c r="AC51">
        <v>28462.140625</v>
      </c>
      <c r="AD51">
        <v>28462.140625</v>
      </c>
      <c r="AE51">
        <v>181600000</v>
      </c>
    </row>
    <row r="52" spans="1:31">
      <c r="A52" s="3">
        <v>43830</v>
      </c>
      <c r="B52">
        <v>68.760002</v>
      </c>
      <c r="C52">
        <v>70.180000000000007</v>
      </c>
      <c r="D52">
        <v>68.760002</v>
      </c>
      <c r="E52">
        <v>70.150002000000001</v>
      </c>
      <c r="F52">
        <v>69.104247999999998</v>
      </c>
      <c r="G52">
        <v>237900</v>
      </c>
      <c r="I52" s="3">
        <v>43830</v>
      </c>
      <c r="J52">
        <v>55.91</v>
      </c>
      <c r="K52">
        <v>56.450001</v>
      </c>
      <c r="L52">
        <v>55.82</v>
      </c>
      <c r="M52">
        <v>56.279998999999997</v>
      </c>
      <c r="N52">
        <v>54.568770999999998</v>
      </c>
      <c r="O52">
        <v>1445400</v>
      </c>
      <c r="Q52" s="3">
        <v>43830</v>
      </c>
      <c r="R52">
        <v>23.98</v>
      </c>
      <c r="S52">
        <v>24.200001</v>
      </c>
      <c r="T52">
        <v>23.780000999999999</v>
      </c>
      <c r="U52">
        <v>24.16</v>
      </c>
      <c r="V52">
        <v>23.526720000000001</v>
      </c>
      <c r="W52">
        <v>1155700</v>
      </c>
      <c r="Y52" s="3">
        <v>43830</v>
      </c>
      <c r="Z52">
        <v>28414.640625</v>
      </c>
      <c r="AA52">
        <v>28547.349609000001</v>
      </c>
      <c r="AB52">
        <v>28376.490234000001</v>
      </c>
      <c r="AC52">
        <v>28538.439452999999</v>
      </c>
      <c r="AD52">
        <v>28538.439452999999</v>
      </c>
      <c r="AE52">
        <v>193340000</v>
      </c>
    </row>
    <row r="53" spans="1:31">
      <c r="A53" s="3">
        <v>43832</v>
      </c>
      <c r="B53">
        <v>70.610000999999997</v>
      </c>
      <c r="C53">
        <v>70.769997000000004</v>
      </c>
      <c r="D53">
        <v>68.620002999999997</v>
      </c>
      <c r="E53">
        <v>69.069999999999993</v>
      </c>
      <c r="F53">
        <v>68.040351999999999</v>
      </c>
      <c r="G53">
        <v>276200</v>
      </c>
      <c r="I53" s="3">
        <v>43832</v>
      </c>
      <c r="J53">
        <v>56.830002</v>
      </c>
      <c r="K53">
        <v>56.860000999999997</v>
      </c>
      <c r="L53">
        <v>55.060001</v>
      </c>
      <c r="M53">
        <v>55.119999</v>
      </c>
      <c r="N53">
        <v>53.444046</v>
      </c>
      <c r="O53">
        <v>2466800</v>
      </c>
      <c r="Q53" s="3">
        <v>43832</v>
      </c>
      <c r="R53">
        <v>24.379999000000002</v>
      </c>
      <c r="S53">
        <v>24.379999000000002</v>
      </c>
      <c r="T53">
        <v>23.67</v>
      </c>
      <c r="U53">
        <v>23.870000999999998</v>
      </c>
      <c r="V53">
        <v>23.244323999999999</v>
      </c>
      <c r="W53">
        <v>1492000</v>
      </c>
      <c r="Y53" s="3">
        <v>43832</v>
      </c>
      <c r="Z53">
        <v>28638.970702999999</v>
      </c>
      <c r="AA53">
        <v>28872.800781000002</v>
      </c>
      <c r="AB53">
        <v>28627.769531000002</v>
      </c>
      <c r="AC53">
        <v>28868.800781000002</v>
      </c>
      <c r="AD53">
        <v>28868.800781000002</v>
      </c>
      <c r="AE53">
        <v>251820000</v>
      </c>
    </row>
    <row r="54" spans="1:31">
      <c r="A54" s="3">
        <v>43833</v>
      </c>
      <c r="B54">
        <v>68.550003000000004</v>
      </c>
      <c r="C54">
        <v>68.879997000000003</v>
      </c>
      <c r="D54">
        <v>67.349997999999999</v>
      </c>
      <c r="E54">
        <v>67.550003000000004</v>
      </c>
      <c r="F54">
        <v>66.543014999999997</v>
      </c>
      <c r="G54">
        <v>393900</v>
      </c>
      <c r="I54" s="3">
        <v>43833</v>
      </c>
      <c r="J54">
        <v>54.5</v>
      </c>
      <c r="K54">
        <v>54.93</v>
      </c>
      <c r="L54">
        <v>54.23</v>
      </c>
      <c r="M54">
        <v>54.389999000000003</v>
      </c>
      <c r="N54">
        <v>52.736240000000002</v>
      </c>
      <c r="O54">
        <v>2837400</v>
      </c>
      <c r="Q54" s="3">
        <v>43833</v>
      </c>
      <c r="R54">
        <v>23.530000999999999</v>
      </c>
      <c r="S54">
        <v>23.58</v>
      </c>
      <c r="T54">
        <v>23.15</v>
      </c>
      <c r="U54">
        <v>23.15</v>
      </c>
      <c r="V54">
        <v>22.543195999999998</v>
      </c>
      <c r="W54">
        <v>1213000</v>
      </c>
      <c r="Y54" s="3">
        <v>43833</v>
      </c>
      <c r="Z54">
        <v>28553.330077999999</v>
      </c>
      <c r="AA54">
        <v>28716.310547000001</v>
      </c>
      <c r="AB54">
        <v>28500.359375</v>
      </c>
      <c r="AC54">
        <v>28634.880859000001</v>
      </c>
      <c r="AD54">
        <v>28634.880859000001</v>
      </c>
      <c r="AE54">
        <v>239590000</v>
      </c>
    </row>
    <row r="55" spans="1:31">
      <c r="A55" s="3">
        <v>43836</v>
      </c>
      <c r="B55">
        <v>67.379997000000003</v>
      </c>
      <c r="C55">
        <v>69.519997000000004</v>
      </c>
      <c r="D55">
        <v>66.879997000000003</v>
      </c>
      <c r="E55">
        <v>68.739998</v>
      </c>
      <c r="F55">
        <v>67.715271000000001</v>
      </c>
      <c r="G55">
        <v>549300</v>
      </c>
      <c r="I55" s="3">
        <v>43836</v>
      </c>
      <c r="J55">
        <v>54.209999000000003</v>
      </c>
      <c r="K55">
        <v>54.630001</v>
      </c>
      <c r="L55">
        <v>53.759998000000003</v>
      </c>
      <c r="M55">
        <v>53.93</v>
      </c>
      <c r="N55">
        <v>52.290225999999997</v>
      </c>
      <c r="O55">
        <v>2239000</v>
      </c>
      <c r="Q55" s="3">
        <v>43836</v>
      </c>
      <c r="R55">
        <v>23.389999</v>
      </c>
      <c r="S55">
        <v>23.389999</v>
      </c>
      <c r="T55">
        <v>22.879999000000002</v>
      </c>
      <c r="U55">
        <v>23.059999000000001</v>
      </c>
      <c r="V55">
        <v>22.455552999999998</v>
      </c>
      <c r="W55">
        <v>1134500</v>
      </c>
      <c r="Y55" s="3">
        <v>43836</v>
      </c>
      <c r="Z55">
        <v>28465.5</v>
      </c>
      <c r="AA55">
        <v>28708.019531000002</v>
      </c>
      <c r="AB55">
        <v>28418.630859000001</v>
      </c>
      <c r="AC55">
        <v>28703.380859000001</v>
      </c>
      <c r="AD55">
        <v>28703.380859000001</v>
      </c>
      <c r="AE55">
        <v>252760000</v>
      </c>
    </row>
    <row r="56" spans="1:31">
      <c r="A56" s="3">
        <v>43837</v>
      </c>
      <c r="B56">
        <v>68.040001000000004</v>
      </c>
      <c r="C56">
        <v>68.860000999999997</v>
      </c>
      <c r="D56">
        <v>67.589995999999999</v>
      </c>
      <c r="E56">
        <v>68.220000999999996</v>
      </c>
      <c r="F56">
        <v>67.203025999999994</v>
      </c>
      <c r="G56">
        <v>411000</v>
      </c>
      <c r="I56" s="3">
        <v>43837</v>
      </c>
      <c r="J56">
        <v>53.75</v>
      </c>
      <c r="K56">
        <v>54.59</v>
      </c>
      <c r="L56">
        <v>53.610000999999997</v>
      </c>
      <c r="M56">
        <v>53.810001</v>
      </c>
      <c r="N56">
        <v>52.173878000000002</v>
      </c>
      <c r="O56">
        <v>2559000</v>
      </c>
      <c r="Q56" s="3">
        <v>43837</v>
      </c>
      <c r="R56">
        <v>22.91</v>
      </c>
      <c r="S56">
        <v>23.200001</v>
      </c>
      <c r="T56">
        <v>22.690000999999999</v>
      </c>
      <c r="U56">
        <v>22.709999</v>
      </c>
      <c r="V56">
        <v>22.114726999999998</v>
      </c>
      <c r="W56">
        <v>1799000</v>
      </c>
      <c r="Y56" s="3">
        <v>43837</v>
      </c>
      <c r="Z56">
        <v>28639.179688</v>
      </c>
      <c r="AA56">
        <v>28685.5</v>
      </c>
      <c r="AB56">
        <v>28565.279297000001</v>
      </c>
      <c r="AC56">
        <v>28583.679688</v>
      </c>
      <c r="AD56">
        <v>28583.679688</v>
      </c>
      <c r="AE56">
        <v>258900000</v>
      </c>
    </row>
    <row r="57" spans="1:31">
      <c r="A57" s="3">
        <v>43838</v>
      </c>
      <c r="B57">
        <v>67.989998</v>
      </c>
      <c r="C57">
        <v>68.150002000000001</v>
      </c>
      <c r="D57">
        <v>66.550003000000004</v>
      </c>
      <c r="E57">
        <v>67.930000000000007</v>
      </c>
      <c r="F57">
        <v>66.917343000000002</v>
      </c>
      <c r="G57">
        <v>498900</v>
      </c>
      <c r="I57" s="3">
        <v>43838</v>
      </c>
      <c r="J57">
        <v>53.849997999999999</v>
      </c>
      <c r="K57">
        <v>54.360000999999997</v>
      </c>
      <c r="L57">
        <v>53.630001</v>
      </c>
      <c r="M57">
        <v>53.68</v>
      </c>
      <c r="N57">
        <v>52.047829</v>
      </c>
      <c r="O57">
        <v>2130200</v>
      </c>
      <c r="Q57" s="3">
        <v>43838</v>
      </c>
      <c r="R57">
        <v>22.76</v>
      </c>
      <c r="S57">
        <v>22.959999</v>
      </c>
      <c r="T57">
        <v>22.540001</v>
      </c>
      <c r="U57">
        <v>22.879999000000002</v>
      </c>
      <c r="V57">
        <v>22.280272</v>
      </c>
      <c r="W57">
        <v>1769200</v>
      </c>
      <c r="Y57" s="3">
        <v>43838</v>
      </c>
      <c r="Z57">
        <v>28556.140625</v>
      </c>
      <c r="AA57">
        <v>28866.179688</v>
      </c>
      <c r="AB57">
        <v>28522.509765999999</v>
      </c>
      <c r="AC57">
        <v>28745.089843999998</v>
      </c>
      <c r="AD57">
        <v>28745.089843999998</v>
      </c>
      <c r="AE57">
        <v>291750000</v>
      </c>
    </row>
    <row r="58" spans="1:31">
      <c r="A58" s="3">
        <v>43839</v>
      </c>
      <c r="B58">
        <v>68.120002999999997</v>
      </c>
      <c r="C58">
        <v>68.349997999999999</v>
      </c>
      <c r="D58">
        <v>67.089995999999999</v>
      </c>
      <c r="E58">
        <v>67.75</v>
      </c>
      <c r="F58">
        <v>66.740027999999995</v>
      </c>
      <c r="G58">
        <v>365200</v>
      </c>
      <c r="I58" s="3">
        <v>43839</v>
      </c>
      <c r="J58">
        <v>53.75</v>
      </c>
      <c r="K58">
        <v>53.82</v>
      </c>
      <c r="L58">
        <v>53.07</v>
      </c>
      <c r="M58">
        <v>53.5</v>
      </c>
      <c r="N58">
        <v>51.873302000000002</v>
      </c>
      <c r="O58">
        <v>2672800</v>
      </c>
      <c r="Q58" s="3">
        <v>43839</v>
      </c>
      <c r="R58">
        <v>22.889999</v>
      </c>
      <c r="S58">
        <v>23.049999</v>
      </c>
      <c r="T58">
        <v>22.52</v>
      </c>
      <c r="U58">
        <v>22.82</v>
      </c>
      <c r="V58">
        <v>22.221845999999999</v>
      </c>
      <c r="W58">
        <v>2160600</v>
      </c>
      <c r="Y58" s="3">
        <v>43839</v>
      </c>
      <c r="Z58">
        <v>28851.970702999999</v>
      </c>
      <c r="AA58">
        <v>28988.009765999999</v>
      </c>
      <c r="AB58">
        <v>28844.310547000001</v>
      </c>
      <c r="AC58">
        <v>28956.900390999999</v>
      </c>
      <c r="AD58">
        <v>28956.900390999999</v>
      </c>
      <c r="AE58">
        <v>275060000</v>
      </c>
    </row>
    <row r="59" spans="1:31">
      <c r="A59" s="3">
        <v>43840</v>
      </c>
      <c r="B59">
        <v>68</v>
      </c>
      <c r="C59">
        <v>68.870002999999997</v>
      </c>
      <c r="D59">
        <v>67.519997000000004</v>
      </c>
      <c r="E59">
        <v>67.690002000000007</v>
      </c>
      <c r="F59">
        <v>66.680931000000001</v>
      </c>
      <c r="G59">
        <v>399000</v>
      </c>
      <c r="I59" s="3">
        <v>43840</v>
      </c>
      <c r="J59">
        <v>53.5</v>
      </c>
      <c r="K59">
        <v>53.790000999999997</v>
      </c>
      <c r="L59">
        <v>52.639999000000003</v>
      </c>
      <c r="M59">
        <v>52.77</v>
      </c>
      <c r="N59">
        <v>51.165497000000002</v>
      </c>
      <c r="O59">
        <v>1646000</v>
      </c>
      <c r="Q59" s="3">
        <v>43840</v>
      </c>
      <c r="R59">
        <v>22.780000999999999</v>
      </c>
      <c r="S59">
        <v>22.9</v>
      </c>
      <c r="T59">
        <v>22.48</v>
      </c>
      <c r="U59">
        <v>22.59</v>
      </c>
      <c r="V59">
        <v>21.997872999999998</v>
      </c>
      <c r="W59">
        <v>1441700</v>
      </c>
      <c r="Y59" s="3">
        <v>43840</v>
      </c>
      <c r="Z59">
        <v>28977.519531000002</v>
      </c>
      <c r="AA59">
        <v>29009.070313</v>
      </c>
      <c r="AB59">
        <v>28789.099609000001</v>
      </c>
      <c r="AC59">
        <v>28823.769531000002</v>
      </c>
      <c r="AD59">
        <v>28823.769531000002</v>
      </c>
      <c r="AE59">
        <v>237830000</v>
      </c>
    </row>
    <row r="60" spans="1:31">
      <c r="A60" s="3">
        <v>43843</v>
      </c>
      <c r="B60">
        <v>67.680000000000007</v>
      </c>
      <c r="C60">
        <v>69.300003000000004</v>
      </c>
      <c r="D60">
        <v>67.410004000000001</v>
      </c>
      <c r="E60">
        <v>68.919998000000007</v>
      </c>
      <c r="F60">
        <v>67.892578</v>
      </c>
      <c r="G60">
        <v>345500</v>
      </c>
      <c r="I60" s="3">
        <v>43843</v>
      </c>
      <c r="J60">
        <v>52.990001999999997</v>
      </c>
      <c r="K60">
        <v>53.98</v>
      </c>
      <c r="L60">
        <v>52.880001</v>
      </c>
      <c r="M60">
        <v>53.369999</v>
      </c>
      <c r="N60">
        <v>51.747250000000001</v>
      </c>
      <c r="O60">
        <v>1951100</v>
      </c>
      <c r="Q60" s="3">
        <v>43843</v>
      </c>
      <c r="R60">
        <v>22.84</v>
      </c>
      <c r="S60">
        <v>23.18</v>
      </c>
      <c r="T60">
        <v>22.639999</v>
      </c>
      <c r="U60">
        <v>23.02</v>
      </c>
      <c r="V60">
        <v>22.416602999999999</v>
      </c>
      <c r="W60">
        <v>1398200</v>
      </c>
      <c r="Y60" s="3">
        <v>43843</v>
      </c>
      <c r="Z60">
        <v>28869.009765999999</v>
      </c>
      <c r="AA60">
        <v>28909.910156000002</v>
      </c>
      <c r="AB60">
        <v>28819.429688</v>
      </c>
      <c r="AC60">
        <v>28907.050781000002</v>
      </c>
      <c r="AD60">
        <v>28907.050781000002</v>
      </c>
      <c r="AE60">
        <v>249830000</v>
      </c>
    </row>
    <row r="61" spans="1:31">
      <c r="A61" s="3">
        <v>43844</v>
      </c>
      <c r="B61">
        <v>69.199996999999996</v>
      </c>
      <c r="C61">
        <v>70.440002000000007</v>
      </c>
      <c r="D61">
        <v>68.709998999999996</v>
      </c>
      <c r="E61">
        <v>70.220000999999996</v>
      </c>
      <c r="F61">
        <v>69.173209999999997</v>
      </c>
      <c r="G61">
        <v>540400</v>
      </c>
      <c r="I61" s="3">
        <v>43844</v>
      </c>
      <c r="J61">
        <v>53.380001</v>
      </c>
      <c r="K61">
        <v>54.099997999999999</v>
      </c>
      <c r="L61">
        <v>53.32</v>
      </c>
      <c r="M61">
        <v>54</v>
      </c>
      <c r="N61">
        <v>52.358097000000001</v>
      </c>
      <c r="O61">
        <v>1845200</v>
      </c>
      <c r="Q61" s="3">
        <v>43844</v>
      </c>
      <c r="R61">
        <v>22.93</v>
      </c>
      <c r="S61">
        <v>23.5</v>
      </c>
      <c r="T61">
        <v>22.809999000000001</v>
      </c>
      <c r="U61">
        <v>23.209999</v>
      </c>
      <c r="V61">
        <v>22.601621999999999</v>
      </c>
      <c r="W61">
        <v>1627200</v>
      </c>
      <c r="Y61" s="3">
        <v>43844</v>
      </c>
      <c r="Z61">
        <v>28895.5</v>
      </c>
      <c r="AA61">
        <v>29054.160156000002</v>
      </c>
      <c r="AB61">
        <v>28872.269531000002</v>
      </c>
      <c r="AC61">
        <v>28939.669922000001</v>
      </c>
      <c r="AD61">
        <v>28939.669922000001</v>
      </c>
      <c r="AE61">
        <v>287440000</v>
      </c>
    </row>
    <row r="62" spans="1:31">
      <c r="A62" s="3">
        <v>43845</v>
      </c>
      <c r="B62">
        <v>69.680000000000007</v>
      </c>
      <c r="C62">
        <v>71.069999999999993</v>
      </c>
      <c r="D62">
        <v>68.660004000000001</v>
      </c>
      <c r="E62">
        <v>70.330001999999993</v>
      </c>
      <c r="F62">
        <v>69.281570000000002</v>
      </c>
      <c r="G62">
        <v>611700</v>
      </c>
      <c r="I62" s="3">
        <v>43845</v>
      </c>
      <c r="J62">
        <v>53.68</v>
      </c>
      <c r="K62">
        <v>54</v>
      </c>
      <c r="L62">
        <v>53.23</v>
      </c>
      <c r="M62">
        <v>53.43</v>
      </c>
      <c r="N62">
        <v>51.805427999999999</v>
      </c>
      <c r="O62">
        <v>1196100</v>
      </c>
      <c r="Q62" s="3">
        <v>43845</v>
      </c>
      <c r="R62">
        <v>23.35</v>
      </c>
      <c r="S62">
        <v>23.68</v>
      </c>
      <c r="T62">
        <v>23.129999000000002</v>
      </c>
      <c r="U62">
        <v>23.309999000000001</v>
      </c>
      <c r="V62">
        <v>22.699000999999999</v>
      </c>
      <c r="W62">
        <v>1676600</v>
      </c>
      <c r="Y62" s="3">
        <v>43845</v>
      </c>
      <c r="Z62">
        <v>28901.800781000002</v>
      </c>
      <c r="AA62">
        <v>29127.589843999998</v>
      </c>
      <c r="AB62">
        <v>28897.349609000001</v>
      </c>
      <c r="AC62">
        <v>29030.220702999999</v>
      </c>
      <c r="AD62">
        <v>29030.220702999999</v>
      </c>
      <c r="AE62">
        <v>260270000</v>
      </c>
    </row>
    <row r="63" spans="1:31">
      <c r="A63" s="3">
        <v>43846</v>
      </c>
      <c r="B63">
        <v>70.830001999999993</v>
      </c>
      <c r="C63">
        <v>71.430000000000007</v>
      </c>
      <c r="D63">
        <v>70.660004000000001</v>
      </c>
      <c r="E63">
        <v>71.260002</v>
      </c>
      <c r="F63">
        <v>70.197708000000006</v>
      </c>
      <c r="G63">
        <v>268400</v>
      </c>
      <c r="I63" s="3">
        <v>43846</v>
      </c>
      <c r="J63">
        <v>53.799999</v>
      </c>
      <c r="K63">
        <v>53.799999</v>
      </c>
      <c r="L63">
        <v>53.169998</v>
      </c>
      <c r="M63">
        <v>53.349997999999999</v>
      </c>
      <c r="N63">
        <v>51.727859000000002</v>
      </c>
      <c r="O63">
        <v>1782500</v>
      </c>
      <c r="Q63" s="3">
        <v>43846</v>
      </c>
      <c r="R63">
        <v>23.48</v>
      </c>
      <c r="S63">
        <v>23.65</v>
      </c>
      <c r="T63">
        <v>23.290001</v>
      </c>
      <c r="U63">
        <v>23.43</v>
      </c>
      <c r="V63">
        <v>22.815857000000001</v>
      </c>
      <c r="W63">
        <v>1020700</v>
      </c>
      <c r="Y63" s="3">
        <v>43846</v>
      </c>
      <c r="Z63">
        <v>29131.949218999998</v>
      </c>
      <c r="AA63">
        <v>29300.320313</v>
      </c>
      <c r="AB63">
        <v>29131.949218999998</v>
      </c>
      <c r="AC63">
        <v>29297.640625</v>
      </c>
      <c r="AD63">
        <v>29297.640625</v>
      </c>
      <c r="AE63">
        <v>252110000</v>
      </c>
    </row>
    <row r="64" spans="1:31">
      <c r="A64" s="3">
        <v>43847</v>
      </c>
      <c r="B64">
        <v>71.529999000000004</v>
      </c>
      <c r="C64">
        <v>71.849997999999999</v>
      </c>
      <c r="D64">
        <v>70.839995999999999</v>
      </c>
      <c r="E64">
        <v>71.190002000000007</v>
      </c>
      <c r="F64">
        <v>70.128746000000007</v>
      </c>
      <c r="G64">
        <v>339600</v>
      </c>
      <c r="I64" s="3">
        <v>43847</v>
      </c>
      <c r="J64">
        <v>53.639999000000003</v>
      </c>
      <c r="K64">
        <v>54</v>
      </c>
      <c r="L64">
        <v>53.259998000000003</v>
      </c>
      <c r="M64">
        <v>53.810001</v>
      </c>
      <c r="N64">
        <v>52.173878000000002</v>
      </c>
      <c r="O64">
        <v>2341300</v>
      </c>
      <c r="Q64" s="3">
        <v>43847</v>
      </c>
      <c r="R64">
        <v>23.5</v>
      </c>
      <c r="S64">
        <v>23.780000999999999</v>
      </c>
      <c r="T64">
        <v>23.23</v>
      </c>
      <c r="U64">
        <v>23.35</v>
      </c>
      <c r="V64">
        <v>22.737953000000001</v>
      </c>
      <c r="W64">
        <v>1093300</v>
      </c>
      <c r="Y64" s="3">
        <v>43847</v>
      </c>
      <c r="Z64">
        <v>29313.310547000001</v>
      </c>
      <c r="AA64">
        <v>29373.619140999999</v>
      </c>
      <c r="AB64">
        <v>29289.910156000002</v>
      </c>
      <c r="AC64">
        <v>29348.099609000001</v>
      </c>
      <c r="AD64">
        <v>29348.099609000001</v>
      </c>
      <c r="AE64">
        <v>321820000</v>
      </c>
    </row>
    <row r="65" spans="1:31">
      <c r="A65" s="3">
        <v>43851</v>
      </c>
      <c r="B65">
        <v>71.870002999999997</v>
      </c>
      <c r="C65">
        <v>71.870002999999997</v>
      </c>
      <c r="D65">
        <v>69.279999000000004</v>
      </c>
      <c r="E65">
        <v>69.870002999999997</v>
      </c>
      <c r="F65">
        <v>68.828423000000001</v>
      </c>
      <c r="G65">
        <v>469300</v>
      </c>
      <c r="I65" s="3">
        <v>43851</v>
      </c>
      <c r="J65">
        <v>53.580002</v>
      </c>
      <c r="K65">
        <v>53.580002</v>
      </c>
      <c r="L65">
        <v>52.07</v>
      </c>
      <c r="M65">
        <v>52.360000999999997</v>
      </c>
      <c r="N65">
        <v>50.767963000000002</v>
      </c>
      <c r="O65">
        <v>2282500</v>
      </c>
      <c r="Q65" s="3">
        <v>43851</v>
      </c>
      <c r="R65">
        <v>23.059999000000001</v>
      </c>
      <c r="S65">
        <v>23.09</v>
      </c>
      <c r="T65">
        <v>22.549999</v>
      </c>
      <c r="U65">
        <v>22.77</v>
      </c>
      <c r="V65">
        <v>22.173157</v>
      </c>
      <c r="W65">
        <v>1677400</v>
      </c>
      <c r="Y65" s="3">
        <v>43851</v>
      </c>
      <c r="Z65">
        <v>29269.050781000002</v>
      </c>
      <c r="AA65">
        <v>29341.210938</v>
      </c>
      <c r="AB65">
        <v>29146.470702999999</v>
      </c>
      <c r="AC65">
        <v>29196.039063</v>
      </c>
      <c r="AD65">
        <v>29196.039063</v>
      </c>
      <c r="AE65">
        <v>320640000</v>
      </c>
    </row>
    <row r="66" spans="1:31">
      <c r="A66" s="3">
        <v>43852</v>
      </c>
      <c r="B66">
        <v>70.160004000000001</v>
      </c>
      <c r="C66">
        <v>70.160004000000001</v>
      </c>
      <c r="D66">
        <v>67.370002999999997</v>
      </c>
      <c r="E66">
        <v>67.75</v>
      </c>
      <c r="F66">
        <v>66.740027999999995</v>
      </c>
      <c r="G66">
        <v>598800</v>
      </c>
      <c r="I66" s="3">
        <v>43852</v>
      </c>
      <c r="J66">
        <v>52.549999</v>
      </c>
      <c r="K66">
        <v>52.599997999999999</v>
      </c>
      <c r="L66">
        <v>51.77</v>
      </c>
      <c r="M66">
        <v>51.970001000000003</v>
      </c>
      <c r="N66">
        <v>50.389823999999997</v>
      </c>
      <c r="O66">
        <v>1612300</v>
      </c>
      <c r="Q66" s="3">
        <v>43852</v>
      </c>
      <c r="R66">
        <v>22.85</v>
      </c>
      <c r="S66">
        <v>23.02</v>
      </c>
      <c r="T66">
        <v>22.209999</v>
      </c>
      <c r="U66">
        <v>22.379999000000002</v>
      </c>
      <c r="V66">
        <v>21.793377</v>
      </c>
      <c r="W66">
        <v>2114000</v>
      </c>
      <c r="Y66" s="3">
        <v>43852</v>
      </c>
      <c r="Z66">
        <v>29263.630859000001</v>
      </c>
      <c r="AA66">
        <v>29320.199218999998</v>
      </c>
      <c r="AB66">
        <v>29172.259765999999</v>
      </c>
      <c r="AC66">
        <v>29186.269531000002</v>
      </c>
      <c r="AD66">
        <v>29186.269531000002</v>
      </c>
      <c r="AE66">
        <v>283440000</v>
      </c>
    </row>
    <row r="67" spans="1:31">
      <c r="A67" s="3">
        <v>43853</v>
      </c>
      <c r="B67">
        <v>66.930000000000007</v>
      </c>
      <c r="C67">
        <v>67.930000000000007</v>
      </c>
      <c r="D67">
        <v>65.440002000000007</v>
      </c>
      <c r="E67">
        <v>67.540001000000004</v>
      </c>
      <c r="F67">
        <v>66.533164999999997</v>
      </c>
      <c r="G67">
        <v>416600</v>
      </c>
      <c r="I67" s="3">
        <v>43853</v>
      </c>
      <c r="J67">
        <v>51.59</v>
      </c>
      <c r="K67">
        <v>51.790000999999997</v>
      </c>
      <c r="L67">
        <v>50.700001</v>
      </c>
      <c r="M67">
        <v>51.75</v>
      </c>
      <c r="N67">
        <v>50.17651</v>
      </c>
      <c r="O67">
        <v>1652400</v>
      </c>
      <c r="Q67" s="3">
        <v>43853</v>
      </c>
      <c r="R67">
        <v>22.110001</v>
      </c>
      <c r="S67">
        <v>22.799999</v>
      </c>
      <c r="T67">
        <v>21.74</v>
      </c>
      <c r="U67">
        <v>22.700001</v>
      </c>
      <c r="V67">
        <v>22.104990000000001</v>
      </c>
      <c r="W67">
        <v>1811000</v>
      </c>
      <c r="Y67" s="3">
        <v>43853</v>
      </c>
      <c r="Z67">
        <v>29111.019531000002</v>
      </c>
      <c r="AA67">
        <v>29190.470702999999</v>
      </c>
      <c r="AB67">
        <v>28966.980468999998</v>
      </c>
      <c r="AC67">
        <v>29160.089843999998</v>
      </c>
      <c r="AD67">
        <v>29160.089843999998</v>
      </c>
      <c r="AE67">
        <v>307060000</v>
      </c>
    </row>
    <row r="68" spans="1:31">
      <c r="A68" s="3">
        <v>43854</v>
      </c>
      <c r="B68">
        <v>67.589995999999999</v>
      </c>
      <c r="C68">
        <v>67.730002999999996</v>
      </c>
      <c r="D68">
        <v>65.779999000000004</v>
      </c>
      <c r="E68">
        <v>65.970000999999996</v>
      </c>
      <c r="F68">
        <v>64.986571999999995</v>
      </c>
      <c r="G68">
        <v>662600</v>
      </c>
      <c r="I68" s="3">
        <v>43854</v>
      </c>
      <c r="J68">
        <v>51.59</v>
      </c>
      <c r="K68">
        <v>51.59</v>
      </c>
      <c r="L68">
        <v>49.84</v>
      </c>
      <c r="M68">
        <v>50.330002</v>
      </c>
      <c r="N68">
        <v>48.799686000000001</v>
      </c>
      <c r="O68">
        <v>2009700</v>
      </c>
      <c r="Q68" s="3">
        <v>43854</v>
      </c>
      <c r="R68">
        <v>22.700001</v>
      </c>
      <c r="S68">
        <v>22.780000999999999</v>
      </c>
      <c r="T68">
        <v>22.1</v>
      </c>
      <c r="U68">
        <v>22.27</v>
      </c>
      <c r="V68">
        <v>21.686260000000001</v>
      </c>
      <c r="W68">
        <v>1470700</v>
      </c>
      <c r="Y68" s="3">
        <v>43854</v>
      </c>
      <c r="Z68">
        <v>29230.390625</v>
      </c>
      <c r="AA68">
        <v>29288.789063</v>
      </c>
      <c r="AB68">
        <v>28843.310547000001</v>
      </c>
      <c r="AC68">
        <v>28989.730468999998</v>
      </c>
      <c r="AD68">
        <v>28989.730468999998</v>
      </c>
      <c r="AE68">
        <v>380010000</v>
      </c>
    </row>
    <row r="69" spans="1:31">
      <c r="A69" s="3">
        <v>43857</v>
      </c>
      <c r="B69">
        <v>64.410004000000001</v>
      </c>
      <c r="C69">
        <v>64.790001000000004</v>
      </c>
      <c r="D69">
        <v>63.439999</v>
      </c>
      <c r="E69">
        <v>63.880001</v>
      </c>
      <c r="F69">
        <v>62.927723</v>
      </c>
      <c r="G69">
        <v>405500</v>
      </c>
      <c r="I69" s="3">
        <v>43857</v>
      </c>
      <c r="J69">
        <v>49.43</v>
      </c>
      <c r="K69">
        <v>49.860000999999997</v>
      </c>
      <c r="L69">
        <v>49.07</v>
      </c>
      <c r="M69">
        <v>49.18</v>
      </c>
      <c r="N69">
        <v>47.684654000000002</v>
      </c>
      <c r="O69">
        <v>3016400</v>
      </c>
      <c r="Q69" s="3">
        <v>43857</v>
      </c>
      <c r="R69">
        <v>21.530000999999999</v>
      </c>
      <c r="S69">
        <v>21.790001</v>
      </c>
      <c r="T69">
        <v>20.92</v>
      </c>
      <c r="U69">
        <v>20.99</v>
      </c>
      <c r="V69">
        <v>20.439813999999998</v>
      </c>
      <c r="W69">
        <v>2919000</v>
      </c>
      <c r="Y69" s="3">
        <v>43857</v>
      </c>
      <c r="Z69">
        <v>28542.490234000001</v>
      </c>
      <c r="AA69">
        <v>28671.789063</v>
      </c>
      <c r="AB69">
        <v>28440.470702999999</v>
      </c>
      <c r="AC69">
        <v>28535.800781000002</v>
      </c>
      <c r="AD69">
        <v>28535.800781000002</v>
      </c>
      <c r="AE69">
        <v>337270000</v>
      </c>
    </row>
    <row r="70" spans="1:31">
      <c r="A70" s="3">
        <v>43858</v>
      </c>
      <c r="B70">
        <v>64.379997000000003</v>
      </c>
      <c r="C70">
        <v>64.720000999999996</v>
      </c>
      <c r="D70">
        <v>63.610000999999997</v>
      </c>
      <c r="E70">
        <v>64.199996999999996</v>
      </c>
      <c r="F70">
        <v>63.242947000000001</v>
      </c>
      <c r="G70">
        <v>346200</v>
      </c>
      <c r="I70" s="3">
        <v>43858</v>
      </c>
      <c r="J70">
        <v>52.68</v>
      </c>
      <c r="K70">
        <v>52.68</v>
      </c>
      <c r="L70">
        <v>49.369999</v>
      </c>
      <c r="M70">
        <v>49.470001000000003</v>
      </c>
      <c r="N70">
        <v>47.965836000000003</v>
      </c>
      <c r="O70">
        <v>4406700</v>
      </c>
      <c r="Q70" s="3">
        <v>43858</v>
      </c>
      <c r="R70">
        <v>21.17</v>
      </c>
      <c r="S70">
        <v>21.459999</v>
      </c>
      <c r="T70">
        <v>21.07</v>
      </c>
      <c r="U70">
        <v>21.4</v>
      </c>
      <c r="V70">
        <v>20.839065999999999</v>
      </c>
      <c r="W70">
        <v>2344100</v>
      </c>
      <c r="Y70" s="3">
        <v>43858</v>
      </c>
      <c r="Z70">
        <v>28594.279297000001</v>
      </c>
      <c r="AA70">
        <v>28823.230468999998</v>
      </c>
      <c r="AB70">
        <v>28575.75</v>
      </c>
      <c r="AC70">
        <v>28722.849609000001</v>
      </c>
      <c r="AD70">
        <v>28722.849609000001</v>
      </c>
      <c r="AE70">
        <v>330140000</v>
      </c>
    </row>
    <row r="71" spans="1:31">
      <c r="A71" s="3">
        <v>43859</v>
      </c>
      <c r="B71">
        <v>64.480002999999996</v>
      </c>
      <c r="C71">
        <v>65.849997999999999</v>
      </c>
      <c r="D71">
        <v>64.080001999999993</v>
      </c>
      <c r="E71">
        <v>64.650002000000001</v>
      </c>
      <c r="F71">
        <v>63.686241000000003</v>
      </c>
      <c r="G71">
        <v>664400</v>
      </c>
      <c r="I71" s="3">
        <v>43859</v>
      </c>
      <c r="J71">
        <v>49.279998999999997</v>
      </c>
      <c r="K71">
        <v>49.669998</v>
      </c>
      <c r="L71">
        <v>48.040000999999997</v>
      </c>
      <c r="M71">
        <v>48.060001</v>
      </c>
      <c r="N71">
        <v>46.598708999999999</v>
      </c>
      <c r="O71">
        <v>2860800</v>
      </c>
      <c r="Q71" s="3">
        <v>43859</v>
      </c>
      <c r="R71">
        <v>21.48</v>
      </c>
      <c r="S71">
        <v>21.82</v>
      </c>
      <c r="T71">
        <v>21.219999000000001</v>
      </c>
      <c r="U71">
        <v>21.25</v>
      </c>
      <c r="V71">
        <v>20.692996999999998</v>
      </c>
      <c r="W71">
        <v>1679800</v>
      </c>
      <c r="Y71" s="3">
        <v>43859</v>
      </c>
      <c r="Z71">
        <v>28820.529297000001</v>
      </c>
      <c r="AA71">
        <v>28944.240234000001</v>
      </c>
      <c r="AB71">
        <v>28728.189452999999</v>
      </c>
      <c r="AC71">
        <v>28734.449218999998</v>
      </c>
      <c r="AD71">
        <v>28734.449218999998</v>
      </c>
      <c r="AE71">
        <v>302290000</v>
      </c>
    </row>
    <row r="72" spans="1:31">
      <c r="A72" s="3">
        <v>43860</v>
      </c>
      <c r="B72">
        <v>63.619999</v>
      </c>
      <c r="C72">
        <v>64.260002</v>
      </c>
      <c r="D72">
        <v>63.259998000000003</v>
      </c>
      <c r="E72">
        <v>63.91</v>
      </c>
      <c r="F72">
        <v>62.957272000000003</v>
      </c>
      <c r="G72">
        <v>450600</v>
      </c>
      <c r="I72" s="3">
        <v>43860</v>
      </c>
      <c r="J72">
        <v>47.950001</v>
      </c>
      <c r="K72">
        <v>48.889999000000003</v>
      </c>
      <c r="L72">
        <v>47.669998</v>
      </c>
      <c r="M72">
        <v>48.860000999999997</v>
      </c>
      <c r="N72">
        <v>47.374386000000001</v>
      </c>
      <c r="O72">
        <v>2845700</v>
      </c>
      <c r="Q72" s="3">
        <v>43860</v>
      </c>
      <c r="R72">
        <v>20.93</v>
      </c>
      <c r="S72">
        <v>21.459999</v>
      </c>
      <c r="T72">
        <v>20.93</v>
      </c>
      <c r="U72">
        <v>21.459999</v>
      </c>
      <c r="V72">
        <v>20.897493000000001</v>
      </c>
      <c r="W72">
        <v>2300400</v>
      </c>
      <c r="Y72" s="3">
        <v>43860</v>
      </c>
      <c r="Z72">
        <v>28640.160156000002</v>
      </c>
      <c r="AA72">
        <v>28879.710938</v>
      </c>
      <c r="AB72">
        <v>28489.759765999999</v>
      </c>
      <c r="AC72">
        <v>28859.439452999999</v>
      </c>
      <c r="AD72">
        <v>28859.439452999999</v>
      </c>
      <c r="AE72">
        <v>326850000</v>
      </c>
    </row>
    <row r="73" spans="1:31">
      <c r="A73" s="3">
        <v>43861</v>
      </c>
      <c r="B73">
        <v>63.23</v>
      </c>
      <c r="C73">
        <v>63.23</v>
      </c>
      <c r="D73">
        <v>60.799999</v>
      </c>
      <c r="E73">
        <v>61.200001</v>
      </c>
      <c r="F73">
        <v>60.287669999999999</v>
      </c>
      <c r="G73">
        <v>486400</v>
      </c>
      <c r="I73" s="3">
        <v>43861</v>
      </c>
      <c r="J73">
        <v>48.02</v>
      </c>
      <c r="K73">
        <v>48.279998999999997</v>
      </c>
      <c r="L73">
        <v>47.27</v>
      </c>
      <c r="M73">
        <v>47.490001999999997</v>
      </c>
      <c r="N73">
        <v>46.046039999999998</v>
      </c>
      <c r="O73">
        <v>3214800</v>
      </c>
      <c r="Q73" s="3">
        <v>43861</v>
      </c>
      <c r="R73">
        <v>21.120000999999998</v>
      </c>
      <c r="S73">
        <v>21.309999000000001</v>
      </c>
      <c r="T73">
        <v>20.32</v>
      </c>
      <c r="U73">
        <v>20.559999000000001</v>
      </c>
      <c r="V73">
        <v>20.021083999999998</v>
      </c>
      <c r="W73">
        <v>3111000</v>
      </c>
      <c r="Y73" s="3">
        <v>43861</v>
      </c>
      <c r="Z73">
        <v>28813.039063</v>
      </c>
      <c r="AA73">
        <v>28813.039063</v>
      </c>
      <c r="AB73">
        <v>28169.529297000001</v>
      </c>
      <c r="AC73">
        <v>28256.029297000001</v>
      </c>
      <c r="AD73">
        <v>28256.029297000001</v>
      </c>
      <c r="AE73">
        <v>403890000</v>
      </c>
    </row>
    <row r="74" spans="1:31">
      <c r="A74" s="3">
        <v>43864</v>
      </c>
      <c r="B74">
        <v>61.450001</v>
      </c>
      <c r="C74">
        <v>61.639999000000003</v>
      </c>
      <c r="D74">
        <v>60.419998</v>
      </c>
      <c r="E74">
        <v>60.799999</v>
      </c>
      <c r="F74">
        <v>59.893630999999999</v>
      </c>
      <c r="G74">
        <v>531700</v>
      </c>
      <c r="I74" s="3">
        <v>43864</v>
      </c>
      <c r="J74">
        <v>47.669998</v>
      </c>
      <c r="K74">
        <v>48.209999000000003</v>
      </c>
      <c r="L74">
        <v>47.540000999999997</v>
      </c>
      <c r="M74">
        <v>47.939999</v>
      </c>
      <c r="N74">
        <v>46.482357</v>
      </c>
      <c r="O74">
        <v>2270000</v>
      </c>
      <c r="Q74" s="3">
        <v>43864</v>
      </c>
      <c r="R74">
        <v>20.68</v>
      </c>
      <c r="S74">
        <v>20.9</v>
      </c>
      <c r="T74">
        <v>20.43</v>
      </c>
      <c r="U74">
        <v>20.65</v>
      </c>
      <c r="V74">
        <v>20.108725</v>
      </c>
      <c r="W74">
        <v>1974500</v>
      </c>
      <c r="Y74" s="3">
        <v>43864</v>
      </c>
      <c r="Z74">
        <v>28319.650390999999</v>
      </c>
      <c r="AA74">
        <v>28630.390625</v>
      </c>
      <c r="AB74">
        <v>28319.650390999999</v>
      </c>
      <c r="AC74">
        <v>28399.810547000001</v>
      </c>
      <c r="AD74">
        <v>28399.810547000001</v>
      </c>
      <c r="AE74">
        <v>307910000</v>
      </c>
    </row>
    <row r="75" spans="1:31">
      <c r="A75" s="3">
        <v>43865</v>
      </c>
      <c r="B75">
        <v>62.299999</v>
      </c>
      <c r="C75">
        <v>63.669998</v>
      </c>
      <c r="D75">
        <v>61.470001000000003</v>
      </c>
      <c r="E75">
        <v>62.360000999999997</v>
      </c>
      <c r="F75">
        <v>61.430374</v>
      </c>
      <c r="G75">
        <v>573200</v>
      </c>
      <c r="I75" s="3">
        <v>43865</v>
      </c>
      <c r="J75">
        <v>48.91</v>
      </c>
      <c r="K75">
        <v>49.259998000000003</v>
      </c>
      <c r="L75">
        <v>48.25</v>
      </c>
      <c r="M75">
        <v>48.84</v>
      </c>
      <c r="N75">
        <v>47.354987999999999</v>
      </c>
      <c r="O75">
        <v>2984400</v>
      </c>
      <c r="Q75" s="3">
        <v>43865</v>
      </c>
      <c r="R75">
        <v>21.190000999999999</v>
      </c>
      <c r="S75">
        <v>21.639999</v>
      </c>
      <c r="T75">
        <v>21.17</v>
      </c>
      <c r="U75">
        <v>21.43</v>
      </c>
      <c r="V75">
        <v>20.868279999999999</v>
      </c>
      <c r="W75">
        <v>1373500</v>
      </c>
      <c r="Y75" s="3">
        <v>43865</v>
      </c>
      <c r="Z75">
        <v>28696.740234000001</v>
      </c>
      <c r="AA75">
        <v>28904.880859000001</v>
      </c>
      <c r="AB75">
        <v>28696.740234000001</v>
      </c>
      <c r="AC75">
        <v>28807.630859000001</v>
      </c>
      <c r="AD75">
        <v>28807.630859000001</v>
      </c>
      <c r="AE75">
        <v>332750000</v>
      </c>
    </row>
    <row r="76" spans="1:31">
      <c r="A76" s="3">
        <v>43866</v>
      </c>
      <c r="B76">
        <v>63.389999000000003</v>
      </c>
      <c r="C76">
        <v>64.930000000000007</v>
      </c>
      <c r="D76">
        <v>62.52</v>
      </c>
      <c r="E76">
        <v>64.550003000000004</v>
      </c>
      <c r="F76">
        <v>63.587738000000002</v>
      </c>
      <c r="G76">
        <v>957100</v>
      </c>
      <c r="I76" s="3">
        <v>43866</v>
      </c>
      <c r="J76">
        <v>49.619999</v>
      </c>
      <c r="K76">
        <v>49.639999000000003</v>
      </c>
      <c r="L76">
        <v>49.009998000000003</v>
      </c>
      <c r="M76">
        <v>49.52</v>
      </c>
      <c r="N76">
        <v>48.014316999999998</v>
      </c>
      <c r="O76">
        <v>2513100</v>
      </c>
      <c r="Q76" s="3">
        <v>43866</v>
      </c>
      <c r="R76">
        <v>21.809999000000001</v>
      </c>
      <c r="S76">
        <v>22.4</v>
      </c>
      <c r="T76">
        <v>21.530000999999999</v>
      </c>
      <c r="U76">
        <v>22.110001</v>
      </c>
      <c r="V76">
        <v>21.530456999999998</v>
      </c>
      <c r="W76">
        <v>2732700</v>
      </c>
      <c r="Y76" s="3">
        <v>43866</v>
      </c>
      <c r="Z76">
        <v>29048.730468999998</v>
      </c>
      <c r="AA76">
        <v>29308.890625</v>
      </c>
      <c r="AB76">
        <v>29000.849609000001</v>
      </c>
      <c r="AC76">
        <v>29290.849609000001</v>
      </c>
      <c r="AD76">
        <v>29290.849609000001</v>
      </c>
      <c r="AE76">
        <v>357540000</v>
      </c>
    </row>
    <row r="77" spans="1:31">
      <c r="A77" s="3">
        <v>43867</v>
      </c>
      <c r="B77">
        <v>64.800003000000004</v>
      </c>
      <c r="C77">
        <v>65.069999999999993</v>
      </c>
      <c r="D77">
        <v>63.299999</v>
      </c>
      <c r="E77">
        <v>64.319999999999993</v>
      </c>
      <c r="F77">
        <v>63.361156000000001</v>
      </c>
      <c r="G77">
        <v>882100</v>
      </c>
      <c r="I77" s="3">
        <v>43867</v>
      </c>
      <c r="J77">
        <v>50</v>
      </c>
      <c r="K77">
        <v>50</v>
      </c>
      <c r="L77">
        <v>48.830002</v>
      </c>
      <c r="M77">
        <v>49.049999</v>
      </c>
      <c r="N77">
        <v>47.558605</v>
      </c>
      <c r="O77">
        <v>2033400</v>
      </c>
      <c r="Q77" s="3">
        <v>43867</v>
      </c>
      <c r="R77">
        <v>22.280000999999999</v>
      </c>
      <c r="S77">
        <v>22.34</v>
      </c>
      <c r="T77">
        <v>21.43</v>
      </c>
      <c r="U77">
        <v>21.52</v>
      </c>
      <c r="V77">
        <v>20.955921</v>
      </c>
      <c r="W77">
        <v>2049100</v>
      </c>
      <c r="Y77" s="3">
        <v>43867</v>
      </c>
      <c r="Z77">
        <v>29388.580077999999</v>
      </c>
      <c r="AA77">
        <v>29408.050781000002</v>
      </c>
      <c r="AB77">
        <v>29246.929688</v>
      </c>
      <c r="AC77">
        <v>29379.769531000002</v>
      </c>
      <c r="AD77">
        <v>29379.769531000002</v>
      </c>
      <c r="AE77">
        <v>263700000</v>
      </c>
    </row>
    <row r="78" spans="1:31">
      <c r="A78" s="3">
        <v>43868</v>
      </c>
      <c r="B78">
        <v>63.279998999999997</v>
      </c>
      <c r="C78">
        <v>63.759998000000003</v>
      </c>
      <c r="D78">
        <v>62.619999</v>
      </c>
      <c r="E78">
        <v>63.369999</v>
      </c>
      <c r="F78">
        <v>62.425319999999999</v>
      </c>
      <c r="G78">
        <v>326200</v>
      </c>
      <c r="I78" s="3">
        <v>43868</v>
      </c>
      <c r="J78">
        <v>48.560001</v>
      </c>
      <c r="K78">
        <v>48.669998</v>
      </c>
      <c r="L78">
        <v>47.759998000000003</v>
      </c>
      <c r="M78">
        <v>47.919998</v>
      </c>
      <c r="N78">
        <v>46.462963000000002</v>
      </c>
      <c r="O78">
        <v>1988400</v>
      </c>
      <c r="Q78" s="3">
        <v>43868</v>
      </c>
      <c r="R78">
        <v>21.299999</v>
      </c>
      <c r="S78">
        <v>21.299999</v>
      </c>
      <c r="T78">
        <v>20.799999</v>
      </c>
      <c r="U78">
        <v>21.040001</v>
      </c>
      <c r="V78">
        <v>20.488503000000001</v>
      </c>
      <c r="W78">
        <v>1912400</v>
      </c>
      <c r="Y78" s="3">
        <v>43868</v>
      </c>
      <c r="Z78">
        <v>29286.919922000001</v>
      </c>
      <c r="AA78">
        <v>29286.919922000001</v>
      </c>
      <c r="AB78">
        <v>29056.980468999998</v>
      </c>
      <c r="AC78">
        <v>29102.509765999999</v>
      </c>
      <c r="AD78">
        <v>29102.509765999999</v>
      </c>
      <c r="AE78">
        <v>252860000</v>
      </c>
    </row>
    <row r="79" spans="1:31">
      <c r="A79" s="3">
        <v>43871</v>
      </c>
      <c r="B79">
        <v>63.169998</v>
      </c>
      <c r="C79">
        <v>64.510002</v>
      </c>
      <c r="D79">
        <v>62.919998</v>
      </c>
      <c r="E79">
        <v>64</v>
      </c>
      <c r="F79">
        <v>63.045929000000001</v>
      </c>
      <c r="G79">
        <v>489500</v>
      </c>
      <c r="I79" s="3">
        <v>43871</v>
      </c>
      <c r="J79">
        <v>47.650002000000001</v>
      </c>
      <c r="K79">
        <v>48.099997999999999</v>
      </c>
      <c r="L79">
        <v>47.5</v>
      </c>
      <c r="M79">
        <v>47.66</v>
      </c>
      <c r="N79">
        <v>46.210872999999999</v>
      </c>
      <c r="O79">
        <v>1850700</v>
      </c>
      <c r="Q79" s="3">
        <v>43871</v>
      </c>
      <c r="R79">
        <v>20.860001</v>
      </c>
      <c r="S79">
        <v>21</v>
      </c>
      <c r="T79">
        <v>20.43</v>
      </c>
      <c r="U79">
        <v>20.559999000000001</v>
      </c>
      <c r="V79">
        <v>20.021083999999998</v>
      </c>
      <c r="W79">
        <v>2398500</v>
      </c>
      <c r="Y79" s="3">
        <v>43871</v>
      </c>
      <c r="Z79">
        <v>28995.660156000002</v>
      </c>
      <c r="AA79">
        <v>29278.070313</v>
      </c>
      <c r="AB79">
        <v>28995.660156000002</v>
      </c>
      <c r="AC79">
        <v>29276.820313</v>
      </c>
      <c r="AD79">
        <v>29276.820313</v>
      </c>
      <c r="AE79">
        <v>250510000</v>
      </c>
    </row>
    <row r="80" spans="1:31">
      <c r="A80" s="3">
        <v>43872</v>
      </c>
      <c r="B80">
        <v>65.019997000000004</v>
      </c>
      <c r="C80">
        <v>66.739998</v>
      </c>
      <c r="D80">
        <v>64.680000000000007</v>
      </c>
      <c r="E80">
        <v>65.730002999999996</v>
      </c>
      <c r="F80">
        <v>64.750145000000003</v>
      </c>
      <c r="G80">
        <v>604200</v>
      </c>
      <c r="I80" s="3">
        <v>43872</v>
      </c>
      <c r="J80">
        <v>47.900002000000001</v>
      </c>
      <c r="K80">
        <v>48.98</v>
      </c>
      <c r="L80">
        <v>47.869999</v>
      </c>
      <c r="M80">
        <v>48.34</v>
      </c>
      <c r="N80">
        <v>46.870193</v>
      </c>
      <c r="O80">
        <v>1994200</v>
      </c>
      <c r="Q80" s="3">
        <v>43872</v>
      </c>
      <c r="R80">
        <v>20.75</v>
      </c>
      <c r="S80">
        <v>21.67</v>
      </c>
      <c r="T80">
        <v>20.709999</v>
      </c>
      <c r="U80">
        <v>21.290001</v>
      </c>
      <c r="V80">
        <v>20.731950999999999</v>
      </c>
      <c r="W80">
        <v>1847800</v>
      </c>
      <c r="Y80" s="3">
        <v>43872</v>
      </c>
      <c r="Z80">
        <v>29390.710938</v>
      </c>
      <c r="AA80">
        <v>29415.390625</v>
      </c>
      <c r="AB80">
        <v>29210.470702999999</v>
      </c>
      <c r="AC80">
        <v>29276.339843999998</v>
      </c>
      <c r="AD80">
        <v>29276.339843999998</v>
      </c>
      <c r="AE80">
        <v>279540000</v>
      </c>
    </row>
    <row r="81" spans="1:31">
      <c r="A81" s="3">
        <v>43873</v>
      </c>
      <c r="B81">
        <v>66.889999000000003</v>
      </c>
      <c r="C81">
        <v>68.150002000000001</v>
      </c>
      <c r="D81">
        <v>65.790001000000004</v>
      </c>
      <c r="E81">
        <v>66.919998000000007</v>
      </c>
      <c r="F81">
        <v>65.922409000000002</v>
      </c>
      <c r="G81">
        <v>673000</v>
      </c>
      <c r="I81" s="3">
        <v>43873</v>
      </c>
      <c r="J81">
        <v>48.970001000000003</v>
      </c>
      <c r="K81">
        <v>49.009998000000003</v>
      </c>
      <c r="L81">
        <v>47.990001999999997</v>
      </c>
      <c r="M81">
        <v>48.369999</v>
      </c>
      <c r="N81">
        <v>46.899276999999998</v>
      </c>
      <c r="O81">
        <v>1770000</v>
      </c>
      <c r="Q81" s="3">
        <v>43873</v>
      </c>
      <c r="R81">
        <v>21.639999</v>
      </c>
      <c r="S81">
        <v>22.059999000000001</v>
      </c>
      <c r="T81">
        <v>21.639999</v>
      </c>
      <c r="U81">
        <v>21.799999</v>
      </c>
      <c r="V81">
        <v>21.228580000000001</v>
      </c>
      <c r="W81">
        <v>2665300</v>
      </c>
      <c r="Y81" s="3">
        <v>43873</v>
      </c>
      <c r="Z81">
        <v>29406.75</v>
      </c>
      <c r="AA81">
        <v>29568.570313</v>
      </c>
      <c r="AB81">
        <v>29406.75</v>
      </c>
      <c r="AC81">
        <v>29551.419922000001</v>
      </c>
      <c r="AD81">
        <v>29551.419922000001</v>
      </c>
      <c r="AE81">
        <v>309530000</v>
      </c>
    </row>
    <row r="82" spans="1:31">
      <c r="A82" s="3">
        <v>43874</v>
      </c>
      <c r="B82">
        <v>66.690002000000007</v>
      </c>
      <c r="C82">
        <v>67.540001000000004</v>
      </c>
      <c r="D82">
        <v>66.199996999999996</v>
      </c>
      <c r="E82">
        <v>66.819999999999993</v>
      </c>
      <c r="F82">
        <v>65.823891000000003</v>
      </c>
      <c r="G82">
        <v>488500</v>
      </c>
      <c r="I82" s="3">
        <v>43874</v>
      </c>
      <c r="J82">
        <v>47.950001</v>
      </c>
      <c r="K82">
        <v>48.310001</v>
      </c>
      <c r="L82">
        <v>47.73</v>
      </c>
      <c r="M82">
        <v>47.950001</v>
      </c>
      <c r="N82">
        <v>46.492054000000003</v>
      </c>
      <c r="O82">
        <v>2108600</v>
      </c>
      <c r="Q82" s="3">
        <v>43874</v>
      </c>
      <c r="R82">
        <v>21.91</v>
      </c>
      <c r="S82">
        <v>22.690000999999999</v>
      </c>
      <c r="T82">
        <v>20.559999000000001</v>
      </c>
      <c r="U82">
        <v>21.540001</v>
      </c>
      <c r="V82">
        <v>20.975398999999999</v>
      </c>
      <c r="W82">
        <v>3403100</v>
      </c>
      <c r="Y82" s="3">
        <v>43874</v>
      </c>
      <c r="Z82">
        <v>29436.029297000001</v>
      </c>
      <c r="AA82">
        <v>29535.400390999999</v>
      </c>
      <c r="AB82">
        <v>29345.929688</v>
      </c>
      <c r="AC82">
        <v>29423.310547000001</v>
      </c>
      <c r="AD82">
        <v>29423.310547000001</v>
      </c>
      <c r="AE82">
        <v>291150000</v>
      </c>
    </row>
    <row r="83" spans="1:31">
      <c r="A83" s="3">
        <v>43875</v>
      </c>
      <c r="B83">
        <v>67.040001000000004</v>
      </c>
      <c r="C83">
        <v>67.309997999999993</v>
      </c>
      <c r="D83">
        <v>64.319999999999993</v>
      </c>
      <c r="E83">
        <v>64.839995999999999</v>
      </c>
      <c r="F83">
        <v>63.873404999999998</v>
      </c>
      <c r="G83">
        <v>973400</v>
      </c>
      <c r="I83" s="3">
        <v>43875</v>
      </c>
      <c r="J83">
        <v>47.970001000000003</v>
      </c>
      <c r="K83">
        <v>48.09</v>
      </c>
      <c r="L83">
        <v>46.799999</v>
      </c>
      <c r="M83">
        <v>47.150002000000001</v>
      </c>
      <c r="N83">
        <v>45.716377000000001</v>
      </c>
      <c r="O83">
        <v>1995600</v>
      </c>
      <c r="Q83" s="3">
        <v>43875</v>
      </c>
      <c r="R83">
        <v>21.32</v>
      </c>
      <c r="S83">
        <v>21.440000999999999</v>
      </c>
      <c r="T83">
        <v>20.700001</v>
      </c>
      <c r="U83">
        <v>21.059999000000001</v>
      </c>
      <c r="V83">
        <v>20.507977</v>
      </c>
      <c r="W83">
        <v>2586000</v>
      </c>
      <c r="Y83" s="3">
        <v>43875</v>
      </c>
      <c r="Z83">
        <v>29440.470702999999</v>
      </c>
      <c r="AA83">
        <v>29463.039063</v>
      </c>
      <c r="AB83">
        <v>29283.179688</v>
      </c>
      <c r="AC83">
        <v>29398.080077999999</v>
      </c>
      <c r="AD83">
        <v>29398.080077999999</v>
      </c>
      <c r="AE83">
        <v>231000000</v>
      </c>
    </row>
    <row r="84" spans="1:31">
      <c r="A84" s="3">
        <v>43879</v>
      </c>
      <c r="B84">
        <v>60.650002000000001</v>
      </c>
      <c r="C84">
        <v>62.950001</v>
      </c>
      <c r="D84">
        <v>59.009998000000003</v>
      </c>
      <c r="E84">
        <v>60.25</v>
      </c>
      <c r="F84">
        <v>59.351832999999999</v>
      </c>
      <c r="G84">
        <v>1919000</v>
      </c>
      <c r="I84" s="3">
        <v>43879</v>
      </c>
      <c r="J84">
        <v>47</v>
      </c>
      <c r="K84">
        <v>47.59</v>
      </c>
      <c r="L84">
        <v>46.939999</v>
      </c>
      <c r="M84">
        <v>47.389999000000003</v>
      </c>
      <c r="N84">
        <v>45.949078</v>
      </c>
      <c r="O84">
        <v>1822800</v>
      </c>
      <c r="Q84" s="3">
        <v>43879</v>
      </c>
      <c r="R84">
        <v>20.77</v>
      </c>
      <c r="S84">
        <v>20.889999</v>
      </c>
      <c r="T84">
        <v>20.309999000000001</v>
      </c>
      <c r="U84">
        <v>20.41</v>
      </c>
      <c r="V84">
        <v>19.875015000000001</v>
      </c>
      <c r="W84">
        <v>1868400</v>
      </c>
      <c r="Y84" s="3">
        <v>43879</v>
      </c>
      <c r="Z84">
        <v>29282.779297000001</v>
      </c>
      <c r="AA84">
        <v>29330.160156000002</v>
      </c>
      <c r="AB84">
        <v>29116.810547000001</v>
      </c>
      <c r="AC84">
        <v>29232.189452999999</v>
      </c>
      <c r="AD84">
        <v>29232.189452999999</v>
      </c>
      <c r="AE84">
        <v>256600000</v>
      </c>
    </row>
    <row r="85" spans="1:31">
      <c r="A85" s="3">
        <v>43880</v>
      </c>
      <c r="B85">
        <v>60.200001</v>
      </c>
      <c r="C85">
        <v>63.240001999999997</v>
      </c>
      <c r="D85">
        <v>58.650002000000001</v>
      </c>
      <c r="E85">
        <v>63.049999</v>
      </c>
      <c r="F85">
        <v>62.110087999999998</v>
      </c>
      <c r="G85">
        <v>964400</v>
      </c>
      <c r="I85" s="3">
        <v>43880</v>
      </c>
      <c r="J85">
        <v>47.490001999999997</v>
      </c>
      <c r="K85">
        <v>48.279998999999997</v>
      </c>
      <c r="L85">
        <v>47.41</v>
      </c>
      <c r="M85">
        <v>47.709999000000003</v>
      </c>
      <c r="N85">
        <v>46.259346000000001</v>
      </c>
      <c r="O85">
        <v>1736700</v>
      </c>
      <c r="Q85" s="3">
        <v>43880</v>
      </c>
      <c r="R85">
        <v>20.469999000000001</v>
      </c>
      <c r="S85">
        <v>21.219999000000001</v>
      </c>
      <c r="T85">
        <v>20.469999000000001</v>
      </c>
      <c r="U85">
        <v>21.120000999999998</v>
      </c>
      <c r="V85">
        <v>20.566406000000001</v>
      </c>
      <c r="W85">
        <v>2131700</v>
      </c>
      <c r="Y85" s="3">
        <v>43880</v>
      </c>
      <c r="Z85">
        <v>29312.699218999998</v>
      </c>
      <c r="AA85">
        <v>29409.089843999998</v>
      </c>
      <c r="AB85">
        <v>29274.380859000001</v>
      </c>
      <c r="AC85">
        <v>29348.029297000001</v>
      </c>
      <c r="AD85">
        <v>29348.029297000001</v>
      </c>
      <c r="AE85">
        <v>240640000</v>
      </c>
    </row>
    <row r="86" spans="1:31">
      <c r="A86" s="3">
        <v>43881</v>
      </c>
      <c r="B86">
        <v>62.939999</v>
      </c>
      <c r="C86">
        <v>64.440002000000007</v>
      </c>
      <c r="D86">
        <v>62.490001999999997</v>
      </c>
      <c r="E86">
        <v>63.400002000000001</v>
      </c>
      <c r="F86">
        <v>62.454875999999999</v>
      </c>
      <c r="G86">
        <v>864500</v>
      </c>
      <c r="I86" s="3">
        <v>43881</v>
      </c>
      <c r="J86">
        <v>47.919998</v>
      </c>
      <c r="K86">
        <v>48.139999000000003</v>
      </c>
      <c r="L86">
        <v>47.580002</v>
      </c>
      <c r="M86">
        <v>47.849997999999999</v>
      </c>
      <c r="N86">
        <v>46.395091999999998</v>
      </c>
      <c r="O86">
        <v>1329500</v>
      </c>
      <c r="Q86" s="3">
        <v>43881</v>
      </c>
      <c r="R86">
        <v>21.09</v>
      </c>
      <c r="S86">
        <v>21.719999000000001</v>
      </c>
      <c r="T86">
        <v>21.09</v>
      </c>
      <c r="U86">
        <v>21.469999000000001</v>
      </c>
      <c r="V86">
        <v>20.907229999999998</v>
      </c>
      <c r="W86">
        <v>1664200</v>
      </c>
      <c r="Y86" s="3">
        <v>43881</v>
      </c>
      <c r="Z86">
        <v>29296.25</v>
      </c>
      <c r="AA86">
        <v>29368.449218999998</v>
      </c>
      <c r="AB86">
        <v>28959.650390999999</v>
      </c>
      <c r="AC86">
        <v>29219.980468999998</v>
      </c>
      <c r="AD86">
        <v>29219.980468999998</v>
      </c>
      <c r="AE86">
        <v>287780000</v>
      </c>
    </row>
    <row r="87" spans="1:31">
      <c r="A87" s="3">
        <v>43882</v>
      </c>
      <c r="B87">
        <v>62.73</v>
      </c>
      <c r="C87">
        <v>63.990001999999997</v>
      </c>
      <c r="D87">
        <v>62.150002000000001</v>
      </c>
      <c r="E87">
        <v>62.200001</v>
      </c>
      <c r="F87">
        <v>61.272765999999997</v>
      </c>
      <c r="G87">
        <v>797400</v>
      </c>
      <c r="I87" s="3">
        <v>43882</v>
      </c>
      <c r="J87">
        <v>47.509998000000003</v>
      </c>
      <c r="K87">
        <v>48.650002000000001</v>
      </c>
      <c r="L87">
        <v>47.5</v>
      </c>
      <c r="M87">
        <v>48.57</v>
      </c>
      <c r="N87">
        <v>47.093204</v>
      </c>
      <c r="O87">
        <v>2348800</v>
      </c>
      <c r="Q87" s="3">
        <v>43882</v>
      </c>
      <c r="R87">
        <v>21.190000999999999</v>
      </c>
      <c r="S87">
        <v>21.200001</v>
      </c>
      <c r="T87">
        <v>20.870000999999998</v>
      </c>
      <c r="U87">
        <v>20.9</v>
      </c>
      <c r="V87">
        <v>20.352170999999998</v>
      </c>
      <c r="W87">
        <v>1449300</v>
      </c>
      <c r="Y87" s="3">
        <v>43882</v>
      </c>
      <c r="Z87">
        <v>29146.529297000001</v>
      </c>
      <c r="AA87">
        <v>29146.529297000001</v>
      </c>
      <c r="AB87">
        <v>28892.699218999998</v>
      </c>
      <c r="AC87">
        <v>28992.410156000002</v>
      </c>
      <c r="AD87">
        <v>28992.410156000002</v>
      </c>
      <c r="AE87">
        <v>311210000</v>
      </c>
    </row>
    <row r="88" spans="1:31">
      <c r="A88" s="3">
        <v>43885</v>
      </c>
      <c r="B88">
        <v>59.360000999999997</v>
      </c>
      <c r="C88">
        <v>60.02</v>
      </c>
      <c r="D88">
        <v>58.41</v>
      </c>
      <c r="E88">
        <v>59.75</v>
      </c>
      <c r="F88">
        <v>59.109219000000003</v>
      </c>
      <c r="G88">
        <v>718600</v>
      </c>
      <c r="I88" s="3">
        <v>43885</v>
      </c>
      <c r="J88">
        <v>47.240001999999997</v>
      </c>
      <c r="K88">
        <v>47.869999</v>
      </c>
      <c r="L88">
        <v>47.009998000000003</v>
      </c>
      <c r="M88">
        <v>47.290000999999997</v>
      </c>
      <c r="N88">
        <v>45.852119000000002</v>
      </c>
      <c r="O88">
        <v>2793400</v>
      </c>
      <c r="Q88" s="3">
        <v>43885</v>
      </c>
      <c r="R88">
        <v>19.850000000000001</v>
      </c>
      <c r="S88">
        <v>20.079999999999998</v>
      </c>
      <c r="T88">
        <v>19.600000000000001</v>
      </c>
      <c r="U88">
        <v>19.879999000000002</v>
      </c>
      <c r="V88">
        <v>19.358908</v>
      </c>
      <c r="W88">
        <v>2086000</v>
      </c>
      <c r="Y88" s="3">
        <v>43885</v>
      </c>
      <c r="Z88">
        <v>28402.929688</v>
      </c>
      <c r="AA88">
        <v>28402.929688</v>
      </c>
      <c r="AB88">
        <v>27912.439452999999</v>
      </c>
      <c r="AC88">
        <v>27960.800781000002</v>
      </c>
      <c r="AD88">
        <v>27960.800781000002</v>
      </c>
      <c r="AE88">
        <v>452580000</v>
      </c>
    </row>
    <row r="89" spans="1:31">
      <c r="A89" s="3">
        <v>43886</v>
      </c>
      <c r="B89">
        <v>60.5</v>
      </c>
      <c r="C89">
        <v>60.5</v>
      </c>
      <c r="D89">
        <v>56.48</v>
      </c>
      <c r="E89">
        <v>57.27</v>
      </c>
      <c r="F89">
        <v>56.655814999999997</v>
      </c>
      <c r="G89">
        <v>793700</v>
      </c>
      <c r="I89" s="3">
        <v>43886</v>
      </c>
      <c r="J89">
        <v>47.439999</v>
      </c>
      <c r="K89">
        <v>47.5</v>
      </c>
      <c r="L89">
        <v>44.919998</v>
      </c>
      <c r="M89">
        <v>44.970001000000003</v>
      </c>
      <c r="N89">
        <v>43.602657000000001</v>
      </c>
      <c r="O89">
        <v>3336500</v>
      </c>
      <c r="Q89" s="3">
        <v>43886</v>
      </c>
      <c r="R89">
        <v>20.02</v>
      </c>
      <c r="S89">
        <v>20.040001</v>
      </c>
      <c r="T89">
        <v>18.899999999999999</v>
      </c>
      <c r="U89">
        <v>19.07</v>
      </c>
      <c r="V89">
        <v>18.570139000000001</v>
      </c>
      <c r="W89">
        <v>3331300</v>
      </c>
      <c r="Y89" s="3">
        <v>43886</v>
      </c>
      <c r="Z89">
        <v>28037.650390999999</v>
      </c>
      <c r="AA89">
        <v>28149.199218999998</v>
      </c>
      <c r="AB89">
        <v>26997.619140999999</v>
      </c>
      <c r="AC89">
        <v>27081.359375</v>
      </c>
      <c r="AD89">
        <v>27081.359375</v>
      </c>
      <c r="AE89">
        <v>513270000</v>
      </c>
    </row>
    <row r="90" spans="1:31">
      <c r="A90" s="3">
        <v>43887</v>
      </c>
      <c r="B90">
        <v>57.619999</v>
      </c>
      <c r="C90">
        <v>58.110000999999997</v>
      </c>
      <c r="D90">
        <v>55.509998000000003</v>
      </c>
      <c r="E90">
        <v>56.290000999999997</v>
      </c>
      <c r="F90">
        <v>55.686324999999997</v>
      </c>
      <c r="G90">
        <v>1023400</v>
      </c>
      <c r="I90" s="3">
        <v>43887</v>
      </c>
      <c r="J90">
        <v>45.41</v>
      </c>
      <c r="K90">
        <v>45.470001000000003</v>
      </c>
      <c r="L90">
        <v>43.66</v>
      </c>
      <c r="M90">
        <v>43.669998</v>
      </c>
      <c r="N90">
        <v>42.342190000000002</v>
      </c>
      <c r="O90">
        <v>2878600</v>
      </c>
      <c r="Q90" s="3">
        <v>43887</v>
      </c>
      <c r="R90">
        <v>19.209999</v>
      </c>
      <c r="S90">
        <v>19.48</v>
      </c>
      <c r="T90">
        <v>18.620000999999998</v>
      </c>
      <c r="U90">
        <v>18.620000999999998</v>
      </c>
      <c r="V90">
        <v>18.131937000000001</v>
      </c>
      <c r="W90">
        <v>2249000</v>
      </c>
      <c r="Y90" s="3">
        <v>43887</v>
      </c>
      <c r="Z90">
        <v>27159.460938</v>
      </c>
      <c r="AA90">
        <v>27542.779297000001</v>
      </c>
      <c r="AB90">
        <v>26890.970702999999</v>
      </c>
      <c r="AC90">
        <v>26957.589843999998</v>
      </c>
      <c r="AD90">
        <v>26957.589843999998</v>
      </c>
      <c r="AE90">
        <v>472450000</v>
      </c>
    </row>
    <row r="91" spans="1:31">
      <c r="A91" s="3">
        <v>43888</v>
      </c>
      <c r="B91">
        <v>54.82</v>
      </c>
      <c r="C91">
        <v>54.990001999999997</v>
      </c>
      <c r="D91">
        <v>52.369999</v>
      </c>
      <c r="E91">
        <v>52.389999000000003</v>
      </c>
      <c r="F91">
        <v>51.828147999999999</v>
      </c>
      <c r="G91">
        <v>1395500</v>
      </c>
      <c r="I91" s="3">
        <v>43888</v>
      </c>
      <c r="J91">
        <v>43.080002</v>
      </c>
      <c r="K91">
        <v>43.700001</v>
      </c>
      <c r="L91">
        <v>41.689999</v>
      </c>
      <c r="M91">
        <v>41.810001</v>
      </c>
      <c r="N91">
        <v>40.538741999999999</v>
      </c>
      <c r="O91">
        <v>3649800</v>
      </c>
      <c r="Q91" s="3">
        <v>43888</v>
      </c>
      <c r="R91">
        <v>18.360001</v>
      </c>
      <c r="S91">
        <v>19.030000999999999</v>
      </c>
      <c r="T91">
        <v>17.93</v>
      </c>
      <c r="U91">
        <v>18.059999000000001</v>
      </c>
      <c r="V91">
        <v>17.586613</v>
      </c>
      <c r="W91">
        <v>3319500</v>
      </c>
      <c r="Y91" s="3">
        <v>43888</v>
      </c>
      <c r="Z91">
        <v>26526</v>
      </c>
      <c r="AA91">
        <v>26775.310547000001</v>
      </c>
      <c r="AB91">
        <v>25752.820313</v>
      </c>
      <c r="AC91">
        <v>25766.640625</v>
      </c>
      <c r="AD91">
        <v>25766.640625</v>
      </c>
      <c r="AE91">
        <v>664980000</v>
      </c>
    </row>
    <row r="92" spans="1:31">
      <c r="A92" s="3">
        <v>43889</v>
      </c>
      <c r="B92">
        <v>51.169998</v>
      </c>
      <c r="C92">
        <v>56.130001</v>
      </c>
      <c r="D92">
        <v>51.139999000000003</v>
      </c>
      <c r="E92">
        <v>55.869999</v>
      </c>
      <c r="F92">
        <v>55.270823999999998</v>
      </c>
      <c r="G92">
        <v>1389200</v>
      </c>
      <c r="I92" s="3">
        <v>43889</v>
      </c>
      <c r="J92">
        <v>40.369999</v>
      </c>
      <c r="K92">
        <v>41.669998</v>
      </c>
      <c r="L92">
        <v>39.93</v>
      </c>
      <c r="M92">
        <v>41.349997999999999</v>
      </c>
      <c r="N92">
        <v>40.092731000000001</v>
      </c>
      <c r="O92">
        <v>4665900</v>
      </c>
      <c r="Q92" s="3">
        <v>43889</v>
      </c>
      <c r="R92">
        <v>17.620000999999998</v>
      </c>
      <c r="S92">
        <v>18.969999000000001</v>
      </c>
      <c r="T92">
        <v>17.59</v>
      </c>
      <c r="U92">
        <v>18.940000999999999</v>
      </c>
      <c r="V92">
        <v>18.443546000000001</v>
      </c>
      <c r="W92">
        <v>4557300</v>
      </c>
      <c r="Y92" s="3">
        <v>43889</v>
      </c>
      <c r="Z92">
        <v>25270.830077999999</v>
      </c>
      <c r="AA92">
        <v>25494.240234000001</v>
      </c>
      <c r="AB92">
        <v>24681.009765999999</v>
      </c>
      <c r="AC92">
        <v>25409.359375</v>
      </c>
      <c r="AD92">
        <v>25409.359375</v>
      </c>
      <c r="AE92">
        <v>915990000</v>
      </c>
    </row>
    <row r="93" spans="1:31">
      <c r="A93" s="3">
        <v>43892</v>
      </c>
      <c r="B93">
        <v>56.5</v>
      </c>
      <c r="C93">
        <v>57.360000999999997</v>
      </c>
      <c r="D93">
        <v>54.540000999999997</v>
      </c>
      <c r="E93">
        <v>57.299999</v>
      </c>
      <c r="F93">
        <v>56.685493000000001</v>
      </c>
      <c r="G93">
        <v>851900</v>
      </c>
      <c r="I93" s="3">
        <v>43892</v>
      </c>
      <c r="J93">
        <v>41.66</v>
      </c>
      <c r="K93">
        <v>42.720001000000003</v>
      </c>
      <c r="L93">
        <v>40.419998</v>
      </c>
      <c r="M93">
        <v>42.700001</v>
      </c>
      <c r="N93">
        <v>41.401684000000003</v>
      </c>
      <c r="O93">
        <v>4039800</v>
      </c>
      <c r="Q93" s="3">
        <v>43892</v>
      </c>
      <c r="R93">
        <v>19.040001</v>
      </c>
      <c r="S93">
        <v>19.299999</v>
      </c>
      <c r="T93">
        <v>18.600000000000001</v>
      </c>
      <c r="U93">
        <v>19.299999</v>
      </c>
      <c r="V93">
        <v>18.794111000000001</v>
      </c>
      <c r="W93">
        <v>3086800</v>
      </c>
      <c r="Y93" s="3">
        <v>43892</v>
      </c>
      <c r="Z93">
        <v>25590.509765999999</v>
      </c>
      <c r="AA93">
        <v>26706.169922000001</v>
      </c>
      <c r="AB93">
        <v>25391.960938</v>
      </c>
      <c r="AC93">
        <v>26703.320313</v>
      </c>
      <c r="AD93">
        <v>26703.320313</v>
      </c>
      <c r="AE93">
        <v>637200000</v>
      </c>
    </row>
    <row r="94" spans="1:31">
      <c r="A94" s="3">
        <v>43893</v>
      </c>
      <c r="B94">
        <v>57.450001</v>
      </c>
      <c r="C94">
        <v>58.93</v>
      </c>
      <c r="D94">
        <v>55.049999</v>
      </c>
      <c r="E94">
        <v>56.139999000000003</v>
      </c>
      <c r="F94">
        <v>55.537933000000002</v>
      </c>
      <c r="G94">
        <v>755400</v>
      </c>
      <c r="I94" s="3">
        <v>43893</v>
      </c>
      <c r="J94">
        <v>42.759998000000003</v>
      </c>
      <c r="K94">
        <v>44.080002</v>
      </c>
      <c r="L94">
        <v>41.189999</v>
      </c>
      <c r="M94">
        <v>41.869999</v>
      </c>
      <c r="N94">
        <v>40.596916</v>
      </c>
      <c r="O94">
        <v>3277600</v>
      </c>
      <c r="Q94" s="3">
        <v>43893</v>
      </c>
      <c r="R94">
        <v>19.18</v>
      </c>
      <c r="S94">
        <v>19.440000999999999</v>
      </c>
      <c r="T94">
        <v>18.200001</v>
      </c>
      <c r="U94">
        <v>18.420000000000002</v>
      </c>
      <c r="V94">
        <v>17.937176000000001</v>
      </c>
      <c r="W94">
        <v>4570700</v>
      </c>
      <c r="Y94" s="3">
        <v>43893</v>
      </c>
      <c r="Z94">
        <v>26762.470702999999</v>
      </c>
      <c r="AA94">
        <v>27084.589843999998</v>
      </c>
      <c r="AB94">
        <v>25706.279297000001</v>
      </c>
      <c r="AC94">
        <v>25917.410156000002</v>
      </c>
      <c r="AD94">
        <v>25917.410156000002</v>
      </c>
      <c r="AE94">
        <v>647080000</v>
      </c>
    </row>
    <row r="95" spans="1:31">
      <c r="A95" s="3">
        <v>43894</v>
      </c>
      <c r="B95">
        <v>57.220001000000003</v>
      </c>
      <c r="C95">
        <v>57.279998999999997</v>
      </c>
      <c r="D95">
        <v>55.290000999999997</v>
      </c>
      <c r="E95">
        <v>57.18</v>
      </c>
      <c r="F95">
        <v>56.566775999999997</v>
      </c>
      <c r="G95">
        <v>676300</v>
      </c>
      <c r="I95" s="3">
        <v>43894</v>
      </c>
      <c r="J95">
        <v>42.720001000000003</v>
      </c>
      <c r="K95">
        <v>43.25</v>
      </c>
      <c r="L95">
        <v>41.970001000000003</v>
      </c>
      <c r="M95">
        <v>43.189999</v>
      </c>
      <c r="N95">
        <v>41.876781000000001</v>
      </c>
      <c r="O95">
        <v>2302600</v>
      </c>
      <c r="Q95" s="3">
        <v>43894</v>
      </c>
      <c r="R95">
        <v>18.709999</v>
      </c>
      <c r="S95">
        <v>18.829999999999998</v>
      </c>
      <c r="T95">
        <v>17.98</v>
      </c>
      <c r="U95">
        <v>18.690000999999999</v>
      </c>
      <c r="V95">
        <v>18.200099999999999</v>
      </c>
      <c r="W95">
        <v>2902900</v>
      </c>
      <c r="Y95" s="3">
        <v>43894</v>
      </c>
      <c r="Z95">
        <v>26383.679688</v>
      </c>
      <c r="AA95">
        <v>27102.339843999998</v>
      </c>
      <c r="AB95">
        <v>26286.310547000001</v>
      </c>
      <c r="AC95">
        <v>27090.859375</v>
      </c>
      <c r="AD95">
        <v>27090.859375</v>
      </c>
      <c r="AE95">
        <v>457590000</v>
      </c>
    </row>
    <row r="96" spans="1:31">
      <c r="A96" s="3">
        <v>43895</v>
      </c>
      <c r="B96">
        <v>55.369999</v>
      </c>
      <c r="C96">
        <v>55.630001</v>
      </c>
      <c r="D96">
        <v>53.919998</v>
      </c>
      <c r="E96">
        <v>54.299999</v>
      </c>
      <c r="F96">
        <v>53.717666999999999</v>
      </c>
      <c r="G96">
        <v>839900</v>
      </c>
      <c r="I96" s="3">
        <v>43895</v>
      </c>
      <c r="J96">
        <v>41.639999000000003</v>
      </c>
      <c r="K96">
        <v>41.900002000000001</v>
      </c>
      <c r="L96">
        <v>40.209999000000003</v>
      </c>
      <c r="M96">
        <v>40.770000000000003</v>
      </c>
      <c r="N96">
        <v>39.530365000000003</v>
      </c>
      <c r="O96">
        <v>2899900</v>
      </c>
      <c r="Q96" s="3">
        <v>43895</v>
      </c>
      <c r="R96">
        <v>18.120000999999998</v>
      </c>
      <c r="S96">
        <v>18.639999</v>
      </c>
      <c r="T96">
        <v>17.98</v>
      </c>
      <c r="U96">
        <v>18.559999000000001</v>
      </c>
      <c r="V96">
        <v>18.073506999999999</v>
      </c>
      <c r="W96">
        <v>3126900</v>
      </c>
      <c r="Y96" s="3">
        <v>43895</v>
      </c>
      <c r="Z96">
        <v>26671.919922000001</v>
      </c>
      <c r="AA96">
        <v>26671.919922000001</v>
      </c>
      <c r="AB96">
        <v>25943.330077999999</v>
      </c>
      <c r="AC96">
        <v>26121.279297000001</v>
      </c>
      <c r="AD96">
        <v>26121.279297000001</v>
      </c>
      <c r="AE96">
        <v>477370000</v>
      </c>
    </row>
    <row r="97" spans="1:31">
      <c r="A97" s="3">
        <v>43896</v>
      </c>
      <c r="B97">
        <v>52.400002000000001</v>
      </c>
      <c r="C97">
        <v>53.759998000000003</v>
      </c>
      <c r="D97">
        <v>50.720001000000003</v>
      </c>
      <c r="E97">
        <v>51.130001</v>
      </c>
      <c r="F97">
        <v>50.581660999999997</v>
      </c>
      <c r="G97">
        <v>980900</v>
      </c>
      <c r="I97" s="3">
        <v>43896</v>
      </c>
      <c r="J97">
        <v>39.689999</v>
      </c>
      <c r="K97">
        <v>40.93</v>
      </c>
      <c r="L97">
        <v>38.860000999999997</v>
      </c>
      <c r="M97">
        <v>39.610000999999997</v>
      </c>
      <c r="N97">
        <v>38.405636000000001</v>
      </c>
      <c r="O97">
        <v>2975000</v>
      </c>
      <c r="Q97" s="3">
        <v>43896</v>
      </c>
      <c r="R97">
        <v>17.829999999999998</v>
      </c>
      <c r="S97">
        <v>18.530000999999999</v>
      </c>
      <c r="T97">
        <v>17.43</v>
      </c>
      <c r="U97">
        <v>17.870000999999998</v>
      </c>
      <c r="V97">
        <v>17.401593999999999</v>
      </c>
      <c r="W97">
        <v>3053900</v>
      </c>
      <c r="Y97" s="3">
        <v>43896</v>
      </c>
      <c r="Z97">
        <v>25457.210938</v>
      </c>
      <c r="AA97">
        <v>25994.380859000001</v>
      </c>
      <c r="AB97">
        <v>25226.619140999999</v>
      </c>
      <c r="AC97">
        <v>25864.779297000001</v>
      </c>
      <c r="AD97">
        <v>25864.779297000001</v>
      </c>
      <c r="AE97">
        <v>599780000</v>
      </c>
    </row>
    <row r="98" spans="1:31">
      <c r="A98" s="3">
        <v>43899</v>
      </c>
      <c r="B98">
        <v>45.700001</v>
      </c>
      <c r="C98">
        <v>47.02</v>
      </c>
      <c r="D98">
        <v>38.810001</v>
      </c>
      <c r="E98">
        <v>38.959999000000003</v>
      </c>
      <c r="F98">
        <v>38.542178999999997</v>
      </c>
      <c r="G98">
        <v>1559000</v>
      </c>
      <c r="I98" s="3">
        <v>43899</v>
      </c>
      <c r="J98">
        <v>36.810001</v>
      </c>
      <c r="K98">
        <v>37.599997999999999</v>
      </c>
      <c r="L98">
        <v>34.700001</v>
      </c>
      <c r="M98">
        <v>34.720001000000003</v>
      </c>
      <c r="N98">
        <v>33.664318000000002</v>
      </c>
      <c r="O98">
        <v>3939600</v>
      </c>
      <c r="Q98" s="3">
        <v>43899</v>
      </c>
      <c r="R98">
        <v>16.129999000000002</v>
      </c>
      <c r="S98">
        <v>17.030000999999999</v>
      </c>
      <c r="T98">
        <v>15.85</v>
      </c>
      <c r="U98">
        <v>15.86</v>
      </c>
      <c r="V98">
        <v>15.444279999999999</v>
      </c>
      <c r="W98">
        <v>2863200</v>
      </c>
      <c r="Y98" s="3">
        <v>43899</v>
      </c>
      <c r="Z98">
        <v>24992.359375</v>
      </c>
      <c r="AA98">
        <v>24992.359375</v>
      </c>
      <c r="AB98">
        <v>23706.070313</v>
      </c>
      <c r="AC98">
        <v>23851.019531000002</v>
      </c>
      <c r="AD98">
        <v>23851.019531000002</v>
      </c>
      <c r="AE98">
        <v>750430000</v>
      </c>
    </row>
    <row r="99" spans="1:31">
      <c r="A99" s="3">
        <v>43900</v>
      </c>
      <c r="B99">
        <v>41.290000999999997</v>
      </c>
      <c r="C99">
        <v>42</v>
      </c>
      <c r="D99">
        <v>38.5</v>
      </c>
      <c r="E99">
        <v>41.759998000000003</v>
      </c>
      <c r="F99">
        <v>41.312145000000001</v>
      </c>
      <c r="G99">
        <v>1476200</v>
      </c>
      <c r="I99" s="3">
        <v>43900</v>
      </c>
      <c r="J99">
        <v>36.520000000000003</v>
      </c>
      <c r="K99">
        <v>37.330002</v>
      </c>
      <c r="L99">
        <v>34.520000000000003</v>
      </c>
      <c r="M99">
        <v>37.130001</v>
      </c>
      <c r="N99">
        <v>36.001041000000001</v>
      </c>
      <c r="O99">
        <v>3648300</v>
      </c>
      <c r="Q99" s="3">
        <v>43900</v>
      </c>
      <c r="R99">
        <v>16.860001</v>
      </c>
      <c r="S99">
        <v>17.290001</v>
      </c>
      <c r="T99">
        <v>15.9</v>
      </c>
      <c r="U99">
        <v>17.25</v>
      </c>
      <c r="V99">
        <v>16.797846</v>
      </c>
      <c r="W99">
        <v>3289700</v>
      </c>
      <c r="Y99" s="3">
        <v>43900</v>
      </c>
      <c r="Z99">
        <v>24453</v>
      </c>
      <c r="AA99">
        <v>25020.990234000001</v>
      </c>
      <c r="AB99">
        <v>23690.339843999998</v>
      </c>
      <c r="AC99">
        <v>25018.160156000002</v>
      </c>
      <c r="AD99">
        <v>25018.160156000002</v>
      </c>
      <c r="AE99">
        <v>654860000</v>
      </c>
    </row>
    <row r="100" spans="1:31">
      <c r="A100" s="3">
        <v>43901</v>
      </c>
      <c r="B100">
        <v>40.029998999999997</v>
      </c>
      <c r="C100">
        <v>40.119999</v>
      </c>
      <c r="D100">
        <v>37.509998000000003</v>
      </c>
      <c r="E100">
        <v>38.43</v>
      </c>
      <c r="F100">
        <v>38.017859999999999</v>
      </c>
      <c r="G100">
        <v>1515900</v>
      </c>
      <c r="I100" s="3">
        <v>43901</v>
      </c>
      <c r="J100">
        <v>35.950001</v>
      </c>
      <c r="K100">
        <v>36.419998</v>
      </c>
      <c r="L100">
        <v>34.580002</v>
      </c>
      <c r="M100">
        <v>35.43</v>
      </c>
      <c r="N100">
        <v>34.352730000000001</v>
      </c>
      <c r="O100">
        <v>3356500</v>
      </c>
      <c r="Q100" s="3">
        <v>43901</v>
      </c>
      <c r="R100">
        <v>16.620000999999998</v>
      </c>
      <c r="S100">
        <v>16.66</v>
      </c>
      <c r="T100">
        <v>15.78</v>
      </c>
      <c r="U100">
        <v>16.16</v>
      </c>
      <c r="V100">
        <v>15.736416999999999</v>
      </c>
      <c r="W100">
        <v>5967200</v>
      </c>
      <c r="Y100" s="3">
        <v>43901</v>
      </c>
      <c r="Z100">
        <v>24604.630859000001</v>
      </c>
      <c r="AA100">
        <v>24604.630859000001</v>
      </c>
      <c r="AB100">
        <v>23328.320313</v>
      </c>
      <c r="AC100">
        <v>23553.220702999999</v>
      </c>
      <c r="AD100">
        <v>23553.220702999999</v>
      </c>
      <c r="AE100">
        <v>663960000</v>
      </c>
    </row>
    <row r="101" spans="1:31">
      <c r="A101" s="3">
        <v>43902</v>
      </c>
      <c r="B101">
        <v>35.290000999999997</v>
      </c>
      <c r="C101">
        <v>35.619999</v>
      </c>
      <c r="D101">
        <v>31.59</v>
      </c>
      <c r="E101">
        <v>31.940000999999999</v>
      </c>
      <c r="F101">
        <v>31.597463999999999</v>
      </c>
      <c r="G101">
        <v>928100</v>
      </c>
      <c r="I101" s="3">
        <v>43902</v>
      </c>
      <c r="J101">
        <v>32.560001</v>
      </c>
      <c r="K101">
        <v>34.580002</v>
      </c>
      <c r="L101">
        <v>31.6</v>
      </c>
      <c r="M101">
        <v>31.77</v>
      </c>
      <c r="N101">
        <v>30.804013999999999</v>
      </c>
      <c r="O101">
        <v>4495200</v>
      </c>
      <c r="Q101" s="3">
        <v>43902</v>
      </c>
      <c r="R101">
        <v>15.07</v>
      </c>
      <c r="S101">
        <v>15.55</v>
      </c>
      <c r="T101">
        <v>14.29</v>
      </c>
      <c r="U101">
        <v>14.31</v>
      </c>
      <c r="V101">
        <v>14.076898</v>
      </c>
      <c r="W101">
        <v>4770900</v>
      </c>
      <c r="Y101" s="3">
        <v>43902</v>
      </c>
      <c r="Z101">
        <v>22184.710938</v>
      </c>
      <c r="AA101">
        <v>22837.949218999998</v>
      </c>
      <c r="AB101">
        <v>21154.460938</v>
      </c>
      <c r="AC101">
        <v>21200.619140999999</v>
      </c>
      <c r="AD101">
        <v>21200.619140999999</v>
      </c>
      <c r="AE101">
        <v>908260000</v>
      </c>
    </row>
    <row r="102" spans="1:31">
      <c r="A102" s="3">
        <v>43903</v>
      </c>
      <c r="B102">
        <v>35</v>
      </c>
      <c r="C102">
        <v>35.220001000000003</v>
      </c>
      <c r="D102">
        <v>31.309999000000001</v>
      </c>
      <c r="E102">
        <v>33.889999000000003</v>
      </c>
      <c r="F102">
        <v>33.52655</v>
      </c>
      <c r="G102">
        <v>1875200</v>
      </c>
      <c r="I102" s="3">
        <v>43903</v>
      </c>
      <c r="J102">
        <v>34</v>
      </c>
      <c r="K102">
        <v>35.840000000000003</v>
      </c>
      <c r="L102">
        <v>32.590000000000003</v>
      </c>
      <c r="M102">
        <v>35.840000000000003</v>
      </c>
      <c r="N102">
        <v>34.750262999999997</v>
      </c>
      <c r="O102">
        <v>4387700</v>
      </c>
      <c r="Q102" s="3">
        <v>43903</v>
      </c>
      <c r="R102">
        <v>15.35</v>
      </c>
      <c r="S102">
        <v>15.65</v>
      </c>
      <c r="T102">
        <v>14.34</v>
      </c>
      <c r="U102">
        <v>15.64</v>
      </c>
      <c r="V102">
        <v>15.385232999999999</v>
      </c>
      <c r="W102">
        <v>3313700</v>
      </c>
      <c r="Y102" s="3">
        <v>43903</v>
      </c>
      <c r="Z102">
        <v>21973.820313</v>
      </c>
      <c r="AA102">
        <v>23189.759765999999</v>
      </c>
      <c r="AB102">
        <v>21285.369140999999</v>
      </c>
      <c r="AC102">
        <v>23185.619140999999</v>
      </c>
      <c r="AD102">
        <v>23185.619140999999</v>
      </c>
      <c r="AE102">
        <v>843080000</v>
      </c>
    </row>
    <row r="103" spans="1:31">
      <c r="A103" s="3">
        <v>43906</v>
      </c>
      <c r="B103">
        <v>29.49</v>
      </c>
      <c r="C103">
        <v>32.849997999999999</v>
      </c>
      <c r="D103">
        <v>28.99</v>
      </c>
      <c r="E103">
        <v>29.870000999999998</v>
      </c>
      <c r="F103">
        <v>29.549662000000001</v>
      </c>
      <c r="G103">
        <v>1687900</v>
      </c>
      <c r="I103" s="3">
        <v>43906</v>
      </c>
      <c r="J103">
        <v>31.75</v>
      </c>
      <c r="K103">
        <v>33.689999</v>
      </c>
      <c r="L103">
        <v>30.299999</v>
      </c>
      <c r="M103">
        <v>30.639999</v>
      </c>
      <c r="N103">
        <v>29.708369999999999</v>
      </c>
      <c r="O103">
        <v>3168400</v>
      </c>
      <c r="Q103" s="3">
        <v>43906</v>
      </c>
      <c r="R103">
        <v>13.52</v>
      </c>
      <c r="S103">
        <v>14.49</v>
      </c>
      <c r="T103">
        <v>13.24</v>
      </c>
      <c r="U103">
        <v>13.76</v>
      </c>
      <c r="V103">
        <v>13.535856000000001</v>
      </c>
      <c r="W103">
        <v>3419800</v>
      </c>
      <c r="Y103" s="3">
        <v>43906</v>
      </c>
      <c r="Z103">
        <v>20917.529297000001</v>
      </c>
      <c r="AA103">
        <v>21768.279297000001</v>
      </c>
      <c r="AB103">
        <v>20116.460938</v>
      </c>
      <c r="AC103">
        <v>20188.519531000002</v>
      </c>
      <c r="AD103">
        <v>20188.519531000002</v>
      </c>
      <c r="AE103">
        <v>770130000</v>
      </c>
    </row>
    <row r="104" spans="1:31">
      <c r="A104" s="3">
        <v>43907</v>
      </c>
      <c r="B104">
        <v>30.860001</v>
      </c>
      <c r="C104">
        <v>35.060001</v>
      </c>
      <c r="D104">
        <v>29.559999000000001</v>
      </c>
      <c r="E104">
        <v>32.580002</v>
      </c>
      <c r="F104">
        <v>32.230601999999998</v>
      </c>
      <c r="G104">
        <v>1795400</v>
      </c>
      <c r="I104" s="3">
        <v>43907</v>
      </c>
      <c r="J104">
        <v>31.33</v>
      </c>
      <c r="K104">
        <v>32.529998999999997</v>
      </c>
      <c r="L104">
        <v>29.75</v>
      </c>
      <c r="M104">
        <v>30.99</v>
      </c>
      <c r="N104">
        <v>30.047730999999999</v>
      </c>
      <c r="O104">
        <v>3875600</v>
      </c>
      <c r="Q104" s="3">
        <v>43907</v>
      </c>
      <c r="R104">
        <v>14.16</v>
      </c>
      <c r="S104">
        <v>15.25</v>
      </c>
      <c r="T104">
        <v>13.4</v>
      </c>
      <c r="U104">
        <v>15.05</v>
      </c>
      <c r="V104">
        <v>14.804843</v>
      </c>
      <c r="W104">
        <v>4492600</v>
      </c>
      <c r="Y104" s="3">
        <v>43907</v>
      </c>
      <c r="Z104">
        <v>20487.050781000002</v>
      </c>
      <c r="AA104">
        <v>21379.349609000001</v>
      </c>
      <c r="AB104">
        <v>19882.259765999999</v>
      </c>
      <c r="AC104">
        <v>21237.380859000001</v>
      </c>
      <c r="AD104">
        <v>21237.380859000001</v>
      </c>
      <c r="AE104">
        <v>793060000</v>
      </c>
    </row>
    <row r="105" spans="1:31">
      <c r="A105" s="3">
        <v>43908</v>
      </c>
      <c r="B105">
        <v>30.030000999999999</v>
      </c>
      <c r="C105">
        <v>33.299999</v>
      </c>
      <c r="D105">
        <v>29.85</v>
      </c>
      <c r="E105">
        <v>32.950001</v>
      </c>
      <c r="F105">
        <v>32.596629999999998</v>
      </c>
      <c r="G105">
        <v>1645800</v>
      </c>
      <c r="I105" s="3">
        <v>43908</v>
      </c>
      <c r="J105">
        <v>29.190000999999999</v>
      </c>
      <c r="K105">
        <v>29.719999000000001</v>
      </c>
      <c r="L105">
        <v>27.530000999999999</v>
      </c>
      <c r="M105">
        <v>29.35</v>
      </c>
      <c r="N105">
        <v>28.457595999999999</v>
      </c>
      <c r="O105">
        <v>4376500</v>
      </c>
      <c r="Q105" s="3">
        <v>43908</v>
      </c>
      <c r="R105">
        <v>13.8</v>
      </c>
      <c r="S105">
        <v>15.22</v>
      </c>
      <c r="T105">
        <v>13.42</v>
      </c>
      <c r="U105">
        <v>15.08</v>
      </c>
      <c r="V105">
        <v>14.834353999999999</v>
      </c>
      <c r="W105">
        <v>4784400</v>
      </c>
      <c r="Y105" s="3">
        <v>43908</v>
      </c>
      <c r="Z105">
        <v>20188.689452999999</v>
      </c>
      <c r="AA105">
        <v>20489.330077999999</v>
      </c>
      <c r="AB105">
        <v>18917.460938</v>
      </c>
      <c r="AC105">
        <v>19898.919922000001</v>
      </c>
      <c r="AD105">
        <v>19898.919922000001</v>
      </c>
      <c r="AE105">
        <v>871360000</v>
      </c>
    </row>
    <row r="106" spans="1:31">
      <c r="A106" s="3">
        <v>43909</v>
      </c>
      <c r="B106">
        <v>32.709999000000003</v>
      </c>
      <c r="C106">
        <v>39.770000000000003</v>
      </c>
      <c r="D106">
        <v>31.790001</v>
      </c>
      <c r="E106">
        <v>37.130001</v>
      </c>
      <c r="F106">
        <v>36.731803999999997</v>
      </c>
      <c r="G106">
        <v>1627600</v>
      </c>
      <c r="I106" s="3">
        <v>43909</v>
      </c>
      <c r="J106">
        <v>29.440000999999999</v>
      </c>
      <c r="K106">
        <v>33.869999</v>
      </c>
      <c r="L106">
        <v>29.120000999999998</v>
      </c>
      <c r="M106">
        <v>30.82</v>
      </c>
      <c r="N106">
        <v>29.882898000000001</v>
      </c>
      <c r="O106">
        <v>3166600</v>
      </c>
      <c r="Q106" s="3">
        <v>43909</v>
      </c>
      <c r="R106">
        <v>14.66</v>
      </c>
      <c r="S106">
        <v>15.98</v>
      </c>
      <c r="T106">
        <v>14.19</v>
      </c>
      <c r="U106">
        <v>15</v>
      </c>
      <c r="V106">
        <v>14.755656999999999</v>
      </c>
      <c r="W106">
        <v>3318200</v>
      </c>
      <c r="Y106" s="3">
        <v>43909</v>
      </c>
      <c r="Z106">
        <v>19830.009765999999</v>
      </c>
      <c r="AA106">
        <v>20442.630859000001</v>
      </c>
      <c r="AB106">
        <v>19177.130859000001</v>
      </c>
      <c r="AC106">
        <v>20087.189452999999</v>
      </c>
      <c r="AD106">
        <v>20087.189452999999</v>
      </c>
      <c r="AE106">
        <v>780300000</v>
      </c>
    </row>
    <row r="107" spans="1:31">
      <c r="A107" s="3">
        <v>43910</v>
      </c>
      <c r="B107">
        <v>37.979999999999997</v>
      </c>
      <c r="C107">
        <v>38.779998999999997</v>
      </c>
      <c r="D107">
        <v>33.159999999999997</v>
      </c>
      <c r="E107">
        <v>33.799999</v>
      </c>
      <c r="F107">
        <v>33.437514999999998</v>
      </c>
      <c r="G107">
        <v>1185400</v>
      </c>
      <c r="I107" s="3">
        <v>43910</v>
      </c>
      <c r="J107">
        <v>31.84</v>
      </c>
      <c r="K107">
        <v>32.209999000000003</v>
      </c>
      <c r="L107">
        <v>30.049999</v>
      </c>
      <c r="M107">
        <v>30.629999000000002</v>
      </c>
      <c r="N107">
        <v>29.698677</v>
      </c>
      <c r="O107">
        <v>4139900</v>
      </c>
      <c r="Q107" s="3">
        <v>43910</v>
      </c>
      <c r="R107">
        <v>15.19</v>
      </c>
      <c r="S107">
        <v>15.34</v>
      </c>
      <c r="T107">
        <v>12.23</v>
      </c>
      <c r="U107">
        <v>13</v>
      </c>
      <c r="V107">
        <v>12.788235999999999</v>
      </c>
      <c r="W107">
        <v>6262400</v>
      </c>
      <c r="Y107" s="3">
        <v>43910</v>
      </c>
      <c r="Z107">
        <v>20253.150390999999</v>
      </c>
      <c r="AA107">
        <v>20531.259765999999</v>
      </c>
      <c r="AB107">
        <v>19094.269531000002</v>
      </c>
      <c r="AC107">
        <v>19173.980468999998</v>
      </c>
      <c r="AD107">
        <v>19173.980468999998</v>
      </c>
      <c r="AE107">
        <v>872290000</v>
      </c>
    </row>
    <row r="108" spans="1:31">
      <c r="A108" s="3">
        <v>43913</v>
      </c>
      <c r="B108">
        <v>33.049999</v>
      </c>
      <c r="C108">
        <v>33.93</v>
      </c>
      <c r="D108">
        <v>30.879999000000002</v>
      </c>
      <c r="E108">
        <v>32.009998000000003</v>
      </c>
      <c r="F108">
        <v>31.666709999999998</v>
      </c>
      <c r="G108">
        <v>790800</v>
      </c>
      <c r="I108" s="3">
        <v>43913</v>
      </c>
      <c r="J108">
        <v>30.360001</v>
      </c>
      <c r="K108">
        <v>31.4</v>
      </c>
      <c r="L108">
        <v>28.389999</v>
      </c>
      <c r="M108">
        <v>28.42</v>
      </c>
      <c r="N108">
        <v>27.555873999999999</v>
      </c>
      <c r="O108">
        <v>3721800</v>
      </c>
      <c r="Q108" s="3">
        <v>43913</v>
      </c>
      <c r="R108">
        <v>12.85</v>
      </c>
      <c r="S108">
        <v>13.29</v>
      </c>
      <c r="T108">
        <v>12.27</v>
      </c>
      <c r="U108">
        <v>12.87</v>
      </c>
      <c r="V108">
        <v>12.660354</v>
      </c>
      <c r="W108">
        <v>2874800</v>
      </c>
      <c r="Y108" s="3">
        <v>43913</v>
      </c>
      <c r="Z108">
        <v>19028.359375</v>
      </c>
      <c r="AA108">
        <v>19121.009765999999</v>
      </c>
      <c r="AB108">
        <v>18213.650390999999</v>
      </c>
      <c r="AC108">
        <v>18591.929688</v>
      </c>
      <c r="AD108">
        <v>18591.929688</v>
      </c>
      <c r="AE108">
        <v>787970000</v>
      </c>
    </row>
    <row r="109" spans="1:31">
      <c r="A109" s="3">
        <v>43914</v>
      </c>
      <c r="B109">
        <v>34.779998999999997</v>
      </c>
      <c r="C109">
        <v>37.959999000000003</v>
      </c>
      <c r="D109">
        <v>33.639999000000003</v>
      </c>
      <c r="E109">
        <v>37.650002000000001</v>
      </c>
      <c r="F109">
        <v>37.246231000000002</v>
      </c>
      <c r="G109">
        <v>1105500</v>
      </c>
      <c r="I109" s="3">
        <v>43914</v>
      </c>
      <c r="J109">
        <v>30.4</v>
      </c>
      <c r="K109">
        <v>32.650002000000001</v>
      </c>
      <c r="L109">
        <v>30.18</v>
      </c>
      <c r="M109">
        <v>31.98</v>
      </c>
      <c r="N109">
        <v>31.007629000000001</v>
      </c>
      <c r="O109">
        <v>3644400</v>
      </c>
      <c r="Q109" s="3">
        <v>43914</v>
      </c>
      <c r="R109">
        <v>13.7</v>
      </c>
      <c r="S109">
        <v>14.15</v>
      </c>
      <c r="T109">
        <v>13.05</v>
      </c>
      <c r="U109">
        <v>13.85</v>
      </c>
      <c r="V109">
        <v>13.624390999999999</v>
      </c>
      <c r="W109">
        <v>3143400</v>
      </c>
      <c r="Y109" s="3">
        <v>43914</v>
      </c>
      <c r="Z109">
        <v>19722.189452999999</v>
      </c>
      <c r="AA109">
        <v>20737.699218999998</v>
      </c>
      <c r="AB109">
        <v>19649.25</v>
      </c>
      <c r="AC109">
        <v>20704.910156000002</v>
      </c>
      <c r="AD109">
        <v>20704.910156000002</v>
      </c>
      <c r="AE109">
        <v>799340000</v>
      </c>
    </row>
    <row r="110" spans="1:31">
      <c r="A110" s="3">
        <v>43915</v>
      </c>
      <c r="B110">
        <v>37.970001000000003</v>
      </c>
      <c r="C110">
        <v>43.119999</v>
      </c>
      <c r="D110">
        <v>37.360000999999997</v>
      </c>
      <c r="E110">
        <v>40.759998000000003</v>
      </c>
      <c r="F110">
        <v>40.322871999999997</v>
      </c>
      <c r="G110">
        <v>1266900</v>
      </c>
      <c r="I110" s="3">
        <v>43915</v>
      </c>
      <c r="J110">
        <v>32.279998999999997</v>
      </c>
      <c r="K110">
        <v>33.57</v>
      </c>
      <c r="L110">
        <v>30.4</v>
      </c>
      <c r="M110">
        <v>31.200001</v>
      </c>
      <c r="N110">
        <v>30.251345000000001</v>
      </c>
      <c r="O110">
        <v>3323900</v>
      </c>
      <c r="Q110" s="3">
        <v>43915</v>
      </c>
      <c r="R110">
        <v>13.89</v>
      </c>
      <c r="S110">
        <v>15.79</v>
      </c>
      <c r="T110">
        <v>13.63</v>
      </c>
      <c r="U110">
        <v>15.2</v>
      </c>
      <c r="V110">
        <v>14.952399</v>
      </c>
      <c r="W110">
        <v>2883800</v>
      </c>
      <c r="Y110" s="3">
        <v>43915</v>
      </c>
      <c r="Z110">
        <v>21050.339843999998</v>
      </c>
      <c r="AA110">
        <v>22019.929688</v>
      </c>
      <c r="AB110">
        <v>20538.339843999998</v>
      </c>
      <c r="AC110">
        <v>21200.550781000002</v>
      </c>
      <c r="AD110">
        <v>21200.550781000002</v>
      </c>
      <c r="AE110">
        <v>796320000</v>
      </c>
    </row>
    <row r="111" spans="1:31">
      <c r="A111" s="3">
        <v>43916</v>
      </c>
      <c r="B111">
        <v>40.439999</v>
      </c>
      <c r="C111">
        <v>42.18</v>
      </c>
      <c r="D111">
        <v>39.549999</v>
      </c>
      <c r="E111">
        <v>40.540000999999997</v>
      </c>
      <c r="F111">
        <v>40.105232000000001</v>
      </c>
      <c r="G111">
        <v>1381400</v>
      </c>
      <c r="I111" s="3">
        <v>43916</v>
      </c>
      <c r="J111">
        <v>31.459999</v>
      </c>
      <c r="K111">
        <v>33.779998999999997</v>
      </c>
      <c r="L111">
        <v>30.76</v>
      </c>
      <c r="M111">
        <v>33.540000999999997</v>
      </c>
      <c r="N111">
        <v>32.520195000000001</v>
      </c>
      <c r="O111">
        <v>4184100</v>
      </c>
      <c r="Q111" s="3">
        <v>43916</v>
      </c>
      <c r="R111">
        <v>14.98</v>
      </c>
      <c r="S111">
        <v>16.219999000000001</v>
      </c>
      <c r="T111">
        <v>14.9</v>
      </c>
      <c r="U111">
        <v>15.65</v>
      </c>
      <c r="V111">
        <v>15.395068</v>
      </c>
      <c r="W111">
        <v>2802000</v>
      </c>
      <c r="Y111" s="3">
        <v>43916</v>
      </c>
      <c r="Z111">
        <v>21468.380859000001</v>
      </c>
      <c r="AA111">
        <v>22595.060547000001</v>
      </c>
      <c r="AB111">
        <v>21427.099609000001</v>
      </c>
      <c r="AC111">
        <v>22552.169922000001</v>
      </c>
      <c r="AD111">
        <v>22552.169922000001</v>
      </c>
      <c r="AE111">
        <v>705180000</v>
      </c>
    </row>
    <row r="112" spans="1:31">
      <c r="A112" s="3">
        <v>43917</v>
      </c>
      <c r="B112">
        <v>38.799999</v>
      </c>
      <c r="C112">
        <v>40.610000999999997</v>
      </c>
      <c r="D112">
        <v>36.459999000000003</v>
      </c>
      <c r="E112">
        <v>38.860000999999997</v>
      </c>
      <c r="F112">
        <v>38.443249000000002</v>
      </c>
      <c r="G112">
        <v>1185200</v>
      </c>
      <c r="I112" s="3">
        <v>43917</v>
      </c>
      <c r="J112">
        <v>32.729999999999997</v>
      </c>
      <c r="K112">
        <v>33.939999</v>
      </c>
      <c r="L112">
        <v>32.07</v>
      </c>
      <c r="M112">
        <v>33.360000999999997</v>
      </c>
      <c r="N112">
        <v>32.345669000000001</v>
      </c>
      <c r="O112">
        <v>3114400</v>
      </c>
      <c r="Q112" s="3">
        <v>43917</v>
      </c>
      <c r="R112">
        <v>14.95</v>
      </c>
      <c r="S112">
        <v>15.07</v>
      </c>
      <c r="T112">
        <v>14.2</v>
      </c>
      <c r="U112">
        <v>14.24</v>
      </c>
      <c r="V112">
        <v>14.008038000000001</v>
      </c>
      <c r="W112">
        <v>2835100</v>
      </c>
      <c r="Y112" s="3">
        <v>43917</v>
      </c>
      <c r="Z112">
        <v>21898.470702999999</v>
      </c>
      <c r="AA112">
        <v>22327.570313</v>
      </c>
      <c r="AB112">
        <v>21469.269531000002</v>
      </c>
      <c r="AC112">
        <v>21636.779297000001</v>
      </c>
      <c r="AD112">
        <v>21636.779297000001</v>
      </c>
      <c r="AE112">
        <v>588830000</v>
      </c>
    </row>
    <row r="113" spans="1:31">
      <c r="A113" s="3">
        <v>43920</v>
      </c>
      <c r="B113">
        <v>39.009998000000003</v>
      </c>
      <c r="C113">
        <v>39.909999999999997</v>
      </c>
      <c r="D113">
        <v>37.18</v>
      </c>
      <c r="E113">
        <v>37.869999</v>
      </c>
      <c r="F113">
        <v>37.463863000000003</v>
      </c>
      <c r="G113">
        <v>832500</v>
      </c>
      <c r="I113" s="3">
        <v>43920</v>
      </c>
      <c r="J113">
        <v>32.799999</v>
      </c>
      <c r="K113">
        <v>35.139999000000003</v>
      </c>
      <c r="L113">
        <v>32.159999999999997</v>
      </c>
      <c r="M113">
        <v>34.919998</v>
      </c>
      <c r="N113">
        <v>34.272255000000001</v>
      </c>
      <c r="O113">
        <v>5136000</v>
      </c>
      <c r="Q113" s="3">
        <v>43920</v>
      </c>
      <c r="R113">
        <v>14.15</v>
      </c>
      <c r="S113">
        <v>14.63</v>
      </c>
      <c r="T113">
        <v>13.7</v>
      </c>
      <c r="U113">
        <v>14.08</v>
      </c>
      <c r="V113">
        <v>13.850644000000001</v>
      </c>
      <c r="W113">
        <v>2954600</v>
      </c>
      <c r="Y113" s="3">
        <v>43920</v>
      </c>
      <c r="Z113">
        <v>21678.220702999999</v>
      </c>
      <c r="AA113">
        <v>22378.089843999998</v>
      </c>
      <c r="AB113">
        <v>21522.080077999999</v>
      </c>
      <c r="AC113">
        <v>22327.480468999998</v>
      </c>
      <c r="AD113">
        <v>22327.480468999998</v>
      </c>
      <c r="AE113">
        <v>545540000</v>
      </c>
    </row>
    <row r="114" spans="1:31">
      <c r="A114" s="3">
        <v>43921</v>
      </c>
      <c r="B114">
        <v>37.720001000000003</v>
      </c>
      <c r="C114">
        <v>39.349997999999999</v>
      </c>
      <c r="D114">
        <v>37.470001000000003</v>
      </c>
      <c r="E114">
        <v>38.169998</v>
      </c>
      <c r="F114">
        <v>37.760646999999999</v>
      </c>
      <c r="G114">
        <v>1064500</v>
      </c>
      <c r="I114" s="3">
        <v>43921</v>
      </c>
      <c r="J114">
        <v>34.950001</v>
      </c>
      <c r="K114">
        <v>37.159999999999997</v>
      </c>
      <c r="L114">
        <v>34.419998</v>
      </c>
      <c r="M114">
        <v>36.020000000000003</v>
      </c>
      <c r="N114">
        <v>35.351852000000001</v>
      </c>
      <c r="O114">
        <v>4390100</v>
      </c>
      <c r="Q114" s="3">
        <v>43921</v>
      </c>
      <c r="R114">
        <v>14.06</v>
      </c>
      <c r="S114">
        <v>14.69</v>
      </c>
      <c r="T114">
        <v>14</v>
      </c>
      <c r="U114">
        <v>14.43</v>
      </c>
      <c r="V114">
        <v>14.194941999999999</v>
      </c>
      <c r="W114">
        <v>2360600</v>
      </c>
      <c r="Y114" s="3">
        <v>43921</v>
      </c>
      <c r="Z114">
        <v>22208.419922000001</v>
      </c>
      <c r="AA114">
        <v>22480.369140999999</v>
      </c>
      <c r="AB114">
        <v>21852.080077999999</v>
      </c>
      <c r="AC114">
        <v>21917.160156000002</v>
      </c>
      <c r="AD114">
        <v>21917.160156000002</v>
      </c>
      <c r="AE114">
        <v>571210000</v>
      </c>
    </row>
    <row r="115" spans="1:31">
      <c r="A115" s="3">
        <v>43922</v>
      </c>
      <c r="B115">
        <v>36.400002000000001</v>
      </c>
      <c r="C115">
        <v>36.400002000000001</v>
      </c>
      <c r="D115">
        <v>34.020000000000003</v>
      </c>
      <c r="E115">
        <v>35.650002000000001</v>
      </c>
      <c r="F115">
        <v>35.267676999999999</v>
      </c>
      <c r="G115">
        <v>743200</v>
      </c>
      <c r="I115" s="3">
        <v>43922</v>
      </c>
      <c r="J115">
        <v>34.169998</v>
      </c>
      <c r="K115">
        <v>36.139999000000003</v>
      </c>
      <c r="L115">
        <v>34.049999</v>
      </c>
      <c r="M115">
        <v>35.900002000000001</v>
      </c>
      <c r="N115">
        <v>35.234081000000003</v>
      </c>
      <c r="O115">
        <v>5412700</v>
      </c>
      <c r="Q115" s="3">
        <v>43922</v>
      </c>
      <c r="R115">
        <v>13.86</v>
      </c>
      <c r="S115">
        <v>13.99</v>
      </c>
      <c r="T115">
        <v>13.26</v>
      </c>
      <c r="U115">
        <v>13.34</v>
      </c>
      <c r="V115">
        <v>13.122698</v>
      </c>
      <c r="W115">
        <v>2181100</v>
      </c>
      <c r="Y115" s="3">
        <v>43922</v>
      </c>
      <c r="Z115">
        <v>21227.380859000001</v>
      </c>
      <c r="AA115">
        <v>21487.240234000001</v>
      </c>
      <c r="AB115">
        <v>20784.429688</v>
      </c>
      <c r="AC115">
        <v>20943.509765999999</v>
      </c>
      <c r="AD115">
        <v>20943.509765999999</v>
      </c>
      <c r="AE115">
        <v>506680000</v>
      </c>
    </row>
    <row r="116" spans="1:31">
      <c r="A116" s="3">
        <v>43923</v>
      </c>
      <c r="B116">
        <v>35.75</v>
      </c>
      <c r="C116">
        <v>38.229999999999997</v>
      </c>
      <c r="D116">
        <v>34.689999</v>
      </c>
      <c r="E116">
        <v>35.200001</v>
      </c>
      <c r="F116">
        <v>34.822502</v>
      </c>
      <c r="G116">
        <v>803400</v>
      </c>
      <c r="I116" s="3">
        <v>43923</v>
      </c>
      <c r="J116">
        <v>35.959999000000003</v>
      </c>
      <c r="K116">
        <v>37.07</v>
      </c>
      <c r="L116">
        <v>35.07</v>
      </c>
      <c r="M116">
        <v>35.939999</v>
      </c>
      <c r="N116">
        <v>35.273335000000003</v>
      </c>
      <c r="O116">
        <v>4188200</v>
      </c>
      <c r="Q116" s="3">
        <v>43923</v>
      </c>
      <c r="R116">
        <v>13.36</v>
      </c>
      <c r="S116">
        <v>14.08</v>
      </c>
      <c r="T116">
        <v>13.08</v>
      </c>
      <c r="U116">
        <v>13.28</v>
      </c>
      <c r="V116">
        <v>13.063675</v>
      </c>
      <c r="W116">
        <v>2708800</v>
      </c>
      <c r="Y116" s="3">
        <v>43923</v>
      </c>
      <c r="Z116">
        <v>20819.460938</v>
      </c>
      <c r="AA116">
        <v>21477.769531000002</v>
      </c>
      <c r="AB116">
        <v>20735.019531000002</v>
      </c>
      <c r="AC116">
        <v>21413.439452999999</v>
      </c>
      <c r="AD116">
        <v>21413.439452999999</v>
      </c>
      <c r="AE116">
        <v>529540000</v>
      </c>
    </row>
    <row r="117" spans="1:31">
      <c r="A117" s="3">
        <v>43924</v>
      </c>
      <c r="B117">
        <v>35.509998000000003</v>
      </c>
      <c r="C117">
        <v>36.209999000000003</v>
      </c>
      <c r="D117">
        <v>34.849997999999999</v>
      </c>
      <c r="E117">
        <v>35.119999</v>
      </c>
      <c r="F117">
        <v>34.743358999999998</v>
      </c>
      <c r="G117">
        <v>594100</v>
      </c>
      <c r="I117" s="3">
        <v>43924</v>
      </c>
      <c r="J117">
        <v>35.630001</v>
      </c>
      <c r="K117">
        <v>36.409999999999997</v>
      </c>
      <c r="L117">
        <v>35.419998</v>
      </c>
      <c r="M117">
        <v>35.650002000000001</v>
      </c>
      <c r="N117">
        <v>34.988715999999997</v>
      </c>
      <c r="O117">
        <v>3504600</v>
      </c>
      <c r="Q117" s="3">
        <v>43924</v>
      </c>
      <c r="R117">
        <v>13.38</v>
      </c>
      <c r="S117">
        <v>13.67</v>
      </c>
      <c r="T117">
        <v>12.81</v>
      </c>
      <c r="U117">
        <v>12.93</v>
      </c>
      <c r="V117">
        <v>12.719377</v>
      </c>
      <c r="W117">
        <v>1924700</v>
      </c>
      <c r="Y117" s="3">
        <v>43924</v>
      </c>
      <c r="Z117">
        <v>21285.929688</v>
      </c>
      <c r="AA117">
        <v>21447.810547000001</v>
      </c>
      <c r="AB117">
        <v>20863.089843999998</v>
      </c>
      <c r="AC117">
        <v>21052.529297000001</v>
      </c>
      <c r="AD117">
        <v>21052.529297000001</v>
      </c>
      <c r="AE117">
        <v>450010000</v>
      </c>
    </row>
    <row r="118" spans="1:31">
      <c r="A118" s="3">
        <v>43927</v>
      </c>
      <c r="B118">
        <v>36.950001</v>
      </c>
      <c r="C118">
        <v>39.369999</v>
      </c>
      <c r="D118">
        <v>36.950001</v>
      </c>
      <c r="E118">
        <v>39.040000999999997</v>
      </c>
      <c r="F118">
        <v>38.621322999999997</v>
      </c>
      <c r="G118">
        <v>956900</v>
      </c>
      <c r="I118" s="3">
        <v>43927</v>
      </c>
      <c r="J118">
        <v>37.400002000000001</v>
      </c>
      <c r="K118">
        <v>38.07</v>
      </c>
      <c r="L118">
        <v>36.869999</v>
      </c>
      <c r="M118">
        <v>37.509998000000003</v>
      </c>
      <c r="N118">
        <v>36.814213000000002</v>
      </c>
      <c r="O118">
        <v>5256500</v>
      </c>
      <c r="Q118" s="3">
        <v>43927</v>
      </c>
      <c r="R118">
        <v>13.61</v>
      </c>
      <c r="S118">
        <v>14.63</v>
      </c>
      <c r="T118">
        <v>13.4</v>
      </c>
      <c r="U118">
        <v>14.59</v>
      </c>
      <c r="V118">
        <v>14.352335999999999</v>
      </c>
      <c r="W118">
        <v>2384500</v>
      </c>
      <c r="Y118" s="3">
        <v>43927</v>
      </c>
      <c r="Z118">
        <v>21693.630859000001</v>
      </c>
      <c r="AA118">
        <v>22783.449218999998</v>
      </c>
      <c r="AB118">
        <v>21693.630859000001</v>
      </c>
      <c r="AC118">
        <v>22679.990234000001</v>
      </c>
      <c r="AD118">
        <v>22679.990234000001</v>
      </c>
      <c r="AE118">
        <v>610760000</v>
      </c>
    </row>
    <row r="119" spans="1:31">
      <c r="A119" s="3">
        <v>43928</v>
      </c>
      <c r="B119">
        <v>41</v>
      </c>
      <c r="C119">
        <v>42.98</v>
      </c>
      <c r="D119">
        <v>39.959999000000003</v>
      </c>
      <c r="E119">
        <v>40.580002</v>
      </c>
      <c r="F119">
        <v>40.144806000000003</v>
      </c>
      <c r="G119">
        <v>894800</v>
      </c>
      <c r="I119" s="3">
        <v>43928</v>
      </c>
      <c r="J119">
        <v>39.330002</v>
      </c>
      <c r="K119">
        <v>39.409999999999997</v>
      </c>
      <c r="L119">
        <v>37.139999000000003</v>
      </c>
      <c r="M119">
        <v>37.32</v>
      </c>
      <c r="N119">
        <v>36.627738999999998</v>
      </c>
      <c r="O119">
        <v>4768400</v>
      </c>
      <c r="Q119" s="3">
        <v>43928</v>
      </c>
      <c r="R119">
        <v>15.15</v>
      </c>
      <c r="S119">
        <v>15.86</v>
      </c>
      <c r="T119">
        <v>14.81</v>
      </c>
      <c r="U119">
        <v>15.05</v>
      </c>
      <c r="V119">
        <v>14.804843</v>
      </c>
      <c r="W119">
        <v>2531600</v>
      </c>
      <c r="Y119" s="3">
        <v>43928</v>
      </c>
      <c r="Z119">
        <v>23537.439452999999</v>
      </c>
      <c r="AA119">
        <v>23617.240234000001</v>
      </c>
      <c r="AB119">
        <v>22634.449218999998</v>
      </c>
      <c r="AC119">
        <v>22653.859375</v>
      </c>
      <c r="AD119">
        <v>22653.859375</v>
      </c>
      <c r="AE119">
        <v>594660000</v>
      </c>
    </row>
    <row r="120" spans="1:31">
      <c r="A120" s="3">
        <v>43929</v>
      </c>
      <c r="B120">
        <v>40.799999</v>
      </c>
      <c r="C120">
        <v>42.23</v>
      </c>
      <c r="D120">
        <v>39.520000000000003</v>
      </c>
      <c r="E120">
        <v>41.869999</v>
      </c>
      <c r="F120">
        <v>41.420966999999997</v>
      </c>
      <c r="G120">
        <v>884100</v>
      </c>
      <c r="I120" s="3">
        <v>43929</v>
      </c>
      <c r="J120">
        <v>37.700001</v>
      </c>
      <c r="K120">
        <v>39.57</v>
      </c>
      <c r="L120">
        <v>37.32</v>
      </c>
      <c r="M120">
        <v>39.049999</v>
      </c>
      <c r="N120">
        <v>38.325645000000002</v>
      </c>
      <c r="O120">
        <v>3152100</v>
      </c>
      <c r="Q120" s="3">
        <v>43929</v>
      </c>
      <c r="R120">
        <v>15.23</v>
      </c>
      <c r="S120">
        <v>15.74</v>
      </c>
      <c r="T120">
        <v>14.59</v>
      </c>
      <c r="U120">
        <v>15.63</v>
      </c>
      <c r="V120">
        <v>15.375394999999999</v>
      </c>
      <c r="W120">
        <v>2425400</v>
      </c>
      <c r="Y120" s="3">
        <v>43929</v>
      </c>
      <c r="Z120">
        <v>22893.470702999999</v>
      </c>
      <c r="AA120">
        <v>23513.400390999999</v>
      </c>
      <c r="AB120">
        <v>22682.990234000001</v>
      </c>
      <c r="AC120">
        <v>23433.570313</v>
      </c>
      <c r="AD120">
        <v>23433.570313</v>
      </c>
      <c r="AE120">
        <v>472740000</v>
      </c>
    </row>
    <row r="121" spans="1:31">
      <c r="A121" s="3">
        <v>43930</v>
      </c>
      <c r="B121">
        <v>43.970001000000003</v>
      </c>
      <c r="C121">
        <v>47.189999</v>
      </c>
      <c r="D121">
        <v>42.790000999999997</v>
      </c>
      <c r="E121">
        <v>45.610000999999997</v>
      </c>
      <c r="F121">
        <v>45.120860999999998</v>
      </c>
      <c r="G121">
        <v>1438000</v>
      </c>
      <c r="I121" s="3">
        <v>43930</v>
      </c>
      <c r="J121">
        <v>39.880001</v>
      </c>
      <c r="K121">
        <v>40.909999999999997</v>
      </c>
      <c r="L121">
        <v>38.810001</v>
      </c>
      <c r="M121">
        <v>39.43</v>
      </c>
      <c r="N121">
        <v>38.698596999999999</v>
      </c>
      <c r="O121">
        <v>3479100</v>
      </c>
      <c r="Q121" s="3">
        <v>43930</v>
      </c>
      <c r="R121">
        <v>15.98</v>
      </c>
      <c r="S121">
        <v>17.239999999999998</v>
      </c>
      <c r="T121">
        <v>15.52</v>
      </c>
      <c r="U121">
        <v>16.82</v>
      </c>
      <c r="V121">
        <v>16.546009000000002</v>
      </c>
      <c r="W121">
        <v>2401200</v>
      </c>
      <c r="Y121" s="3">
        <v>43930</v>
      </c>
      <c r="Z121">
        <v>23690.660156000002</v>
      </c>
      <c r="AA121">
        <v>24008.990234000001</v>
      </c>
      <c r="AB121">
        <v>23504.089843999998</v>
      </c>
      <c r="AC121">
        <v>23719.369140999999</v>
      </c>
      <c r="AD121">
        <v>23719.369140999999</v>
      </c>
      <c r="AE121">
        <v>566400000</v>
      </c>
    </row>
    <row r="122" spans="1:31">
      <c r="A122" s="3">
        <v>43934</v>
      </c>
      <c r="B122">
        <v>45.209999000000003</v>
      </c>
      <c r="C122">
        <v>45.310001</v>
      </c>
      <c r="D122">
        <v>42.369999</v>
      </c>
      <c r="E122">
        <v>43.16</v>
      </c>
      <c r="F122">
        <v>42.697136</v>
      </c>
      <c r="G122">
        <v>435100</v>
      </c>
      <c r="I122" s="3">
        <v>43934</v>
      </c>
      <c r="J122">
        <v>39.580002</v>
      </c>
      <c r="K122">
        <v>39.740001999999997</v>
      </c>
      <c r="L122">
        <v>38.270000000000003</v>
      </c>
      <c r="M122">
        <v>38.790000999999997</v>
      </c>
      <c r="N122">
        <v>38.070473</v>
      </c>
      <c r="O122">
        <v>3278100</v>
      </c>
      <c r="Q122" s="3">
        <v>43934</v>
      </c>
      <c r="R122">
        <v>16.760000000000002</v>
      </c>
      <c r="S122">
        <v>16.889999</v>
      </c>
      <c r="T122">
        <v>16.149999999999999</v>
      </c>
      <c r="U122">
        <v>16.450001</v>
      </c>
      <c r="V122">
        <v>16.182039</v>
      </c>
      <c r="W122">
        <v>2139400</v>
      </c>
      <c r="Y122" s="3">
        <v>43934</v>
      </c>
      <c r="Z122">
        <v>23698.929688</v>
      </c>
      <c r="AA122">
        <v>23698.929688</v>
      </c>
      <c r="AB122">
        <v>23095.349609000001</v>
      </c>
      <c r="AC122">
        <v>23390.769531000002</v>
      </c>
      <c r="AD122">
        <v>23390.769531000002</v>
      </c>
      <c r="AE122">
        <v>394320000</v>
      </c>
    </row>
    <row r="123" spans="1:31">
      <c r="A123" s="3">
        <v>43935</v>
      </c>
      <c r="B123">
        <v>44.080002</v>
      </c>
      <c r="C123">
        <v>46.349997999999999</v>
      </c>
      <c r="D123">
        <v>43.189999</v>
      </c>
      <c r="E123">
        <v>43.810001</v>
      </c>
      <c r="F123">
        <v>43.340167999999998</v>
      </c>
      <c r="G123">
        <v>748600</v>
      </c>
      <c r="I123" s="3">
        <v>43935</v>
      </c>
      <c r="J123">
        <v>39.540000999999997</v>
      </c>
      <c r="K123">
        <v>39.970001000000003</v>
      </c>
      <c r="L123">
        <v>37.840000000000003</v>
      </c>
      <c r="M123">
        <v>38.380001</v>
      </c>
      <c r="N123">
        <v>37.668078999999999</v>
      </c>
      <c r="O123">
        <v>3349400</v>
      </c>
      <c r="Q123" s="3">
        <v>43935</v>
      </c>
      <c r="R123">
        <v>16.879999000000002</v>
      </c>
      <c r="S123">
        <v>16.98</v>
      </c>
      <c r="T123">
        <v>16.200001</v>
      </c>
      <c r="U123">
        <v>16.420000000000002</v>
      </c>
      <c r="V123">
        <v>16.152526999999999</v>
      </c>
      <c r="W123">
        <v>1952300</v>
      </c>
      <c r="Y123" s="3">
        <v>43935</v>
      </c>
      <c r="Z123">
        <v>23690.570313</v>
      </c>
      <c r="AA123">
        <v>24040.580077999999</v>
      </c>
      <c r="AB123">
        <v>23683.439452999999</v>
      </c>
      <c r="AC123">
        <v>23949.759765999999</v>
      </c>
      <c r="AD123">
        <v>23949.759765999999</v>
      </c>
      <c r="AE123">
        <v>485910000</v>
      </c>
    </row>
    <row r="124" spans="1:31">
      <c r="A124" s="3">
        <v>43936</v>
      </c>
      <c r="B124">
        <v>41.610000999999997</v>
      </c>
      <c r="C124">
        <v>41.610000999999997</v>
      </c>
      <c r="D124">
        <v>39.009998000000003</v>
      </c>
      <c r="E124">
        <v>39.099997999999999</v>
      </c>
      <c r="F124">
        <v>38.680675999999998</v>
      </c>
      <c r="G124">
        <v>851700</v>
      </c>
      <c r="I124" s="3">
        <v>43936</v>
      </c>
      <c r="J124">
        <v>35.93</v>
      </c>
      <c r="K124">
        <v>36.299999</v>
      </c>
      <c r="L124">
        <v>35.029998999999997</v>
      </c>
      <c r="M124">
        <v>35.529998999999997</v>
      </c>
      <c r="N124">
        <v>34.870941000000002</v>
      </c>
      <c r="O124">
        <v>3675800</v>
      </c>
      <c r="Q124" s="3">
        <v>43936</v>
      </c>
      <c r="R124">
        <v>15.6</v>
      </c>
      <c r="S124">
        <v>15.88</v>
      </c>
      <c r="T124">
        <v>14.74</v>
      </c>
      <c r="U124">
        <v>14.75</v>
      </c>
      <c r="V124">
        <v>14.509729</v>
      </c>
      <c r="W124">
        <v>2219300</v>
      </c>
      <c r="Y124" s="3">
        <v>43936</v>
      </c>
      <c r="Z124">
        <v>23600.720702999999</v>
      </c>
      <c r="AA124">
        <v>23649.720702999999</v>
      </c>
      <c r="AB124">
        <v>23233.320313</v>
      </c>
      <c r="AC124">
        <v>23504.349609000001</v>
      </c>
      <c r="AD124">
        <v>23504.349609000001</v>
      </c>
      <c r="AE124">
        <v>437630000</v>
      </c>
    </row>
    <row r="125" spans="1:31">
      <c r="A125" s="3">
        <v>43937</v>
      </c>
      <c r="B125">
        <v>38.75</v>
      </c>
      <c r="C125">
        <v>39.090000000000003</v>
      </c>
      <c r="D125">
        <v>36.82</v>
      </c>
      <c r="E125">
        <v>37.950001</v>
      </c>
      <c r="F125">
        <v>37.543011</v>
      </c>
      <c r="G125">
        <v>710100</v>
      </c>
      <c r="I125" s="3">
        <v>43937</v>
      </c>
      <c r="J125">
        <v>35.849997999999999</v>
      </c>
      <c r="K125">
        <v>35.849997999999999</v>
      </c>
      <c r="L125">
        <v>34.720001000000003</v>
      </c>
      <c r="M125">
        <v>35.509998000000003</v>
      </c>
      <c r="N125">
        <v>34.851311000000003</v>
      </c>
      <c r="O125">
        <v>2652600</v>
      </c>
      <c r="Q125" s="3">
        <v>43937</v>
      </c>
      <c r="R125">
        <v>14.71</v>
      </c>
      <c r="S125">
        <v>14.89</v>
      </c>
      <c r="T125">
        <v>13.94</v>
      </c>
      <c r="U125">
        <v>14.88</v>
      </c>
      <c r="V125">
        <v>14.637612000000001</v>
      </c>
      <c r="W125">
        <v>2452900</v>
      </c>
      <c r="Y125" s="3">
        <v>43937</v>
      </c>
      <c r="Z125">
        <v>23543.660156000002</v>
      </c>
      <c r="AA125">
        <v>23598.080077999999</v>
      </c>
      <c r="AB125">
        <v>23211.380859000001</v>
      </c>
      <c r="AC125">
        <v>23537.679688</v>
      </c>
      <c r="AD125">
        <v>23537.679688</v>
      </c>
      <c r="AE125">
        <v>471050000</v>
      </c>
    </row>
    <row r="126" spans="1:31">
      <c r="A126" s="3">
        <v>43938</v>
      </c>
      <c r="B126">
        <v>39.540000999999997</v>
      </c>
      <c r="C126">
        <v>41.84</v>
      </c>
      <c r="D126">
        <v>39.459999000000003</v>
      </c>
      <c r="E126">
        <v>40.779998999999997</v>
      </c>
      <c r="F126">
        <v>40.342658999999998</v>
      </c>
      <c r="G126">
        <v>788600</v>
      </c>
      <c r="I126" s="3">
        <v>43938</v>
      </c>
      <c r="J126">
        <v>36.919998</v>
      </c>
      <c r="K126">
        <v>37.630001</v>
      </c>
      <c r="L126">
        <v>36.720001000000003</v>
      </c>
      <c r="M126">
        <v>37.330002</v>
      </c>
      <c r="N126">
        <v>36.637554000000002</v>
      </c>
      <c r="O126">
        <v>2111700</v>
      </c>
      <c r="Q126" s="3">
        <v>43938</v>
      </c>
      <c r="R126">
        <v>15.44</v>
      </c>
      <c r="S126">
        <v>15.85</v>
      </c>
      <c r="T126">
        <v>15.26</v>
      </c>
      <c r="U126">
        <v>15.57</v>
      </c>
      <c r="V126">
        <v>15.316371999999999</v>
      </c>
      <c r="W126">
        <v>1675300</v>
      </c>
      <c r="Y126" s="3">
        <v>43938</v>
      </c>
      <c r="Z126">
        <v>23817.150390999999</v>
      </c>
      <c r="AA126">
        <v>24264.210938</v>
      </c>
      <c r="AB126">
        <v>23817.150390999999</v>
      </c>
      <c r="AC126">
        <v>24242.490234000001</v>
      </c>
      <c r="AD126">
        <v>24242.490234000001</v>
      </c>
      <c r="AE126">
        <v>525950000</v>
      </c>
    </row>
    <row r="127" spans="1:31">
      <c r="A127" s="3">
        <v>43941</v>
      </c>
      <c r="B127">
        <v>39.340000000000003</v>
      </c>
      <c r="C127">
        <v>40.07</v>
      </c>
      <c r="D127">
        <v>38.419998</v>
      </c>
      <c r="E127">
        <v>38.919998</v>
      </c>
      <c r="F127">
        <v>38.502602000000003</v>
      </c>
      <c r="G127">
        <v>547300</v>
      </c>
      <c r="I127" s="3">
        <v>43941</v>
      </c>
      <c r="J127">
        <v>36.240001999999997</v>
      </c>
      <c r="K127">
        <v>37.290000999999997</v>
      </c>
      <c r="L127">
        <v>35.849997999999999</v>
      </c>
      <c r="M127">
        <v>36.529998999999997</v>
      </c>
      <c r="N127">
        <v>35.852393999999997</v>
      </c>
      <c r="O127">
        <v>2033800</v>
      </c>
      <c r="Q127" s="3">
        <v>43941</v>
      </c>
      <c r="R127">
        <v>15.12</v>
      </c>
      <c r="S127">
        <v>15.78</v>
      </c>
      <c r="T127">
        <v>14.91</v>
      </c>
      <c r="U127">
        <v>15.34</v>
      </c>
      <c r="V127">
        <v>15.090119</v>
      </c>
      <c r="W127">
        <v>1948500</v>
      </c>
      <c r="Y127" s="3">
        <v>43941</v>
      </c>
      <c r="Z127">
        <v>24095.099609000001</v>
      </c>
      <c r="AA127">
        <v>24108.689452999999</v>
      </c>
      <c r="AB127">
        <v>23627.189452999999</v>
      </c>
      <c r="AC127">
        <v>23650.439452999999</v>
      </c>
      <c r="AD127">
        <v>23650.439452999999</v>
      </c>
      <c r="AE127">
        <v>423410000</v>
      </c>
    </row>
    <row r="128" spans="1:31">
      <c r="A128" s="3">
        <v>43942</v>
      </c>
      <c r="B128">
        <v>37.409999999999997</v>
      </c>
      <c r="C128">
        <v>38.25</v>
      </c>
      <c r="D128">
        <v>36.409999999999997</v>
      </c>
      <c r="E128">
        <v>38.029998999999997</v>
      </c>
      <c r="F128">
        <v>37.622149999999998</v>
      </c>
      <c r="G128">
        <v>623600</v>
      </c>
      <c r="I128" s="3">
        <v>43942</v>
      </c>
      <c r="J128">
        <v>35.349997999999999</v>
      </c>
      <c r="K128">
        <v>36.400002000000001</v>
      </c>
      <c r="L128">
        <v>35.32</v>
      </c>
      <c r="M128">
        <v>36.049999</v>
      </c>
      <c r="N128">
        <v>35.381298000000001</v>
      </c>
      <c r="O128">
        <v>2043700</v>
      </c>
      <c r="Q128" s="3">
        <v>43942</v>
      </c>
      <c r="R128">
        <v>14.87</v>
      </c>
      <c r="S128">
        <v>15.14</v>
      </c>
      <c r="T128">
        <v>14.6</v>
      </c>
      <c r="U128">
        <v>14.94</v>
      </c>
      <c r="V128">
        <v>14.696634</v>
      </c>
      <c r="W128">
        <v>1293400</v>
      </c>
      <c r="Y128" s="3">
        <v>43942</v>
      </c>
      <c r="Z128">
        <v>23365.25</v>
      </c>
      <c r="AA128">
        <v>23365.25</v>
      </c>
      <c r="AB128">
        <v>22941.880859000001</v>
      </c>
      <c r="AC128">
        <v>23018.880859000001</v>
      </c>
      <c r="AD128">
        <v>23018.880859000001</v>
      </c>
      <c r="AE128">
        <v>485140000</v>
      </c>
    </row>
    <row r="129" spans="1:31">
      <c r="A129" s="3">
        <v>43943</v>
      </c>
      <c r="B129">
        <v>39.310001</v>
      </c>
      <c r="C129">
        <v>39.729999999999997</v>
      </c>
      <c r="D129">
        <v>38.090000000000003</v>
      </c>
      <c r="E129">
        <v>38.590000000000003</v>
      </c>
      <c r="F129">
        <v>38.176147</v>
      </c>
      <c r="G129">
        <v>526300</v>
      </c>
      <c r="I129" s="3">
        <v>43943</v>
      </c>
      <c r="J129">
        <v>37.049999</v>
      </c>
      <c r="K129">
        <v>37.119999</v>
      </c>
      <c r="L129">
        <v>36.060001</v>
      </c>
      <c r="M129">
        <v>36.400002000000001</v>
      </c>
      <c r="N129">
        <v>35.724803999999999</v>
      </c>
      <c r="O129">
        <v>1603200</v>
      </c>
      <c r="Q129" s="3">
        <v>43943</v>
      </c>
      <c r="R129">
        <v>15.46</v>
      </c>
      <c r="S129">
        <v>15.56</v>
      </c>
      <c r="T129">
        <v>14.86</v>
      </c>
      <c r="U129">
        <v>15.21</v>
      </c>
      <c r="V129">
        <v>14.962236000000001</v>
      </c>
      <c r="W129">
        <v>1164400</v>
      </c>
      <c r="Y129" s="3">
        <v>43943</v>
      </c>
      <c r="Z129">
        <v>23437.339843999998</v>
      </c>
      <c r="AA129">
        <v>23613.099609000001</v>
      </c>
      <c r="AB129">
        <v>23339.599609000001</v>
      </c>
      <c r="AC129">
        <v>23475.820313</v>
      </c>
      <c r="AD129">
        <v>23475.820313</v>
      </c>
      <c r="AE129">
        <v>352880000</v>
      </c>
    </row>
    <row r="130" spans="1:31">
      <c r="A130" s="3">
        <v>43944</v>
      </c>
      <c r="B130">
        <v>39.900002000000001</v>
      </c>
      <c r="C130">
        <v>41.119999</v>
      </c>
      <c r="D130">
        <v>39.209999000000003</v>
      </c>
      <c r="E130">
        <v>39.860000999999997</v>
      </c>
      <c r="F130">
        <v>39.432526000000003</v>
      </c>
      <c r="G130">
        <v>359800</v>
      </c>
      <c r="I130" s="3">
        <v>43944</v>
      </c>
      <c r="J130">
        <v>36.57</v>
      </c>
      <c r="K130">
        <v>38.360000999999997</v>
      </c>
      <c r="L130">
        <v>36.490001999999997</v>
      </c>
      <c r="M130">
        <v>37.720001000000003</v>
      </c>
      <c r="N130">
        <v>37.020321000000003</v>
      </c>
      <c r="O130">
        <v>2363600</v>
      </c>
      <c r="Q130" s="3">
        <v>43944</v>
      </c>
      <c r="R130">
        <v>15.44</v>
      </c>
      <c r="S130">
        <v>15.86</v>
      </c>
      <c r="T130">
        <v>15.32</v>
      </c>
      <c r="U130">
        <v>15.46</v>
      </c>
      <c r="V130">
        <v>15.208164</v>
      </c>
      <c r="W130">
        <v>1329700</v>
      </c>
      <c r="Y130" s="3">
        <v>43944</v>
      </c>
      <c r="Z130">
        <v>23543.089843999998</v>
      </c>
      <c r="AA130">
        <v>23885.359375</v>
      </c>
      <c r="AB130">
        <v>23483.349609000001</v>
      </c>
      <c r="AC130">
        <v>23515.259765999999</v>
      </c>
      <c r="AD130">
        <v>23515.259765999999</v>
      </c>
      <c r="AE130">
        <v>389290000</v>
      </c>
    </row>
    <row r="131" spans="1:31">
      <c r="A131" s="3">
        <v>43945</v>
      </c>
      <c r="B131">
        <v>40.43</v>
      </c>
      <c r="C131">
        <v>40.939999</v>
      </c>
      <c r="D131">
        <v>39.540000999999997</v>
      </c>
      <c r="E131">
        <v>40.700001</v>
      </c>
      <c r="F131">
        <v>40.263519000000002</v>
      </c>
      <c r="G131">
        <v>345400</v>
      </c>
      <c r="I131" s="3">
        <v>43945</v>
      </c>
      <c r="J131">
        <v>38.32</v>
      </c>
      <c r="K131">
        <v>38.909999999999997</v>
      </c>
      <c r="L131">
        <v>37.669998</v>
      </c>
      <c r="M131">
        <v>37.869999</v>
      </c>
      <c r="N131">
        <v>37.167534000000003</v>
      </c>
      <c r="O131">
        <v>2393500</v>
      </c>
      <c r="Q131" s="3">
        <v>43945</v>
      </c>
      <c r="R131">
        <v>15.73</v>
      </c>
      <c r="S131">
        <v>15.87</v>
      </c>
      <c r="T131">
        <v>15.26</v>
      </c>
      <c r="U131">
        <v>15.79</v>
      </c>
      <c r="V131">
        <v>15.532788</v>
      </c>
      <c r="W131">
        <v>1049700</v>
      </c>
      <c r="Y131" s="3">
        <v>43945</v>
      </c>
      <c r="Z131">
        <v>23628.240234000001</v>
      </c>
      <c r="AA131">
        <v>23826</v>
      </c>
      <c r="AB131">
        <v>23417.679688</v>
      </c>
      <c r="AC131">
        <v>23775.269531000002</v>
      </c>
      <c r="AD131">
        <v>23775.269531000002</v>
      </c>
      <c r="AE131">
        <v>376020000</v>
      </c>
    </row>
    <row r="132" spans="1:31">
      <c r="A132" s="3">
        <v>43948</v>
      </c>
      <c r="B132">
        <v>40.299999</v>
      </c>
      <c r="C132">
        <v>42.75</v>
      </c>
      <c r="D132">
        <v>40.220001000000003</v>
      </c>
      <c r="E132">
        <v>42.330002</v>
      </c>
      <c r="F132">
        <v>41.876038000000001</v>
      </c>
      <c r="G132">
        <v>468300</v>
      </c>
      <c r="I132" s="3">
        <v>43948</v>
      </c>
      <c r="J132">
        <v>38.07</v>
      </c>
      <c r="K132">
        <v>41.349997999999999</v>
      </c>
      <c r="L132">
        <v>38.009998000000003</v>
      </c>
      <c r="M132">
        <v>40.5</v>
      </c>
      <c r="N132">
        <v>39.748748999999997</v>
      </c>
      <c r="O132">
        <v>3438000</v>
      </c>
      <c r="Q132" s="3">
        <v>43948</v>
      </c>
      <c r="R132">
        <v>15.86</v>
      </c>
      <c r="S132">
        <v>16.48</v>
      </c>
      <c r="T132">
        <v>15.72</v>
      </c>
      <c r="U132">
        <v>16.360001</v>
      </c>
      <c r="V132">
        <v>16.093503999999999</v>
      </c>
      <c r="W132">
        <v>1337600</v>
      </c>
      <c r="Y132" s="3">
        <v>43948</v>
      </c>
      <c r="Z132">
        <v>23866.150390999999</v>
      </c>
      <c r="AA132">
        <v>24207.650390999999</v>
      </c>
      <c r="AB132">
        <v>23840.609375</v>
      </c>
      <c r="AC132">
        <v>24133.779297000001</v>
      </c>
      <c r="AD132">
        <v>24133.779297000001</v>
      </c>
      <c r="AE132">
        <v>389390000</v>
      </c>
    </row>
    <row r="133" spans="1:31">
      <c r="A133" s="3">
        <v>43949</v>
      </c>
      <c r="B133">
        <v>43.889999000000003</v>
      </c>
      <c r="C133">
        <v>44.240001999999997</v>
      </c>
      <c r="D133">
        <v>41.599997999999999</v>
      </c>
      <c r="E133">
        <v>42.580002</v>
      </c>
      <c r="F133">
        <v>42.123356000000001</v>
      </c>
      <c r="G133">
        <v>777300</v>
      </c>
      <c r="I133" s="3">
        <v>43949</v>
      </c>
      <c r="J133">
        <v>39.330002</v>
      </c>
      <c r="K133">
        <v>41.200001</v>
      </c>
      <c r="L133">
        <v>39.049999</v>
      </c>
      <c r="M133">
        <v>40.490001999999997</v>
      </c>
      <c r="N133">
        <v>39.738937</v>
      </c>
      <c r="O133">
        <v>4238400</v>
      </c>
      <c r="Q133" s="3">
        <v>43949</v>
      </c>
      <c r="R133">
        <v>16.780000999999999</v>
      </c>
      <c r="S133">
        <v>17.02</v>
      </c>
      <c r="T133">
        <v>16.559999000000001</v>
      </c>
      <c r="U133">
        <v>16.84</v>
      </c>
      <c r="V133">
        <v>16.565684999999998</v>
      </c>
      <c r="W133">
        <v>1901400</v>
      </c>
      <c r="Y133" s="3">
        <v>43949</v>
      </c>
      <c r="Z133">
        <v>24357.169922000001</v>
      </c>
      <c r="AA133">
        <v>24512.240234000001</v>
      </c>
      <c r="AB133">
        <v>24031.199218999998</v>
      </c>
      <c r="AC133">
        <v>24101.550781000002</v>
      </c>
      <c r="AD133">
        <v>24101.550781000002</v>
      </c>
      <c r="AE133">
        <v>400250000</v>
      </c>
    </row>
    <row r="134" spans="1:31">
      <c r="A134" s="3">
        <v>43950</v>
      </c>
      <c r="B134">
        <v>44.150002000000001</v>
      </c>
      <c r="C134">
        <v>46.75</v>
      </c>
      <c r="D134">
        <v>43.75</v>
      </c>
      <c r="E134">
        <v>46.630001</v>
      </c>
      <c r="F134">
        <v>46.129925</v>
      </c>
      <c r="G134">
        <v>614100</v>
      </c>
      <c r="I134" s="3">
        <v>43950</v>
      </c>
      <c r="J134">
        <v>41.5</v>
      </c>
      <c r="K134">
        <v>42.990001999999997</v>
      </c>
      <c r="L134">
        <v>41.5</v>
      </c>
      <c r="M134">
        <v>42.5</v>
      </c>
      <c r="N134">
        <v>41.711655</v>
      </c>
      <c r="O134">
        <v>4256700</v>
      </c>
      <c r="Q134" s="3">
        <v>43950</v>
      </c>
      <c r="R134">
        <v>17.450001</v>
      </c>
      <c r="S134">
        <v>17.75</v>
      </c>
      <c r="T134">
        <v>17.389999</v>
      </c>
      <c r="U134">
        <v>17.469999000000001</v>
      </c>
      <c r="V134">
        <v>17.185423</v>
      </c>
      <c r="W134">
        <v>1893100</v>
      </c>
      <c r="Y134" s="3">
        <v>43950</v>
      </c>
      <c r="Z134">
        <v>24490.369140999999</v>
      </c>
      <c r="AA134">
        <v>24764.769531000002</v>
      </c>
      <c r="AB134">
        <v>24453.990234000001</v>
      </c>
      <c r="AC134">
        <v>24633.859375</v>
      </c>
      <c r="AD134">
        <v>24633.859375</v>
      </c>
      <c r="AE134">
        <v>455290000</v>
      </c>
    </row>
    <row r="135" spans="1:31">
      <c r="A135" s="3">
        <v>43951</v>
      </c>
      <c r="B135">
        <v>45.599997999999999</v>
      </c>
      <c r="C135">
        <v>45.610000999999997</v>
      </c>
      <c r="D135">
        <v>43.290000999999997</v>
      </c>
      <c r="E135">
        <v>43.450001</v>
      </c>
      <c r="F135">
        <v>42.984028000000002</v>
      </c>
      <c r="G135">
        <v>742300</v>
      </c>
      <c r="I135" s="3">
        <v>43951</v>
      </c>
      <c r="J135">
        <v>41.619999</v>
      </c>
      <c r="K135">
        <v>42.23</v>
      </c>
      <c r="L135">
        <v>40.970001000000003</v>
      </c>
      <c r="M135">
        <v>41.189999</v>
      </c>
      <c r="N135">
        <v>40.425953</v>
      </c>
      <c r="O135">
        <v>4537600</v>
      </c>
      <c r="Q135" s="3">
        <v>43951</v>
      </c>
      <c r="R135">
        <v>17.100000000000001</v>
      </c>
      <c r="S135">
        <v>17.23</v>
      </c>
      <c r="T135">
        <v>16.66</v>
      </c>
      <c r="U135">
        <v>16.809999000000001</v>
      </c>
      <c r="V135">
        <v>16.536171</v>
      </c>
      <c r="W135">
        <v>2512300</v>
      </c>
      <c r="Y135" s="3">
        <v>43951</v>
      </c>
      <c r="Z135">
        <v>24585.570313</v>
      </c>
      <c r="AA135">
        <v>24585.570313</v>
      </c>
      <c r="AB135">
        <v>24186.900390999999</v>
      </c>
      <c r="AC135">
        <v>24345.720702999999</v>
      </c>
      <c r="AD135">
        <v>24345.720702999999</v>
      </c>
      <c r="AE135">
        <v>478280000</v>
      </c>
    </row>
    <row r="136" spans="1:31">
      <c r="A136" s="3">
        <v>43952</v>
      </c>
      <c r="B136">
        <v>42.349997999999999</v>
      </c>
      <c r="C136">
        <v>42.799999</v>
      </c>
      <c r="D136">
        <v>39.880001</v>
      </c>
      <c r="E136">
        <v>40.380001</v>
      </c>
      <c r="F136">
        <v>39.946948999999996</v>
      </c>
      <c r="G136">
        <v>814000</v>
      </c>
      <c r="I136" s="3">
        <v>43952</v>
      </c>
      <c r="J136">
        <v>40.150002000000001</v>
      </c>
      <c r="K136">
        <v>41.610000999999997</v>
      </c>
      <c r="L136">
        <v>40.060001</v>
      </c>
      <c r="M136">
        <v>41</v>
      </c>
      <c r="N136">
        <v>40.239479000000003</v>
      </c>
      <c r="O136">
        <v>2802800</v>
      </c>
      <c r="Q136" s="3">
        <v>43952</v>
      </c>
      <c r="R136">
        <v>16.5</v>
      </c>
      <c r="S136">
        <v>16.950001</v>
      </c>
      <c r="T136">
        <v>15.57</v>
      </c>
      <c r="U136">
        <v>16</v>
      </c>
      <c r="V136">
        <v>15.739367</v>
      </c>
      <c r="W136">
        <v>3391800</v>
      </c>
      <c r="Y136" s="3">
        <v>43952</v>
      </c>
      <c r="Z136">
        <v>24120.779297000001</v>
      </c>
      <c r="AA136">
        <v>24120.779297000001</v>
      </c>
      <c r="AB136">
        <v>23645.300781000002</v>
      </c>
      <c r="AC136">
        <v>23723.689452999999</v>
      </c>
      <c r="AD136">
        <v>23723.689452999999</v>
      </c>
      <c r="AE136">
        <v>418160000</v>
      </c>
    </row>
    <row r="137" spans="1:31">
      <c r="A137" s="3">
        <v>43955</v>
      </c>
      <c r="B137">
        <v>41.880001</v>
      </c>
      <c r="C137">
        <v>42.849997999999999</v>
      </c>
      <c r="D137">
        <v>38.590000000000003</v>
      </c>
      <c r="E137">
        <v>41.529998999999997</v>
      </c>
      <c r="F137">
        <v>41.084614000000002</v>
      </c>
      <c r="G137">
        <v>1234500</v>
      </c>
      <c r="I137" s="3">
        <v>43955</v>
      </c>
      <c r="J137">
        <v>40.25</v>
      </c>
      <c r="K137">
        <v>41.220001000000003</v>
      </c>
      <c r="L137">
        <v>39.909999999999997</v>
      </c>
      <c r="M137">
        <v>41.060001</v>
      </c>
      <c r="N137">
        <v>40.298366999999999</v>
      </c>
      <c r="O137">
        <v>2115100</v>
      </c>
      <c r="Q137" s="3">
        <v>43955</v>
      </c>
      <c r="R137">
        <v>15.68</v>
      </c>
      <c r="S137">
        <v>15.89</v>
      </c>
      <c r="T137">
        <v>14.9</v>
      </c>
      <c r="U137">
        <v>15.17</v>
      </c>
      <c r="V137">
        <v>14.922889</v>
      </c>
      <c r="W137">
        <v>2433500</v>
      </c>
      <c r="Y137" s="3">
        <v>43955</v>
      </c>
      <c r="Z137">
        <v>23581.550781000002</v>
      </c>
      <c r="AA137">
        <v>23769.560547000001</v>
      </c>
      <c r="AB137">
        <v>23361.160156000002</v>
      </c>
      <c r="AC137">
        <v>23749.759765999999</v>
      </c>
      <c r="AD137">
        <v>23749.759765999999</v>
      </c>
      <c r="AE137">
        <v>355360000</v>
      </c>
    </row>
    <row r="138" spans="1:31">
      <c r="A138" s="3">
        <v>43956</v>
      </c>
      <c r="B138">
        <v>42.849997999999999</v>
      </c>
      <c r="C138">
        <v>44.740001999999997</v>
      </c>
      <c r="D138">
        <v>42.119999</v>
      </c>
      <c r="E138">
        <v>42.75</v>
      </c>
      <c r="F138">
        <v>42.291530999999999</v>
      </c>
      <c r="G138">
        <v>928900</v>
      </c>
      <c r="I138" s="3">
        <v>43956</v>
      </c>
      <c r="J138">
        <v>41.75</v>
      </c>
      <c r="K138">
        <v>42.150002000000001</v>
      </c>
      <c r="L138">
        <v>40.630001</v>
      </c>
      <c r="M138">
        <v>40.75</v>
      </c>
      <c r="N138">
        <v>39.994109999999999</v>
      </c>
      <c r="O138">
        <v>2726500</v>
      </c>
      <c r="Q138" s="3">
        <v>43956</v>
      </c>
      <c r="R138">
        <v>15.38</v>
      </c>
      <c r="S138">
        <v>15.94</v>
      </c>
      <c r="T138">
        <v>15.34</v>
      </c>
      <c r="U138">
        <v>15.36</v>
      </c>
      <c r="V138">
        <v>15.109793</v>
      </c>
      <c r="W138">
        <v>2754800</v>
      </c>
      <c r="Y138" s="3">
        <v>43956</v>
      </c>
      <c r="Z138">
        <v>23958.880859000001</v>
      </c>
      <c r="AA138">
        <v>24169.720702999999</v>
      </c>
      <c r="AB138">
        <v>23868.910156000002</v>
      </c>
      <c r="AC138">
        <v>23883.089843999998</v>
      </c>
      <c r="AD138">
        <v>23883.089843999998</v>
      </c>
      <c r="AE138">
        <v>369710000</v>
      </c>
    </row>
    <row r="139" spans="1:31">
      <c r="A139" s="3">
        <v>43957</v>
      </c>
      <c r="B139">
        <v>42.380001</v>
      </c>
      <c r="C139">
        <v>43.25</v>
      </c>
      <c r="D139">
        <v>39.470001000000003</v>
      </c>
      <c r="E139">
        <v>39.610000999999997</v>
      </c>
      <c r="F139">
        <v>39.185206999999998</v>
      </c>
      <c r="G139">
        <v>654300</v>
      </c>
      <c r="I139" s="3">
        <v>43957</v>
      </c>
      <c r="J139">
        <v>41.099997999999999</v>
      </c>
      <c r="K139">
        <v>41.450001</v>
      </c>
      <c r="L139">
        <v>40.209999000000003</v>
      </c>
      <c r="M139">
        <v>40.5</v>
      </c>
      <c r="N139">
        <v>39.748748999999997</v>
      </c>
      <c r="O139">
        <v>1563700</v>
      </c>
      <c r="Q139" s="3">
        <v>43957</v>
      </c>
      <c r="R139">
        <v>15.43</v>
      </c>
      <c r="S139">
        <v>15.59</v>
      </c>
      <c r="T139">
        <v>14.64</v>
      </c>
      <c r="U139">
        <v>14.65</v>
      </c>
      <c r="V139">
        <v>14.411358</v>
      </c>
      <c r="W139">
        <v>1534700</v>
      </c>
      <c r="Y139" s="3">
        <v>43957</v>
      </c>
      <c r="Z139">
        <v>23978.880859000001</v>
      </c>
      <c r="AA139">
        <v>24054.589843999998</v>
      </c>
      <c r="AB139">
        <v>23661.140625</v>
      </c>
      <c r="AC139">
        <v>23664.640625</v>
      </c>
      <c r="AD139">
        <v>23664.640625</v>
      </c>
      <c r="AE139">
        <v>377450000</v>
      </c>
    </row>
    <row r="140" spans="1:31">
      <c r="A140" s="3">
        <v>43958</v>
      </c>
      <c r="B140">
        <v>40.549999</v>
      </c>
      <c r="C140">
        <v>42.360000999999997</v>
      </c>
      <c r="D140">
        <v>40.549999</v>
      </c>
      <c r="E140">
        <v>41.549999</v>
      </c>
      <c r="F140">
        <v>41.104401000000003</v>
      </c>
      <c r="G140">
        <v>546200</v>
      </c>
      <c r="I140" s="3">
        <v>43958</v>
      </c>
      <c r="J140">
        <v>41.240001999999997</v>
      </c>
      <c r="K140">
        <v>41.77</v>
      </c>
      <c r="L140">
        <v>40.82</v>
      </c>
      <c r="M140">
        <v>40.909999999999997</v>
      </c>
      <c r="N140">
        <v>40.151145999999997</v>
      </c>
      <c r="O140">
        <v>1803000</v>
      </c>
      <c r="Q140" s="3">
        <v>43958</v>
      </c>
      <c r="R140">
        <v>14.94</v>
      </c>
      <c r="S140">
        <v>15.51</v>
      </c>
      <c r="T140">
        <v>14.89</v>
      </c>
      <c r="U140">
        <v>14.92</v>
      </c>
      <c r="V140">
        <v>14.676961</v>
      </c>
      <c r="W140">
        <v>1510300</v>
      </c>
      <c r="Y140" s="3">
        <v>43958</v>
      </c>
      <c r="Z140">
        <v>23837.210938</v>
      </c>
      <c r="AA140">
        <v>24094.619140999999</v>
      </c>
      <c r="AB140">
        <v>23834.390625</v>
      </c>
      <c r="AC140">
        <v>23875.890625</v>
      </c>
      <c r="AD140">
        <v>23875.890625</v>
      </c>
      <c r="AE140">
        <v>369890000</v>
      </c>
    </row>
    <row r="141" spans="1:31">
      <c r="A141" s="3">
        <v>43959</v>
      </c>
      <c r="B141">
        <v>42.700001</v>
      </c>
      <c r="C141">
        <v>43.849997999999999</v>
      </c>
      <c r="D141">
        <v>42.400002000000001</v>
      </c>
      <c r="E141">
        <v>43.52</v>
      </c>
      <c r="F141">
        <v>43.053272</v>
      </c>
      <c r="G141">
        <v>599200</v>
      </c>
      <c r="I141" s="3">
        <v>43959</v>
      </c>
      <c r="J141">
        <v>41.509998000000003</v>
      </c>
      <c r="K141">
        <v>42.27</v>
      </c>
      <c r="L141">
        <v>41.48</v>
      </c>
      <c r="M141">
        <v>42.200001</v>
      </c>
      <c r="N141">
        <v>41.417217000000001</v>
      </c>
      <c r="O141">
        <v>1615100</v>
      </c>
      <c r="Q141" s="3">
        <v>43959</v>
      </c>
      <c r="R141">
        <v>15.26</v>
      </c>
      <c r="S141">
        <v>15.96</v>
      </c>
      <c r="T141">
        <v>15.24</v>
      </c>
      <c r="U141">
        <v>15.7</v>
      </c>
      <c r="V141">
        <v>15.444254000000001</v>
      </c>
      <c r="W141">
        <v>1494000</v>
      </c>
      <c r="Y141" s="3">
        <v>43959</v>
      </c>
      <c r="Z141">
        <v>24107.820313</v>
      </c>
      <c r="AA141">
        <v>24349.900390999999</v>
      </c>
      <c r="AB141">
        <v>24107.050781000002</v>
      </c>
      <c r="AC141">
        <v>24331.320313</v>
      </c>
      <c r="AD141">
        <v>24331.320313</v>
      </c>
      <c r="AE141">
        <v>335760000</v>
      </c>
    </row>
    <row r="142" spans="1:31">
      <c r="A142" s="3">
        <v>43962</v>
      </c>
      <c r="B142">
        <v>42.509998000000003</v>
      </c>
      <c r="C142">
        <v>43.02</v>
      </c>
      <c r="D142">
        <v>40.560001</v>
      </c>
      <c r="E142">
        <v>42.57</v>
      </c>
      <c r="F142">
        <v>42.113461000000001</v>
      </c>
      <c r="G142">
        <v>718300</v>
      </c>
      <c r="I142" s="3">
        <v>43962</v>
      </c>
      <c r="J142">
        <v>41.09</v>
      </c>
      <c r="K142">
        <v>41.639999000000003</v>
      </c>
      <c r="L142">
        <v>40.380001</v>
      </c>
      <c r="M142">
        <v>40.630001</v>
      </c>
      <c r="N142">
        <v>39.876339000000002</v>
      </c>
      <c r="O142">
        <v>2326800</v>
      </c>
      <c r="Q142" s="3">
        <v>43962</v>
      </c>
      <c r="R142">
        <v>15.33</v>
      </c>
      <c r="S142">
        <v>16.010000000000002</v>
      </c>
      <c r="T142">
        <v>14.98</v>
      </c>
      <c r="U142">
        <v>15.82</v>
      </c>
      <c r="V142">
        <v>15.562298999999999</v>
      </c>
      <c r="W142">
        <v>2663700</v>
      </c>
      <c r="Y142" s="3">
        <v>43962</v>
      </c>
      <c r="Z142">
        <v>24256.449218999998</v>
      </c>
      <c r="AA142">
        <v>24366.210938</v>
      </c>
      <c r="AB142">
        <v>24070.220702999999</v>
      </c>
      <c r="AC142">
        <v>24221.990234000001</v>
      </c>
      <c r="AD142">
        <v>24221.990234000001</v>
      </c>
      <c r="AE142">
        <v>352400000</v>
      </c>
    </row>
    <row r="143" spans="1:31">
      <c r="A143" s="3">
        <v>43963</v>
      </c>
      <c r="B143">
        <v>43.029998999999997</v>
      </c>
      <c r="C143">
        <v>43.389999000000003</v>
      </c>
      <c r="D143">
        <v>41.450001</v>
      </c>
      <c r="E143">
        <v>41.59</v>
      </c>
      <c r="F143">
        <v>41.143970000000003</v>
      </c>
      <c r="G143">
        <v>549900</v>
      </c>
      <c r="I143" s="3">
        <v>43963</v>
      </c>
      <c r="J143">
        <v>40.860000999999997</v>
      </c>
      <c r="K143">
        <v>40.860000999999997</v>
      </c>
      <c r="L143">
        <v>38.990001999999997</v>
      </c>
      <c r="M143">
        <v>39.009998000000003</v>
      </c>
      <c r="N143">
        <v>38.286388000000002</v>
      </c>
      <c r="O143">
        <v>1924900</v>
      </c>
      <c r="Q143" s="3">
        <v>43963</v>
      </c>
      <c r="R143">
        <v>15.99</v>
      </c>
      <c r="S143">
        <v>16.129999000000002</v>
      </c>
      <c r="T143">
        <v>15.12</v>
      </c>
      <c r="U143">
        <v>15.12</v>
      </c>
      <c r="V143">
        <v>14.873702</v>
      </c>
      <c r="W143">
        <v>1713100</v>
      </c>
      <c r="Y143" s="3">
        <v>43963</v>
      </c>
      <c r="Z143">
        <v>24292.839843999998</v>
      </c>
      <c r="AA143">
        <v>24382.089843999998</v>
      </c>
      <c r="AB143">
        <v>23761.580077999999</v>
      </c>
      <c r="AC143">
        <v>23764.779297000001</v>
      </c>
      <c r="AD143">
        <v>23764.779297000001</v>
      </c>
      <c r="AE143">
        <v>359480000</v>
      </c>
    </row>
    <row r="144" spans="1:31">
      <c r="A144" s="3">
        <v>43964</v>
      </c>
      <c r="B144">
        <v>41.209999000000003</v>
      </c>
      <c r="C144">
        <v>41.209999000000003</v>
      </c>
      <c r="D144">
        <v>38.32</v>
      </c>
      <c r="E144">
        <v>38.770000000000003</v>
      </c>
      <c r="F144">
        <v>38.354213999999999</v>
      </c>
      <c r="G144">
        <v>657300</v>
      </c>
      <c r="I144" s="3">
        <v>43964</v>
      </c>
      <c r="J144">
        <v>38.580002</v>
      </c>
      <c r="K144">
        <v>38.709999000000003</v>
      </c>
      <c r="L144">
        <v>36.950001</v>
      </c>
      <c r="M144">
        <v>37.32</v>
      </c>
      <c r="N144">
        <v>36.627738999999998</v>
      </c>
      <c r="O144">
        <v>2895100</v>
      </c>
      <c r="Q144" s="3">
        <v>43964</v>
      </c>
      <c r="R144">
        <v>15</v>
      </c>
      <c r="S144">
        <v>15.16</v>
      </c>
      <c r="T144">
        <v>14.5</v>
      </c>
      <c r="U144">
        <v>14.66</v>
      </c>
      <c r="V144">
        <v>14.421196</v>
      </c>
      <c r="W144">
        <v>2100400</v>
      </c>
      <c r="Y144" s="3">
        <v>43964</v>
      </c>
      <c r="Z144">
        <v>23702.160156000002</v>
      </c>
      <c r="AA144">
        <v>23708.900390999999</v>
      </c>
      <c r="AB144">
        <v>23067.640625</v>
      </c>
      <c r="AC144">
        <v>23247.970702999999</v>
      </c>
      <c r="AD144">
        <v>23247.970702999999</v>
      </c>
      <c r="AE144">
        <v>469950000</v>
      </c>
    </row>
    <row r="145" spans="1:31">
      <c r="A145" s="3">
        <v>43965</v>
      </c>
      <c r="B145">
        <v>37.490001999999997</v>
      </c>
      <c r="C145">
        <v>39.830002</v>
      </c>
      <c r="D145">
        <v>36.090000000000003</v>
      </c>
      <c r="E145">
        <v>39.650002000000001</v>
      </c>
      <c r="F145">
        <v>39.224777000000003</v>
      </c>
      <c r="G145">
        <v>686100</v>
      </c>
      <c r="I145" s="3">
        <v>43965</v>
      </c>
      <c r="J145">
        <v>36.369999</v>
      </c>
      <c r="K145">
        <v>37.509998000000003</v>
      </c>
      <c r="L145">
        <v>35.75</v>
      </c>
      <c r="M145">
        <v>37.490001999999997</v>
      </c>
      <c r="N145">
        <v>36.794586000000002</v>
      </c>
      <c r="O145">
        <v>2669600</v>
      </c>
      <c r="Q145" s="3">
        <v>43965</v>
      </c>
      <c r="R145">
        <v>14.25</v>
      </c>
      <c r="S145">
        <v>15.06</v>
      </c>
      <c r="T145">
        <v>13.86</v>
      </c>
      <c r="U145">
        <v>15</v>
      </c>
      <c r="V145">
        <v>14.755656999999999</v>
      </c>
      <c r="W145">
        <v>1761200</v>
      </c>
      <c r="Y145" s="3">
        <v>43965</v>
      </c>
      <c r="Z145">
        <v>23049.060547000001</v>
      </c>
      <c r="AA145">
        <v>23630.859375</v>
      </c>
      <c r="AB145">
        <v>22789.619140999999</v>
      </c>
      <c r="AC145">
        <v>23625.339843999998</v>
      </c>
      <c r="AD145">
        <v>23625.339843999998</v>
      </c>
      <c r="AE145">
        <v>472700000</v>
      </c>
    </row>
    <row r="146" spans="1:31">
      <c r="A146" s="3">
        <v>43966</v>
      </c>
      <c r="B146">
        <v>39.049999</v>
      </c>
      <c r="C146">
        <v>39.150002000000001</v>
      </c>
      <c r="D146">
        <v>37.560001</v>
      </c>
      <c r="E146">
        <v>38.529998999999997</v>
      </c>
      <c r="F146">
        <v>38.116790999999999</v>
      </c>
      <c r="G146">
        <v>1182000</v>
      </c>
      <c r="I146" s="3">
        <v>43966</v>
      </c>
      <c r="J146">
        <v>37.169998</v>
      </c>
      <c r="K146">
        <v>38.150002000000001</v>
      </c>
      <c r="L146">
        <v>36.799999</v>
      </c>
      <c r="M146">
        <v>38.07</v>
      </c>
      <c r="N146">
        <v>37.363822999999996</v>
      </c>
      <c r="O146">
        <v>3585600</v>
      </c>
      <c r="Q146" s="3">
        <v>43966</v>
      </c>
      <c r="R146">
        <v>14.89</v>
      </c>
      <c r="S146">
        <v>15.19</v>
      </c>
      <c r="T146">
        <v>14.69</v>
      </c>
      <c r="U146">
        <v>14.83</v>
      </c>
      <c r="V146">
        <v>14.588426999999999</v>
      </c>
      <c r="W146">
        <v>1055200</v>
      </c>
      <c r="Y146" s="3">
        <v>43966</v>
      </c>
      <c r="Z146">
        <v>23454.830077999999</v>
      </c>
      <c r="AA146">
        <v>23730.080077999999</v>
      </c>
      <c r="AB146">
        <v>23354.150390999999</v>
      </c>
      <c r="AC146">
        <v>23685.419922000001</v>
      </c>
      <c r="AD146">
        <v>23685.419922000001</v>
      </c>
      <c r="AE146">
        <v>491510000</v>
      </c>
    </row>
    <row r="147" spans="1:31">
      <c r="A147" s="3">
        <v>43969</v>
      </c>
      <c r="B147">
        <v>40.549999</v>
      </c>
      <c r="C147">
        <v>44.52</v>
      </c>
      <c r="D147">
        <v>40.549999</v>
      </c>
      <c r="E147">
        <v>43.900002000000001</v>
      </c>
      <c r="F147">
        <v>43.429203000000001</v>
      </c>
      <c r="G147">
        <v>787100</v>
      </c>
      <c r="I147" s="3">
        <v>43969</v>
      </c>
      <c r="J147">
        <v>40.060001</v>
      </c>
      <c r="K147">
        <v>41.360000999999997</v>
      </c>
      <c r="L147">
        <v>40.009998000000003</v>
      </c>
      <c r="M147">
        <v>40.860000999999997</v>
      </c>
      <c r="N147">
        <v>40.102074000000002</v>
      </c>
      <c r="O147">
        <v>2172800</v>
      </c>
      <c r="Q147" s="3">
        <v>43969</v>
      </c>
      <c r="R147">
        <v>15.58</v>
      </c>
      <c r="S147">
        <v>16.950001</v>
      </c>
      <c r="T147">
        <v>15.54</v>
      </c>
      <c r="U147">
        <v>16.829999999999998</v>
      </c>
      <c r="V147">
        <v>16.555847</v>
      </c>
      <c r="W147">
        <v>2598200</v>
      </c>
      <c r="Y147" s="3">
        <v>43969</v>
      </c>
      <c r="Z147">
        <v>24059.980468999998</v>
      </c>
      <c r="AA147">
        <v>24708.539063</v>
      </c>
      <c r="AB147">
        <v>24059.980468999998</v>
      </c>
      <c r="AC147">
        <v>24597.369140999999</v>
      </c>
      <c r="AD147">
        <v>24597.369140999999</v>
      </c>
      <c r="AE147">
        <v>484190000</v>
      </c>
    </row>
    <row r="148" spans="1:31">
      <c r="A148" s="3">
        <v>43970</v>
      </c>
      <c r="B148">
        <v>43.540000999999997</v>
      </c>
      <c r="C148">
        <v>43.860000999999997</v>
      </c>
      <c r="D148">
        <v>41.959999000000003</v>
      </c>
      <c r="E148">
        <v>42.02</v>
      </c>
      <c r="F148">
        <v>41.569363000000003</v>
      </c>
      <c r="G148">
        <v>395400</v>
      </c>
      <c r="I148" s="3">
        <v>43970</v>
      </c>
      <c r="J148">
        <v>40.729999999999997</v>
      </c>
      <c r="K148">
        <v>41.25</v>
      </c>
      <c r="L148">
        <v>40.229999999999997</v>
      </c>
      <c r="M148">
        <v>40.409999999999997</v>
      </c>
      <c r="N148">
        <v>39.660418999999997</v>
      </c>
      <c r="O148">
        <v>1119700</v>
      </c>
      <c r="Q148" s="3">
        <v>43970</v>
      </c>
      <c r="R148">
        <v>16.709999</v>
      </c>
      <c r="S148">
        <v>16.860001</v>
      </c>
      <c r="T148">
        <v>16.299999</v>
      </c>
      <c r="U148">
        <v>16.299999</v>
      </c>
      <c r="V148">
        <v>16.034479000000001</v>
      </c>
      <c r="W148">
        <v>1426200</v>
      </c>
      <c r="Y148" s="3">
        <v>43970</v>
      </c>
      <c r="Z148">
        <v>24577.480468999998</v>
      </c>
      <c r="AA148">
        <v>24599.5</v>
      </c>
      <c r="AB148">
        <v>24202.960938</v>
      </c>
      <c r="AC148">
        <v>24206.859375</v>
      </c>
      <c r="AD148">
        <v>24206.859375</v>
      </c>
      <c r="AE148">
        <v>374100000</v>
      </c>
    </row>
    <row r="149" spans="1:31">
      <c r="A149" s="3">
        <v>43971</v>
      </c>
      <c r="B149">
        <v>43.209999000000003</v>
      </c>
      <c r="C149">
        <v>45.029998999999997</v>
      </c>
      <c r="D149">
        <v>42.959999000000003</v>
      </c>
      <c r="E149">
        <v>44.639999000000003</v>
      </c>
      <c r="F149">
        <v>44.161262999999998</v>
      </c>
      <c r="G149">
        <v>555800</v>
      </c>
      <c r="I149" s="3">
        <v>43971</v>
      </c>
      <c r="J149">
        <v>40.770000000000003</v>
      </c>
      <c r="K149">
        <v>41.68</v>
      </c>
      <c r="L149">
        <v>40.580002</v>
      </c>
      <c r="M149">
        <v>40.68</v>
      </c>
      <c r="N149">
        <v>39.925410999999997</v>
      </c>
      <c r="O149">
        <v>1674400</v>
      </c>
      <c r="Q149" s="3">
        <v>43971</v>
      </c>
      <c r="R149">
        <v>16.629999000000002</v>
      </c>
      <c r="S149">
        <v>17.25</v>
      </c>
      <c r="T149">
        <v>16.629999000000002</v>
      </c>
      <c r="U149">
        <v>17.23</v>
      </c>
      <c r="V149">
        <v>16.949331000000001</v>
      </c>
      <c r="W149">
        <v>1749600</v>
      </c>
      <c r="Y149" s="3">
        <v>43971</v>
      </c>
      <c r="Z149">
        <v>24455.939452999999</v>
      </c>
      <c r="AA149">
        <v>24649.480468999998</v>
      </c>
      <c r="AB149">
        <v>24455.939452999999</v>
      </c>
      <c r="AC149">
        <v>24575.900390999999</v>
      </c>
      <c r="AD149">
        <v>24575.900390999999</v>
      </c>
      <c r="AE149">
        <v>366510000</v>
      </c>
    </row>
    <row r="150" spans="1:31">
      <c r="A150" s="3">
        <v>43972</v>
      </c>
      <c r="B150">
        <v>44.77</v>
      </c>
      <c r="C150">
        <v>45.509998000000003</v>
      </c>
      <c r="D150">
        <v>43.740001999999997</v>
      </c>
      <c r="E150">
        <v>43.849997999999999</v>
      </c>
      <c r="F150">
        <v>43.379733999999999</v>
      </c>
      <c r="G150">
        <v>638700</v>
      </c>
      <c r="I150" s="3">
        <v>43972</v>
      </c>
      <c r="J150">
        <v>40.549999</v>
      </c>
      <c r="K150">
        <v>41.080002</v>
      </c>
      <c r="L150">
        <v>39.93</v>
      </c>
      <c r="M150">
        <v>40</v>
      </c>
      <c r="N150">
        <v>39.258026000000001</v>
      </c>
      <c r="O150">
        <v>1533300</v>
      </c>
      <c r="Q150" s="3">
        <v>43972</v>
      </c>
      <c r="R150">
        <v>17.09</v>
      </c>
      <c r="S150">
        <v>17.329999999999998</v>
      </c>
      <c r="T150">
        <v>17.010000000000002</v>
      </c>
      <c r="U150">
        <v>17.139999</v>
      </c>
      <c r="V150">
        <v>16.860796000000001</v>
      </c>
      <c r="W150">
        <v>1834900</v>
      </c>
      <c r="Y150" s="3">
        <v>43972</v>
      </c>
      <c r="Z150">
        <v>24564.269531000002</v>
      </c>
      <c r="AA150">
        <v>24718.460938</v>
      </c>
      <c r="AB150">
        <v>24370.880859000001</v>
      </c>
      <c r="AC150">
        <v>24474.119140999999</v>
      </c>
      <c r="AD150">
        <v>24474.119140999999</v>
      </c>
      <c r="AE150">
        <v>346770000</v>
      </c>
    </row>
    <row r="151" spans="1:31">
      <c r="A151" s="3">
        <v>43973</v>
      </c>
      <c r="B151">
        <v>43.360000999999997</v>
      </c>
      <c r="C151">
        <v>44.16</v>
      </c>
      <c r="D151">
        <v>42.700001</v>
      </c>
      <c r="E151">
        <v>44.009998000000003</v>
      </c>
      <c r="F151">
        <v>43.800719999999998</v>
      </c>
      <c r="G151">
        <v>347300</v>
      </c>
      <c r="I151" s="3">
        <v>43973</v>
      </c>
      <c r="J151">
        <v>40</v>
      </c>
      <c r="K151">
        <v>40.139999000000003</v>
      </c>
      <c r="L151">
        <v>38.979999999999997</v>
      </c>
      <c r="M151">
        <v>39.479999999999997</v>
      </c>
      <c r="N151">
        <v>38.747669000000002</v>
      </c>
      <c r="O151">
        <v>1162200</v>
      </c>
      <c r="Q151" s="3">
        <v>43973</v>
      </c>
      <c r="R151">
        <v>17.059999000000001</v>
      </c>
      <c r="S151">
        <v>17.399999999999999</v>
      </c>
      <c r="T151">
        <v>16.959999</v>
      </c>
      <c r="U151">
        <v>17.389999</v>
      </c>
      <c r="V151">
        <v>17.106724</v>
      </c>
      <c r="W151">
        <v>1310000</v>
      </c>
      <c r="Y151" s="3">
        <v>43973</v>
      </c>
      <c r="Z151">
        <v>24461.980468999998</v>
      </c>
      <c r="AA151">
        <v>24481.640625</v>
      </c>
      <c r="AB151">
        <v>24294.070313</v>
      </c>
      <c r="AC151">
        <v>24465.160156000002</v>
      </c>
      <c r="AD151">
        <v>24465.160156000002</v>
      </c>
      <c r="AE151">
        <v>255660000</v>
      </c>
    </row>
    <row r="152" spans="1:31">
      <c r="A152" s="3">
        <v>43977</v>
      </c>
      <c r="B152">
        <v>46</v>
      </c>
      <c r="C152">
        <v>47.66</v>
      </c>
      <c r="D152">
        <v>45.16</v>
      </c>
      <c r="E152">
        <v>46.599997999999999</v>
      </c>
      <c r="F152">
        <v>46.378407000000003</v>
      </c>
      <c r="G152">
        <v>877200</v>
      </c>
      <c r="I152" s="3">
        <v>43977</v>
      </c>
      <c r="J152">
        <v>41.07</v>
      </c>
      <c r="K152">
        <v>41.990001999999997</v>
      </c>
      <c r="L152">
        <v>40.639999000000003</v>
      </c>
      <c r="M152">
        <v>41.509998000000003</v>
      </c>
      <c r="N152">
        <v>40.740012999999998</v>
      </c>
      <c r="O152">
        <v>1910200</v>
      </c>
      <c r="Q152" s="3">
        <v>43977</v>
      </c>
      <c r="R152">
        <v>18.120000999999998</v>
      </c>
      <c r="S152">
        <v>18.540001</v>
      </c>
      <c r="T152">
        <v>18.110001</v>
      </c>
      <c r="U152">
        <v>18.399999999999999</v>
      </c>
      <c r="V152">
        <v>18.100273000000001</v>
      </c>
      <c r="W152">
        <v>2664500</v>
      </c>
      <c r="Y152" s="3">
        <v>43977</v>
      </c>
      <c r="Z152">
        <v>24781.839843999998</v>
      </c>
      <c r="AA152">
        <v>25176.419922000001</v>
      </c>
      <c r="AB152">
        <v>24781.839843999998</v>
      </c>
      <c r="AC152">
        <v>24995.109375</v>
      </c>
      <c r="AD152">
        <v>24995.109375</v>
      </c>
      <c r="AE152">
        <v>424380000</v>
      </c>
    </row>
    <row r="153" spans="1:31">
      <c r="A153" s="3">
        <v>43978</v>
      </c>
      <c r="B153">
        <v>48</v>
      </c>
      <c r="C153">
        <v>49.279998999999997</v>
      </c>
      <c r="D153">
        <v>47.040000999999997</v>
      </c>
      <c r="E153">
        <v>49.009998000000003</v>
      </c>
      <c r="F153">
        <v>48.776947</v>
      </c>
      <c r="G153">
        <v>854000</v>
      </c>
      <c r="I153" s="3">
        <v>43978</v>
      </c>
      <c r="J153">
        <v>42.459999000000003</v>
      </c>
      <c r="K153">
        <v>43.169998</v>
      </c>
      <c r="L153">
        <v>42.209999000000003</v>
      </c>
      <c r="M153">
        <v>43.099997999999999</v>
      </c>
      <c r="N153">
        <v>42.300522000000001</v>
      </c>
      <c r="O153">
        <v>2246700</v>
      </c>
      <c r="Q153" s="3">
        <v>43978</v>
      </c>
      <c r="R153">
        <v>18.940000999999999</v>
      </c>
      <c r="S153">
        <v>19.420000000000002</v>
      </c>
      <c r="T153">
        <v>18.620000999999998</v>
      </c>
      <c r="U153">
        <v>18.84</v>
      </c>
      <c r="V153">
        <v>18.533106</v>
      </c>
      <c r="W153">
        <v>1496200</v>
      </c>
      <c r="Y153" s="3">
        <v>43978</v>
      </c>
      <c r="Z153">
        <v>25298.630859000001</v>
      </c>
      <c r="AA153">
        <v>25551.560547000001</v>
      </c>
      <c r="AB153">
        <v>25009.869140999999</v>
      </c>
      <c r="AC153">
        <v>25548.269531000002</v>
      </c>
      <c r="AD153">
        <v>25548.269531000002</v>
      </c>
      <c r="AE153">
        <v>411230000</v>
      </c>
    </row>
    <row r="154" spans="1:31">
      <c r="A154" s="3">
        <v>43979</v>
      </c>
      <c r="B154">
        <v>49.560001</v>
      </c>
      <c r="C154">
        <v>49.560001</v>
      </c>
      <c r="D154">
        <v>47.220001000000003</v>
      </c>
      <c r="E154">
        <v>47.700001</v>
      </c>
      <c r="F154">
        <v>47.473179000000002</v>
      </c>
      <c r="G154">
        <v>768700</v>
      </c>
      <c r="I154" s="3">
        <v>43979</v>
      </c>
      <c r="J154">
        <v>43.540000999999997</v>
      </c>
      <c r="K154">
        <v>43.889999000000003</v>
      </c>
      <c r="L154">
        <v>42.279998999999997</v>
      </c>
      <c r="M154">
        <v>42.549999</v>
      </c>
      <c r="N154">
        <v>41.760727000000003</v>
      </c>
      <c r="O154">
        <v>2000200</v>
      </c>
      <c r="Q154" s="3">
        <v>43979</v>
      </c>
      <c r="R154">
        <v>19.079999999999998</v>
      </c>
      <c r="S154">
        <v>19.09</v>
      </c>
      <c r="T154">
        <v>18.110001</v>
      </c>
      <c r="U154">
        <v>18.190000999999999</v>
      </c>
      <c r="V154">
        <v>17.893694</v>
      </c>
      <c r="W154">
        <v>1348800</v>
      </c>
      <c r="Y154" s="3">
        <v>43979</v>
      </c>
      <c r="Z154">
        <v>25697.359375</v>
      </c>
      <c r="AA154">
        <v>25758.789063</v>
      </c>
      <c r="AB154">
        <v>25358.730468999998</v>
      </c>
      <c r="AC154">
        <v>25400.640625</v>
      </c>
      <c r="AD154">
        <v>25400.640625</v>
      </c>
      <c r="AE154">
        <v>377800000</v>
      </c>
    </row>
    <row r="155" spans="1:31">
      <c r="A155" s="3">
        <v>43980</v>
      </c>
      <c r="B155">
        <v>47.110000999999997</v>
      </c>
      <c r="C155">
        <v>47.959999000000003</v>
      </c>
      <c r="D155">
        <v>46.330002</v>
      </c>
      <c r="E155">
        <v>47.700001</v>
      </c>
      <c r="F155">
        <v>47.473179000000002</v>
      </c>
      <c r="G155">
        <v>2479500</v>
      </c>
      <c r="I155" s="3">
        <v>43980</v>
      </c>
      <c r="J155">
        <v>42.169998</v>
      </c>
      <c r="K155">
        <v>42.389999000000003</v>
      </c>
      <c r="L155">
        <v>41.330002</v>
      </c>
      <c r="M155">
        <v>42.259998000000003</v>
      </c>
      <c r="N155">
        <v>41.476104999999997</v>
      </c>
      <c r="O155">
        <v>3734000</v>
      </c>
      <c r="Q155" s="3">
        <v>43980</v>
      </c>
      <c r="R155">
        <v>18.02</v>
      </c>
      <c r="S155">
        <v>18.239999999999998</v>
      </c>
      <c r="T155">
        <v>17.620000999999998</v>
      </c>
      <c r="U155">
        <v>18.149999999999999</v>
      </c>
      <c r="V155">
        <v>17.854343</v>
      </c>
      <c r="W155">
        <v>2134500</v>
      </c>
      <c r="Y155" s="3">
        <v>43980</v>
      </c>
      <c r="Z155">
        <v>25324.150390999999</v>
      </c>
      <c r="AA155">
        <v>25482.800781000002</v>
      </c>
      <c r="AB155">
        <v>25031.669922000001</v>
      </c>
      <c r="AC155">
        <v>25383.109375</v>
      </c>
      <c r="AD155">
        <v>25383.109375</v>
      </c>
      <c r="AE155">
        <v>527620000</v>
      </c>
    </row>
    <row r="156" spans="1:31">
      <c r="A156" s="3">
        <v>43983</v>
      </c>
      <c r="B156">
        <v>47.720001000000003</v>
      </c>
      <c r="C156">
        <v>48.700001</v>
      </c>
      <c r="D156">
        <v>47.43</v>
      </c>
      <c r="E156">
        <v>48.200001</v>
      </c>
      <c r="F156">
        <v>47.970798000000002</v>
      </c>
      <c r="G156">
        <v>425100</v>
      </c>
      <c r="I156" s="3">
        <v>43983</v>
      </c>
      <c r="J156">
        <v>42.27</v>
      </c>
      <c r="K156">
        <v>42.84</v>
      </c>
      <c r="L156">
        <v>41.959999000000003</v>
      </c>
      <c r="M156">
        <v>42.459999000000003</v>
      </c>
      <c r="N156">
        <v>41.672393999999997</v>
      </c>
      <c r="O156">
        <v>1580600</v>
      </c>
      <c r="Q156" s="3">
        <v>43983</v>
      </c>
      <c r="R156">
        <v>18.16</v>
      </c>
      <c r="S156">
        <v>18.510000000000002</v>
      </c>
      <c r="T156">
        <v>18.049999</v>
      </c>
      <c r="U156">
        <v>18.43</v>
      </c>
      <c r="V156">
        <v>18.129784000000001</v>
      </c>
      <c r="W156">
        <v>1341500</v>
      </c>
      <c r="Y156" s="3">
        <v>43983</v>
      </c>
      <c r="Z156">
        <v>25342.990234000001</v>
      </c>
      <c r="AA156">
        <v>25508.830077999999</v>
      </c>
      <c r="AB156">
        <v>25220.660156000002</v>
      </c>
      <c r="AC156">
        <v>25475.019531000002</v>
      </c>
      <c r="AD156">
        <v>25475.019531000002</v>
      </c>
      <c r="AE156">
        <v>338310000</v>
      </c>
    </row>
    <row r="157" spans="1:31">
      <c r="A157" s="3">
        <v>43984</v>
      </c>
      <c r="B157">
        <v>49.200001</v>
      </c>
      <c r="C157">
        <v>51.599997999999999</v>
      </c>
      <c r="D157">
        <v>48.860000999999997</v>
      </c>
      <c r="E157">
        <v>51.220001000000003</v>
      </c>
      <c r="F157">
        <v>50.976439999999997</v>
      </c>
      <c r="G157">
        <v>553600</v>
      </c>
      <c r="I157" s="3">
        <v>43984</v>
      </c>
      <c r="J157">
        <v>42.84</v>
      </c>
      <c r="K157">
        <v>43.330002</v>
      </c>
      <c r="L157">
        <v>42.599997999999999</v>
      </c>
      <c r="M157">
        <v>43.23</v>
      </c>
      <c r="N157">
        <v>42.428111999999999</v>
      </c>
      <c r="O157">
        <v>1642700</v>
      </c>
      <c r="Q157" s="3">
        <v>43984</v>
      </c>
      <c r="R157">
        <v>18.739999999999998</v>
      </c>
      <c r="S157">
        <v>19.049999</v>
      </c>
      <c r="T157">
        <v>18.489999999999998</v>
      </c>
      <c r="U157">
        <v>18.879999000000002</v>
      </c>
      <c r="V157">
        <v>18.572452999999999</v>
      </c>
      <c r="W157">
        <v>1861300</v>
      </c>
      <c r="Y157" s="3">
        <v>43984</v>
      </c>
      <c r="Z157">
        <v>25582.519531000002</v>
      </c>
      <c r="AA157">
        <v>25743.130859000001</v>
      </c>
      <c r="AB157">
        <v>25523.740234000001</v>
      </c>
      <c r="AC157">
        <v>25742.650390999999</v>
      </c>
      <c r="AD157">
        <v>25742.650390999999</v>
      </c>
      <c r="AE157">
        <v>352610000</v>
      </c>
    </row>
    <row r="158" spans="1:31">
      <c r="A158" s="3">
        <v>43985</v>
      </c>
      <c r="B158">
        <v>52</v>
      </c>
      <c r="C158">
        <v>53.599997999999999</v>
      </c>
      <c r="D158">
        <v>52</v>
      </c>
      <c r="E158">
        <v>52.5</v>
      </c>
      <c r="F158">
        <v>52.250351000000002</v>
      </c>
      <c r="G158">
        <v>380200</v>
      </c>
      <c r="I158" s="3">
        <v>43985</v>
      </c>
      <c r="J158">
        <v>44</v>
      </c>
      <c r="K158">
        <v>44.509998000000003</v>
      </c>
      <c r="L158">
        <v>43.610000999999997</v>
      </c>
      <c r="M158">
        <v>44.099997999999999</v>
      </c>
      <c r="N158">
        <v>43.281970999999999</v>
      </c>
      <c r="O158">
        <v>1514300</v>
      </c>
      <c r="Q158" s="3">
        <v>43985</v>
      </c>
      <c r="R158">
        <v>19.27</v>
      </c>
      <c r="S158">
        <v>19.420000000000002</v>
      </c>
      <c r="T158">
        <v>18.889999</v>
      </c>
      <c r="U158">
        <v>18.91</v>
      </c>
      <c r="V158">
        <v>18.601965</v>
      </c>
      <c r="W158">
        <v>2141800</v>
      </c>
      <c r="Y158" s="3">
        <v>43985</v>
      </c>
      <c r="Z158">
        <v>25906.880859000001</v>
      </c>
      <c r="AA158">
        <v>26337.75</v>
      </c>
      <c r="AB158">
        <v>25906.880859000001</v>
      </c>
      <c r="AC158">
        <v>26269.890625</v>
      </c>
      <c r="AD158">
        <v>26269.890625</v>
      </c>
      <c r="AE158">
        <v>398790000</v>
      </c>
    </row>
    <row r="159" spans="1:31">
      <c r="A159" s="3">
        <v>43986</v>
      </c>
      <c r="B159">
        <v>52.150002000000001</v>
      </c>
      <c r="C159">
        <v>55.669998</v>
      </c>
      <c r="D159">
        <v>51.139999000000003</v>
      </c>
      <c r="E159">
        <v>55.599997999999999</v>
      </c>
      <c r="F159">
        <v>55.335608999999998</v>
      </c>
      <c r="G159">
        <v>729800</v>
      </c>
      <c r="I159" s="3">
        <v>43986</v>
      </c>
      <c r="J159">
        <v>43.990001999999997</v>
      </c>
      <c r="K159">
        <v>44.650002000000001</v>
      </c>
      <c r="L159">
        <v>43.400002000000001</v>
      </c>
      <c r="M159">
        <v>44.639999000000003</v>
      </c>
      <c r="N159">
        <v>43.811957999999997</v>
      </c>
      <c r="O159">
        <v>1933500</v>
      </c>
      <c r="Q159" s="3">
        <v>43986</v>
      </c>
      <c r="R159">
        <v>18.860001</v>
      </c>
      <c r="S159">
        <v>19.5</v>
      </c>
      <c r="T159">
        <v>18.709999</v>
      </c>
      <c r="U159">
        <v>19.489999999999998</v>
      </c>
      <c r="V159">
        <v>19.172518</v>
      </c>
      <c r="W159">
        <v>2181700</v>
      </c>
      <c r="Y159" s="3">
        <v>43986</v>
      </c>
      <c r="Z159">
        <v>26226.490234000001</v>
      </c>
      <c r="AA159">
        <v>26384.099609000001</v>
      </c>
      <c r="AB159">
        <v>26082.310547000001</v>
      </c>
      <c r="AC159">
        <v>26281.820313</v>
      </c>
      <c r="AD159">
        <v>26281.820313</v>
      </c>
      <c r="AE159">
        <v>372190000</v>
      </c>
    </row>
    <row r="160" spans="1:31">
      <c r="A160" s="3">
        <v>43987</v>
      </c>
      <c r="B160">
        <v>58.779998999999997</v>
      </c>
      <c r="C160">
        <v>60.419998</v>
      </c>
      <c r="D160">
        <v>57.599997999999999</v>
      </c>
      <c r="E160">
        <v>58.25</v>
      </c>
      <c r="F160">
        <v>57.973011</v>
      </c>
      <c r="G160">
        <v>1232400</v>
      </c>
      <c r="I160" s="3">
        <v>43987</v>
      </c>
      <c r="J160">
        <v>46.220001000000003</v>
      </c>
      <c r="K160">
        <v>46.630001</v>
      </c>
      <c r="L160">
        <v>45.060001</v>
      </c>
      <c r="M160">
        <v>45.470001000000003</v>
      </c>
      <c r="N160">
        <v>44.626564000000002</v>
      </c>
      <c r="O160">
        <v>2276200</v>
      </c>
      <c r="Q160" s="3">
        <v>43987</v>
      </c>
      <c r="R160">
        <v>19.899999999999999</v>
      </c>
      <c r="S160">
        <v>20.59</v>
      </c>
      <c r="T160">
        <v>19.670000000000002</v>
      </c>
      <c r="U160">
        <v>19.719999000000001</v>
      </c>
      <c r="V160">
        <v>19.398769000000001</v>
      </c>
      <c r="W160">
        <v>1672200</v>
      </c>
      <c r="Y160" s="3">
        <v>43987</v>
      </c>
      <c r="Z160">
        <v>26836.800781000002</v>
      </c>
      <c r="AA160">
        <v>27338.300781000002</v>
      </c>
      <c r="AB160">
        <v>26836.800781000002</v>
      </c>
      <c r="AC160">
        <v>27110.980468999998</v>
      </c>
      <c r="AD160">
        <v>27110.980468999998</v>
      </c>
      <c r="AE160">
        <v>542310000</v>
      </c>
    </row>
    <row r="161" spans="1:31">
      <c r="A161" s="3">
        <v>43990</v>
      </c>
      <c r="B161">
        <v>59.040000999999997</v>
      </c>
      <c r="C161">
        <v>59.849997999999999</v>
      </c>
      <c r="D161">
        <v>57.82</v>
      </c>
      <c r="E161">
        <v>59.720001000000003</v>
      </c>
      <c r="F161">
        <v>59.436019999999999</v>
      </c>
      <c r="G161">
        <v>465500</v>
      </c>
      <c r="I161" s="3">
        <v>43990</v>
      </c>
      <c r="J161">
        <v>45.580002</v>
      </c>
      <c r="K161">
        <v>46.299999</v>
      </c>
      <c r="L161">
        <v>45.200001</v>
      </c>
      <c r="M161">
        <v>45.490001999999997</v>
      </c>
      <c r="N161">
        <v>44.646191000000002</v>
      </c>
      <c r="O161">
        <v>2600600</v>
      </c>
      <c r="Q161" s="3">
        <v>43990</v>
      </c>
      <c r="R161">
        <v>20.02</v>
      </c>
      <c r="S161">
        <v>20.25</v>
      </c>
      <c r="T161">
        <v>19.690000999999999</v>
      </c>
      <c r="U161">
        <v>19.899999999999999</v>
      </c>
      <c r="V161">
        <v>19.575838000000001</v>
      </c>
      <c r="W161">
        <v>1966300</v>
      </c>
      <c r="Y161" s="3">
        <v>43990</v>
      </c>
      <c r="Z161">
        <v>27232.929688</v>
      </c>
      <c r="AA161">
        <v>27580.210938</v>
      </c>
      <c r="AB161">
        <v>27232.480468999998</v>
      </c>
      <c r="AC161">
        <v>27572.439452999999</v>
      </c>
      <c r="AD161">
        <v>27572.439452999999</v>
      </c>
      <c r="AE161">
        <v>430200000</v>
      </c>
    </row>
    <row r="162" spans="1:31">
      <c r="A162" s="3">
        <v>43991</v>
      </c>
      <c r="B162">
        <v>57.41</v>
      </c>
      <c r="C162">
        <v>58.360000999999997</v>
      </c>
      <c r="D162">
        <v>56.68</v>
      </c>
      <c r="E162">
        <v>57.48</v>
      </c>
      <c r="F162">
        <v>57.206668999999998</v>
      </c>
      <c r="G162">
        <v>446900</v>
      </c>
      <c r="I162" s="3">
        <v>43991</v>
      </c>
      <c r="J162">
        <v>44.66</v>
      </c>
      <c r="K162">
        <v>44.759998000000003</v>
      </c>
      <c r="L162">
        <v>43.509998000000003</v>
      </c>
      <c r="M162">
        <v>44.25</v>
      </c>
      <c r="N162">
        <v>43.429192</v>
      </c>
      <c r="O162">
        <v>2012800</v>
      </c>
      <c r="Q162" s="3">
        <v>43991</v>
      </c>
      <c r="R162">
        <v>19.350000000000001</v>
      </c>
      <c r="S162">
        <v>19.52</v>
      </c>
      <c r="T162">
        <v>19.120000999999998</v>
      </c>
      <c r="U162">
        <v>19.350000000000001</v>
      </c>
      <c r="V162">
        <v>19.034797999999999</v>
      </c>
      <c r="W162">
        <v>1769700</v>
      </c>
      <c r="Y162" s="3">
        <v>43991</v>
      </c>
      <c r="Z162">
        <v>27447.369140999999</v>
      </c>
      <c r="AA162">
        <v>27447.369140999999</v>
      </c>
      <c r="AB162">
        <v>27151.060547000001</v>
      </c>
      <c r="AC162">
        <v>27272.300781000002</v>
      </c>
      <c r="AD162">
        <v>27272.300781000002</v>
      </c>
      <c r="AE162">
        <v>381430000</v>
      </c>
    </row>
    <row r="163" spans="1:31">
      <c r="A163" s="3">
        <v>43992</v>
      </c>
      <c r="B163">
        <v>57.18</v>
      </c>
      <c r="C163">
        <v>57.18</v>
      </c>
      <c r="D163">
        <v>54.490001999999997</v>
      </c>
      <c r="E163">
        <v>55.200001</v>
      </c>
      <c r="F163">
        <v>54.937514999999998</v>
      </c>
      <c r="G163">
        <v>705400</v>
      </c>
      <c r="I163" s="3">
        <v>43992</v>
      </c>
      <c r="J163">
        <v>44.299999</v>
      </c>
      <c r="K163">
        <v>45</v>
      </c>
      <c r="L163">
        <v>43.759998000000003</v>
      </c>
      <c r="M163">
        <v>44.099997999999999</v>
      </c>
      <c r="N163">
        <v>43.281970999999999</v>
      </c>
      <c r="O163">
        <v>1819900</v>
      </c>
      <c r="Q163" s="3">
        <v>43992</v>
      </c>
      <c r="R163">
        <v>19.489999999999998</v>
      </c>
      <c r="S163">
        <v>19.649999999999999</v>
      </c>
      <c r="T163">
        <v>19.059999000000001</v>
      </c>
      <c r="U163">
        <v>19.16</v>
      </c>
      <c r="V163">
        <v>18.847891000000001</v>
      </c>
      <c r="W163">
        <v>2150700</v>
      </c>
      <c r="Y163" s="3">
        <v>43992</v>
      </c>
      <c r="Z163">
        <v>27251.890625</v>
      </c>
      <c r="AA163">
        <v>27355.220702999999</v>
      </c>
      <c r="AB163">
        <v>26938.050781000002</v>
      </c>
      <c r="AC163">
        <v>26989.990234000001</v>
      </c>
      <c r="AD163">
        <v>26989.990234000001</v>
      </c>
      <c r="AE163">
        <v>448930000</v>
      </c>
    </row>
    <row r="164" spans="1:31">
      <c r="A164" s="3">
        <v>43993</v>
      </c>
      <c r="B164">
        <v>51.91</v>
      </c>
      <c r="C164">
        <v>53.330002</v>
      </c>
      <c r="D164">
        <v>50.59</v>
      </c>
      <c r="E164">
        <v>51.369999</v>
      </c>
      <c r="F164">
        <v>51.125725000000003</v>
      </c>
      <c r="G164">
        <v>1150600</v>
      </c>
      <c r="I164" s="3">
        <v>43993</v>
      </c>
      <c r="J164">
        <v>41.52</v>
      </c>
      <c r="K164">
        <v>42.84</v>
      </c>
      <c r="L164">
        <v>39.529998999999997</v>
      </c>
      <c r="M164">
        <v>39.659999999999997</v>
      </c>
      <c r="N164">
        <v>38.924332</v>
      </c>
      <c r="O164">
        <v>2771400</v>
      </c>
      <c r="Q164" s="3">
        <v>43993</v>
      </c>
      <c r="R164">
        <v>18.139999</v>
      </c>
      <c r="S164">
        <v>18.57</v>
      </c>
      <c r="T164">
        <v>17.66</v>
      </c>
      <c r="U164">
        <v>17.760000000000002</v>
      </c>
      <c r="V164">
        <v>17.470697000000001</v>
      </c>
      <c r="W164">
        <v>2751400</v>
      </c>
      <c r="Y164" s="3">
        <v>43993</v>
      </c>
      <c r="Z164">
        <v>26282.509765999999</v>
      </c>
      <c r="AA164">
        <v>26294.080077999999</v>
      </c>
      <c r="AB164">
        <v>25082.720702999999</v>
      </c>
      <c r="AC164">
        <v>25128.169922000001</v>
      </c>
      <c r="AD164">
        <v>25128.169922000001</v>
      </c>
      <c r="AE164">
        <v>647780000</v>
      </c>
    </row>
    <row r="165" spans="1:31">
      <c r="A165" s="3">
        <v>43994</v>
      </c>
      <c r="B165">
        <v>54.540000999999997</v>
      </c>
      <c r="C165">
        <v>54.93</v>
      </c>
      <c r="D165">
        <v>52.060001</v>
      </c>
      <c r="E165">
        <v>53.02</v>
      </c>
      <c r="F165">
        <v>52.767879000000001</v>
      </c>
      <c r="G165">
        <v>689700</v>
      </c>
      <c r="I165" s="3">
        <v>43994</v>
      </c>
      <c r="J165">
        <v>41.290000999999997</v>
      </c>
      <c r="K165">
        <v>41.73</v>
      </c>
      <c r="L165">
        <v>40.240001999999997</v>
      </c>
      <c r="M165">
        <v>41.200001</v>
      </c>
      <c r="N165">
        <v>40.435768000000003</v>
      </c>
      <c r="O165">
        <v>1897000</v>
      </c>
      <c r="Q165" s="3">
        <v>43994</v>
      </c>
      <c r="R165">
        <v>18.530000999999999</v>
      </c>
      <c r="S165">
        <v>18.639999</v>
      </c>
      <c r="T165">
        <v>17.68</v>
      </c>
      <c r="U165">
        <v>18.02</v>
      </c>
      <c r="V165">
        <v>17.890663</v>
      </c>
      <c r="W165">
        <v>1791200</v>
      </c>
      <c r="Y165" s="3">
        <v>43994</v>
      </c>
      <c r="Z165">
        <v>25659.419922000001</v>
      </c>
      <c r="AA165">
        <v>25965.550781000002</v>
      </c>
      <c r="AB165">
        <v>25078.410156000002</v>
      </c>
      <c r="AC165">
        <v>25605.539063</v>
      </c>
      <c r="AD165">
        <v>25605.539063</v>
      </c>
      <c r="AE165">
        <v>514440000</v>
      </c>
    </row>
    <row r="166" spans="1:31">
      <c r="A166" s="3">
        <v>43997</v>
      </c>
      <c r="B166">
        <v>50.41</v>
      </c>
      <c r="C166">
        <v>54.619999</v>
      </c>
      <c r="D166">
        <v>49.66</v>
      </c>
      <c r="E166">
        <v>54.32</v>
      </c>
      <c r="F166">
        <v>54.061698999999997</v>
      </c>
      <c r="G166">
        <v>592800</v>
      </c>
      <c r="I166" s="3">
        <v>43997</v>
      </c>
      <c r="J166">
        <v>39.770000000000003</v>
      </c>
      <c r="K166">
        <v>42.529998999999997</v>
      </c>
      <c r="L166">
        <v>39.590000000000003</v>
      </c>
      <c r="M166">
        <v>41.919998</v>
      </c>
      <c r="N166">
        <v>41.142409999999998</v>
      </c>
      <c r="O166">
        <v>2609900</v>
      </c>
      <c r="Q166" s="3">
        <v>43997</v>
      </c>
      <c r="R166">
        <v>17.23</v>
      </c>
      <c r="S166">
        <v>18.889999</v>
      </c>
      <c r="T166">
        <v>17.23</v>
      </c>
      <c r="U166">
        <v>18.59</v>
      </c>
      <c r="V166">
        <v>18.456572000000001</v>
      </c>
      <c r="W166">
        <v>3117400</v>
      </c>
      <c r="Y166" s="3">
        <v>43997</v>
      </c>
      <c r="Z166">
        <v>25270.390625</v>
      </c>
      <c r="AA166">
        <v>25891.580077999999</v>
      </c>
      <c r="AB166">
        <v>24843.179688</v>
      </c>
      <c r="AC166">
        <v>25763.160156000002</v>
      </c>
      <c r="AD166">
        <v>25763.160156000002</v>
      </c>
      <c r="AE166">
        <v>461230000</v>
      </c>
    </row>
    <row r="167" spans="1:31">
      <c r="A167" s="3">
        <v>43998</v>
      </c>
      <c r="B167">
        <v>57.119999</v>
      </c>
      <c r="C167">
        <v>57.43</v>
      </c>
      <c r="D167">
        <v>54.25</v>
      </c>
      <c r="E167">
        <v>55.099997999999999</v>
      </c>
      <c r="F167">
        <v>54.837986000000001</v>
      </c>
      <c r="G167">
        <v>529500</v>
      </c>
      <c r="I167" s="3">
        <v>43998</v>
      </c>
      <c r="J167">
        <v>45.099997999999999</v>
      </c>
      <c r="K167">
        <v>45.32</v>
      </c>
      <c r="L167">
        <v>43.34</v>
      </c>
      <c r="M167">
        <v>44.59</v>
      </c>
      <c r="N167">
        <v>43.762886000000002</v>
      </c>
      <c r="O167">
        <v>3990000</v>
      </c>
      <c r="Q167" s="3">
        <v>43998</v>
      </c>
      <c r="R167">
        <v>19.48</v>
      </c>
      <c r="S167">
        <v>19.59</v>
      </c>
      <c r="T167">
        <v>18.68</v>
      </c>
      <c r="U167">
        <v>19.149999999999999</v>
      </c>
      <c r="V167">
        <v>19.012550000000001</v>
      </c>
      <c r="W167">
        <v>1956900</v>
      </c>
      <c r="Y167" s="3">
        <v>43998</v>
      </c>
      <c r="Z167">
        <v>26326.679688</v>
      </c>
      <c r="AA167">
        <v>26611.029297000001</v>
      </c>
      <c r="AB167">
        <v>25811.699218999998</v>
      </c>
      <c r="AC167">
        <v>26289.980468999998</v>
      </c>
      <c r="AD167">
        <v>26289.980468999998</v>
      </c>
      <c r="AE167">
        <v>489500000</v>
      </c>
    </row>
    <row r="168" spans="1:31">
      <c r="A168" s="3">
        <v>43999</v>
      </c>
      <c r="B168">
        <v>55.330002</v>
      </c>
      <c r="C168">
        <v>56.080002</v>
      </c>
      <c r="D168">
        <v>54.029998999999997</v>
      </c>
      <c r="E168">
        <v>54.200001</v>
      </c>
      <c r="F168">
        <v>53.942267999999999</v>
      </c>
      <c r="G168">
        <v>533900</v>
      </c>
      <c r="I168" s="3">
        <v>43999</v>
      </c>
      <c r="J168">
        <v>44.59</v>
      </c>
      <c r="K168">
        <v>44.790000999999997</v>
      </c>
      <c r="L168">
        <v>43.700001</v>
      </c>
      <c r="M168">
        <v>44</v>
      </c>
      <c r="N168">
        <v>43.183826000000003</v>
      </c>
      <c r="O168">
        <v>2169200</v>
      </c>
      <c r="Q168" s="3">
        <v>43999</v>
      </c>
      <c r="R168">
        <v>19.149999999999999</v>
      </c>
      <c r="S168">
        <v>19.25</v>
      </c>
      <c r="T168">
        <v>18.579999999999998</v>
      </c>
      <c r="U168">
        <v>18.700001</v>
      </c>
      <c r="V168">
        <v>18.565783</v>
      </c>
      <c r="W168">
        <v>2856000</v>
      </c>
      <c r="Y168" s="3">
        <v>43999</v>
      </c>
      <c r="Z168">
        <v>26330.519531000002</v>
      </c>
      <c r="AA168">
        <v>26400.070313</v>
      </c>
      <c r="AB168">
        <v>26068.410156000002</v>
      </c>
      <c r="AC168">
        <v>26119.609375</v>
      </c>
      <c r="AD168">
        <v>26119.609375</v>
      </c>
      <c r="AE168">
        <v>328830000</v>
      </c>
    </row>
    <row r="169" spans="1:31">
      <c r="A169" s="3">
        <v>44000</v>
      </c>
      <c r="B169">
        <v>53.099997999999999</v>
      </c>
      <c r="C169">
        <v>54.57</v>
      </c>
      <c r="D169">
        <v>53.099997999999999</v>
      </c>
      <c r="E169">
        <v>53.82</v>
      </c>
      <c r="F169">
        <v>53.564075000000003</v>
      </c>
      <c r="G169">
        <v>503100</v>
      </c>
      <c r="I169" s="3">
        <v>44000</v>
      </c>
      <c r="J169">
        <v>43.5</v>
      </c>
      <c r="K169">
        <v>44.43</v>
      </c>
      <c r="L169">
        <v>43.299999</v>
      </c>
      <c r="M169">
        <v>43.52</v>
      </c>
      <c r="N169">
        <v>42.712733999999998</v>
      </c>
      <c r="O169">
        <v>2133300</v>
      </c>
      <c r="Q169" s="3">
        <v>44000</v>
      </c>
      <c r="R169">
        <v>18.450001</v>
      </c>
      <c r="S169">
        <v>18.66</v>
      </c>
      <c r="T169">
        <v>18.209999</v>
      </c>
      <c r="U169">
        <v>18.290001</v>
      </c>
      <c r="V169">
        <v>18.158726000000001</v>
      </c>
      <c r="W169">
        <v>1741200</v>
      </c>
      <c r="Y169" s="3">
        <v>44000</v>
      </c>
      <c r="Z169">
        <v>26016.449218999998</v>
      </c>
      <c r="AA169">
        <v>26154.199218999998</v>
      </c>
      <c r="AB169">
        <v>25848.529297000001</v>
      </c>
      <c r="AC169">
        <v>26080.099609000001</v>
      </c>
      <c r="AD169">
        <v>26080.099609000001</v>
      </c>
      <c r="AE169">
        <v>328390000</v>
      </c>
    </row>
    <row r="170" spans="1:31">
      <c r="A170" s="3">
        <v>44001</v>
      </c>
      <c r="B170">
        <v>55.75</v>
      </c>
      <c r="C170">
        <v>56.32</v>
      </c>
      <c r="D170">
        <v>53.900002000000001</v>
      </c>
      <c r="E170">
        <v>54.860000999999997</v>
      </c>
      <c r="F170">
        <v>54.599128999999998</v>
      </c>
      <c r="G170">
        <v>887500</v>
      </c>
      <c r="I170" s="3">
        <v>44001</v>
      </c>
      <c r="J170">
        <v>44.240001999999997</v>
      </c>
      <c r="K170">
        <v>44.369999</v>
      </c>
      <c r="L170">
        <v>42.360000999999997</v>
      </c>
      <c r="M170">
        <v>42.700001</v>
      </c>
      <c r="N170">
        <v>41.907944000000001</v>
      </c>
      <c r="O170">
        <v>2871100</v>
      </c>
      <c r="Q170" s="3">
        <v>44001</v>
      </c>
      <c r="R170">
        <v>18.489999999999998</v>
      </c>
      <c r="S170">
        <v>18.649999999999999</v>
      </c>
      <c r="T170">
        <v>17.969999000000001</v>
      </c>
      <c r="U170">
        <v>18.32</v>
      </c>
      <c r="V170">
        <v>18.188509</v>
      </c>
      <c r="W170">
        <v>4599000</v>
      </c>
      <c r="Y170" s="3">
        <v>44001</v>
      </c>
      <c r="Z170">
        <v>26213.099609000001</v>
      </c>
      <c r="AA170">
        <v>26451.439452999999</v>
      </c>
      <c r="AB170">
        <v>25759.660156000002</v>
      </c>
      <c r="AC170">
        <v>25871.460938</v>
      </c>
      <c r="AD170">
        <v>25871.460938</v>
      </c>
      <c r="AE170">
        <v>669390000</v>
      </c>
    </row>
    <row r="171" spans="1:31">
      <c r="A171" s="3">
        <v>44004</v>
      </c>
      <c r="B171">
        <v>54.830002</v>
      </c>
      <c r="C171">
        <v>55.400002000000001</v>
      </c>
      <c r="D171">
        <v>53.57</v>
      </c>
      <c r="E171">
        <v>54.889999000000003</v>
      </c>
      <c r="F171">
        <v>54.628985999999998</v>
      </c>
      <c r="G171">
        <v>771400</v>
      </c>
      <c r="I171" s="3">
        <v>44004</v>
      </c>
      <c r="J171">
        <v>42.509998000000003</v>
      </c>
      <c r="K171">
        <v>42.740001999999997</v>
      </c>
      <c r="L171">
        <v>42.02</v>
      </c>
      <c r="M171">
        <v>42.299999</v>
      </c>
      <c r="N171">
        <v>41.515362000000003</v>
      </c>
      <c r="O171">
        <v>1544000</v>
      </c>
      <c r="Q171" s="3">
        <v>44004</v>
      </c>
      <c r="R171">
        <v>18.27</v>
      </c>
      <c r="S171">
        <v>18.360001</v>
      </c>
      <c r="T171">
        <v>17.940000999999999</v>
      </c>
      <c r="U171">
        <v>18.23</v>
      </c>
      <c r="V171">
        <v>18.099153999999999</v>
      </c>
      <c r="W171">
        <v>1659700</v>
      </c>
      <c r="Y171" s="3">
        <v>44004</v>
      </c>
      <c r="Z171">
        <v>25865.080077999999</v>
      </c>
      <c r="AA171">
        <v>26059.810547000001</v>
      </c>
      <c r="AB171">
        <v>25667.679688</v>
      </c>
      <c r="AC171">
        <v>26024.960938</v>
      </c>
      <c r="AD171">
        <v>26024.960938</v>
      </c>
      <c r="AE171">
        <v>351780000</v>
      </c>
    </row>
    <row r="172" spans="1:31">
      <c r="A172" s="3">
        <v>44005</v>
      </c>
      <c r="B172">
        <v>55.82</v>
      </c>
      <c r="C172">
        <v>55.889999000000003</v>
      </c>
      <c r="D172">
        <v>54.560001</v>
      </c>
      <c r="E172">
        <v>54.66</v>
      </c>
      <c r="F172">
        <v>54.400081999999998</v>
      </c>
      <c r="G172">
        <v>637600</v>
      </c>
      <c r="I172" s="3">
        <v>44005</v>
      </c>
      <c r="J172">
        <v>42.939999</v>
      </c>
      <c r="K172">
        <v>43.169998</v>
      </c>
      <c r="L172">
        <v>42.200001</v>
      </c>
      <c r="M172">
        <v>42.220001000000003</v>
      </c>
      <c r="N172">
        <v>41.436847999999998</v>
      </c>
      <c r="O172">
        <v>1539700</v>
      </c>
      <c r="Q172" s="3">
        <v>44005</v>
      </c>
      <c r="R172">
        <v>18.649999999999999</v>
      </c>
      <c r="S172">
        <v>18.670000000000002</v>
      </c>
      <c r="T172">
        <v>18.18</v>
      </c>
      <c r="U172">
        <v>18.290001</v>
      </c>
      <c r="V172">
        <v>18.158726000000001</v>
      </c>
      <c r="W172">
        <v>2112700</v>
      </c>
      <c r="Y172" s="3">
        <v>44005</v>
      </c>
      <c r="Z172">
        <v>26159.390625</v>
      </c>
      <c r="AA172">
        <v>26314.970702999999</v>
      </c>
      <c r="AB172">
        <v>26105.970702999999</v>
      </c>
      <c r="AC172">
        <v>26156.099609000001</v>
      </c>
      <c r="AD172">
        <v>26156.099609000001</v>
      </c>
      <c r="AE172">
        <v>389980000</v>
      </c>
    </row>
    <row r="173" spans="1:31">
      <c r="A173" s="3">
        <v>44006</v>
      </c>
      <c r="B173">
        <v>53.689999</v>
      </c>
      <c r="C173">
        <v>54.169998</v>
      </c>
      <c r="D173">
        <v>52.169998</v>
      </c>
      <c r="E173">
        <v>52.57</v>
      </c>
      <c r="F173">
        <v>52.320019000000002</v>
      </c>
      <c r="G173">
        <v>974200</v>
      </c>
      <c r="I173" s="3">
        <v>44006</v>
      </c>
      <c r="J173">
        <v>41.919998</v>
      </c>
      <c r="K173">
        <v>41.990001999999997</v>
      </c>
      <c r="L173">
        <v>40.590000000000003</v>
      </c>
      <c r="M173">
        <v>40.669998</v>
      </c>
      <c r="N173">
        <v>39.915596000000001</v>
      </c>
      <c r="O173">
        <v>2122300</v>
      </c>
      <c r="Q173" s="3">
        <v>44006</v>
      </c>
      <c r="R173">
        <v>17.98</v>
      </c>
      <c r="S173">
        <v>17.98</v>
      </c>
      <c r="T173">
        <v>17.48</v>
      </c>
      <c r="U173">
        <v>17.57</v>
      </c>
      <c r="V173">
        <v>17.443892000000002</v>
      </c>
      <c r="W173">
        <v>2115400</v>
      </c>
      <c r="Y173" s="3">
        <v>44006</v>
      </c>
      <c r="Z173">
        <v>25992.960938</v>
      </c>
      <c r="AA173">
        <v>25992.960938</v>
      </c>
      <c r="AB173">
        <v>25296.730468999998</v>
      </c>
      <c r="AC173">
        <v>25445.939452999999</v>
      </c>
      <c r="AD173">
        <v>25445.939452999999</v>
      </c>
      <c r="AE173">
        <v>450120000</v>
      </c>
    </row>
    <row r="174" spans="1:31">
      <c r="A174" s="3">
        <v>44007</v>
      </c>
      <c r="B174">
        <v>52.650002000000001</v>
      </c>
      <c r="C174">
        <v>53.91</v>
      </c>
      <c r="D174">
        <v>51.759998000000003</v>
      </c>
      <c r="E174">
        <v>53.880001</v>
      </c>
      <c r="F174">
        <v>53.623790999999997</v>
      </c>
      <c r="G174">
        <v>476400</v>
      </c>
      <c r="I174" s="3">
        <v>44007</v>
      </c>
      <c r="J174">
        <v>40.25</v>
      </c>
      <c r="K174">
        <v>41.459999000000003</v>
      </c>
      <c r="L174">
        <v>39.900002000000001</v>
      </c>
      <c r="M174">
        <v>41.419998</v>
      </c>
      <c r="N174">
        <v>40.651684000000003</v>
      </c>
      <c r="O174">
        <v>1839100</v>
      </c>
      <c r="Q174" s="3">
        <v>44007</v>
      </c>
      <c r="R174">
        <v>17.450001</v>
      </c>
      <c r="S174">
        <v>17.850000000000001</v>
      </c>
      <c r="T174">
        <v>17.149999999999999</v>
      </c>
      <c r="U174">
        <v>17.829999999999998</v>
      </c>
      <c r="V174">
        <v>17.702026</v>
      </c>
      <c r="W174">
        <v>2545400</v>
      </c>
      <c r="Y174" s="3">
        <v>44007</v>
      </c>
      <c r="Z174">
        <v>25365.220702999999</v>
      </c>
      <c r="AA174">
        <v>25769.609375</v>
      </c>
      <c r="AB174">
        <v>25209.789063</v>
      </c>
      <c r="AC174">
        <v>25745.599609000001</v>
      </c>
      <c r="AD174">
        <v>25745.599609000001</v>
      </c>
      <c r="AE174">
        <v>384560000</v>
      </c>
    </row>
    <row r="175" spans="1:31">
      <c r="A175" s="3">
        <v>44008</v>
      </c>
      <c r="B175">
        <v>53.200001</v>
      </c>
      <c r="C175">
        <v>53.490001999999997</v>
      </c>
      <c r="D175">
        <v>51.779998999999997</v>
      </c>
      <c r="E175">
        <v>52.68</v>
      </c>
      <c r="F175">
        <v>52.429496999999998</v>
      </c>
      <c r="G175">
        <v>857200</v>
      </c>
      <c r="I175" s="3">
        <v>44008</v>
      </c>
      <c r="J175">
        <v>40.959999000000003</v>
      </c>
      <c r="K175">
        <v>41.110000999999997</v>
      </c>
      <c r="L175">
        <v>40.119999</v>
      </c>
      <c r="M175">
        <v>40.599997999999999</v>
      </c>
      <c r="N175">
        <v>39.846893000000001</v>
      </c>
      <c r="O175">
        <v>2897100</v>
      </c>
      <c r="Q175" s="3">
        <v>44008</v>
      </c>
      <c r="R175">
        <v>17.66</v>
      </c>
      <c r="S175">
        <v>17.809999000000001</v>
      </c>
      <c r="T175">
        <v>17.510000000000002</v>
      </c>
      <c r="U175">
        <v>17.649999999999999</v>
      </c>
      <c r="V175">
        <v>17.523316999999999</v>
      </c>
      <c r="W175">
        <v>3891300</v>
      </c>
      <c r="Y175" s="3">
        <v>44008</v>
      </c>
      <c r="Z175">
        <v>25641.689452999999</v>
      </c>
      <c r="AA175">
        <v>25641.689452999999</v>
      </c>
      <c r="AB175">
        <v>24971.029297000001</v>
      </c>
      <c r="AC175">
        <v>25015.550781000002</v>
      </c>
      <c r="AD175">
        <v>25015.550781000002</v>
      </c>
      <c r="AE175">
        <v>640860000</v>
      </c>
    </row>
    <row r="176" spans="1:31">
      <c r="A176" s="3">
        <v>44011</v>
      </c>
      <c r="B176">
        <v>53.330002</v>
      </c>
      <c r="C176">
        <v>54.529998999999997</v>
      </c>
      <c r="D176">
        <v>52.82</v>
      </c>
      <c r="E176">
        <v>54.07</v>
      </c>
      <c r="F176">
        <v>53.812885000000001</v>
      </c>
      <c r="G176">
        <v>650400</v>
      </c>
      <c r="I176" s="3">
        <v>44011</v>
      </c>
      <c r="J176">
        <v>40.700001</v>
      </c>
      <c r="K176">
        <v>41.349997999999999</v>
      </c>
      <c r="L176">
        <v>40.540000999999997</v>
      </c>
      <c r="M176">
        <v>40.900002000000001</v>
      </c>
      <c r="N176">
        <v>40.543773999999999</v>
      </c>
      <c r="O176">
        <v>1709900</v>
      </c>
      <c r="Q176" s="3">
        <v>44011</v>
      </c>
      <c r="R176">
        <v>17.899999999999999</v>
      </c>
      <c r="S176">
        <v>18.139999</v>
      </c>
      <c r="T176">
        <v>17.66</v>
      </c>
      <c r="U176">
        <v>17.799999</v>
      </c>
      <c r="V176">
        <v>17.672239000000001</v>
      </c>
      <c r="W176">
        <v>3126500</v>
      </c>
      <c r="Y176" s="3">
        <v>44011</v>
      </c>
      <c r="Z176">
        <v>25152.449218999998</v>
      </c>
      <c r="AA176">
        <v>25601.150390999999</v>
      </c>
      <c r="AB176">
        <v>25096.160156000002</v>
      </c>
      <c r="AC176">
        <v>25595.800781000002</v>
      </c>
      <c r="AD176">
        <v>25595.800781000002</v>
      </c>
      <c r="AE176">
        <v>378070000</v>
      </c>
    </row>
    <row r="177" spans="1:31">
      <c r="A177" s="3">
        <v>44012</v>
      </c>
      <c r="B177">
        <v>53.41</v>
      </c>
      <c r="C177">
        <v>54.290000999999997</v>
      </c>
      <c r="D177">
        <v>52.849997999999999</v>
      </c>
      <c r="E177">
        <v>53.650002000000001</v>
      </c>
      <c r="F177">
        <v>53.394886</v>
      </c>
      <c r="G177">
        <v>741100</v>
      </c>
      <c r="I177" s="3">
        <v>44012</v>
      </c>
      <c r="J177">
        <v>40.619999</v>
      </c>
      <c r="K177">
        <v>41.639999000000003</v>
      </c>
      <c r="L177">
        <v>40.400002000000001</v>
      </c>
      <c r="M177">
        <v>41.41</v>
      </c>
      <c r="N177">
        <v>41.049332</v>
      </c>
      <c r="O177">
        <v>1701600</v>
      </c>
      <c r="Q177" s="3">
        <v>44012</v>
      </c>
      <c r="R177">
        <v>17.629999000000002</v>
      </c>
      <c r="S177">
        <v>18.059999000000001</v>
      </c>
      <c r="T177">
        <v>17.57</v>
      </c>
      <c r="U177">
        <v>17.969999000000001</v>
      </c>
      <c r="V177">
        <v>17.841021000000001</v>
      </c>
      <c r="W177">
        <v>2220600</v>
      </c>
      <c r="Y177" s="3">
        <v>44012</v>
      </c>
      <c r="Z177">
        <v>25512.429688</v>
      </c>
      <c r="AA177">
        <v>25905.380859000001</v>
      </c>
      <c r="AB177">
        <v>25475.140625</v>
      </c>
      <c r="AC177">
        <v>25812.880859000001</v>
      </c>
      <c r="AD177">
        <v>25812.880859000001</v>
      </c>
      <c r="AE177">
        <v>410780000</v>
      </c>
    </row>
    <row r="178" spans="1:31">
      <c r="A178" s="3">
        <v>44013</v>
      </c>
      <c r="B178">
        <v>54.09</v>
      </c>
      <c r="C178">
        <v>54.380001</v>
      </c>
      <c r="D178">
        <v>52.779998999999997</v>
      </c>
      <c r="E178">
        <v>52.919998</v>
      </c>
      <c r="F178">
        <v>52.668354000000001</v>
      </c>
      <c r="G178">
        <v>990400</v>
      </c>
      <c r="I178" s="3">
        <v>44013</v>
      </c>
      <c r="J178">
        <v>41.400002000000001</v>
      </c>
      <c r="K178">
        <v>41.490001999999997</v>
      </c>
      <c r="L178">
        <v>39.950001</v>
      </c>
      <c r="M178">
        <v>40.380001</v>
      </c>
      <c r="N178">
        <v>40.028300999999999</v>
      </c>
      <c r="O178">
        <v>2408900</v>
      </c>
      <c r="Q178" s="3">
        <v>44013</v>
      </c>
      <c r="R178">
        <v>18.049999</v>
      </c>
      <c r="S178">
        <v>18.16</v>
      </c>
      <c r="T178">
        <v>17.43</v>
      </c>
      <c r="U178">
        <v>17.48</v>
      </c>
      <c r="V178">
        <v>17.354538000000002</v>
      </c>
      <c r="W178">
        <v>1479800</v>
      </c>
      <c r="Y178" s="3">
        <v>44013</v>
      </c>
      <c r="Z178">
        <v>25879.380859000001</v>
      </c>
      <c r="AA178">
        <v>26019.310547000001</v>
      </c>
      <c r="AB178">
        <v>25713.609375</v>
      </c>
      <c r="AC178">
        <v>25734.970702999999</v>
      </c>
      <c r="AD178">
        <v>25734.970702999999</v>
      </c>
      <c r="AE178">
        <v>373180000</v>
      </c>
    </row>
    <row r="179" spans="1:31">
      <c r="A179" s="3">
        <v>44014</v>
      </c>
      <c r="B179">
        <v>54.259998000000003</v>
      </c>
      <c r="C179">
        <v>55.98</v>
      </c>
      <c r="D179">
        <v>53.310001</v>
      </c>
      <c r="E179">
        <v>54.220001000000003</v>
      </c>
      <c r="F179">
        <v>53.962173</v>
      </c>
      <c r="G179">
        <v>544200</v>
      </c>
      <c r="I179" s="3">
        <v>44014</v>
      </c>
      <c r="J179">
        <v>41.139999000000003</v>
      </c>
      <c r="K179">
        <v>42.099997999999999</v>
      </c>
      <c r="L179">
        <v>41.139999000000003</v>
      </c>
      <c r="M179">
        <v>41.400002000000001</v>
      </c>
      <c r="N179">
        <v>41.039417</v>
      </c>
      <c r="O179">
        <v>2072000</v>
      </c>
      <c r="Q179" s="3">
        <v>44014</v>
      </c>
      <c r="R179">
        <v>17.870000999999998</v>
      </c>
      <c r="S179">
        <v>18.27</v>
      </c>
      <c r="T179">
        <v>17.690000999999999</v>
      </c>
      <c r="U179">
        <v>17.879999000000002</v>
      </c>
      <c r="V179">
        <v>17.751664999999999</v>
      </c>
      <c r="W179">
        <v>921800</v>
      </c>
      <c r="Y179" s="3">
        <v>44014</v>
      </c>
      <c r="Z179">
        <v>25936.449218999998</v>
      </c>
      <c r="AA179">
        <v>26204.410156000002</v>
      </c>
      <c r="AB179">
        <v>25778.119140999999</v>
      </c>
      <c r="AC179">
        <v>25827.359375</v>
      </c>
      <c r="AD179">
        <v>25827.359375</v>
      </c>
      <c r="AE179">
        <v>349130000</v>
      </c>
    </row>
    <row r="180" spans="1:31">
      <c r="A180" s="3">
        <v>44018</v>
      </c>
      <c r="B180">
        <v>55.639999000000003</v>
      </c>
      <c r="C180">
        <v>55.790000999999997</v>
      </c>
      <c r="D180">
        <v>53.810001</v>
      </c>
      <c r="E180">
        <v>54.82</v>
      </c>
      <c r="F180">
        <v>54.559319000000002</v>
      </c>
      <c r="G180">
        <v>452300</v>
      </c>
      <c r="I180" s="3">
        <v>44018</v>
      </c>
      <c r="J180">
        <v>42.380001</v>
      </c>
      <c r="K180">
        <v>42.419998</v>
      </c>
      <c r="L180">
        <v>40.630001</v>
      </c>
      <c r="M180">
        <v>41.650002000000001</v>
      </c>
      <c r="N180">
        <v>41.287242999999997</v>
      </c>
      <c r="O180">
        <v>2405000</v>
      </c>
      <c r="Q180" s="3">
        <v>44018</v>
      </c>
      <c r="R180">
        <v>18.329999999999998</v>
      </c>
      <c r="S180">
        <v>18.370000999999998</v>
      </c>
      <c r="T180">
        <v>17.91</v>
      </c>
      <c r="U180">
        <v>18.139999</v>
      </c>
      <c r="V180">
        <v>18.009799999999998</v>
      </c>
      <c r="W180">
        <v>1641700</v>
      </c>
      <c r="Y180" s="3">
        <v>44018</v>
      </c>
      <c r="Z180">
        <v>25996.080077999999</v>
      </c>
      <c r="AA180">
        <v>26297.529297000001</v>
      </c>
      <c r="AB180">
        <v>25996.080077999999</v>
      </c>
      <c r="AC180">
        <v>26287.029297000001</v>
      </c>
      <c r="AD180">
        <v>26287.029297000001</v>
      </c>
      <c r="AE180">
        <v>340690000</v>
      </c>
    </row>
    <row r="181" spans="1:31">
      <c r="A181" s="3">
        <v>44019</v>
      </c>
      <c r="B181">
        <v>54.240001999999997</v>
      </c>
      <c r="C181">
        <v>54.91</v>
      </c>
      <c r="D181">
        <v>53.650002000000001</v>
      </c>
      <c r="E181">
        <v>53.799999</v>
      </c>
      <c r="F181">
        <v>53.544170000000001</v>
      </c>
      <c r="G181">
        <v>506200</v>
      </c>
      <c r="I181" s="3">
        <v>44019</v>
      </c>
      <c r="J181">
        <v>41.099997999999999</v>
      </c>
      <c r="K181">
        <v>41.650002000000001</v>
      </c>
      <c r="L181">
        <v>40.610000999999997</v>
      </c>
      <c r="M181">
        <v>41.18</v>
      </c>
      <c r="N181">
        <v>40.821334999999998</v>
      </c>
      <c r="O181">
        <v>2659300</v>
      </c>
      <c r="Q181" s="3">
        <v>44019</v>
      </c>
      <c r="R181">
        <v>17.91</v>
      </c>
      <c r="S181">
        <v>18.219999000000001</v>
      </c>
      <c r="T181">
        <v>17.690000999999999</v>
      </c>
      <c r="U181">
        <v>17.739999999999998</v>
      </c>
      <c r="V181">
        <v>17.612670999999999</v>
      </c>
      <c r="W181">
        <v>1428000</v>
      </c>
      <c r="Y181" s="3">
        <v>44019</v>
      </c>
      <c r="Z181">
        <v>26172.009765999999</v>
      </c>
      <c r="AA181">
        <v>26174.929688</v>
      </c>
      <c r="AB181">
        <v>25866.580077999999</v>
      </c>
      <c r="AC181">
        <v>25890.179688</v>
      </c>
      <c r="AD181">
        <v>25890.179688</v>
      </c>
      <c r="AE181">
        <v>346820000</v>
      </c>
    </row>
    <row r="182" spans="1:31">
      <c r="A182" s="3">
        <v>44020</v>
      </c>
      <c r="B182">
        <v>53.77</v>
      </c>
      <c r="C182">
        <v>53.990001999999997</v>
      </c>
      <c r="D182">
        <v>52.43</v>
      </c>
      <c r="E182">
        <v>52.82</v>
      </c>
      <c r="F182">
        <v>52.568829000000001</v>
      </c>
      <c r="G182">
        <v>703000</v>
      </c>
      <c r="I182" s="3">
        <v>44020</v>
      </c>
      <c r="J182">
        <v>41.389999000000003</v>
      </c>
      <c r="K182">
        <v>41.389999000000003</v>
      </c>
      <c r="L182">
        <v>39.279998999999997</v>
      </c>
      <c r="M182">
        <v>39.659999999999997</v>
      </c>
      <c r="N182">
        <v>39.314571000000001</v>
      </c>
      <c r="O182">
        <v>3177100</v>
      </c>
      <c r="Q182" s="3">
        <v>44020</v>
      </c>
      <c r="R182">
        <v>17.829999999999998</v>
      </c>
      <c r="S182">
        <v>17.959999</v>
      </c>
      <c r="T182">
        <v>17.219999000000001</v>
      </c>
      <c r="U182">
        <v>17.34</v>
      </c>
      <c r="V182">
        <v>17.215541999999999</v>
      </c>
      <c r="W182">
        <v>1340800</v>
      </c>
      <c r="Y182" s="3">
        <v>44020</v>
      </c>
      <c r="Z182">
        <v>25950.060547000001</v>
      </c>
      <c r="AA182">
        <v>26109.490234000001</v>
      </c>
      <c r="AB182">
        <v>25816.25</v>
      </c>
      <c r="AC182">
        <v>26067.279297000001</v>
      </c>
      <c r="AD182">
        <v>26067.279297000001</v>
      </c>
      <c r="AE182">
        <v>337300000</v>
      </c>
    </row>
    <row r="183" spans="1:31">
      <c r="A183" s="3">
        <v>44021</v>
      </c>
      <c r="B183">
        <v>52.869999</v>
      </c>
      <c r="C183">
        <v>52.869999</v>
      </c>
      <c r="D183">
        <v>50.380001</v>
      </c>
      <c r="E183">
        <v>51.080002</v>
      </c>
      <c r="F183">
        <v>50.837105000000001</v>
      </c>
      <c r="G183">
        <v>1019000</v>
      </c>
      <c r="I183" s="3">
        <v>44021</v>
      </c>
      <c r="J183">
        <v>39.5</v>
      </c>
      <c r="K183">
        <v>39.610000999999997</v>
      </c>
      <c r="L183">
        <v>38.509998000000003</v>
      </c>
      <c r="M183">
        <v>38.799999</v>
      </c>
      <c r="N183">
        <v>38.462063000000001</v>
      </c>
      <c r="O183">
        <v>2644900</v>
      </c>
      <c r="Q183" s="3">
        <v>44021</v>
      </c>
      <c r="R183">
        <v>17.389999</v>
      </c>
      <c r="S183">
        <v>17.48</v>
      </c>
      <c r="T183">
        <v>16.739999999999998</v>
      </c>
      <c r="U183">
        <v>16.91</v>
      </c>
      <c r="V183">
        <v>16.788630000000001</v>
      </c>
      <c r="W183">
        <v>1397800</v>
      </c>
      <c r="Y183" s="3">
        <v>44021</v>
      </c>
      <c r="Z183">
        <v>26094.919922000001</v>
      </c>
      <c r="AA183">
        <v>26103.279297000001</v>
      </c>
      <c r="AB183">
        <v>25523.509765999999</v>
      </c>
      <c r="AC183">
        <v>25706.089843999998</v>
      </c>
      <c r="AD183">
        <v>25706.089843999998</v>
      </c>
      <c r="AE183">
        <v>387610000</v>
      </c>
    </row>
    <row r="184" spans="1:31">
      <c r="A184" s="3">
        <v>44022</v>
      </c>
      <c r="B184">
        <v>50.959999000000003</v>
      </c>
      <c r="C184">
        <v>52.669998</v>
      </c>
      <c r="D184">
        <v>50.790000999999997</v>
      </c>
      <c r="E184">
        <v>52.639999000000003</v>
      </c>
      <c r="F184">
        <v>52.389687000000002</v>
      </c>
      <c r="G184">
        <v>557200</v>
      </c>
      <c r="I184" s="3">
        <v>44022</v>
      </c>
      <c r="J184">
        <v>38.909999999999997</v>
      </c>
      <c r="K184">
        <v>40.599997999999999</v>
      </c>
      <c r="L184">
        <v>38.869999</v>
      </c>
      <c r="M184">
        <v>40.450001</v>
      </c>
      <c r="N184">
        <v>40.097690999999998</v>
      </c>
      <c r="O184">
        <v>1752900</v>
      </c>
      <c r="Q184" s="3">
        <v>44022</v>
      </c>
      <c r="R184">
        <v>16.91</v>
      </c>
      <c r="S184">
        <v>17.52</v>
      </c>
      <c r="T184">
        <v>16.899999999999999</v>
      </c>
      <c r="U184">
        <v>17.48</v>
      </c>
      <c r="V184">
        <v>17.354538000000002</v>
      </c>
      <c r="W184">
        <v>919400</v>
      </c>
      <c r="Y184" s="3">
        <v>44022</v>
      </c>
      <c r="Z184">
        <v>25690.349609000001</v>
      </c>
      <c r="AA184">
        <v>26101.320313</v>
      </c>
      <c r="AB184">
        <v>25637.5</v>
      </c>
      <c r="AC184">
        <v>26075.300781000002</v>
      </c>
      <c r="AD184">
        <v>26075.300781000002</v>
      </c>
      <c r="AE184">
        <v>338170000</v>
      </c>
    </row>
    <row r="185" spans="1:31">
      <c r="A185" s="3">
        <v>44025</v>
      </c>
      <c r="B185">
        <v>53.5</v>
      </c>
      <c r="C185">
        <v>53.5</v>
      </c>
      <c r="D185">
        <v>52.119999</v>
      </c>
      <c r="E185">
        <v>52.139999000000003</v>
      </c>
      <c r="F185">
        <v>51.892063</v>
      </c>
      <c r="G185">
        <v>630300</v>
      </c>
      <c r="I185" s="3">
        <v>44025</v>
      </c>
      <c r="J185">
        <v>40.889999000000003</v>
      </c>
      <c r="K185">
        <v>41.169998</v>
      </c>
      <c r="L185">
        <v>39.880001</v>
      </c>
      <c r="M185">
        <v>39.939999</v>
      </c>
      <c r="N185">
        <v>39.592132999999997</v>
      </c>
      <c r="O185">
        <v>2211800</v>
      </c>
      <c r="Q185" s="3">
        <v>44025</v>
      </c>
      <c r="R185">
        <v>17.73</v>
      </c>
      <c r="S185">
        <v>18.200001</v>
      </c>
      <c r="T185">
        <v>17.57</v>
      </c>
      <c r="U185">
        <v>18</v>
      </c>
      <c r="V185">
        <v>17.870806000000002</v>
      </c>
      <c r="W185">
        <v>2438800</v>
      </c>
      <c r="Y185" s="3">
        <v>44025</v>
      </c>
      <c r="Z185">
        <v>26225.070313</v>
      </c>
      <c r="AA185">
        <v>26639.089843999998</v>
      </c>
      <c r="AB185">
        <v>26044.230468999998</v>
      </c>
      <c r="AC185">
        <v>26085.800781000002</v>
      </c>
      <c r="AD185">
        <v>26085.800781000002</v>
      </c>
      <c r="AE185">
        <v>425320000</v>
      </c>
    </row>
    <row r="186" spans="1:31">
      <c r="A186" s="3">
        <v>44026</v>
      </c>
      <c r="B186">
        <v>52.060001</v>
      </c>
      <c r="C186">
        <v>53.439999</v>
      </c>
      <c r="D186">
        <v>51.560001</v>
      </c>
      <c r="E186">
        <v>53.360000999999997</v>
      </c>
      <c r="F186">
        <v>53.106262000000001</v>
      </c>
      <c r="G186">
        <v>306100</v>
      </c>
      <c r="I186" s="3">
        <v>44026</v>
      </c>
      <c r="J186">
        <v>39.759998000000003</v>
      </c>
      <c r="K186">
        <v>41.119999</v>
      </c>
      <c r="L186">
        <v>39.479999999999997</v>
      </c>
      <c r="M186">
        <v>41.060001</v>
      </c>
      <c r="N186">
        <v>40.702381000000003</v>
      </c>
      <c r="O186">
        <v>1670200</v>
      </c>
      <c r="Q186" s="3">
        <v>44026</v>
      </c>
      <c r="R186">
        <v>18</v>
      </c>
      <c r="S186">
        <v>18.530000999999999</v>
      </c>
      <c r="T186">
        <v>17.860001</v>
      </c>
      <c r="U186">
        <v>18.5</v>
      </c>
      <c r="V186">
        <v>18.367215999999999</v>
      </c>
      <c r="W186">
        <v>2077200</v>
      </c>
      <c r="Y186" s="3">
        <v>44026</v>
      </c>
      <c r="Z186">
        <v>26044.169922000001</v>
      </c>
      <c r="AA186">
        <v>26690.519531000002</v>
      </c>
      <c r="AB186">
        <v>25994.980468999998</v>
      </c>
      <c r="AC186">
        <v>26642.589843999998</v>
      </c>
      <c r="AD186">
        <v>26642.589843999998</v>
      </c>
      <c r="AE186">
        <v>401640000</v>
      </c>
    </row>
    <row r="187" spans="1:31">
      <c r="A187" s="3">
        <v>44027</v>
      </c>
      <c r="B187">
        <v>54.919998</v>
      </c>
      <c r="C187">
        <v>55.610000999999997</v>
      </c>
      <c r="D187">
        <v>54.080002</v>
      </c>
      <c r="E187">
        <v>55.18</v>
      </c>
      <c r="F187">
        <v>54.917610000000003</v>
      </c>
      <c r="G187">
        <v>451100</v>
      </c>
      <c r="I187" s="3">
        <v>44027</v>
      </c>
      <c r="J187">
        <v>41.84</v>
      </c>
      <c r="K187">
        <v>42.029998999999997</v>
      </c>
      <c r="L187">
        <v>40.759998000000003</v>
      </c>
      <c r="M187">
        <v>41.68</v>
      </c>
      <c r="N187">
        <v>41.316977999999999</v>
      </c>
      <c r="O187">
        <v>1864600</v>
      </c>
      <c r="Q187" s="3">
        <v>44027</v>
      </c>
      <c r="R187">
        <v>19</v>
      </c>
      <c r="S187">
        <v>19.57</v>
      </c>
      <c r="T187">
        <v>18.989999999999998</v>
      </c>
      <c r="U187">
        <v>19.549999</v>
      </c>
      <c r="V187">
        <v>19.409679000000001</v>
      </c>
      <c r="W187">
        <v>2212800</v>
      </c>
      <c r="Y187" s="3">
        <v>44027</v>
      </c>
      <c r="Z187">
        <v>27009.810547000001</v>
      </c>
      <c r="AA187">
        <v>27071.330077999999</v>
      </c>
      <c r="AB187">
        <v>26692.480468999998</v>
      </c>
      <c r="AC187">
        <v>26870.099609000001</v>
      </c>
      <c r="AD187">
        <v>26870.099609000001</v>
      </c>
      <c r="AE187">
        <v>384900000</v>
      </c>
    </row>
    <row r="188" spans="1:31">
      <c r="A188" s="3">
        <v>44028</v>
      </c>
      <c r="B188">
        <v>54.93</v>
      </c>
      <c r="C188">
        <v>56.32</v>
      </c>
      <c r="D188">
        <v>54.52</v>
      </c>
      <c r="E188">
        <v>55.369999</v>
      </c>
      <c r="F188">
        <v>55.106704999999998</v>
      </c>
      <c r="G188">
        <v>660200</v>
      </c>
      <c r="I188" s="3">
        <v>44028</v>
      </c>
      <c r="J188">
        <v>41.5</v>
      </c>
      <c r="K188">
        <v>42.389999000000003</v>
      </c>
      <c r="L188">
        <v>41.169998</v>
      </c>
      <c r="M188">
        <v>41.759998000000003</v>
      </c>
      <c r="N188">
        <v>41.396278000000002</v>
      </c>
      <c r="O188">
        <v>1848000</v>
      </c>
      <c r="Q188" s="3">
        <v>44028</v>
      </c>
      <c r="R188">
        <v>19.48</v>
      </c>
      <c r="S188">
        <v>19.719999000000001</v>
      </c>
      <c r="T188">
        <v>19.280000999999999</v>
      </c>
      <c r="U188">
        <v>19.399999999999999</v>
      </c>
      <c r="V188">
        <v>19.260757000000002</v>
      </c>
      <c r="W188">
        <v>1236500</v>
      </c>
      <c r="Y188" s="3">
        <v>44028</v>
      </c>
      <c r="Z188">
        <v>26746.570313</v>
      </c>
      <c r="AA188">
        <v>26879.160156000002</v>
      </c>
      <c r="AB188">
        <v>26590.009765999999</v>
      </c>
      <c r="AC188">
        <v>26734.710938</v>
      </c>
      <c r="AD188">
        <v>26734.710938</v>
      </c>
      <c r="AE188">
        <v>287330000</v>
      </c>
    </row>
    <row r="189" spans="1:31">
      <c r="A189" s="3">
        <v>44029</v>
      </c>
      <c r="B189">
        <v>55.599997999999999</v>
      </c>
      <c r="C189">
        <v>56.139999000000003</v>
      </c>
      <c r="D189">
        <v>55.380001</v>
      </c>
      <c r="E189">
        <v>55.740001999999997</v>
      </c>
      <c r="F189">
        <v>55.474944999999998</v>
      </c>
      <c r="G189">
        <v>418000</v>
      </c>
      <c r="I189" s="3">
        <v>44029</v>
      </c>
      <c r="J189">
        <v>41.970001000000003</v>
      </c>
      <c r="K189">
        <v>42.290000999999997</v>
      </c>
      <c r="L189">
        <v>41.209999000000003</v>
      </c>
      <c r="M189">
        <v>41.259998000000003</v>
      </c>
      <c r="N189">
        <v>40.900635000000001</v>
      </c>
      <c r="O189">
        <v>1176200</v>
      </c>
      <c r="Q189" s="3">
        <v>44029</v>
      </c>
      <c r="R189">
        <v>19.48</v>
      </c>
      <c r="S189">
        <v>19.66</v>
      </c>
      <c r="T189">
        <v>19.350000000000001</v>
      </c>
      <c r="U189">
        <v>19.389999</v>
      </c>
      <c r="V189">
        <v>19.250827999999998</v>
      </c>
      <c r="W189">
        <v>734200</v>
      </c>
      <c r="Y189" s="3">
        <v>44029</v>
      </c>
      <c r="Z189">
        <v>26774.619140999999</v>
      </c>
      <c r="AA189">
        <v>26808.429688</v>
      </c>
      <c r="AB189">
        <v>26619.880859000001</v>
      </c>
      <c r="AC189">
        <v>26671.949218999998</v>
      </c>
      <c r="AD189">
        <v>26671.949218999998</v>
      </c>
      <c r="AE189">
        <v>296460000</v>
      </c>
    </row>
    <row r="190" spans="1:31">
      <c r="A190" s="3">
        <v>44032</v>
      </c>
      <c r="B190">
        <v>55.16</v>
      </c>
      <c r="C190">
        <v>55.900002000000001</v>
      </c>
      <c r="D190">
        <v>54.119999</v>
      </c>
      <c r="E190">
        <v>54.380001</v>
      </c>
      <c r="F190">
        <v>54.121414000000001</v>
      </c>
      <c r="G190">
        <v>587800</v>
      </c>
      <c r="I190" s="3">
        <v>44032</v>
      </c>
      <c r="J190">
        <v>40.869999</v>
      </c>
      <c r="K190">
        <v>41.279998999999997</v>
      </c>
      <c r="L190">
        <v>40.419998</v>
      </c>
      <c r="M190">
        <v>40.700001</v>
      </c>
      <c r="N190">
        <v>40.345516000000003</v>
      </c>
      <c r="O190">
        <v>2001700</v>
      </c>
      <c r="Q190" s="3">
        <v>44032</v>
      </c>
      <c r="R190">
        <v>19.260000000000002</v>
      </c>
      <c r="S190">
        <v>19.489999999999998</v>
      </c>
      <c r="T190">
        <v>18.84</v>
      </c>
      <c r="U190">
        <v>18.920000000000002</v>
      </c>
      <c r="V190">
        <v>18.784203000000002</v>
      </c>
      <c r="W190">
        <v>1480200</v>
      </c>
      <c r="Y190" s="3">
        <v>44032</v>
      </c>
      <c r="Z190">
        <v>26660.289063</v>
      </c>
      <c r="AA190">
        <v>26765.019531000002</v>
      </c>
      <c r="AB190">
        <v>26504.199218999998</v>
      </c>
      <c r="AC190">
        <v>26680.869140999999</v>
      </c>
      <c r="AD190">
        <v>26680.869140999999</v>
      </c>
      <c r="AE190">
        <v>309390000</v>
      </c>
    </row>
    <row r="191" spans="1:31">
      <c r="A191" s="3">
        <v>44033</v>
      </c>
      <c r="B191">
        <v>54.799999</v>
      </c>
      <c r="C191">
        <v>56.220001000000003</v>
      </c>
      <c r="D191">
        <v>54.799999</v>
      </c>
      <c r="E191">
        <v>55.709999000000003</v>
      </c>
      <c r="F191">
        <v>55.445087000000001</v>
      </c>
      <c r="G191">
        <v>460400</v>
      </c>
      <c r="I191" s="3">
        <v>44033</v>
      </c>
      <c r="J191">
        <v>40.900002000000001</v>
      </c>
      <c r="K191">
        <v>42.099997999999999</v>
      </c>
      <c r="L191">
        <v>40.889999000000003</v>
      </c>
      <c r="M191">
        <v>41.889999000000003</v>
      </c>
      <c r="N191">
        <v>41.525149999999996</v>
      </c>
      <c r="O191">
        <v>1808300</v>
      </c>
      <c r="Q191" s="3">
        <v>44033</v>
      </c>
      <c r="R191">
        <v>19.09</v>
      </c>
      <c r="S191">
        <v>19.489999999999998</v>
      </c>
      <c r="T191">
        <v>19.059999000000001</v>
      </c>
      <c r="U191">
        <v>19.170000000000002</v>
      </c>
      <c r="V191">
        <v>19.032408</v>
      </c>
      <c r="W191">
        <v>1327900</v>
      </c>
      <c r="Y191" s="3">
        <v>44033</v>
      </c>
      <c r="Z191">
        <v>26833.140625</v>
      </c>
      <c r="AA191">
        <v>27025.380859000001</v>
      </c>
      <c r="AB191">
        <v>26766.220702999999</v>
      </c>
      <c r="AC191">
        <v>26840.400390999999</v>
      </c>
      <c r="AD191">
        <v>26840.400390999999</v>
      </c>
      <c r="AE191">
        <v>364930000</v>
      </c>
    </row>
    <row r="192" spans="1:31">
      <c r="A192" s="3">
        <v>44034</v>
      </c>
      <c r="B192">
        <v>55.310001</v>
      </c>
      <c r="C192">
        <v>55.73</v>
      </c>
      <c r="D192">
        <v>54.400002000000001</v>
      </c>
      <c r="E192">
        <v>54.950001</v>
      </c>
      <c r="F192">
        <v>54.688701999999999</v>
      </c>
      <c r="G192">
        <v>358500</v>
      </c>
      <c r="I192" s="3">
        <v>44034</v>
      </c>
      <c r="J192">
        <v>41.509998000000003</v>
      </c>
      <c r="K192">
        <v>42.360000999999997</v>
      </c>
      <c r="L192">
        <v>41.369999</v>
      </c>
      <c r="M192">
        <v>42.259998000000003</v>
      </c>
      <c r="N192">
        <v>41.891925999999998</v>
      </c>
      <c r="O192">
        <v>1638900</v>
      </c>
      <c r="Q192" s="3">
        <v>44034</v>
      </c>
      <c r="R192">
        <v>19.030000999999999</v>
      </c>
      <c r="S192">
        <v>19.5</v>
      </c>
      <c r="T192">
        <v>19.030000999999999</v>
      </c>
      <c r="U192">
        <v>19.469999000000001</v>
      </c>
      <c r="V192">
        <v>19.330254</v>
      </c>
      <c r="W192">
        <v>1034400</v>
      </c>
      <c r="Y192" s="3">
        <v>44034</v>
      </c>
      <c r="Z192">
        <v>26824.560547000001</v>
      </c>
      <c r="AA192">
        <v>27035.240234000001</v>
      </c>
      <c r="AB192">
        <v>26794.189452999999</v>
      </c>
      <c r="AC192">
        <v>27005.839843999998</v>
      </c>
      <c r="AD192">
        <v>27005.839843999998</v>
      </c>
      <c r="AE192">
        <v>404340000</v>
      </c>
    </row>
    <row r="193" spans="1:31">
      <c r="A193" s="3">
        <v>44035</v>
      </c>
      <c r="B193">
        <v>54.560001</v>
      </c>
      <c r="C193">
        <v>55.630001</v>
      </c>
      <c r="D193">
        <v>54.43</v>
      </c>
      <c r="E193">
        <v>55.380001</v>
      </c>
      <c r="F193">
        <v>55.116656999999996</v>
      </c>
      <c r="G193">
        <v>299400</v>
      </c>
      <c r="I193" s="3">
        <v>44035</v>
      </c>
      <c r="J193">
        <v>42.380001</v>
      </c>
      <c r="K193">
        <v>43.759998000000003</v>
      </c>
      <c r="L193">
        <v>42.07</v>
      </c>
      <c r="M193">
        <v>42.59</v>
      </c>
      <c r="N193">
        <v>42.219051</v>
      </c>
      <c r="O193">
        <v>2444300</v>
      </c>
      <c r="Q193" s="3">
        <v>44035</v>
      </c>
      <c r="R193">
        <v>19.34</v>
      </c>
      <c r="S193">
        <v>19.579999999999998</v>
      </c>
      <c r="T193">
        <v>18.959999</v>
      </c>
      <c r="U193">
        <v>19.350000000000001</v>
      </c>
      <c r="V193">
        <v>19.211117000000002</v>
      </c>
      <c r="W193">
        <v>1520300</v>
      </c>
      <c r="Y193" s="3">
        <v>44035</v>
      </c>
      <c r="Z193">
        <v>26955.970702999999</v>
      </c>
      <c r="AA193">
        <v>26973.849609000001</v>
      </c>
      <c r="AB193">
        <v>26560.039063</v>
      </c>
      <c r="AC193">
        <v>26652.330077999999</v>
      </c>
      <c r="AD193">
        <v>26652.330077999999</v>
      </c>
      <c r="AE193">
        <v>419800000</v>
      </c>
    </row>
    <row r="194" spans="1:31">
      <c r="A194" s="3">
        <v>44036</v>
      </c>
      <c r="B194">
        <v>55.450001</v>
      </c>
      <c r="C194">
        <v>56.119999</v>
      </c>
      <c r="D194">
        <v>55.029998999999997</v>
      </c>
      <c r="E194">
        <v>55.950001</v>
      </c>
      <c r="F194">
        <v>55.683948999999998</v>
      </c>
      <c r="G194">
        <v>383000</v>
      </c>
      <c r="I194" s="3">
        <v>44036</v>
      </c>
      <c r="J194">
        <v>42.509998000000003</v>
      </c>
      <c r="K194">
        <v>42.919998</v>
      </c>
      <c r="L194">
        <v>41.990001999999997</v>
      </c>
      <c r="M194">
        <v>42.849997999999999</v>
      </c>
      <c r="N194">
        <v>42.476787999999999</v>
      </c>
      <c r="O194">
        <v>1801200</v>
      </c>
      <c r="Q194" s="3">
        <v>44036</v>
      </c>
      <c r="R194">
        <v>19.280000999999999</v>
      </c>
      <c r="S194">
        <v>19.459999</v>
      </c>
      <c r="T194">
        <v>19.16</v>
      </c>
      <c r="U194">
        <v>19.32</v>
      </c>
      <c r="V194">
        <v>19.181332000000001</v>
      </c>
      <c r="W194">
        <v>2115100</v>
      </c>
      <c r="Y194" s="3">
        <v>44036</v>
      </c>
      <c r="Z194">
        <v>26533.410156000002</v>
      </c>
      <c r="AA194">
        <v>26625.699218999998</v>
      </c>
      <c r="AB194">
        <v>26402.859375</v>
      </c>
      <c r="AC194">
        <v>26469.890625</v>
      </c>
      <c r="AD194">
        <v>26469.890625</v>
      </c>
      <c r="AE194">
        <v>494170000</v>
      </c>
    </row>
    <row r="195" spans="1:31">
      <c r="A195" s="3">
        <v>44039</v>
      </c>
      <c r="B195">
        <v>56.18</v>
      </c>
      <c r="C195">
        <v>58.599997999999999</v>
      </c>
      <c r="D195">
        <v>55.790000999999997</v>
      </c>
      <c r="E195">
        <v>58.529998999999997</v>
      </c>
      <c r="F195">
        <v>58.251677999999998</v>
      </c>
      <c r="G195">
        <v>581600</v>
      </c>
      <c r="I195" s="3">
        <v>44039</v>
      </c>
      <c r="J195">
        <v>42.610000999999997</v>
      </c>
      <c r="K195">
        <v>43.900002000000001</v>
      </c>
      <c r="L195">
        <v>42.41</v>
      </c>
      <c r="M195">
        <v>43.830002</v>
      </c>
      <c r="N195">
        <v>43.448253999999999</v>
      </c>
      <c r="O195">
        <v>2301800</v>
      </c>
      <c r="Q195" s="3">
        <v>44039</v>
      </c>
      <c r="R195">
        <v>19.350000000000001</v>
      </c>
      <c r="S195">
        <v>19.969999000000001</v>
      </c>
      <c r="T195">
        <v>19.200001</v>
      </c>
      <c r="U195">
        <v>19.829999999999998</v>
      </c>
      <c r="V195">
        <v>19.687670000000001</v>
      </c>
      <c r="W195">
        <v>2754500</v>
      </c>
      <c r="Y195" s="3">
        <v>44039</v>
      </c>
      <c r="Z195">
        <v>26447.669922000001</v>
      </c>
      <c r="AA195">
        <v>26625.460938</v>
      </c>
      <c r="AB195">
        <v>26426.919922000001</v>
      </c>
      <c r="AC195">
        <v>26584.769531000002</v>
      </c>
      <c r="AD195">
        <v>26584.769531000002</v>
      </c>
      <c r="AE195">
        <v>400930000</v>
      </c>
    </row>
    <row r="196" spans="1:31">
      <c r="A196" s="3">
        <v>44040</v>
      </c>
      <c r="B196">
        <v>58</v>
      </c>
      <c r="C196">
        <v>58.389999000000003</v>
      </c>
      <c r="D196">
        <v>56.060001</v>
      </c>
      <c r="E196">
        <v>56.119999</v>
      </c>
      <c r="F196">
        <v>55.853138000000001</v>
      </c>
      <c r="G196">
        <v>473200</v>
      </c>
      <c r="I196" s="3">
        <v>44040</v>
      </c>
      <c r="J196">
        <v>43.459999000000003</v>
      </c>
      <c r="K196">
        <v>43.599997999999999</v>
      </c>
      <c r="L196">
        <v>42.610000999999997</v>
      </c>
      <c r="M196">
        <v>42.669998</v>
      </c>
      <c r="N196">
        <v>42.298355000000001</v>
      </c>
      <c r="O196">
        <v>2693800</v>
      </c>
      <c r="Q196" s="3">
        <v>44040</v>
      </c>
      <c r="R196">
        <v>20.73</v>
      </c>
      <c r="S196">
        <v>20.809999000000001</v>
      </c>
      <c r="T196">
        <v>18.799999</v>
      </c>
      <c r="U196">
        <v>18.829999999999998</v>
      </c>
      <c r="V196">
        <v>18.694849000000001</v>
      </c>
      <c r="W196">
        <v>3964400</v>
      </c>
      <c r="Y196" s="3">
        <v>44040</v>
      </c>
      <c r="Z196">
        <v>26529.449218999998</v>
      </c>
      <c r="AA196">
        <v>26556.839843999998</v>
      </c>
      <c r="AB196">
        <v>26361.710938</v>
      </c>
      <c r="AC196">
        <v>26379.279297000001</v>
      </c>
      <c r="AD196">
        <v>26379.279297000001</v>
      </c>
      <c r="AE196">
        <v>361090000</v>
      </c>
    </row>
    <row r="197" spans="1:31">
      <c r="A197" s="3">
        <v>44041</v>
      </c>
      <c r="B197">
        <v>56.41</v>
      </c>
      <c r="C197">
        <v>57.400002000000001</v>
      </c>
      <c r="D197">
        <v>55.82</v>
      </c>
      <c r="E197">
        <v>57.32</v>
      </c>
      <c r="F197">
        <v>57.047432000000001</v>
      </c>
      <c r="G197">
        <v>380400</v>
      </c>
      <c r="I197" s="3">
        <v>44041</v>
      </c>
      <c r="J197">
        <v>42.740001999999997</v>
      </c>
      <c r="K197">
        <v>43.259998000000003</v>
      </c>
      <c r="L197">
        <v>42.740001999999997</v>
      </c>
      <c r="M197">
        <v>43.259998000000003</v>
      </c>
      <c r="N197">
        <v>42.883217000000002</v>
      </c>
      <c r="O197">
        <v>2119900</v>
      </c>
      <c r="Q197" s="3">
        <v>44041</v>
      </c>
      <c r="R197">
        <v>18.969999000000001</v>
      </c>
      <c r="S197">
        <v>19.600000000000001</v>
      </c>
      <c r="T197">
        <v>18.93</v>
      </c>
      <c r="U197">
        <v>19.59</v>
      </c>
      <c r="V197">
        <v>19.449394000000002</v>
      </c>
      <c r="W197">
        <v>2319200</v>
      </c>
      <c r="Y197" s="3">
        <v>44041</v>
      </c>
      <c r="Z197">
        <v>26388.439452999999</v>
      </c>
      <c r="AA197">
        <v>26602.449218999998</v>
      </c>
      <c r="AB197">
        <v>26375.390625</v>
      </c>
      <c r="AC197">
        <v>26539.570313</v>
      </c>
      <c r="AD197">
        <v>26539.570313</v>
      </c>
      <c r="AE197">
        <v>347580000</v>
      </c>
    </row>
    <row r="198" spans="1:31">
      <c r="A198" s="3">
        <v>44042</v>
      </c>
      <c r="B198">
        <v>56.189999</v>
      </c>
      <c r="C198">
        <v>56.189999</v>
      </c>
      <c r="D198">
        <v>54.110000999999997</v>
      </c>
      <c r="E198">
        <v>55.150002000000001</v>
      </c>
      <c r="F198">
        <v>54.887752999999996</v>
      </c>
      <c r="G198">
        <v>474600</v>
      </c>
      <c r="I198" s="3">
        <v>44042</v>
      </c>
      <c r="J198">
        <v>42.509998000000003</v>
      </c>
      <c r="K198">
        <v>42.799999</v>
      </c>
      <c r="L198">
        <v>42.209999000000003</v>
      </c>
      <c r="M198">
        <v>42.700001</v>
      </c>
      <c r="N198">
        <v>42.328094</v>
      </c>
      <c r="O198">
        <v>1920800</v>
      </c>
      <c r="Q198" s="3">
        <v>44042</v>
      </c>
      <c r="R198">
        <v>19.280000999999999</v>
      </c>
      <c r="S198">
        <v>19.34</v>
      </c>
      <c r="T198">
        <v>18.579999999999998</v>
      </c>
      <c r="U198">
        <v>18.670000000000002</v>
      </c>
      <c r="V198">
        <v>18.535996999999998</v>
      </c>
      <c r="W198">
        <v>3274200</v>
      </c>
      <c r="Y198" s="3">
        <v>44042</v>
      </c>
      <c r="Z198">
        <v>26367.419922000001</v>
      </c>
      <c r="AA198">
        <v>26374.929688</v>
      </c>
      <c r="AB198">
        <v>25992.279297000001</v>
      </c>
      <c r="AC198">
        <v>26313.650390999999</v>
      </c>
      <c r="AD198">
        <v>26313.650390999999</v>
      </c>
      <c r="AE198">
        <v>351540000</v>
      </c>
    </row>
    <row r="199" spans="1:31">
      <c r="A199" s="3">
        <v>44043</v>
      </c>
      <c r="B199">
        <v>54.950001</v>
      </c>
      <c r="C199">
        <v>55.759998000000003</v>
      </c>
      <c r="D199">
        <v>53.25</v>
      </c>
      <c r="E199">
        <v>54.5</v>
      </c>
      <c r="F199">
        <v>54.240841000000003</v>
      </c>
      <c r="G199">
        <v>567800</v>
      </c>
      <c r="I199" s="3">
        <v>44043</v>
      </c>
      <c r="J199">
        <v>42.369999</v>
      </c>
      <c r="K199">
        <v>42.540000999999997</v>
      </c>
      <c r="L199">
        <v>41.639999000000003</v>
      </c>
      <c r="M199">
        <v>41.950001</v>
      </c>
      <c r="N199">
        <v>41.584629</v>
      </c>
      <c r="O199">
        <v>4898900</v>
      </c>
      <c r="Q199" s="3">
        <v>44043</v>
      </c>
      <c r="R199">
        <v>18.559999000000001</v>
      </c>
      <c r="S199">
        <v>18.620000999999998</v>
      </c>
      <c r="T199">
        <v>18.25</v>
      </c>
      <c r="U199">
        <v>18.5</v>
      </c>
      <c r="V199">
        <v>18.367215999999999</v>
      </c>
      <c r="W199">
        <v>1860900</v>
      </c>
      <c r="Y199" s="3">
        <v>44043</v>
      </c>
      <c r="Z199">
        <v>26409.330077999999</v>
      </c>
      <c r="AA199">
        <v>26440.019531000002</v>
      </c>
      <c r="AB199">
        <v>26013.589843999998</v>
      </c>
      <c r="AC199">
        <v>26428.320313</v>
      </c>
      <c r="AD199">
        <v>26428.320313</v>
      </c>
      <c r="AE199">
        <v>488050000</v>
      </c>
    </row>
    <row r="200" spans="1:31">
      <c r="A200" s="3">
        <v>44046</v>
      </c>
      <c r="B200">
        <v>54.98</v>
      </c>
      <c r="C200">
        <v>55.630001</v>
      </c>
      <c r="D200">
        <v>54.200001</v>
      </c>
      <c r="E200">
        <v>54.790000999999997</v>
      </c>
      <c r="F200">
        <v>54.529465000000002</v>
      </c>
      <c r="G200">
        <v>395300</v>
      </c>
      <c r="I200" s="3">
        <v>44046</v>
      </c>
      <c r="J200">
        <v>42.310001</v>
      </c>
      <c r="K200">
        <v>43.080002</v>
      </c>
      <c r="L200">
        <v>41.869999</v>
      </c>
      <c r="M200">
        <v>42.860000999999997</v>
      </c>
      <c r="N200">
        <v>42.486702000000001</v>
      </c>
      <c r="O200">
        <v>2471300</v>
      </c>
      <c r="Q200" s="3">
        <v>44046</v>
      </c>
      <c r="R200">
        <v>18.600000000000001</v>
      </c>
      <c r="S200">
        <v>19.110001</v>
      </c>
      <c r="T200">
        <v>18.5</v>
      </c>
      <c r="U200">
        <v>18.829999999999998</v>
      </c>
      <c r="V200">
        <v>18.694849000000001</v>
      </c>
      <c r="W200">
        <v>2156500</v>
      </c>
      <c r="Y200" s="3">
        <v>44046</v>
      </c>
      <c r="Z200">
        <v>26542.320313</v>
      </c>
      <c r="AA200">
        <v>26707.259765999999</v>
      </c>
      <c r="AB200">
        <v>26534.380859000001</v>
      </c>
      <c r="AC200">
        <v>26664.400390999999</v>
      </c>
      <c r="AD200">
        <v>26664.400390999999</v>
      </c>
      <c r="AE200">
        <v>439380000</v>
      </c>
    </row>
    <row r="201" spans="1:31">
      <c r="A201" s="3">
        <v>44047</v>
      </c>
      <c r="B201">
        <v>54.759998000000003</v>
      </c>
      <c r="C201">
        <v>55.369999</v>
      </c>
      <c r="D201">
        <v>54.389999000000003</v>
      </c>
      <c r="E201">
        <v>55.220001000000003</v>
      </c>
      <c r="F201">
        <v>54.957419999999999</v>
      </c>
      <c r="G201">
        <v>366900</v>
      </c>
      <c r="I201" s="3">
        <v>44047</v>
      </c>
      <c r="J201">
        <v>42.75</v>
      </c>
      <c r="K201">
        <v>43.23</v>
      </c>
      <c r="L201">
        <v>42.330002</v>
      </c>
      <c r="M201">
        <v>43.009998000000003</v>
      </c>
      <c r="N201">
        <v>42.635390999999998</v>
      </c>
      <c r="O201">
        <v>1924500</v>
      </c>
      <c r="Q201" s="3">
        <v>44047</v>
      </c>
      <c r="R201">
        <v>18.709999</v>
      </c>
      <c r="S201">
        <v>18.920000000000002</v>
      </c>
      <c r="T201">
        <v>18.68</v>
      </c>
      <c r="U201">
        <v>18.899999999999999</v>
      </c>
      <c r="V201">
        <v>18.764344999999999</v>
      </c>
      <c r="W201">
        <v>1637100</v>
      </c>
      <c r="Y201" s="3">
        <v>44047</v>
      </c>
      <c r="Z201">
        <v>26664.609375</v>
      </c>
      <c r="AA201">
        <v>26832.720702999999</v>
      </c>
      <c r="AB201">
        <v>26597.820313</v>
      </c>
      <c r="AC201">
        <v>26828.470702999999</v>
      </c>
      <c r="AD201">
        <v>26828.470702999999</v>
      </c>
      <c r="AE201">
        <v>346350000</v>
      </c>
    </row>
    <row r="202" spans="1:31">
      <c r="A202" s="3">
        <v>44048</v>
      </c>
      <c r="B202">
        <v>56.07</v>
      </c>
      <c r="C202">
        <v>57.599997999999999</v>
      </c>
      <c r="D202">
        <v>56.07</v>
      </c>
      <c r="E202">
        <v>57.27</v>
      </c>
      <c r="F202">
        <v>56.997669000000002</v>
      </c>
      <c r="G202">
        <v>590800</v>
      </c>
      <c r="I202" s="3">
        <v>44048</v>
      </c>
      <c r="J202">
        <v>43.5</v>
      </c>
      <c r="K202">
        <v>44.330002</v>
      </c>
      <c r="L202">
        <v>43.450001</v>
      </c>
      <c r="M202">
        <v>43.48</v>
      </c>
      <c r="N202">
        <v>43.101298999999997</v>
      </c>
      <c r="O202">
        <v>1875300</v>
      </c>
      <c r="Q202" s="3">
        <v>44048</v>
      </c>
      <c r="R202">
        <v>19.16</v>
      </c>
      <c r="S202">
        <v>19.790001</v>
      </c>
      <c r="T202">
        <v>19</v>
      </c>
      <c r="U202">
        <v>19.629999000000002</v>
      </c>
      <c r="V202">
        <v>19.489104999999999</v>
      </c>
      <c r="W202">
        <v>2120800</v>
      </c>
      <c r="Y202" s="3">
        <v>44048</v>
      </c>
      <c r="Z202">
        <v>26924.779297000001</v>
      </c>
      <c r="AA202">
        <v>27221.669922000001</v>
      </c>
      <c r="AB202">
        <v>26924.779297000001</v>
      </c>
      <c r="AC202">
        <v>27201.519531000002</v>
      </c>
      <c r="AD202">
        <v>27201.519531000002</v>
      </c>
      <c r="AE202">
        <v>366000000</v>
      </c>
    </row>
    <row r="203" spans="1:31">
      <c r="A203" s="3">
        <v>44049</v>
      </c>
      <c r="B203">
        <v>57.68</v>
      </c>
      <c r="C203">
        <v>58.57</v>
      </c>
      <c r="D203">
        <v>56.709999000000003</v>
      </c>
      <c r="E203">
        <v>57.369999</v>
      </c>
      <c r="F203">
        <v>57.097194999999999</v>
      </c>
      <c r="G203">
        <v>616100</v>
      </c>
      <c r="I203" s="3">
        <v>44049</v>
      </c>
      <c r="J203">
        <v>43.849997999999999</v>
      </c>
      <c r="K203">
        <v>43.880001</v>
      </c>
      <c r="L203">
        <v>43.119999</v>
      </c>
      <c r="M203">
        <v>43.259998000000003</v>
      </c>
      <c r="N203">
        <v>42.883217000000002</v>
      </c>
      <c r="O203">
        <v>1902100</v>
      </c>
      <c r="Q203" s="3">
        <v>44049</v>
      </c>
      <c r="R203">
        <v>19.620000999999998</v>
      </c>
      <c r="S203">
        <v>20.100000000000001</v>
      </c>
      <c r="T203">
        <v>19.5</v>
      </c>
      <c r="U203">
        <v>19.579999999999998</v>
      </c>
      <c r="V203">
        <v>19.439464999999998</v>
      </c>
      <c r="W203">
        <v>2124900</v>
      </c>
      <c r="Y203" s="3">
        <v>44049</v>
      </c>
      <c r="Z203">
        <v>27170.820313</v>
      </c>
      <c r="AA203">
        <v>27394.099609000001</v>
      </c>
      <c r="AB203">
        <v>27145.25</v>
      </c>
      <c r="AC203">
        <v>27386.980468999998</v>
      </c>
      <c r="AD203">
        <v>27386.980468999998</v>
      </c>
      <c r="AE203">
        <v>322460000</v>
      </c>
    </row>
    <row r="204" spans="1:31">
      <c r="A204" s="3">
        <v>44050</v>
      </c>
      <c r="B204">
        <v>57.310001</v>
      </c>
      <c r="C204">
        <v>57.830002</v>
      </c>
      <c r="D204">
        <v>56.009998000000003</v>
      </c>
      <c r="E204">
        <v>57.779998999999997</v>
      </c>
      <c r="F204">
        <v>57.505245000000002</v>
      </c>
      <c r="G204">
        <v>304000</v>
      </c>
      <c r="I204" s="3">
        <v>44050</v>
      </c>
      <c r="J204">
        <v>42.810001</v>
      </c>
      <c r="K204">
        <v>44.48</v>
      </c>
      <c r="L204">
        <v>42.650002000000001</v>
      </c>
      <c r="M204">
        <v>44.34</v>
      </c>
      <c r="N204">
        <v>43.953811999999999</v>
      </c>
      <c r="O204">
        <v>2190600</v>
      </c>
      <c r="Q204" s="3">
        <v>44050</v>
      </c>
      <c r="R204">
        <v>19.399999999999999</v>
      </c>
      <c r="S204">
        <v>19.809999000000001</v>
      </c>
      <c r="T204">
        <v>19.329999999999998</v>
      </c>
      <c r="U204">
        <v>19.799999</v>
      </c>
      <c r="V204">
        <v>19.657885</v>
      </c>
      <c r="W204">
        <v>897600</v>
      </c>
      <c r="Y204" s="3">
        <v>44050</v>
      </c>
      <c r="Z204">
        <v>27321.679688</v>
      </c>
      <c r="AA204">
        <v>27456.240234000001</v>
      </c>
      <c r="AB204">
        <v>27223.550781000002</v>
      </c>
      <c r="AC204">
        <v>27433.480468999998</v>
      </c>
      <c r="AD204">
        <v>27433.480468999998</v>
      </c>
      <c r="AE204">
        <v>321170000</v>
      </c>
    </row>
    <row r="205" spans="1:31">
      <c r="A205" s="3">
        <v>44053</v>
      </c>
      <c r="B205">
        <v>58.349997999999999</v>
      </c>
      <c r="C205">
        <v>61.630001</v>
      </c>
      <c r="D205">
        <v>58.349997999999999</v>
      </c>
      <c r="E205">
        <v>61.369999</v>
      </c>
      <c r="F205">
        <v>61.078170999999998</v>
      </c>
      <c r="G205">
        <v>934300</v>
      </c>
      <c r="I205" s="3">
        <v>44053</v>
      </c>
      <c r="J205">
        <v>44.610000999999997</v>
      </c>
      <c r="K205">
        <v>46.290000999999997</v>
      </c>
      <c r="L205">
        <v>44.490001999999997</v>
      </c>
      <c r="M205">
        <v>46.099997999999999</v>
      </c>
      <c r="N205">
        <v>45.698478999999999</v>
      </c>
      <c r="O205">
        <v>2165600</v>
      </c>
      <c r="Q205" s="3">
        <v>44053</v>
      </c>
      <c r="R205">
        <v>19.829999999999998</v>
      </c>
      <c r="S205">
        <v>20.25</v>
      </c>
      <c r="T205">
        <v>19.829999999999998</v>
      </c>
      <c r="U205">
        <v>20.170000000000002</v>
      </c>
      <c r="V205">
        <v>20.025230000000001</v>
      </c>
      <c r="W205">
        <v>831500</v>
      </c>
      <c r="Y205" s="3">
        <v>44053</v>
      </c>
      <c r="Z205">
        <v>27488.210938</v>
      </c>
      <c r="AA205">
        <v>27803.859375</v>
      </c>
      <c r="AB205">
        <v>27488.210938</v>
      </c>
      <c r="AC205">
        <v>27791.439452999999</v>
      </c>
      <c r="AD205">
        <v>27791.439452999999</v>
      </c>
      <c r="AE205">
        <v>360340000</v>
      </c>
    </row>
    <row r="206" spans="1:31">
      <c r="A206" s="3">
        <v>44054</v>
      </c>
      <c r="B206">
        <v>62.470001000000003</v>
      </c>
      <c r="C206">
        <v>65.809997999999993</v>
      </c>
      <c r="D206">
        <v>61.279998999999997</v>
      </c>
      <c r="E206">
        <v>61.5</v>
      </c>
      <c r="F206">
        <v>61.207554000000002</v>
      </c>
      <c r="G206">
        <v>619600</v>
      </c>
      <c r="I206" s="3">
        <v>44054</v>
      </c>
      <c r="J206">
        <v>46.32</v>
      </c>
      <c r="K206">
        <v>46.720001000000003</v>
      </c>
      <c r="L206">
        <v>45.16</v>
      </c>
      <c r="M206">
        <v>45.41</v>
      </c>
      <c r="N206">
        <v>45.014491999999997</v>
      </c>
      <c r="O206">
        <v>2688500</v>
      </c>
      <c r="Q206" s="3">
        <v>44054</v>
      </c>
      <c r="R206">
        <v>20.48</v>
      </c>
      <c r="S206">
        <v>21</v>
      </c>
      <c r="T206">
        <v>20.389999</v>
      </c>
      <c r="U206">
        <v>20.700001</v>
      </c>
      <c r="V206">
        <v>20.551428000000001</v>
      </c>
      <c r="W206">
        <v>2119700</v>
      </c>
      <c r="Y206" s="3">
        <v>44054</v>
      </c>
      <c r="Z206">
        <v>27961.640625</v>
      </c>
      <c r="AA206">
        <v>28154.880859000001</v>
      </c>
      <c r="AB206">
        <v>27624.509765999999</v>
      </c>
      <c r="AC206">
        <v>27686.910156000002</v>
      </c>
      <c r="AD206">
        <v>27686.910156000002</v>
      </c>
      <c r="AE206">
        <v>428220000</v>
      </c>
    </row>
    <row r="207" spans="1:31">
      <c r="A207" s="3">
        <v>44055</v>
      </c>
      <c r="B207">
        <v>62.43</v>
      </c>
      <c r="C207">
        <v>62.48</v>
      </c>
      <c r="D207">
        <v>60.439999</v>
      </c>
      <c r="E207">
        <v>60.720001000000003</v>
      </c>
      <c r="F207">
        <v>60.431266999999998</v>
      </c>
      <c r="G207">
        <v>297500</v>
      </c>
      <c r="I207" s="3">
        <v>44055</v>
      </c>
      <c r="J207">
        <v>45.919998</v>
      </c>
      <c r="K207">
        <v>46.029998999999997</v>
      </c>
      <c r="L207">
        <v>45.330002</v>
      </c>
      <c r="M207">
        <v>45.889999000000003</v>
      </c>
      <c r="N207">
        <v>45.490310999999998</v>
      </c>
      <c r="O207">
        <v>1615600</v>
      </c>
      <c r="Q207" s="3">
        <v>44055</v>
      </c>
      <c r="R207">
        <v>21</v>
      </c>
      <c r="S207">
        <v>21.139999</v>
      </c>
      <c r="T207">
        <v>20.700001</v>
      </c>
      <c r="U207">
        <v>21.030000999999999</v>
      </c>
      <c r="V207">
        <v>20.879059000000002</v>
      </c>
      <c r="W207">
        <v>2003000</v>
      </c>
      <c r="Y207" s="3">
        <v>44055</v>
      </c>
      <c r="Z207">
        <v>27860.240234000001</v>
      </c>
      <c r="AA207">
        <v>28043.890625</v>
      </c>
      <c r="AB207">
        <v>27843.320313</v>
      </c>
      <c r="AC207">
        <v>27976.839843999998</v>
      </c>
      <c r="AD207">
        <v>27976.839843999998</v>
      </c>
      <c r="AE207">
        <v>340210000</v>
      </c>
    </row>
    <row r="208" spans="1:31">
      <c r="A208" s="3">
        <v>44056</v>
      </c>
      <c r="B208">
        <v>60.209999000000003</v>
      </c>
      <c r="C208">
        <v>60.860000999999997</v>
      </c>
      <c r="D208">
        <v>59.889999000000003</v>
      </c>
      <c r="E208">
        <v>60.099997999999999</v>
      </c>
      <c r="F208">
        <v>59.814213000000002</v>
      </c>
      <c r="G208">
        <v>280700</v>
      </c>
      <c r="I208" s="3">
        <v>44056</v>
      </c>
      <c r="J208">
        <v>45.240001999999997</v>
      </c>
      <c r="K208">
        <v>45.830002</v>
      </c>
      <c r="L208">
        <v>44.990001999999997</v>
      </c>
      <c r="M208">
        <v>45.5</v>
      </c>
      <c r="N208">
        <v>45.103706000000003</v>
      </c>
      <c r="O208">
        <v>1437800</v>
      </c>
      <c r="Q208" s="3">
        <v>44056</v>
      </c>
      <c r="R208">
        <v>20.83</v>
      </c>
      <c r="S208">
        <v>21.110001</v>
      </c>
      <c r="T208">
        <v>20.68</v>
      </c>
      <c r="U208">
        <v>20.9</v>
      </c>
      <c r="V208">
        <v>20.74999</v>
      </c>
      <c r="W208">
        <v>1998800</v>
      </c>
      <c r="Y208" s="3">
        <v>44056</v>
      </c>
      <c r="Z208">
        <v>27922.509765999999</v>
      </c>
      <c r="AA208">
        <v>27986.099609000001</v>
      </c>
      <c r="AB208">
        <v>27789.779297000001</v>
      </c>
      <c r="AC208">
        <v>27896.720702999999</v>
      </c>
      <c r="AD208">
        <v>27896.720702999999</v>
      </c>
      <c r="AE208">
        <v>360160000</v>
      </c>
    </row>
    <row r="209" spans="1:31">
      <c r="A209" s="3">
        <v>44057</v>
      </c>
      <c r="B209">
        <v>59.630001</v>
      </c>
      <c r="C209">
        <v>61.23</v>
      </c>
      <c r="D209">
        <v>59.599997999999999</v>
      </c>
      <c r="E209">
        <v>60.970001000000003</v>
      </c>
      <c r="F209">
        <v>60.680076999999997</v>
      </c>
      <c r="G209">
        <v>257900</v>
      </c>
      <c r="I209" s="3">
        <v>44057</v>
      </c>
      <c r="J209">
        <v>45.18</v>
      </c>
      <c r="K209">
        <v>46.549999</v>
      </c>
      <c r="L209">
        <v>45.02</v>
      </c>
      <c r="M209">
        <v>46.240001999999997</v>
      </c>
      <c r="N209">
        <v>45.837265000000002</v>
      </c>
      <c r="O209">
        <v>1382900</v>
      </c>
      <c r="Q209" s="3">
        <v>44057</v>
      </c>
      <c r="R209">
        <v>20.67</v>
      </c>
      <c r="S209">
        <v>21.129999000000002</v>
      </c>
      <c r="T209">
        <v>20.58</v>
      </c>
      <c r="U209">
        <v>21</v>
      </c>
      <c r="V209">
        <v>20.849274000000001</v>
      </c>
      <c r="W209">
        <v>1128700</v>
      </c>
      <c r="Y209" s="3">
        <v>44057</v>
      </c>
      <c r="Z209">
        <v>27828.929688</v>
      </c>
      <c r="AA209">
        <v>27977.810547000001</v>
      </c>
      <c r="AB209">
        <v>27759.390625</v>
      </c>
      <c r="AC209">
        <v>27931.019531000002</v>
      </c>
      <c r="AD209">
        <v>27931.019531000002</v>
      </c>
      <c r="AE209">
        <v>275540000</v>
      </c>
    </row>
    <row r="210" spans="1:31">
      <c r="A210" s="3">
        <v>44060</v>
      </c>
      <c r="B210">
        <v>61.619999</v>
      </c>
      <c r="C210">
        <v>62.060001</v>
      </c>
      <c r="D210">
        <v>59.66</v>
      </c>
      <c r="E210">
        <v>60.060001</v>
      </c>
      <c r="F210">
        <v>59.774403</v>
      </c>
      <c r="G210">
        <v>311500</v>
      </c>
      <c r="I210" s="3">
        <v>44060</v>
      </c>
      <c r="J210">
        <v>46.529998999999997</v>
      </c>
      <c r="K210">
        <v>46.84</v>
      </c>
      <c r="L210">
        <v>46.209999000000003</v>
      </c>
      <c r="M210">
        <v>46.369999</v>
      </c>
      <c r="N210">
        <v>45.966129000000002</v>
      </c>
      <c r="O210">
        <v>2126400</v>
      </c>
      <c r="Q210" s="3">
        <v>44060</v>
      </c>
      <c r="R210">
        <v>21.219999000000001</v>
      </c>
      <c r="S210">
        <v>21.440000999999999</v>
      </c>
      <c r="T210">
        <v>20.719999000000001</v>
      </c>
      <c r="U210">
        <v>20.870000999999998</v>
      </c>
      <c r="V210">
        <v>20.720206999999998</v>
      </c>
      <c r="W210">
        <v>1563900</v>
      </c>
      <c r="Y210" s="3">
        <v>44060</v>
      </c>
      <c r="Z210">
        <v>27970.050781000002</v>
      </c>
      <c r="AA210">
        <v>27999.810547000001</v>
      </c>
      <c r="AB210">
        <v>27816.400390999999</v>
      </c>
      <c r="AC210">
        <v>27844.910156000002</v>
      </c>
      <c r="AD210">
        <v>27844.910156000002</v>
      </c>
      <c r="AE210">
        <v>286860000</v>
      </c>
    </row>
    <row r="211" spans="1:31">
      <c r="A211" s="3">
        <v>44061</v>
      </c>
      <c r="B211">
        <v>59.610000999999997</v>
      </c>
      <c r="C211">
        <v>60.529998999999997</v>
      </c>
      <c r="D211">
        <v>59.48</v>
      </c>
      <c r="E211">
        <v>59.779998999999997</v>
      </c>
      <c r="F211">
        <v>59.495730999999999</v>
      </c>
      <c r="G211">
        <v>208100</v>
      </c>
      <c r="I211" s="3">
        <v>44061</v>
      </c>
      <c r="J211">
        <v>46.389999000000003</v>
      </c>
      <c r="K211">
        <v>46.82</v>
      </c>
      <c r="L211">
        <v>46.220001000000003</v>
      </c>
      <c r="M211">
        <v>46.369999</v>
      </c>
      <c r="N211">
        <v>45.966129000000002</v>
      </c>
      <c r="O211">
        <v>2102900</v>
      </c>
      <c r="Q211" s="3">
        <v>44061</v>
      </c>
      <c r="R211">
        <v>20.9</v>
      </c>
      <c r="S211">
        <v>21.120000999999998</v>
      </c>
      <c r="T211">
        <v>20.85</v>
      </c>
      <c r="U211">
        <v>20.940000999999999</v>
      </c>
      <c r="V211">
        <v>20.789702999999999</v>
      </c>
      <c r="W211">
        <v>1094800</v>
      </c>
      <c r="Y211" s="3">
        <v>44061</v>
      </c>
      <c r="Z211">
        <v>27853.480468999998</v>
      </c>
      <c r="AA211">
        <v>27891.119140999999</v>
      </c>
      <c r="AB211">
        <v>27668.789063</v>
      </c>
      <c r="AC211">
        <v>27778.070313</v>
      </c>
      <c r="AD211">
        <v>27778.070313</v>
      </c>
      <c r="AE211">
        <v>276170000</v>
      </c>
    </row>
    <row r="212" spans="1:31">
      <c r="A212" s="3">
        <v>44062</v>
      </c>
      <c r="B212">
        <v>59.48</v>
      </c>
      <c r="C212">
        <v>59.950001</v>
      </c>
      <c r="D212">
        <v>58.150002000000001</v>
      </c>
      <c r="E212">
        <v>58.459999000000003</v>
      </c>
      <c r="F212">
        <v>58.182011000000003</v>
      </c>
      <c r="G212">
        <v>443200</v>
      </c>
      <c r="I212" s="3">
        <v>44062</v>
      </c>
      <c r="J212">
        <v>46.509998000000003</v>
      </c>
      <c r="K212">
        <v>46.939999</v>
      </c>
      <c r="L212">
        <v>45.689999</v>
      </c>
      <c r="M212">
        <v>45.790000999999997</v>
      </c>
      <c r="N212">
        <v>45.391182000000001</v>
      </c>
      <c r="O212">
        <v>1715700</v>
      </c>
      <c r="Q212" s="3">
        <v>44062</v>
      </c>
      <c r="R212">
        <v>20.860001</v>
      </c>
      <c r="S212">
        <v>21.34</v>
      </c>
      <c r="T212">
        <v>20.75</v>
      </c>
      <c r="U212">
        <v>21.09</v>
      </c>
      <c r="V212">
        <v>20.938627</v>
      </c>
      <c r="W212">
        <v>1444200</v>
      </c>
      <c r="Y212" s="3">
        <v>44062</v>
      </c>
      <c r="Z212">
        <v>27811.259765999999</v>
      </c>
      <c r="AA212">
        <v>27920.419922000001</v>
      </c>
      <c r="AB212">
        <v>27647.669922000001</v>
      </c>
      <c r="AC212">
        <v>27692.880859000001</v>
      </c>
      <c r="AD212">
        <v>27692.880859000001</v>
      </c>
      <c r="AE212">
        <v>311460000</v>
      </c>
    </row>
    <row r="213" spans="1:31">
      <c r="A213" s="3">
        <v>44063</v>
      </c>
      <c r="B213">
        <v>57.720001000000003</v>
      </c>
      <c r="C213">
        <v>58.400002000000001</v>
      </c>
      <c r="D213">
        <v>57.639999000000003</v>
      </c>
      <c r="E213">
        <v>58.009998000000003</v>
      </c>
      <c r="F213">
        <v>57.73415</v>
      </c>
      <c r="G213">
        <v>233900</v>
      </c>
      <c r="I213" s="3">
        <v>44063</v>
      </c>
      <c r="J213">
        <v>45.139999000000003</v>
      </c>
      <c r="K213">
        <v>45.82</v>
      </c>
      <c r="L213">
        <v>45.02</v>
      </c>
      <c r="M213">
        <v>45.650002000000001</v>
      </c>
      <c r="N213">
        <v>45.252403000000001</v>
      </c>
      <c r="O213">
        <v>1226900</v>
      </c>
      <c r="Q213" s="3">
        <v>44063</v>
      </c>
      <c r="R213">
        <v>20.809999000000001</v>
      </c>
      <c r="S213">
        <v>21.07</v>
      </c>
      <c r="T213">
        <v>20.76</v>
      </c>
      <c r="U213">
        <v>21.040001</v>
      </c>
      <c r="V213">
        <v>20.888987</v>
      </c>
      <c r="W213">
        <v>1095000</v>
      </c>
      <c r="Y213" s="3">
        <v>44063</v>
      </c>
      <c r="Z213">
        <v>27622.679688</v>
      </c>
      <c r="AA213">
        <v>27781.460938</v>
      </c>
      <c r="AB213">
        <v>27526.25</v>
      </c>
      <c r="AC213">
        <v>27739.730468999998</v>
      </c>
      <c r="AD213">
        <v>27739.730468999998</v>
      </c>
      <c r="AE213">
        <v>304550000</v>
      </c>
    </row>
    <row r="214" spans="1:31">
      <c r="A214" s="3">
        <v>44064</v>
      </c>
      <c r="B214">
        <v>57.720001000000003</v>
      </c>
      <c r="C214">
        <v>58.189999</v>
      </c>
      <c r="D214">
        <v>56.580002</v>
      </c>
      <c r="E214">
        <v>56.779998999999997</v>
      </c>
      <c r="F214">
        <v>56.509998000000003</v>
      </c>
      <c r="G214">
        <v>381500</v>
      </c>
      <c r="I214" s="3">
        <v>44064</v>
      </c>
      <c r="J214">
        <v>45.439999</v>
      </c>
      <c r="K214">
        <v>45.439999</v>
      </c>
      <c r="L214">
        <v>44.470001000000003</v>
      </c>
      <c r="M214">
        <v>44.689999</v>
      </c>
      <c r="N214">
        <v>44.300761999999999</v>
      </c>
      <c r="O214">
        <v>1503000</v>
      </c>
      <c r="Q214" s="3">
        <v>44064</v>
      </c>
      <c r="R214">
        <v>20.84</v>
      </c>
      <c r="S214">
        <v>21.5</v>
      </c>
      <c r="T214">
        <v>20.84</v>
      </c>
      <c r="U214">
        <v>21.24</v>
      </c>
      <c r="V214">
        <v>21.087551000000001</v>
      </c>
      <c r="W214">
        <v>2495500</v>
      </c>
      <c r="Y214" s="3">
        <v>44064</v>
      </c>
      <c r="Z214">
        <v>27758.130859000001</v>
      </c>
      <c r="AA214">
        <v>27959.480468999998</v>
      </c>
      <c r="AB214">
        <v>27686.779297000001</v>
      </c>
      <c r="AC214">
        <v>27930.330077999999</v>
      </c>
      <c r="AD214">
        <v>27930.330077999999</v>
      </c>
      <c r="AE214">
        <v>372720000</v>
      </c>
    </row>
    <row r="215" spans="1:31">
      <c r="A215" s="3">
        <v>44067</v>
      </c>
      <c r="B215">
        <v>57.419998</v>
      </c>
      <c r="C215">
        <v>60.029998999999997</v>
      </c>
      <c r="D215">
        <v>57.290000999999997</v>
      </c>
      <c r="E215">
        <v>59.779998999999997</v>
      </c>
      <c r="F215">
        <v>59.779998999999997</v>
      </c>
      <c r="G215">
        <v>327800</v>
      </c>
      <c r="I215" s="3">
        <v>44067</v>
      </c>
      <c r="J215">
        <v>45.150002000000001</v>
      </c>
      <c r="K215">
        <v>46.040000999999997</v>
      </c>
      <c r="L215">
        <v>44.970001000000003</v>
      </c>
      <c r="M215">
        <v>46.02</v>
      </c>
      <c r="N215">
        <v>45.619179000000003</v>
      </c>
      <c r="O215">
        <v>1286900</v>
      </c>
      <c r="Q215" s="3">
        <v>44067</v>
      </c>
      <c r="R215">
        <v>21.5</v>
      </c>
      <c r="S215">
        <v>22.43</v>
      </c>
      <c r="T215">
        <v>21.41</v>
      </c>
      <c r="U215">
        <v>22.059999000000001</v>
      </c>
      <c r="V215">
        <v>21.901665000000001</v>
      </c>
      <c r="W215">
        <v>1967800</v>
      </c>
      <c r="Y215" s="3">
        <v>44067</v>
      </c>
      <c r="Z215">
        <v>28077.580077999999</v>
      </c>
      <c r="AA215">
        <v>28314.939452999999</v>
      </c>
      <c r="AB215">
        <v>28041.75</v>
      </c>
      <c r="AC215">
        <v>28308.460938</v>
      </c>
      <c r="AD215">
        <v>28308.460938</v>
      </c>
      <c r="AE215">
        <v>383880000</v>
      </c>
    </row>
    <row r="216" spans="1:31">
      <c r="A216" s="3">
        <v>44068</v>
      </c>
      <c r="B216">
        <v>60.18</v>
      </c>
      <c r="C216">
        <v>61.380001</v>
      </c>
      <c r="D216">
        <v>59.529998999999997</v>
      </c>
      <c r="E216">
        <v>60.32</v>
      </c>
      <c r="F216">
        <v>60.32</v>
      </c>
      <c r="G216">
        <v>587200</v>
      </c>
      <c r="I216" s="3">
        <v>44068</v>
      </c>
      <c r="J216">
        <v>46.060001</v>
      </c>
      <c r="K216">
        <v>46.080002</v>
      </c>
      <c r="L216">
        <v>45.209999000000003</v>
      </c>
      <c r="M216">
        <v>45.57</v>
      </c>
      <c r="N216">
        <v>45.173096000000001</v>
      </c>
      <c r="O216">
        <v>1246500</v>
      </c>
      <c r="Q216" s="3">
        <v>44068</v>
      </c>
      <c r="R216">
        <v>22.18</v>
      </c>
      <c r="S216">
        <v>22.41</v>
      </c>
      <c r="T216">
        <v>21.540001</v>
      </c>
      <c r="U216">
        <v>21.780000999999999</v>
      </c>
      <c r="V216">
        <v>21.623674000000001</v>
      </c>
      <c r="W216">
        <v>1957200</v>
      </c>
      <c r="Y216" s="3">
        <v>44068</v>
      </c>
      <c r="Z216">
        <v>28347.419922000001</v>
      </c>
      <c r="AA216">
        <v>28400.740234000001</v>
      </c>
      <c r="AB216">
        <v>28094.570313</v>
      </c>
      <c r="AC216">
        <v>28248.439452999999</v>
      </c>
      <c r="AD216">
        <v>28248.439452999999</v>
      </c>
      <c r="AE216">
        <v>338420000</v>
      </c>
    </row>
    <row r="217" spans="1:31">
      <c r="A217" s="3">
        <v>44069</v>
      </c>
      <c r="B217">
        <v>60.200001</v>
      </c>
      <c r="C217">
        <v>60.650002000000001</v>
      </c>
      <c r="D217">
        <v>58.709999000000003</v>
      </c>
      <c r="E217">
        <v>59.849997999999999</v>
      </c>
      <c r="F217">
        <v>59.849997999999999</v>
      </c>
      <c r="G217">
        <v>397900</v>
      </c>
      <c r="I217" s="3">
        <v>44069</v>
      </c>
      <c r="J217">
        <v>45.52</v>
      </c>
      <c r="K217">
        <v>45.869999</v>
      </c>
      <c r="L217">
        <v>45.189999</v>
      </c>
      <c r="M217">
        <v>45.5</v>
      </c>
      <c r="N217">
        <v>45.103706000000003</v>
      </c>
      <c r="O217">
        <v>1089400</v>
      </c>
      <c r="Q217" s="3">
        <v>44069</v>
      </c>
      <c r="R217">
        <v>21.700001</v>
      </c>
      <c r="S217">
        <v>21.9</v>
      </c>
      <c r="T217">
        <v>21.52</v>
      </c>
      <c r="U217">
        <v>21.620000999999998</v>
      </c>
      <c r="V217">
        <v>21.464825000000001</v>
      </c>
      <c r="W217">
        <v>1733700</v>
      </c>
      <c r="Y217" s="3">
        <v>44069</v>
      </c>
      <c r="Z217">
        <v>28257.880859000001</v>
      </c>
      <c r="AA217">
        <v>28353.800781000002</v>
      </c>
      <c r="AB217">
        <v>28153.910156000002</v>
      </c>
      <c r="AC217">
        <v>28331.919922000001</v>
      </c>
      <c r="AD217">
        <v>28331.919922000001</v>
      </c>
      <c r="AE217">
        <v>327070000</v>
      </c>
    </row>
    <row r="218" spans="1:31">
      <c r="A218" s="3">
        <v>44070</v>
      </c>
      <c r="B218">
        <v>60.25</v>
      </c>
      <c r="C218">
        <v>61.029998999999997</v>
      </c>
      <c r="D218">
        <v>59.279998999999997</v>
      </c>
      <c r="E218">
        <v>60.849997999999999</v>
      </c>
      <c r="F218">
        <v>60.849997999999999</v>
      </c>
      <c r="G218">
        <v>538900</v>
      </c>
      <c r="I218" s="3">
        <v>44070</v>
      </c>
      <c r="J218">
        <v>45.709999000000003</v>
      </c>
      <c r="K218">
        <v>46.029998999999997</v>
      </c>
      <c r="L218">
        <v>45.169998</v>
      </c>
      <c r="M218">
        <v>45.549999</v>
      </c>
      <c r="N218">
        <v>45.153270999999997</v>
      </c>
      <c r="O218">
        <v>972300</v>
      </c>
      <c r="Q218" s="3">
        <v>44070</v>
      </c>
      <c r="R218">
        <v>21.639999</v>
      </c>
      <c r="S218">
        <v>22.42</v>
      </c>
      <c r="T218">
        <v>21.450001</v>
      </c>
      <c r="U218">
        <v>21.57</v>
      </c>
      <c r="V218">
        <v>21.415182000000001</v>
      </c>
      <c r="W218">
        <v>1404000</v>
      </c>
      <c r="Y218" s="3">
        <v>44070</v>
      </c>
      <c r="Z218">
        <v>28384.070313</v>
      </c>
      <c r="AA218">
        <v>28634.220702999999</v>
      </c>
      <c r="AB218">
        <v>28363.929688</v>
      </c>
      <c r="AC218">
        <v>28492.269531000002</v>
      </c>
      <c r="AD218">
        <v>28492.269531000002</v>
      </c>
      <c r="AE218">
        <v>404340000</v>
      </c>
    </row>
    <row r="219" spans="1:31">
      <c r="A219" s="3">
        <v>44071</v>
      </c>
      <c r="B219">
        <v>60.810001</v>
      </c>
      <c r="C219">
        <v>61.369999</v>
      </c>
      <c r="D219">
        <v>59.93</v>
      </c>
      <c r="E219">
        <v>61.18</v>
      </c>
      <c r="F219">
        <v>61.18</v>
      </c>
      <c r="G219">
        <v>295400</v>
      </c>
      <c r="I219" s="3">
        <v>44071</v>
      </c>
      <c r="J219">
        <v>45.73</v>
      </c>
      <c r="K219">
        <v>46.189999</v>
      </c>
      <c r="L219">
        <v>45.560001</v>
      </c>
      <c r="M219">
        <v>45.990001999999997</v>
      </c>
      <c r="N219">
        <v>45.589438999999999</v>
      </c>
      <c r="O219">
        <v>1245200</v>
      </c>
      <c r="Q219" s="3">
        <v>44071</v>
      </c>
      <c r="R219">
        <v>21.66</v>
      </c>
      <c r="S219">
        <v>22.1</v>
      </c>
      <c r="T219">
        <v>21.530000999999999</v>
      </c>
      <c r="U219">
        <v>22.09</v>
      </c>
      <c r="V219">
        <v>21.931450000000002</v>
      </c>
      <c r="W219">
        <v>1309100</v>
      </c>
      <c r="Y219" s="3">
        <v>44071</v>
      </c>
      <c r="Z219">
        <v>28601.289063</v>
      </c>
      <c r="AA219">
        <v>28733.349609000001</v>
      </c>
      <c r="AB219">
        <v>28487.980468999998</v>
      </c>
      <c r="AC219">
        <v>28653.869140999999</v>
      </c>
      <c r="AD219">
        <v>28653.869140999999</v>
      </c>
      <c r="AE219">
        <v>369740000</v>
      </c>
    </row>
    <row r="220" spans="1:31">
      <c r="A220" s="3">
        <v>44074</v>
      </c>
      <c r="B220">
        <v>61.509998000000003</v>
      </c>
      <c r="C220">
        <v>61.57</v>
      </c>
      <c r="D220">
        <v>59.299999</v>
      </c>
      <c r="E220">
        <v>59.32</v>
      </c>
      <c r="F220">
        <v>59.32</v>
      </c>
      <c r="G220">
        <v>379100</v>
      </c>
      <c r="I220" s="3">
        <v>44074</v>
      </c>
      <c r="J220">
        <v>46.32</v>
      </c>
      <c r="K220">
        <v>46.32</v>
      </c>
      <c r="L220">
        <v>45.450001</v>
      </c>
      <c r="M220">
        <v>45.459999000000003</v>
      </c>
      <c r="N220">
        <v>45.064056000000001</v>
      </c>
      <c r="O220">
        <v>1897500</v>
      </c>
      <c r="Q220" s="3">
        <v>44074</v>
      </c>
      <c r="R220">
        <v>22.129999000000002</v>
      </c>
      <c r="S220">
        <v>22.4</v>
      </c>
      <c r="T220">
        <v>21.610001</v>
      </c>
      <c r="U220">
        <v>21.620000999999998</v>
      </c>
      <c r="V220">
        <v>21.464825000000001</v>
      </c>
      <c r="W220">
        <v>1666300</v>
      </c>
      <c r="Y220" s="3">
        <v>44074</v>
      </c>
      <c r="Z220">
        <v>28643.660156000002</v>
      </c>
      <c r="AA220">
        <v>28643.660156000002</v>
      </c>
      <c r="AB220">
        <v>28363.550781000002</v>
      </c>
      <c r="AC220">
        <v>28430.050781000002</v>
      </c>
      <c r="AD220">
        <v>28430.050781000002</v>
      </c>
      <c r="AE220">
        <v>517320000</v>
      </c>
    </row>
    <row r="221" spans="1:31">
      <c r="A221" s="3">
        <v>44075</v>
      </c>
      <c r="B221">
        <v>59.259998000000003</v>
      </c>
      <c r="C221">
        <v>61.23</v>
      </c>
      <c r="D221">
        <v>58.48</v>
      </c>
      <c r="E221">
        <v>61.189999</v>
      </c>
      <c r="F221">
        <v>61.189999</v>
      </c>
      <c r="G221">
        <v>437300</v>
      </c>
      <c r="I221" s="3">
        <v>44075</v>
      </c>
      <c r="J221">
        <v>45.419998</v>
      </c>
      <c r="K221">
        <v>46.639999000000003</v>
      </c>
      <c r="L221">
        <v>45.07</v>
      </c>
      <c r="M221">
        <v>46.639999000000003</v>
      </c>
      <c r="N221">
        <v>46.233775999999999</v>
      </c>
      <c r="O221">
        <v>2102000</v>
      </c>
      <c r="Q221" s="3">
        <v>44075</v>
      </c>
      <c r="R221">
        <v>21.73</v>
      </c>
      <c r="S221">
        <v>22.4</v>
      </c>
      <c r="T221">
        <v>21.559999000000001</v>
      </c>
      <c r="U221">
        <v>22.370000999999998</v>
      </c>
      <c r="V221">
        <v>22.209440000000001</v>
      </c>
      <c r="W221">
        <v>1291500</v>
      </c>
      <c r="Y221" s="3">
        <v>44075</v>
      </c>
      <c r="Z221">
        <v>28439.609375</v>
      </c>
      <c r="AA221">
        <v>28659.259765999999</v>
      </c>
      <c r="AB221">
        <v>28290.720702999999</v>
      </c>
      <c r="AC221">
        <v>28645.660156000002</v>
      </c>
      <c r="AD221">
        <v>28645.660156000002</v>
      </c>
      <c r="AE221">
        <v>423410000</v>
      </c>
    </row>
    <row r="222" spans="1:31">
      <c r="A222" s="3">
        <v>44076</v>
      </c>
      <c r="B222">
        <v>61.82</v>
      </c>
      <c r="C222">
        <v>62.639999000000003</v>
      </c>
      <c r="D222">
        <v>61.279998999999997</v>
      </c>
      <c r="E222">
        <v>62.560001</v>
      </c>
      <c r="F222">
        <v>62.560001</v>
      </c>
      <c r="G222">
        <v>418500</v>
      </c>
      <c r="I222" s="3">
        <v>44076</v>
      </c>
      <c r="J222">
        <v>46.75</v>
      </c>
      <c r="K222">
        <v>47.66</v>
      </c>
      <c r="L222">
        <v>46.439999</v>
      </c>
      <c r="M222">
        <v>47.459999000000003</v>
      </c>
      <c r="N222">
        <v>47.046635000000002</v>
      </c>
      <c r="O222">
        <v>2764000</v>
      </c>
      <c r="Q222" s="3">
        <v>44076</v>
      </c>
      <c r="R222">
        <v>22.639999</v>
      </c>
      <c r="S222">
        <v>22.99</v>
      </c>
      <c r="T222">
        <v>22.469999000000001</v>
      </c>
      <c r="U222">
        <v>22.91</v>
      </c>
      <c r="V222">
        <v>22.745564000000002</v>
      </c>
      <c r="W222">
        <v>1344900</v>
      </c>
      <c r="Y222" s="3">
        <v>44076</v>
      </c>
      <c r="Z222">
        <v>28736.789063</v>
      </c>
      <c r="AA222">
        <v>29162.880859000001</v>
      </c>
      <c r="AB222">
        <v>28713.529297000001</v>
      </c>
      <c r="AC222">
        <v>29100.5</v>
      </c>
      <c r="AD222">
        <v>29100.5</v>
      </c>
      <c r="AE222">
        <v>539510000</v>
      </c>
    </row>
    <row r="223" spans="1:31">
      <c r="A223" s="3">
        <v>44077</v>
      </c>
      <c r="B223">
        <v>62.52</v>
      </c>
      <c r="C223">
        <v>62.790000999999997</v>
      </c>
      <c r="D223">
        <v>60.43</v>
      </c>
      <c r="E223">
        <v>61.279998999999997</v>
      </c>
      <c r="F223">
        <v>61.279998999999997</v>
      </c>
      <c r="G223">
        <v>253300</v>
      </c>
      <c r="I223" s="3">
        <v>44077</v>
      </c>
      <c r="J223">
        <v>47.32</v>
      </c>
      <c r="K223">
        <v>47.880001</v>
      </c>
      <c r="L223">
        <v>46.18</v>
      </c>
      <c r="M223">
        <v>46.610000999999997</v>
      </c>
      <c r="N223">
        <v>46.204040999999997</v>
      </c>
      <c r="O223">
        <v>2176600</v>
      </c>
      <c r="Q223" s="3">
        <v>44077</v>
      </c>
      <c r="R223">
        <v>22.799999</v>
      </c>
      <c r="S223">
        <v>22.959999</v>
      </c>
      <c r="T223">
        <v>22.120000999999998</v>
      </c>
      <c r="U223">
        <v>22.440000999999999</v>
      </c>
      <c r="V223">
        <v>22.278938</v>
      </c>
      <c r="W223">
        <v>1654100</v>
      </c>
      <c r="Y223" s="3">
        <v>44077</v>
      </c>
      <c r="Z223">
        <v>29090.699218999998</v>
      </c>
      <c r="AA223">
        <v>29199.349609000001</v>
      </c>
      <c r="AB223">
        <v>28074.759765999999</v>
      </c>
      <c r="AC223">
        <v>28292.730468999998</v>
      </c>
      <c r="AD223">
        <v>28292.730468999998</v>
      </c>
      <c r="AE223">
        <v>650080000</v>
      </c>
    </row>
    <row r="224" spans="1:31">
      <c r="A224" s="3">
        <v>44078</v>
      </c>
      <c r="B224">
        <v>62.209999000000003</v>
      </c>
      <c r="C224">
        <v>63.009998000000003</v>
      </c>
      <c r="D224">
        <v>61.09</v>
      </c>
      <c r="E224">
        <v>62.810001</v>
      </c>
      <c r="F224">
        <v>62.810001</v>
      </c>
      <c r="G224">
        <v>267600</v>
      </c>
      <c r="I224" s="3">
        <v>44078</v>
      </c>
      <c r="J224">
        <v>47.419998</v>
      </c>
      <c r="K224">
        <v>47.59</v>
      </c>
      <c r="L224">
        <v>46.509998000000003</v>
      </c>
      <c r="M224">
        <v>46.900002000000001</v>
      </c>
      <c r="N224">
        <v>46.491515999999997</v>
      </c>
      <c r="O224">
        <v>2274900</v>
      </c>
      <c r="Q224" s="3">
        <v>44078</v>
      </c>
      <c r="R224">
        <v>22.809999000000001</v>
      </c>
      <c r="S224">
        <v>23.209999</v>
      </c>
      <c r="T224">
        <v>22.469999000000001</v>
      </c>
      <c r="U224">
        <v>23</v>
      </c>
      <c r="V224">
        <v>22.834918999999999</v>
      </c>
      <c r="W224">
        <v>1587900</v>
      </c>
      <c r="Y224" s="3">
        <v>44078</v>
      </c>
      <c r="Z224">
        <v>28341.050781000002</v>
      </c>
      <c r="AA224">
        <v>28539.75</v>
      </c>
      <c r="AB224">
        <v>27664.679688</v>
      </c>
      <c r="AC224">
        <v>28133.310547000001</v>
      </c>
      <c r="AD224">
        <v>28133.310547000001</v>
      </c>
      <c r="AE224">
        <v>694640000</v>
      </c>
    </row>
    <row r="225" spans="1:31">
      <c r="A225" s="3">
        <v>44082</v>
      </c>
      <c r="B225">
        <v>61.610000999999997</v>
      </c>
      <c r="C225">
        <v>62.66</v>
      </c>
      <c r="D225">
        <v>61.200001</v>
      </c>
      <c r="E225">
        <v>61.450001</v>
      </c>
      <c r="F225">
        <v>61.450001</v>
      </c>
      <c r="G225">
        <v>479100</v>
      </c>
      <c r="I225" s="3">
        <v>44082</v>
      </c>
      <c r="J225">
        <v>46.200001</v>
      </c>
      <c r="K225">
        <v>46.450001</v>
      </c>
      <c r="L225">
        <v>45.41</v>
      </c>
      <c r="M225">
        <v>45.59</v>
      </c>
      <c r="N225">
        <v>45.192923999999998</v>
      </c>
      <c r="O225">
        <v>2363600</v>
      </c>
      <c r="Q225" s="3">
        <v>44082</v>
      </c>
      <c r="R225">
        <v>22.65</v>
      </c>
      <c r="S225">
        <v>22.809999000000001</v>
      </c>
      <c r="T225">
        <v>22.41</v>
      </c>
      <c r="U225">
        <v>22.540001</v>
      </c>
      <c r="V225">
        <v>22.378222000000001</v>
      </c>
      <c r="W225">
        <v>1297500</v>
      </c>
      <c r="Y225" s="3">
        <v>44082</v>
      </c>
      <c r="Z225">
        <v>27925.230468999998</v>
      </c>
      <c r="AA225">
        <v>27925.230468999998</v>
      </c>
      <c r="AB225">
        <v>27464.900390999999</v>
      </c>
      <c r="AC225">
        <v>27500.890625</v>
      </c>
      <c r="AD225">
        <v>27500.890625</v>
      </c>
      <c r="AE225">
        <v>580860000</v>
      </c>
    </row>
    <row r="226" spans="1:31">
      <c r="A226" s="3">
        <v>44083</v>
      </c>
      <c r="B226">
        <v>61.619999</v>
      </c>
      <c r="C226">
        <v>62.98</v>
      </c>
      <c r="D226">
        <v>61.540000999999997</v>
      </c>
      <c r="E226">
        <v>62.43</v>
      </c>
      <c r="F226">
        <v>62.43</v>
      </c>
      <c r="G226">
        <v>736600</v>
      </c>
      <c r="I226" s="3">
        <v>44083</v>
      </c>
      <c r="J226">
        <v>46.130001</v>
      </c>
      <c r="K226">
        <v>46.43</v>
      </c>
      <c r="L226">
        <v>45.630001</v>
      </c>
      <c r="M226">
        <v>46.060001</v>
      </c>
      <c r="N226">
        <v>45.658833000000001</v>
      </c>
      <c r="O226">
        <v>2257500</v>
      </c>
      <c r="Q226" s="3">
        <v>44083</v>
      </c>
      <c r="R226">
        <v>23.5</v>
      </c>
      <c r="S226">
        <v>23.5</v>
      </c>
      <c r="T226">
        <v>22.530000999999999</v>
      </c>
      <c r="U226">
        <v>22.82</v>
      </c>
      <c r="V226">
        <v>22.656210000000002</v>
      </c>
      <c r="W226">
        <v>2578000</v>
      </c>
      <c r="Y226" s="3">
        <v>44083</v>
      </c>
      <c r="Z226">
        <v>27711.710938</v>
      </c>
      <c r="AA226">
        <v>28206.210938</v>
      </c>
      <c r="AB226">
        <v>27704.539063</v>
      </c>
      <c r="AC226">
        <v>27940.470702999999</v>
      </c>
      <c r="AD226">
        <v>27940.470702999999</v>
      </c>
      <c r="AE226">
        <v>460590000</v>
      </c>
    </row>
    <row r="227" spans="1:31">
      <c r="A227" s="3">
        <v>44084</v>
      </c>
      <c r="B227">
        <v>62.619999</v>
      </c>
      <c r="C227">
        <v>62.919998</v>
      </c>
      <c r="D227">
        <v>61.779998999999997</v>
      </c>
      <c r="E227">
        <v>62.080002</v>
      </c>
      <c r="F227">
        <v>62.080002</v>
      </c>
      <c r="G227">
        <v>517700</v>
      </c>
      <c r="I227" s="3">
        <v>44084</v>
      </c>
      <c r="J227">
        <v>46.189999</v>
      </c>
      <c r="K227">
        <v>46.259998000000003</v>
      </c>
      <c r="L227">
        <v>45.360000999999997</v>
      </c>
      <c r="M227">
        <v>45.389999000000003</v>
      </c>
      <c r="N227">
        <v>44.994663000000003</v>
      </c>
      <c r="O227">
        <v>1227400</v>
      </c>
      <c r="Q227" s="3">
        <v>44084</v>
      </c>
      <c r="R227">
        <v>23</v>
      </c>
      <c r="S227">
        <v>23.049999</v>
      </c>
      <c r="T227">
        <v>22.459999</v>
      </c>
      <c r="U227">
        <v>22.6</v>
      </c>
      <c r="V227">
        <v>22.43779</v>
      </c>
      <c r="W227">
        <v>1804500</v>
      </c>
      <c r="Y227" s="3">
        <v>44084</v>
      </c>
      <c r="Z227">
        <v>28022.509765999999</v>
      </c>
      <c r="AA227">
        <v>28174.779297000001</v>
      </c>
      <c r="AB227">
        <v>27447.080077999999</v>
      </c>
      <c r="AC227">
        <v>27534.580077999999</v>
      </c>
      <c r="AD227">
        <v>27534.580077999999</v>
      </c>
      <c r="AE227">
        <v>442850000</v>
      </c>
    </row>
    <row r="228" spans="1:31">
      <c r="A228" s="3">
        <v>44085</v>
      </c>
      <c r="B228">
        <v>62.580002</v>
      </c>
      <c r="C228">
        <v>64.300003000000004</v>
      </c>
      <c r="D228">
        <v>62.23</v>
      </c>
      <c r="E228">
        <v>64.099997999999999</v>
      </c>
      <c r="F228">
        <v>64.099997999999999</v>
      </c>
      <c r="G228">
        <v>525700</v>
      </c>
      <c r="I228" s="3">
        <v>44085</v>
      </c>
      <c r="J228">
        <v>45.650002000000001</v>
      </c>
      <c r="K228">
        <v>46.279998999999997</v>
      </c>
      <c r="L228">
        <v>45.290000999999997</v>
      </c>
      <c r="M228">
        <v>45.93</v>
      </c>
      <c r="N228">
        <v>45.529961</v>
      </c>
      <c r="O228">
        <v>1286500</v>
      </c>
      <c r="Q228" s="3">
        <v>44085</v>
      </c>
      <c r="R228">
        <v>22.860001</v>
      </c>
      <c r="S228">
        <v>23.09</v>
      </c>
      <c r="T228">
        <v>22.51</v>
      </c>
      <c r="U228">
        <v>22.709999</v>
      </c>
      <c r="V228">
        <v>22.546999</v>
      </c>
      <c r="W228">
        <v>1225400</v>
      </c>
      <c r="Y228" s="3">
        <v>44085</v>
      </c>
      <c r="Z228">
        <v>27613.859375</v>
      </c>
      <c r="AA228">
        <v>27828.820313</v>
      </c>
      <c r="AB228">
        <v>27448.150390999999</v>
      </c>
      <c r="AC228">
        <v>27665.640625</v>
      </c>
      <c r="AD228">
        <v>27665.640625</v>
      </c>
      <c r="AE228">
        <v>435330000</v>
      </c>
    </row>
    <row r="229" spans="1:31">
      <c r="A229" s="3">
        <v>44088</v>
      </c>
      <c r="B229">
        <v>64.400002000000001</v>
      </c>
      <c r="C229">
        <v>66.989998</v>
      </c>
      <c r="D229">
        <v>63.869999</v>
      </c>
      <c r="E229">
        <v>66.75</v>
      </c>
      <c r="F229">
        <v>66.75</v>
      </c>
      <c r="G229">
        <v>641100</v>
      </c>
      <c r="I229" s="3">
        <v>44088</v>
      </c>
      <c r="J229">
        <v>46.23</v>
      </c>
      <c r="K229">
        <v>46.950001</v>
      </c>
      <c r="L229">
        <v>46.080002</v>
      </c>
      <c r="M229">
        <v>46.73</v>
      </c>
      <c r="N229">
        <v>46.322994000000001</v>
      </c>
      <c r="O229">
        <v>1781900</v>
      </c>
      <c r="Q229" s="3">
        <v>44088</v>
      </c>
      <c r="R229">
        <v>22.799999</v>
      </c>
      <c r="S229">
        <v>23.07</v>
      </c>
      <c r="T229">
        <v>22.65</v>
      </c>
      <c r="U229">
        <v>22.969999000000001</v>
      </c>
      <c r="V229">
        <v>22.969999000000001</v>
      </c>
      <c r="W229">
        <v>1303800</v>
      </c>
      <c r="Y229" s="3">
        <v>44088</v>
      </c>
      <c r="Z229">
        <v>27718.740234000001</v>
      </c>
      <c r="AA229">
        <v>28086.060547000001</v>
      </c>
      <c r="AB229">
        <v>27718.740234000001</v>
      </c>
      <c r="AC229">
        <v>27993.330077999999</v>
      </c>
      <c r="AD229">
        <v>27993.330077999999</v>
      </c>
      <c r="AE229">
        <v>380750000</v>
      </c>
    </row>
    <row r="230" spans="1:31">
      <c r="A230" s="3">
        <v>44089</v>
      </c>
      <c r="B230">
        <v>67.199996999999996</v>
      </c>
      <c r="C230">
        <v>68.010002</v>
      </c>
      <c r="D230">
        <v>66.370002999999997</v>
      </c>
      <c r="E230">
        <v>67.970000999999996</v>
      </c>
      <c r="F230">
        <v>67.970000999999996</v>
      </c>
      <c r="G230">
        <v>602800</v>
      </c>
      <c r="I230" s="3">
        <v>44089</v>
      </c>
      <c r="J230">
        <v>46.869999</v>
      </c>
      <c r="K230">
        <v>47.330002</v>
      </c>
      <c r="L230">
        <v>46.610000999999997</v>
      </c>
      <c r="M230">
        <v>46.790000999999997</v>
      </c>
      <c r="N230">
        <v>46.382472999999997</v>
      </c>
      <c r="O230">
        <v>1795400</v>
      </c>
      <c r="Q230" s="3">
        <v>44089</v>
      </c>
      <c r="R230">
        <v>23.139999</v>
      </c>
      <c r="S230">
        <v>23.139999</v>
      </c>
      <c r="T230">
        <v>22.719999000000001</v>
      </c>
      <c r="U230">
        <v>23.040001</v>
      </c>
      <c r="V230">
        <v>23.040001</v>
      </c>
      <c r="W230">
        <v>2083800</v>
      </c>
      <c r="Y230" s="3">
        <v>44089</v>
      </c>
      <c r="Z230">
        <v>28139.759765999999</v>
      </c>
      <c r="AA230">
        <v>28231.060547000001</v>
      </c>
      <c r="AB230">
        <v>27931.449218999998</v>
      </c>
      <c r="AC230">
        <v>27995.599609000001</v>
      </c>
      <c r="AD230">
        <v>27995.599609000001</v>
      </c>
      <c r="AE230">
        <v>414520000</v>
      </c>
    </row>
    <row r="231" spans="1:31">
      <c r="A231" s="3">
        <v>44090</v>
      </c>
      <c r="B231">
        <v>68.120002999999997</v>
      </c>
      <c r="C231">
        <v>68.809997999999993</v>
      </c>
      <c r="D231">
        <v>66.410004000000001</v>
      </c>
      <c r="E231">
        <v>66.639999000000003</v>
      </c>
      <c r="F231">
        <v>66.639999000000003</v>
      </c>
      <c r="G231">
        <v>525900</v>
      </c>
      <c r="I231" s="3">
        <v>44090</v>
      </c>
      <c r="J231">
        <v>46.990001999999997</v>
      </c>
      <c r="K231">
        <v>47.950001</v>
      </c>
      <c r="L231">
        <v>46.509998000000003</v>
      </c>
      <c r="M231">
        <v>47.560001</v>
      </c>
      <c r="N231">
        <v>47.145766999999999</v>
      </c>
      <c r="O231">
        <v>1834400</v>
      </c>
      <c r="Q231" s="3">
        <v>44090</v>
      </c>
      <c r="R231">
        <v>23.030000999999999</v>
      </c>
      <c r="S231">
        <v>23.23</v>
      </c>
      <c r="T231">
        <v>22.83</v>
      </c>
      <c r="U231">
        <v>22.85</v>
      </c>
      <c r="V231">
        <v>22.85</v>
      </c>
      <c r="W231">
        <v>1685400</v>
      </c>
      <c r="Y231" s="3">
        <v>44090</v>
      </c>
      <c r="Z231">
        <v>28031.689452999999</v>
      </c>
      <c r="AA231">
        <v>28364.769531000002</v>
      </c>
      <c r="AB231">
        <v>28021.669922000001</v>
      </c>
      <c r="AC231">
        <v>28032.380859000001</v>
      </c>
      <c r="AD231">
        <v>28032.380859000001</v>
      </c>
      <c r="AE231">
        <v>416650000</v>
      </c>
    </row>
    <row r="232" spans="1:31">
      <c r="A232" s="3">
        <v>44091</v>
      </c>
      <c r="B232">
        <v>66.080001999999993</v>
      </c>
      <c r="C232">
        <v>68.809997999999993</v>
      </c>
      <c r="D232">
        <v>65.410004000000001</v>
      </c>
      <c r="E232">
        <v>68.489998</v>
      </c>
      <c r="F232">
        <v>68.489998</v>
      </c>
      <c r="G232">
        <v>417500</v>
      </c>
      <c r="I232" s="3">
        <v>44091</v>
      </c>
      <c r="J232">
        <v>47.619999</v>
      </c>
      <c r="K232">
        <v>49.189999</v>
      </c>
      <c r="L232">
        <v>47.009998000000003</v>
      </c>
      <c r="M232">
        <v>48.970001000000003</v>
      </c>
      <c r="N232">
        <v>48.543488000000004</v>
      </c>
      <c r="O232">
        <v>2519700</v>
      </c>
      <c r="Q232" s="3">
        <v>44091</v>
      </c>
      <c r="R232">
        <v>22.799999</v>
      </c>
      <c r="S232">
        <v>24.49</v>
      </c>
      <c r="T232">
        <v>22.540001</v>
      </c>
      <c r="U232">
        <v>24.02</v>
      </c>
      <c r="V232">
        <v>24.02</v>
      </c>
      <c r="W232">
        <v>3743300</v>
      </c>
      <c r="Y232" s="3">
        <v>44091</v>
      </c>
      <c r="Z232">
        <v>27834.179688</v>
      </c>
      <c r="AA232">
        <v>28056.789063</v>
      </c>
      <c r="AB232">
        <v>27647.929688</v>
      </c>
      <c r="AC232">
        <v>27901.980468999998</v>
      </c>
      <c r="AD232">
        <v>27901.980468999998</v>
      </c>
      <c r="AE232">
        <v>437230000</v>
      </c>
    </row>
    <row r="233" spans="1:31">
      <c r="A233" s="3">
        <v>44092</v>
      </c>
      <c r="B233">
        <v>68.360000999999997</v>
      </c>
      <c r="C233">
        <v>68.370002999999997</v>
      </c>
      <c r="D233">
        <v>66.739998</v>
      </c>
      <c r="E233">
        <v>67.370002999999997</v>
      </c>
      <c r="F233">
        <v>67.370002999999997</v>
      </c>
      <c r="G233">
        <v>450600</v>
      </c>
      <c r="I233" s="3">
        <v>44092</v>
      </c>
      <c r="J233">
        <v>48.880001</v>
      </c>
      <c r="K233">
        <v>49.970001000000003</v>
      </c>
      <c r="L233">
        <v>48.82</v>
      </c>
      <c r="M233">
        <v>49.18</v>
      </c>
      <c r="N233">
        <v>48.751655999999997</v>
      </c>
      <c r="O233">
        <v>4002100</v>
      </c>
      <c r="Q233" s="3">
        <v>44092</v>
      </c>
      <c r="R233">
        <v>23.98</v>
      </c>
      <c r="S233">
        <v>24.040001</v>
      </c>
      <c r="T233">
        <v>22.959999</v>
      </c>
      <c r="U233">
        <v>23.040001</v>
      </c>
      <c r="V233">
        <v>23.040001</v>
      </c>
      <c r="W233">
        <v>3090100</v>
      </c>
      <c r="Y233" s="3">
        <v>44092</v>
      </c>
      <c r="Z233">
        <v>27864.869140999999</v>
      </c>
      <c r="AA233">
        <v>27946.689452999999</v>
      </c>
      <c r="AB233">
        <v>27487.970702999999</v>
      </c>
      <c r="AC233">
        <v>27657.419922000001</v>
      </c>
      <c r="AD233">
        <v>27657.419922000001</v>
      </c>
      <c r="AE233">
        <v>698710000</v>
      </c>
    </row>
    <row r="234" spans="1:31">
      <c r="A234" s="3">
        <v>44095</v>
      </c>
      <c r="B234">
        <v>65.279999000000004</v>
      </c>
      <c r="C234">
        <v>66.010002</v>
      </c>
      <c r="D234">
        <v>62.889999000000003</v>
      </c>
      <c r="E234">
        <v>64.510002</v>
      </c>
      <c r="F234">
        <v>64.510002</v>
      </c>
      <c r="G234">
        <v>449700</v>
      </c>
      <c r="I234" s="3">
        <v>44095</v>
      </c>
      <c r="J234">
        <v>48.189999</v>
      </c>
      <c r="K234">
        <v>48.32</v>
      </c>
      <c r="L234">
        <v>45.029998999999997</v>
      </c>
      <c r="M234">
        <v>45.799999</v>
      </c>
      <c r="N234">
        <v>45.401093000000003</v>
      </c>
      <c r="O234">
        <v>2879800</v>
      </c>
      <c r="Q234" s="3">
        <v>44095</v>
      </c>
      <c r="R234">
        <v>22.459999</v>
      </c>
      <c r="S234">
        <v>22.58</v>
      </c>
      <c r="T234">
        <v>21.84</v>
      </c>
      <c r="U234">
        <v>22.07</v>
      </c>
      <c r="V234">
        <v>22.07</v>
      </c>
      <c r="W234">
        <v>1985700</v>
      </c>
      <c r="Y234" s="3">
        <v>44095</v>
      </c>
      <c r="Z234">
        <v>27484.710938</v>
      </c>
      <c r="AA234">
        <v>27484.710938</v>
      </c>
      <c r="AB234">
        <v>26715.150390999999</v>
      </c>
      <c r="AC234">
        <v>27147.699218999998</v>
      </c>
      <c r="AD234">
        <v>27147.699218999998</v>
      </c>
      <c r="AE234">
        <v>523660000</v>
      </c>
    </row>
    <row r="235" spans="1:31">
      <c r="A235" s="3">
        <v>44096</v>
      </c>
      <c r="B235">
        <v>64.720000999999996</v>
      </c>
      <c r="C235">
        <v>65.029999000000004</v>
      </c>
      <c r="D235">
        <v>63.240001999999997</v>
      </c>
      <c r="E235">
        <v>64.470000999999996</v>
      </c>
      <c r="F235">
        <v>64.470000999999996</v>
      </c>
      <c r="G235">
        <v>339600</v>
      </c>
      <c r="I235" s="3">
        <v>44096</v>
      </c>
      <c r="J235">
        <v>45.73</v>
      </c>
      <c r="K235">
        <v>46.189999</v>
      </c>
      <c r="L235">
        <v>45.23</v>
      </c>
      <c r="M235">
        <v>45.68</v>
      </c>
      <c r="N235">
        <v>45.282139000000001</v>
      </c>
      <c r="O235">
        <v>1936200</v>
      </c>
      <c r="Q235" s="3">
        <v>44096</v>
      </c>
      <c r="R235">
        <v>22.120000999999998</v>
      </c>
      <c r="S235">
        <v>22.280000999999999</v>
      </c>
      <c r="T235">
        <v>21.85</v>
      </c>
      <c r="U235">
        <v>21.959999</v>
      </c>
      <c r="V235">
        <v>21.959999</v>
      </c>
      <c r="W235">
        <v>974400</v>
      </c>
      <c r="Y235" s="3">
        <v>44096</v>
      </c>
      <c r="Z235">
        <v>27170.339843999998</v>
      </c>
      <c r="AA235">
        <v>27333.089843999998</v>
      </c>
      <c r="AB235">
        <v>26989.929688</v>
      </c>
      <c r="AC235">
        <v>27288.179688</v>
      </c>
      <c r="AD235">
        <v>27288.179688</v>
      </c>
      <c r="AE235">
        <v>420720000</v>
      </c>
    </row>
    <row r="236" spans="1:31">
      <c r="A236" s="3">
        <v>44097</v>
      </c>
      <c r="B236">
        <v>64.489998</v>
      </c>
      <c r="C236">
        <v>65.129997000000003</v>
      </c>
      <c r="D236">
        <v>62.16</v>
      </c>
      <c r="E236">
        <v>62.25</v>
      </c>
      <c r="F236">
        <v>62.25</v>
      </c>
      <c r="G236">
        <v>357400</v>
      </c>
      <c r="I236" s="3">
        <v>44097</v>
      </c>
      <c r="J236">
        <v>45.669998</v>
      </c>
      <c r="K236">
        <v>46.48</v>
      </c>
      <c r="L236">
        <v>44.650002000000001</v>
      </c>
      <c r="M236">
        <v>44.669998</v>
      </c>
      <c r="N236">
        <v>44.280932999999997</v>
      </c>
      <c r="O236">
        <v>1915400</v>
      </c>
      <c r="Q236" s="3">
        <v>44097</v>
      </c>
      <c r="R236">
        <v>21.940000999999999</v>
      </c>
      <c r="S236">
        <v>22.16</v>
      </c>
      <c r="T236">
        <v>21.32</v>
      </c>
      <c r="U236">
        <v>21.34</v>
      </c>
      <c r="V236">
        <v>21.34</v>
      </c>
      <c r="W236">
        <v>1303100</v>
      </c>
      <c r="Y236" s="3">
        <v>44097</v>
      </c>
      <c r="Z236">
        <v>27413.599609000001</v>
      </c>
      <c r="AA236">
        <v>27464.460938</v>
      </c>
      <c r="AB236">
        <v>26716.119140999999</v>
      </c>
      <c r="AC236">
        <v>26763.130859000001</v>
      </c>
      <c r="AD236">
        <v>26763.130859000001</v>
      </c>
      <c r="AE236">
        <v>459470000</v>
      </c>
    </row>
    <row r="237" spans="1:31">
      <c r="A237" s="3">
        <v>44098</v>
      </c>
      <c r="B237">
        <v>62.43</v>
      </c>
      <c r="C237">
        <v>62.43</v>
      </c>
      <c r="D237">
        <v>60.299999</v>
      </c>
      <c r="E237">
        <v>61.099997999999999</v>
      </c>
      <c r="F237">
        <v>61.099997999999999</v>
      </c>
      <c r="G237">
        <v>432200</v>
      </c>
      <c r="I237" s="3">
        <v>44098</v>
      </c>
      <c r="J237">
        <v>44.599997999999999</v>
      </c>
      <c r="K237">
        <v>45.740001999999997</v>
      </c>
      <c r="L237">
        <v>44.099997999999999</v>
      </c>
      <c r="M237">
        <v>44.759998000000003</v>
      </c>
      <c r="N237">
        <v>44.370151999999997</v>
      </c>
      <c r="O237">
        <v>1495700</v>
      </c>
      <c r="Q237" s="3">
        <v>44098</v>
      </c>
      <c r="R237">
        <v>21.299999</v>
      </c>
      <c r="S237">
        <v>21.52</v>
      </c>
      <c r="T237">
        <v>20.98</v>
      </c>
      <c r="U237">
        <v>21.27</v>
      </c>
      <c r="V237">
        <v>21.27</v>
      </c>
      <c r="W237">
        <v>1280100</v>
      </c>
      <c r="Y237" s="3">
        <v>44098</v>
      </c>
      <c r="Z237">
        <v>26716.089843999998</v>
      </c>
      <c r="AA237">
        <v>27094.849609000001</v>
      </c>
      <c r="AB237">
        <v>26537.009765999999</v>
      </c>
      <c r="AC237">
        <v>26815.439452999999</v>
      </c>
      <c r="AD237">
        <v>26815.439452999999</v>
      </c>
      <c r="AE237">
        <v>447810000</v>
      </c>
    </row>
    <row r="238" spans="1:31">
      <c r="A238" s="3">
        <v>44099</v>
      </c>
      <c r="B238">
        <v>60.540000999999997</v>
      </c>
      <c r="C238">
        <v>61.279998999999997</v>
      </c>
      <c r="D238">
        <v>59.75</v>
      </c>
      <c r="E238">
        <v>60.560001</v>
      </c>
      <c r="F238">
        <v>60.560001</v>
      </c>
      <c r="G238">
        <v>368100</v>
      </c>
      <c r="I238" s="3">
        <v>44099</v>
      </c>
      <c r="J238">
        <v>44.310001</v>
      </c>
      <c r="K238">
        <v>45.389999000000003</v>
      </c>
      <c r="L238">
        <v>44.049999</v>
      </c>
      <c r="M238">
        <v>45.25</v>
      </c>
      <c r="N238">
        <v>44.855885000000001</v>
      </c>
      <c r="O238">
        <v>1134800</v>
      </c>
      <c r="Q238" s="3">
        <v>44099</v>
      </c>
      <c r="R238">
        <v>21.08</v>
      </c>
      <c r="S238">
        <v>21.610001</v>
      </c>
      <c r="T238">
        <v>20.950001</v>
      </c>
      <c r="U238">
        <v>21.360001</v>
      </c>
      <c r="V238">
        <v>21.360001</v>
      </c>
      <c r="W238">
        <v>1669900</v>
      </c>
      <c r="Y238" s="3">
        <v>44099</v>
      </c>
      <c r="Z238">
        <v>26694.509765999999</v>
      </c>
      <c r="AA238">
        <v>27239.289063</v>
      </c>
      <c r="AB238">
        <v>26635.380859000001</v>
      </c>
      <c r="AC238">
        <v>27173.960938</v>
      </c>
      <c r="AD238">
        <v>27173.960938</v>
      </c>
      <c r="AE238">
        <v>388900000</v>
      </c>
    </row>
    <row r="239" spans="1:31">
      <c r="A239" s="3">
        <v>44102</v>
      </c>
      <c r="B239">
        <v>61.810001</v>
      </c>
      <c r="C239">
        <v>63.189999</v>
      </c>
      <c r="D239">
        <v>61.220001000000003</v>
      </c>
      <c r="E239">
        <v>62.59</v>
      </c>
      <c r="F239">
        <v>62.59</v>
      </c>
      <c r="G239">
        <v>191100</v>
      </c>
      <c r="I239" s="3">
        <v>44102</v>
      </c>
      <c r="J239">
        <v>46.25</v>
      </c>
      <c r="K239">
        <v>46.939999</v>
      </c>
      <c r="L239">
        <v>45.619999</v>
      </c>
      <c r="M239">
        <v>46.27</v>
      </c>
      <c r="N239">
        <v>45.867001000000002</v>
      </c>
      <c r="O239">
        <v>1434600</v>
      </c>
      <c r="Q239" s="3">
        <v>44102</v>
      </c>
      <c r="R239">
        <v>21.99</v>
      </c>
      <c r="S239">
        <v>22.35</v>
      </c>
      <c r="T239">
        <v>21.799999</v>
      </c>
      <c r="U239">
        <v>22.219999000000001</v>
      </c>
      <c r="V239">
        <v>22.219999000000001</v>
      </c>
      <c r="W239">
        <v>1505100</v>
      </c>
      <c r="Y239" s="3">
        <v>44102</v>
      </c>
      <c r="Z239">
        <v>27362.140625</v>
      </c>
      <c r="AA239">
        <v>27722.599609000001</v>
      </c>
      <c r="AB239">
        <v>27362.140625</v>
      </c>
      <c r="AC239">
        <v>27584.060547000001</v>
      </c>
      <c r="AD239">
        <v>27584.060547000001</v>
      </c>
      <c r="AE239">
        <v>401860000</v>
      </c>
    </row>
    <row r="240" spans="1:31">
      <c r="A240" s="3">
        <v>44103</v>
      </c>
      <c r="B240">
        <v>62.380001</v>
      </c>
      <c r="C240">
        <v>62.75</v>
      </c>
      <c r="D240">
        <v>61.509998000000003</v>
      </c>
      <c r="E240">
        <v>62.09</v>
      </c>
      <c r="F240">
        <v>62.09</v>
      </c>
      <c r="G240">
        <v>204000</v>
      </c>
      <c r="I240" s="3">
        <v>44103</v>
      </c>
      <c r="J240">
        <v>45.610000999999997</v>
      </c>
      <c r="K240">
        <v>45.790000999999997</v>
      </c>
      <c r="L240">
        <v>44.560001</v>
      </c>
      <c r="M240">
        <v>44.740001999999997</v>
      </c>
      <c r="N240">
        <v>44.740001999999997</v>
      </c>
      <c r="O240">
        <v>1190700</v>
      </c>
      <c r="Q240" s="3">
        <v>44103</v>
      </c>
      <c r="R240">
        <v>22.15</v>
      </c>
      <c r="S240">
        <v>22.290001</v>
      </c>
      <c r="T240">
        <v>21.83</v>
      </c>
      <c r="U240">
        <v>21.9</v>
      </c>
      <c r="V240">
        <v>21.9</v>
      </c>
      <c r="W240">
        <v>1142900</v>
      </c>
      <c r="Y240" s="3">
        <v>44103</v>
      </c>
      <c r="Z240">
        <v>27560.240234000001</v>
      </c>
      <c r="AA240">
        <v>27605.599609000001</v>
      </c>
      <c r="AB240">
        <v>27338.089843999998</v>
      </c>
      <c r="AC240">
        <v>27452.660156000002</v>
      </c>
      <c r="AD240">
        <v>27452.660156000002</v>
      </c>
      <c r="AE240">
        <v>303820000</v>
      </c>
    </row>
    <row r="241" spans="1:31">
      <c r="A241" s="3">
        <v>44104</v>
      </c>
      <c r="B241">
        <v>62.93</v>
      </c>
      <c r="C241">
        <v>65.019997000000004</v>
      </c>
      <c r="D241">
        <v>62.93</v>
      </c>
      <c r="E241">
        <v>63.220001000000003</v>
      </c>
      <c r="F241">
        <v>63.220001000000003</v>
      </c>
      <c r="G241">
        <v>365600</v>
      </c>
      <c r="I241" s="3">
        <v>44104</v>
      </c>
      <c r="J241">
        <v>45.119999</v>
      </c>
      <c r="K241">
        <v>45.75</v>
      </c>
      <c r="L241">
        <v>44.580002</v>
      </c>
      <c r="M241">
        <v>44.860000999999997</v>
      </c>
      <c r="N241">
        <v>44.860000999999997</v>
      </c>
      <c r="O241">
        <v>1468200</v>
      </c>
      <c r="Q241" s="3">
        <v>44104</v>
      </c>
      <c r="R241">
        <v>22.9</v>
      </c>
      <c r="S241">
        <v>23.139999</v>
      </c>
      <c r="T241">
        <v>22.08</v>
      </c>
      <c r="U241">
        <v>22.209999</v>
      </c>
      <c r="V241">
        <v>22.209999</v>
      </c>
      <c r="W241">
        <v>2584100</v>
      </c>
      <c r="Y241" s="3">
        <v>44104</v>
      </c>
      <c r="Z241">
        <v>27514.640625</v>
      </c>
      <c r="AA241">
        <v>28026.330077999999</v>
      </c>
      <c r="AB241">
        <v>27511.060547000001</v>
      </c>
      <c r="AC241">
        <v>27781.699218999998</v>
      </c>
      <c r="AD241">
        <v>27781.699218999998</v>
      </c>
      <c r="AE241">
        <v>452550000</v>
      </c>
    </row>
    <row r="242" spans="1:31">
      <c r="A242" s="3">
        <v>44105</v>
      </c>
      <c r="B242">
        <v>63.66</v>
      </c>
      <c r="C242">
        <v>64.050003000000004</v>
      </c>
      <c r="D242">
        <v>61.650002000000001</v>
      </c>
      <c r="E242">
        <v>62.25</v>
      </c>
      <c r="F242">
        <v>62.25</v>
      </c>
      <c r="G242">
        <v>305700</v>
      </c>
      <c r="I242" s="3">
        <v>44105</v>
      </c>
      <c r="J242">
        <v>45.02</v>
      </c>
      <c r="K242">
        <v>45.549999</v>
      </c>
      <c r="L242">
        <v>44.790000999999997</v>
      </c>
      <c r="M242">
        <v>45.049999</v>
      </c>
      <c r="N242">
        <v>45.049999</v>
      </c>
      <c r="O242">
        <v>1812000</v>
      </c>
      <c r="Q242" s="3">
        <v>44105</v>
      </c>
      <c r="R242">
        <v>22.200001</v>
      </c>
      <c r="S242">
        <v>22.5</v>
      </c>
      <c r="T242">
        <v>21.91</v>
      </c>
      <c r="U242">
        <v>22.049999</v>
      </c>
      <c r="V242">
        <v>22.049999</v>
      </c>
      <c r="W242">
        <v>1321600</v>
      </c>
      <c r="Y242" s="3">
        <v>44105</v>
      </c>
      <c r="Z242">
        <v>27940.630859000001</v>
      </c>
      <c r="AA242">
        <v>28041.460938</v>
      </c>
      <c r="AB242">
        <v>27669.259765999999</v>
      </c>
      <c r="AC242">
        <v>27816.900390999999</v>
      </c>
      <c r="AD242">
        <v>27816.900390999999</v>
      </c>
      <c r="AE242">
        <v>373450000</v>
      </c>
    </row>
    <row r="243" spans="1:31">
      <c r="A243" s="3">
        <v>44106</v>
      </c>
      <c r="B243">
        <v>60.880001</v>
      </c>
      <c r="C243">
        <v>64.730002999999996</v>
      </c>
      <c r="D243">
        <v>60.84</v>
      </c>
      <c r="E243">
        <v>63.98</v>
      </c>
      <c r="F243">
        <v>63.98</v>
      </c>
      <c r="G243">
        <v>269100</v>
      </c>
      <c r="I243" s="3">
        <v>44106</v>
      </c>
      <c r="J243">
        <v>44.349997999999999</v>
      </c>
      <c r="K243">
        <v>46.580002</v>
      </c>
      <c r="L243">
        <v>44.200001</v>
      </c>
      <c r="M243">
        <v>46.040000999999997</v>
      </c>
      <c r="N243">
        <v>46.040000999999997</v>
      </c>
      <c r="O243">
        <v>2110200</v>
      </c>
      <c r="Q243" s="3">
        <v>44106</v>
      </c>
      <c r="R243">
        <v>21.68</v>
      </c>
      <c r="S243">
        <v>22.92</v>
      </c>
      <c r="T243">
        <v>21.65</v>
      </c>
      <c r="U243">
        <v>22.73</v>
      </c>
      <c r="V243">
        <v>22.73</v>
      </c>
      <c r="W243">
        <v>1493300</v>
      </c>
      <c r="Y243" s="3">
        <v>44106</v>
      </c>
      <c r="Z243">
        <v>27536.390625</v>
      </c>
      <c r="AA243">
        <v>27861.429688</v>
      </c>
      <c r="AB243">
        <v>27382.939452999999</v>
      </c>
      <c r="AC243">
        <v>27682.810547000001</v>
      </c>
      <c r="AD243">
        <v>27682.810547000001</v>
      </c>
      <c r="AE243">
        <v>392770000</v>
      </c>
    </row>
    <row r="244" spans="1:31">
      <c r="A244" s="3">
        <v>44109</v>
      </c>
      <c r="B244">
        <v>65.230002999999996</v>
      </c>
      <c r="C244">
        <v>67.25</v>
      </c>
      <c r="D244">
        <v>65.160004000000001</v>
      </c>
      <c r="E244">
        <v>67.160004000000001</v>
      </c>
      <c r="F244">
        <v>67.160004000000001</v>
      </c>
      <c r="G244">
        <v>337400</v>
      </c>
      <c r="I244" s="3">
        <v>44109</v>
      </c>
      <c r="J244">
        <v>46.560001</v>
      </c>
      <c r="K244">
        <v>47.650002000000001</v>
      </c>
      <c r="L244">
        <v>46.259998000000003</v>
      </c>
      <c r="M244">
        <v>47.279998999999997</v>
      </c>
      <c r="N244">
        <v>47.279998999999997</v>
      </c>
      <c r="O244">
        <v>2120400</v>
      </c>
      <c r="Q244" s="3">
        <v>44109</v>
      </c>
      <c r="R244">
        <v>22.93</v>
      </c>
      <c r="S244">
        <v>23.48</v>
      </c>
      <c r="T244">
        <v>22.85</v>
      </c>
      <c r="U244">
        <v>23.450001</v>
      </c>
      <c r="V244">
        <v>23.450001</v>
      </c>
      <c r="W244">
        <v>1463000</v>
      </c>
      <c r="Y244" s="3">
        <v>44109</v>
      </c>
      <c r="Z244">
        <v>27825.419922000001</v>
      </c>
      <c r="AA244">
        <v>28162.640625</v>
      </c>
      <c r="AB244">
        <v>27825.419922000001</v>
      </c>
      <c r="AC244">
        <v>28148.640625</v>
      </c>
      <c r="AD244">
        <v>28148.640625</v>
      </c>
      <c r="AE244">
        <v>318210000</v>
      </c>
    </row>
    <row r="245" spans="1:31">
      <c r="A245" s="3">
        <v>44110</v>
      </c>
      <c r="B245">
        <v>67.919998000000007</v>
      </c>
      <c r="C245">
        <v>68.239998</v>
      </c>
      <c r="D245">
        <v>65.860000999999997</v>
      </c>
      <c r="E245">
        <v>66.010002</v>
      </c>
      <c r="F245">
        <v>66.010002</v>
      </c>
      <c r="G245">
        <v>300900</v>
      </c>
      <c r="I245" s="3">
        <v>44110</v>
      </c>
      <c r="J245">
        <v>47.540000999999997</v>
      </c>
      <c r="K245">
        <v>48.23</v>
      </c>
      <c r="L245">
        <v>46.650002000000001</v>
      </c>
      <c r="M245">
        <v>46.93</v>
      </c>
      <c r="N245">
        <v>46.93</v>
      </c>
      <c r="O245">
        <v>2280000</v>
      </c>
      <c r="Q245" s="3">
        <v>44110</v>
      </c>
      <c r="R245">
        <v>23.65</v>
      </c>
      <c r="S245">
        <v>24.07</v>
      </c>
      <c r="T245">
        <v>23.360001</v>
      </c>
      <c r="U245">
        <v>23.360001</v>
      </c>
      <c r="V245">
        <v>23.360001</v>
      </c>
      <c r="W245">
        <v>1841800</v>
      </c>
      <c r="Y245" s="3">
        <v>44110</v>
      </c>
      <c r="Z245">
        <v>28214.240234000001</v>
      </c>
      <c r="AA245">
        <v>28354.480468999998</v>
      </c>
      <c r="AB245">
        <v>27728.029297000001</v>
      </c>
      <c r="AC245">
        <v>27772.759765999999</v>
      </c>
      <c r="AD245">
        <v>27772.759765999999</v>
      </c>
      <c r="AE245">
        <v>435030000</v>
      </c>
    </row>
    <row r="246" spans="1:31">
      <c r="A246" s="3">
        <v>44111</v>
      </c>
      <c r="B246">
        <v>67.160004000000001</v>
      </c>
      <c r="C246">
        <v>68.459998999999996</v>
      </c>
      <c r="D246">
        <v>66.760002</v>
      </c>
      <c r="E246">
        <v>67.559997999999993</v>
      </c>
      <c r="F246">
        <v>67.559997999999993</v>
      </c>
      <c r="G246">
        <v>226800</v>
      </c>
      <c r="I246" s="3">
        <v>44111</v>
      </c>
      <c r="J246">
        <v>47.669998</v>
      </c>
      <c r="K246">
        <v>49</v>
      </c>
      <c r="L246">
        <v>47.41</v>
      </c>
      <c r="M246">
        <v>48.650002000000001</v>
      </c>
      <c r="N246">
        <v>48.650002000000001</v>
      </c>
      <c r="O246">
        <v>1861200</v>
      </c>
      <c r="Q246" s="3">
        <v>44111</v>
      </c>
      <c r="R246">
        <v>24.059999000000001</v>
      </c>
      <c r="S246">
        <v>24.34</v>
      </c>
      <c r="T246">
        <v>23.790001</v>
      </c>
      <c r="U246">
        <v>24.1</v>
      </c>
      <c r="V246">
        <v>24.1</v>
      </c>
      <c r="W246">
        <v>1356600</v>
      </c>
      <c r="Y246" s="3">
        <v>44111</v>
      </c>
      <c r="Z246">
        <v>27971.359375</v>
      </c>
      <c r="AA246">
        <v>28369.660156000002</v>
      </c>
      <c r="AB246">
        <v>27971.359375</v>
      </c>
      <c r="AC246">
        <v>28303.460938</v>
      </c>
      <c r="AD246">
        <v>28303.460938</v>
      </c>
      <c r="AE246">
        <v>328750000</v>
      </c>
    </row>
    <row r="247" spans="1:31">
      <c r="A247" s="3">
        <v>44112</v>
      </c>
      <c r="B247">
        <v>67.900002000000001</v>
      </c>
      <c r="C247">
        <v>68.870002999999997</v>
      </c>
      <c r="D247">
        <v>67.300003000000004</v>
      </c>
      <c r="E247">
        <v>67.930000000000007</v>
      </c>
      <c r="F247">
        <v>67.930000000000007</v>
      </c>
      <c r="G247">
        <v>227300</v>
      </c>
      <c r="I247" s="3">
        <v>44112</v>
      </c>
      <c r="J247">
        <v>48.93</v>
      </c>
      <c r="K247">
        <v>49.490001999999997</v>
      </c>
      <c r="L247">
        <v>48.68</v>
      </c>
      <c r="M247">
        <v>49.439999</v>
      </c>
      <c r="N247">
        <v>49.439999</v>
      </c>
      <c r="O247">
        <v>1719400</v>
      </c>
      <c r="Q247" s="3">
        <v>44112</v>
      </c>
      <c r="R247">
        <v>24.200001</v>
      </c>
      <c r="S247">
        <v>24.459999</v>
      </c>
      <c r="T247">
        <v>23.959999</v>
      </c>
      <c r="U247">
        <v>24.379999000000002</v>
      </c>
      <c r="V247">
        <v>24.379999000000002</v>
      </c>
      <c r="W247">
        <v>781100</v>
      </c>
      <c r="Y247" s="3">
        <v>44112</v>
      </c>
      <c r="Z247">
        <v>28348.859375</v>
      </c>
      <c r="AA247">
        <v>28459.130859000001</v>
      </c>
      <c r="AB247">
        <v>28265.560547000001</v>
      </c>
      <c r="AC247">
        <v>28425.509765999999</v>
      </c>
      <c r="AD247">
        <v>28425.509765999999</v>
      </c>
      <c r="AE247">
        <v>314750000</v>
      </c>
    </row>
    <row r="248" spans="1:31">
      <c r="A248" s="3">
        <v>44113</v>
      </c>
      <c r="B248">
        <v>69.720000999999996</v>
      </c>
      <c r="C248">
        <v>70.209998999999996</v>
      </c>
      <c r="D248">
        <v>68.459998999999996</v>
      </c>
      <c r="E248">
        <v>69.080001999999993</v>
      </c>
      <c r="F248">
        <v>69.080001999999993</v>
      </c>
      <c r="G248">
        <v>382700</v>
      </c>
      <c r="I248" s="3">
        <v>44113</v>
      </c>
      <c r="J248">
        <v>49.869999</v>
      </c>
      <c r="K248">
        <v>49.900002000000001</v>
      </c>
      <c r="L248">
        <v>48.509998000000003</v>
      </c>
      <c r="M248">
        <v>48.860000999999997</v>
      </c>
      <c r="N248">
        <v>48.860000999999997</v>
      </c>
      <c r="O248">
        <v>2080700</v>
      </c>
      <c r="Q248" s="3">
        <v>44113</v>
      </c>
      <c r="R248">
        <v>24.5</v>
      </c>
      <c r="S248">
        <v>24.82</v>
      </c>
      <c r="T248">
        <v>24.34</v>
      </c>
      <c r="U248">
        <v>24.48</v>
      </c>
      <c r="V248">
        <v>24.48</v>
      </c>
      <c r="W248">
        <v>1079100</v>
      </c>
      <c r="Y248" s="3">
        <v>44113</v>
      </c>
      <c r="Z248">
        <v>28533.609375</v>
      </c>
      <c r="AA248">
        <v>28676.289063</v>
      </c>
      <c r="AB248">
        <v>28440.630859000001</v>
      </c>
      <c r="AC248">
        <v>28586.900390999999</v>
      </c>
      <c r="AD248">
        <v>28586.900390999999</v>
      </c>
      <c r="AE248">
        <v>324050000</v>
      </c>
    </row>
    <row r="249" spans="1:31">
      <c r="A249" s="3">
        <v>44116</v>
      </c>
      <c r="B249">
        <v>69.449996999999996</v>
      </c>
      <c r="C249">
        <v>69.769997000000004</v>
      </c>
      <c r="D249">
        <v>68.580001999999993</v>
      </c>
      <c r="E249">
        <v>69.690002000000007</v>
      </c>
      <c r="F249">
        <v>69.690002000000007</v>
      </c>
      <c r="G249">
        <v>309800</v>
      </c>
      <c r="I249" s="3">
        <v>44116</v>
      </c>
      <c r="J249">
        <v>48.810001</v>
      </c>
      <c r="K249">
        <v>49.580002</v>
      </c>
      <c r="L249">
        <v>48.740001999999997</v>
      </c>
      <c r="M249">
        <v>49.279998999999997</v>
      </c>
      <c r="N249">
        <v>49.279998999999997</v>
      </c>
      <c r="O249">
        <v>1909900</v>
      </c>
      <c r="Q249" s="3">
        <v>44116</v>
      </c>
      <c r="R249">
        <v>24.67</v>
      </c>
      <c r="S249">
        <v>24.790001</v>
      </c>
      <c r="T249">
        <v>24.41</v>
      </c>
      <c r="U249">
        <v>24.57</v>
      </c>
      <c r="V249">
        <v>24.57</v>
      </c>
      <c r="W249">
        <v>909200</v>
      </c>
      <c r="Y249" s="3">
        <v>44116</v>
      </c>
      <c r="Z249">
        <v>28671.119140999999</v>
      </c>
      <c r="AA249">
        <v>28957.900390999999</v>
      </c>
      <c r="AB249">
        <v>28659.669922000001</v>
      </c>
      <c r="AC249">
        <v>28837.519531000002</v>
      </c>
      <c r="AD249">
        <v>28837.519531000002</v>
      </c>
      <c r="AE249">
        <v>493680000</v>
      </c>
    </row>
    <row r="250" spans="1:31">
      <c r="A250" s="3">
        <v>44117</v>
      </c>
      <c r="B250">
        <v>69.260002</v>
      </c>
      <c r="C250">
        <v>69.330001999999993</v>
      </c>
      <c r="D250">
        <v>67.870002999999997</v>
      </c>
      <c r="E250">
        <v>68.260002</v>
      </c>
      <c r="F250">
        <v>68.260002</v>
      </c>
      <c r="G250">
        <v>249400</v>
      </c>
      <c r="I250" s="3">
        <v>44117</v>
      </c>
      <c r="J250">
        <v>49</v>
      </c>
      <c r="K250">
        <v>49.34</v>
      </c>
      <c r="L250">
        <v>48.349997999999999</v>
      </c>
      <c r="M250">
        <v>48.669998</v>
      </c>
      <c r="N250">
        <v>48.669998</v>
      </c>
      <c r="O250">
        <v>1616700</v>
      </c>
      <c r="Q250" s="3">
        <v>44117</v>
      </c>
      <c r="R250">
        <v>24.440000999999999</v>
      </c>
      <c r="S250">
        <v>24.51</v>
      </c>
      <c r="T250">
        <v>24.08</v>
      </c>
      <c r="U250">
        <v>24.1</v>
      </c>
      <c r="V250">
        <v>24.1</v>
      </c>
      <c r="W250">
        <v>960800</v>
      </c>
      <c r="Y250" s="3">
        <v>44117</v>
      </c>
      <c r="Z250">
        <v>28764.949218999998</v>
      </c>
      <c r="AA250">
        <v>28808.839843999998</v>
      </c>
      <c r="AB250">
        <v>28604.349609000001</v>
      </c>
      <c r="AC250">
        <v>28679.810547000001</v>
      </c>
      <c r="AD250">
        <v>28679.810547000001</v>
      </c>
      <c r="AE250">
        <v>526110000</v>
      </c>
    </row>
    <row r="251" spans="1:31">
      <c r="A251" s="3">
        <v>44118</v>
      </c>
      <c r="B251">
        <v>68.610000999999997</v>
      </c>
      <c r="C251">
        <v>72.339995999999999</v>
      </c>
      <c r="D251">
        <v>68.529999000000004</v>
      </c>
      <c r="E251">
        <v>72.059997999999993</v>
      </c>
      <c r="F251">
        <v>72.059997999999993</v>
      </c>
      <c r="G251">
        <v>557300</v>
      </c>
      <c r="I251" s="3">
        <v>44118</v>
      </c>
      <c r="J251">
        <v>48.439999</v>
      </c>
      <c r="K251">
        <v>49.68</v>
      </c>
      <c r="L251">
        <v>48.439999</v>
      </c>
      <c r="M251">
        <v>49.380001</v>
      </c>
      <c r="N251">
        <v>49.380001</v>
      </c>
      <c r="O251">
        <v>1563300</v>
      </c>
      <c r="Q251" s="3">
        <v>44118</v>
      </c>
      <c r="R251">
        <v>24.200001</v>
      </c>
      <c r="S251">
        <v>24.43</v>
      </c>
      <c r="T251">
        <v>24.09</v>
      </c>
      <c r="U251">
        <v>24.309999000000001</v>
      </c>
      <c r="V251">
        <v>24.309999000000001</v>
      </c>
      <c r="W251">
        <v>972400</v>
      </c>
      <c r="Y251" s="3">
        <v>44118</v>
      </c>
      <c r="Z251">
        <v>28731.300781000002</v>
      </c>
      <c r="AA251">
        <v>28792.560547000001</v>
      </c>
      <c r="AB251">
        <v>28461.730468999998</v>
      </c>
      <c r="AC251">
        <v>28514</v>
      </c>
      <c r="AD251">
        <v>28514</v>
      </c>
      <c r="AE251">
        <v>370800000</v>
      </c>
    </row>
    <row r="252" spans="1:31">
      <c r="A252" s="3">
        <v>44119</v>
      </c>
      <c r="B252">
        <v>70.620002999999997</v>
      </c>
      <c r="C252">
        <v>71.169998000000007</v>
      </c>
      <c r="D252">
        <v>68.470000999999996</v>
      </c>
      <c r="E252">
        <v>70.760002</v>
      </c>
      <c r="F252">
        <v>70.760002</v>
      </c>
      <c r="G252">
        <v>451400</v>
      </c>
      <c r="I252" s="3">
        <v>44119</v>
      </c>
      <c r="J252">
        <v>48.459999000000003</v>
      </c>
      <c r="K252">
        <v>49.290000999999997</v>
      </c>
      <c r="L252">
        <v>48.02</v>
      </c>
      <c r="M252">
        <v>49.259998000000003</v>
      </c>
      <c r="N252">
        <v>49.259998000000003</v>
      </c>
      <c r="O252">
        <v>1475000</v>
      </c>
      <c r="Q252" s="3">
        <v>44119</v>
      </c>
      <c r="R252">
        <v>24.059999000000001</v>
      </c>
      <c r="S252">
        <v>24.809999000000001</v>
      </c>
      <c r="T252">
        <v>24</v>
      </c>
      <c r="U252">
        <v>24.709999</v>
      </c>
      <c r="V252">
        <v>24.709999</v>
      </c>
      <c r="W252">
        <v>1879600</v>
      </c>
      <c r="Y252" s="3">
        <v>44119</v>
      </c>
      <c r="Z252">
        <v>28323.400390999999</v>
      </c>
      <c r="AA252">
        <v>28535.849609000001</v>
      </c>
      <c r="AB252">
        <v>28181.539063</v>
      </c>
      <c r="AC252">
        <v>28494.199218999998</v>
      </c>
      <c r="AD252">
        <v>28494.199218999998</v>
      </c>
      <c r="AE252">
        <v>328940000</v>
      </c>
    </row>
    <row r="253" spans="1:31">
      <c r="A253" s="3">
        <v>44120</v>
      </c>
      <c r="B253">
        <v>71.190002000000007</v>
      </c>
      <c r="C253">
        <v>71.919998000000007</v>
      </c>
      <c r="D253">
        <v>69.610000999999997</v>
      </c>
      <c r="E253">
        <v>69.980002999999996</v>
      </c>
      <c r="F253">
        <v>69.980002999999996</v>
      </c>
      <c r="G253">
        <v>253100</v>
      </c>
      <c r="I253" s="3">
        <v>44120</v>
      </c>
      <c r="J253">
        <v>49.48</v>
      </c>
      <c r="K253">
        <v>49.73</v>
      </c>
      <c r="L253">
        <v>48.990001999999997</v>
      </c>
      <c r="M253">
        <v>49.330002</v>
      </c>
      <c r="N253">
        <v>49.330002</v>
      </c>
      <c r="O253">
        <v>1366100</v>
      </c>
      <c r="Q253" s="3">
        <v>44120</v>
      </c>
      <c r="R253">
        <v>24.889999</v>
      </c>
      <c r="S253">
        <v>25.120000999999998</v>
      </c>
      <c r="T253">
        <v>24.67</v>
      </c>
      <c r="U253">
        <v>24.700001</v>
      </c>
      <c r="V253">
        <v>24.700001</v>
      </c>
      <c r="W253">
        <v>1723300</v>
      </c>
      <c r="Y253" s="3">
        <v>44120</v>
      </c>
      <c r="Z253">
        <v>28570.720702999999</v>
      </c>
      <c r="AA253">
        <v>28842.900390999999</v>
      </c>
      <c r="AB253">
        <v>28570.720702999999</v>
      </c>
      <c r="AC253">
        <v>28606.310547000001</v>
      </c>
      <c r="AD253">
        <v>28606.310547000001</v>
      </c>
      <c r="AE253">
        <v>356140000</v>
      </c>
    </row>
    <row r="254" spans="1:31">
      <c r="A254" s="3">
        <v>44123</v>
      </c>
      <c r="B254">
        <v>70.410004000000001</v>
      </c>
      <c r="C254">
        <v>71.779999000000004</v>
      </c>
      <c r="D254">
        <v>69.430000000000007</v>
      </c>
      <c r="E254">
        <v>69.529999000000004</v>
      </c>
      <c r="F254">
        <v>69.529999000000004</v>
      </c>
      <c r="G254">
        <v>131800</v>
      </c>
      <c r="I254" s="3">
        <v>44123</v>
      </c>
      <c r="J254">
        <v>49.549999</v>
      </c>
      <c r="K254">
        <v>50.330002</v>
      </c>
      <c r="L254">
        <v>48.830002</v>
      </c>
      <c r="M254">
        <v>48.970001000000003</v>
      </c>
      <c r="N254">
        <v>48.970001000000003</v>
      </c>
      <c r="O254">
        <v>1712000</v>
      </c>
      <c r="Q254" s="3">
        <v>44123</v>
      </c>
      <c r="R254">
        <v>24.700001</v>
      </c>
      <c r="S254">
        <v>24.9</v>
      </c>
      <c r="T254">
        <v>24.18</v>
      </c>
      <c r="U254">
        <v>24.219999000000001</v>
      </c>
      <c r="V254">
        <v>24.219999000000001</v>
      </c>
      <c r="W254">
        <v>952500</v>
      </c>
      <c r="Y254" s="3">
        <v>44123</v>
      </c>
      <c r="Z254">
        <v>28633.550781000002</v>
      </c>
      <c r="AA254">
        <v>28711.929688</v>
      </c>
      <c r="AB254">
        <v>28139.400390999999</v>
      </c>
      <c r="AC254">
        <v>28195.419922000001</v>
      </c>
      <c r="AD254">
        <v>28195.419922000001</v>
      </c>
      <c r="AE254">
        <v>358700000</v>
      </c>
    </row>
    <row r="255" spans="1:31">
      <c r="A255" s="3">
        <v>44124</v>
      </c>
      <c r="B255">
        <v>70.089995999999999</v>
      </c>
      <c r="C255">
        <v>71.190002000000007</v>
      </c>
      <c r="D255">
        <v>69.989998</v>
      </c>
      <c r="E255">
        <v>70.569999999999993</v>
      </c>
      <c r="F255">
        <v>70.310905000000005</v>
      </c>
      <c r="G255">
        <v>184400</v>
      </c>
      <c r="I255" s="3">
        <v>44124</v>
      </c>
      <c r="J255">
        <v>49.389999000000003</v>
      </c>
      <c r="K255">
        <v>49.77</v>
      </c>
      <c r="L255">
        <v>48.48</v>
      </c>
      <c r="M255">
        <v>48.509998000000003</v>
      </c>
      <c r="N255">
        <v>48.509998000000003</v>
      </c>
      <c r="O255">
        <v>2604200</v>
      </c>
      <c r="Q255" s="3">
        <v>44124</v>
      </c>
      <c r="R255">
        <v>24.450001</v>
      </c>
      <c r="S255">
        <v>24.780000999999999</v>
      </c>
      <c r="T255">
        <v>24.360001</v>
      </c>
      <c r="U255">
        <v>24.5</v>
      </c>
      <c r="V255">
        <v>24.344065000000001</v>
      </c>
      <c r="W255">
        <v>1382700</v>
      </c>
      <c r="Y255" s="3">
        <v>44124</v>
      </c>
      <c r="Z255">
        <v>28245.849609000001</v>
      </c>
      <c r="AA255">
        <v>28575.029297000001</v>
      </c>
      <c r="AB255">
        <v>28243.039063</v>
      </c>
      <c r="AC255">
        <v>28308.789063</v>
      </c>
      <c r="AD255">
        <v>28308.789063</v>
      </c>
      <c r="AE255">
        <v>350220000</v>
      </c>
    </row>
    <row r="256" spans="1:31">
      <c r="A256" s="3">
        <v>44125</v>
      </c>
      <c r="B256">
        <v>70.5</v>
      </c>
      <c r="C256">
        <v>71.680000000000007</v>
      </c>
      <c r="D256">
        <v>70.029999000000004</v>
      </c>
      <c r="E256">
        <v>70.029999000000004</v>
      </c>
      <c r="F256">
        <v>69.772887999999995</v>
      </c>
      <c r="G256">
        <v>218300</v>
      </c>
      <c r="I256" s="3">
        <v>44125</v>
      </c>
      <c r="J256">
        <v>48.720001000000003</v>
      </c>
      <c r="K256">
        <v>49.259998000000003</v>
      </c>
      <c r="L256">
        <v>48.43</v>
      </c>
      <c r="M256">
        <v>48.439999</v>
      </c>
      <c r="N256">
        <v>48.439999</v>
      </c>
      <c r="O256">
        <v>1866600</v>
      </c>
      <c r="Q256" s="3">
        <v>44125</v>
      </c>
      <c r="R256">
        <v>24.42</v>
      </c>
      <c r="S256">
        <v>24.68</v>
      </c>
      <c r="T256">
        <v>24.129999000000002</v>
      </c>
      <c r="U256">
        <v>24.450001</v>
      </c>
      <c r="V256">
        <v>24.294384000000001</v>
      </c>
      <c r="W256">
        <v>2114900</v>
      </c>
      <c r="Y256" s="3">
        <v>44125</v>
      </c>
      <c r="Z256">
        <v>28270.660156000002</v>
      </c>
      <c r="AA256">
        <v>28450.640625</v>
      </c>
      <c r="AB256">
        <v>28196.390625</v>
      </c>
      <c r="AC256">
        <v>28210.820313</v>
      </c>
      <c r="AD256">
        <v>28210.820313</v>
      </c>
      <c r="AE256">
        <v>299420000</v>
      </c>
    </row>
    <row r="257" spans="1:31">
      <c r="A257" s="3">
        <v>44126</v>
      </c>
      <c r="B257">
        <v>70.349997999999999</v>
      </c>
      <c r="C257">
        <v>71.589995999999999</v>
      </c>
      <c r="D257">
        <v>69.419998000000007</v>
      </c>
      <c r="E257">
        <v>71.5</v>
      </c>
      <c r="F257">
        <v>71.237487999999999</v>
      </c>
      <c r="G257">
        <v>187600</v>
      </c>
      <c r="I257" s="3">
        <v>44126</v>
      </c>
      <c r="J257">
        <v>48.110000999999997</v>
      </c>
      <c r="K257">
        <v>50.220001000000003</v>
      </c>
      <c r="L257">
        <v>48.110000999999997</v>
      </c>
      <c r="M257">
        <v>49.900002000000001</v>
      </c>
      <c r="N257">
        <v>49.900002000000001</v>
      </c>
      <c r="O257">
        <v>2073100</v>
      </c>
      <c r="Q257" s="3">
        <v>44126</v>
      </c>
      <c r="R257">
        <v>24.6</v>
      </c>
      <c r="S257">
        <v>25.02</v>
      </c>
      <c r="T257">
        <v>24.379999000000002</v>
      </c>
      <c r="U257">
        <v>24.98</v>
      </c>
      <c r="V257">
        <v>24.821009</v>
      </c>
      <c r="W257">
        <v>1171400</v>
      </c>
      <c r="Y257" s="3">
        <v>44126</v>
      </c>
      <c r="Z257">
        <v>28197.419922000001</v>
      </c>
      <c r="AA257">
        <v>28421.310547000001</v>
      </c>
      <c r="AB257">
        <v>28040.179688</v>
      </c>
      <c r="AC257">
        <v>28363.660156000002</v>
      </c>
      <c r="AD257">
        <v>28363.660156000002</v>
      </c>
      <c r="AE257">
        <v>330320000</v>
      </c>
    </row>
    <row r="258" spans="1:31">
      <c r="A258" s="3">
        <v>44127</v>
      </c>
      <c r="B258">
        <v>72</v>
      </c>
      <c r="C258">
        <v>73.139999000000003</v>
      </c>
      <c r="D258">
        <v>71.629997000000003</v>
      </c>
      <c r="E258">
        <v>71.660004000000001</v>
      </c>
      <c r="F258">
        <v>71.396904000000006</v>
      </c>
      <c r="G258">
        <v>272300</v>
      </c>
      <c r="I258" s="3">
        <v>44127</v>
      </c>
      <c r="J258">
        <v>50.279998999999997</v>
      </c>
      <c r="K258">
        <v>50.700001</v>
      </c>
      <c r="L258">
        <v>49.610000999999997</v>
      </c>
      <c r="M258">
        <v>50.189999</v>
      </c>
      <c r="N258">
        <v>50.189999</v>
      </c>
      <c r="O258">
        <v>1845700</v>
      </c>
      <c r="Q258" s="3">
        <v>44127</v>
      </c>
      <c r="R258">
        <v>25.049999</v>
      </c>
      <c r="S258">
        <v>25.66</v>
      </c>
      <c r="T258">
        <v>25.040001</v>
      </c>
      <c r="U258">
        <v>25.4</v>
      </c>
      <c r="V258">
        <v>25.238337000000001</v>
      </c>
      <c r="W258">
        <v>1899500</v>
      </c>
      <c r="Y258" s="3">
        <v>44127</v>
      </c>
      <c r="Z258">
        <v>28409.650390999999</v>
      </c>
      <c r="AA258">
        <v>28436.519531000002</v>
      </c>
      <c r="AB258">
        <v>28149.820313</v>
      </c>
      <c r="AC258">
        <v>28335.570313</v>
      </c>
      <c r="AD258">
        <v>28335.570313</v>
      </c>
      <c r="AE258">
        <v>347300000</v>
      </c>
    </row>
    <row r="259" spans="1:31">
      <c r="A259" s="3">
        <v>44130</v>
      </c>
      <c r="B259">
        <v>70.379997000000003</v>
      </c>
      <c r="C259">
        <v>70.900002000000001</v>
      </c>
      <c r="D259">
        <v>69.440002000000007</v>
      </c>
      <c r="E259">
        <v>70.040001000000004</v>
      </c>
      <c r="F259">
        <v>69.782852000000005</v>
      </c>
      <c r="G259">
        <v>213200</v>
      </c>
      <c r="I259" s="3">
        <v>44130</v>
      </c>
      <c r="J259">
        <v>49.599997999999999</v>
      </c>
      <c r="K259">
        <v>49.610000999999997</v>
      </c>
      <c r="L259">
        <v>48.029998999999997</v>
      </c>
      <c r="M259">
        <v>48.279998999999997</v>
      </c>
      <c r="N259">
        <v>48.279998999999997</v>
      </c>
      <c r="O259">
        <v>1764400</v>
      </c>
      <c r="Q259" s="3">
        <v>44130</v>
      </c>
      <c r="R259">
        <v>24.969999000000001</v>
      </c>
      <c r="S259">
        <v>25.129999000000002</v>
      </c>
      <c r="T259">
        <v>24.440000999999999</v>
      </c>
      <c r="U259">
        <v>24.85</v>
      </c>
      <c r="V259">
        <v>24.691837</v>
      </c>
      <c r="W259">
        <v>1613500</v>
      </c>
      <c r="Y259" s="3">
        <v>44130</v>
      </c>
      <c r="Z259">
        <v>28185.820313</v>
      </c>
      <c r="AA259">
        <v>28185.820313</v>
      </c>
      <c r="AB259">
        <v>27370.160156000002</v>
      </c>
      <c r="AC259">
        <v>27685.380859000001</v>
      </c>
      <c r="AD259">
        <v>27685.380859000001</v>
      </c>
      <c r="AE259">
        <v>404150000</v>
      </c>
    </row>
    <row r="260" spans="1:31">
      <c r="A260" s="3">
        <v>44131</v>
      </c>
      <c r="B260">
        <v>69.690002000000007</v>
      </c>
      <c r="C260">
        <v>69.769997000000004</v>
      </c>
      <c r="D260">
        <v>67.870002999999997</v>
      </c>
      <c r="E260">
        <v>67.940002000000007</v>
      </c>
      <c r="F260">
        <v>67.690558999999993</v>
      </c>
      <c r="G260">
        <v>260800</v>
      </c>
      <c r="I260" s="3">
        <v>44131</v>
      </c>
      <c r="J260">
        <v>48.119999</v>
      </c>
      <c r="K260">
        <v>48.790000999999997</v>
      </c>
      <c r="L260">
        <v>47.93</v>
      </c>
      <c r="M260">
        <v>48.220001000000003</v>
      </c>
      <c r="N260">
        <v>48.220001000000003</v>
      </c>
      <c r="O260">
        <v>1487200</v>
      </c>
      <c r="Q260" s="3">
        <v>44131</v>
      </c>
      <c r="R260">
        <v>24.709999</v>
      </c>
      <c r="S260">
        <v>24.82</v>
      </c>
      <c r="T260">
        <v>24.139999</v>
      </c>
      <c r="U260">
        <v>24.299999</v>
      </c>
      <c r="V260">
        <v>24.145336</v>
      </c>
      <c r="W260">
        <v>1724400</v>
      </c>
      <c r="Y260" s="3">
        <v>44131</v>
      </c>
      <c r="Z260">
        <v>27651.179688</v>
      </c>
      <c r="AA260">
        <v>27707.689452999999</v>
      </c>
      <c r="AB260">
        <v>27457.960938</v>
      </c>
      <c r="AC260">
        <v>27463.189452999999</v>
      </c>
      <c r="AD260">
        <v>27463.189452999999</v>
      </c>
      <c r="AE260">
        <v>366400000</v>
      </c>
    </row>
    <row r="261" spans="1:31">
      <c r="A261" s="3">
        <v>44132</v>
      </c>
      <c r="B261">
        <v>66.110000999999997</v>
      </c>
      <c r="C261">
        <v>66.370002999999997</v>
      </c>
      <c r="D261">
        <v>64.910004000000001</v>
      </c>
      <c r="E261">
        <v>65.260002</v>
      </c>
      <c r="F261">
        <v>65.020401000000007</v>
      </c>
      <c r="G261">
        <v>326900</v>
      </c>
      <c r="I261" s="3">
        <v>44132</v>
      </c>
      <c r="J261">
        <v>47.310001</v>
      </c>
      <c r="K261">
        <v>47.540000999999997</v>
      </c>
      <c r="L261">
        <v>46.169998</v>
      </c>
      <c r="M261">
        <v>46.580002</v>
      </c>
      <c r="N261">
        <v>46.580002</v>
      </c>
      <c r="O261">
        <v>2562500</v>
      </c>
      <c r="Q261" s="3">
        <v>44132</v>
      </c>
      <c r="R261">
        <v>23.549999</v>
      </c>
      <c r="S261">
        <v>24.01</v>
      </c>
      <c r="T261">
        <v>23.32</v>
      </c>
      <c r="U261">
        <v>24</v>
      </c>
      <c r="V261">
        <v>23.847248</v>
      </c>
      <c r="W261">
        <v>2838000</v>
      </c>
      <c r="Y261" s="3">
        <v>44132</v>
      </c>
      <c r="Z261">
        <v>27102.140625</v>
      </c>
      <c r="AA261">
        <v>27102.140625</v>
      </c>
      <c r="AB261">
        <v>26497.390625</v>
      </c>
      <c r="AC261">
        <v>26519.949218999998</v>
      </c>
      <c r="AD261">
        <v>26519.949218999998</v>
      </c>
      <c r="AE261">
        <v>496150000</v>
      </c>
    </row>
    <row r="262" spans="1:31">
      <c r="A262" s="3">
        <v>44133</v>
      </c>
      <c r="B262">
        <v>64.879997000000003</v>
      </c>
      <c r="C262">
        <v>67.480002999999996</v>
      </c>
      <c r="D262">
        <v>64.410004000000001</v>
      </c>
      <c r="E262">
        <v>67.059997999999993</v>
      </c>
      <c r="F262">
        <v>66.813789</v>
      </c>
      <c r="G262">
        <v>377400</v>
      </c>
      <c r="I262" s="3">
        <v>44133</v>
      </c>
      <c r="J262">
        <v>46.34</v>
      </c>
      <c r="K262">
        <v>48.330002</v>
      </c>
      <c r="L262">
        <v>46</v>
      </c>
      <c r="M262">
        <v>47.939999</v>
      </c>
      <c r="N262">
        <v>47.939999</v>
      </c>
      <c r="O262">
        <v>1911100</v>
      </c>
      <c r="Q262" s="3">
        <v>44133</v>
      </c>
      <c r="R262">
        <v>22.799999</v>
      </c>
      <c r="S262">
        <v>24.530000999999999</v>
      </c>
      <c r="T262">
        <v>22.59</v>
      </c>
      <c r="U262">
        <v>24.139999</v>
      </c>
      <c r="V262">
        <v>23.986355</v>
      </c>
      <c r="W262">
        <v>3127000</v>
      </c>
      <c r="Y262" s="3">
        <v>44133</v>
      </c>
      <c r="Z262">
        <v>26480.980468999998</v>
      </c>
      <c r="AA262">
        <v>26891.890625</v>
      </c>
      <c r="AB262">
        <v>26290.779297000001</v>
      </c>
      <c r="AC262">
        <v>26659.109375</v>
      </c>
      <c r="AD262">
        <v>26659.109375</v>
      </c>
      <c r="AE262">
        <v>419770000</v>
      </c>
    </row>
    <row r="263" spans="1:31">
      <c r="A263" s="3">
        <v>44134</v>
      </c>
      <c r="B263">
        <v>66.569999999999993</v>
      </c>
      <c r="C263">
        <v>67.720000999999996</v>
      </c>
      <c r="D263">
        <v>65.349997999999999</v>
      </c>
      <c r="E263">
        <v>67.620002999999997</v>
      </c>
      <c r="F263">
        <v>67.371735000000001</v>
      </c>
      <c r="G263">
        <v>339800</v>
      </c>
      <c r="I263" s="3">
        <v>44134</v>
      </c>
      <c r="J263">
        <v>47.400002000000001</v>
      </c>
      <c r="K263">
        <v>47.939999</v>
      </c>
      <c r="L263">
        <v>46.779998999999997</v>
      </c>
      <c r="M263">
        <v>47.759998000000003</v>
      </c>
      <c r="N263">
        <v>47.759998000000003</v>
      </c>
      <c r="O263">
        <v>3114200</v>
      </c>
      <c r="Q263" s="3">
        <v>44134</v>
      </c>
      <c r="R263">
        <v>24.290001</v>
      </c>
      <c r="S263">
        <v>24.35</v>
      </c>
      <c r="T263">
        <v>23.73</v>
      </c>
      <c r="U263">
        <v>24.290001</v>
      </c>
      <c r="V263">
        <v>24.135403</v>
      </c>
      <c r="W263">
        <v>2069700</v>
      </c>
      <c r="Y263" s="3">
        <v>44134</v>
      </c>
      <c r="Z263">
        <v>26572.269531000002</v>
      </c>
      <c r="AA263">
        <v>26639.179688</v>
      </c>
      <c r="AB263">
        <v>26143.769531000002</v>
      </c>
      <c r="AC263">
        <v>26501.599609000001</v>
      </c>
      <c r="AD263">
        <v>26501.599609000001</v>
      </c>
      <c r="AE263">
        <v>504820000</v>
      </c>
    </row>
    <row r="264" spans="1:31">
      <c r="A264" s="3">
        <v>44137</v>
      </c>
      <c r="B264">
        <v>68.699996999999996</v>
      </c>
      <c r="C264">
        <v>72.139999000000003</v>
      </c>
      <c r="D264">
        <v>68.300003000000004</v>
      </c>
      <c r="E264">
        <v>70.930000000000007</v>
      </c>
      <c r="F264">
        <v>70.669585999999995</v>
      </c>
      <c r="G264">
        <v>288300</v>
      </c>
      <c r="I264" s="3">
        <v>44137</v>
      </c>
      <c r="J264">
        <v>48.610000999999997</v>
      </c>
      <c r="K264">
        <v>49.029998999999997</v>
      </c>
      <c r="L264">
        <v>47.66</v>
      </c>
      <c r="M264">
        <v>48.869999</v>
      </c>
      <c r="N264">
        <v>48.869999</v>
      </c>
      <c r="O264">
        <v>1791400</v>
      </c>
      <c r="Q264" s="3">
        <v>44137</v>
      </c>
      <c r="R264">
        <v>24.6</v>
      </c>
      <c r="S264">
        <v>25.129999000000002</v>
      </c>
      <c r="T264">
        <v>24.41</v>
      </c>
      <c r="U264">
        <v>25.030000999999999</v>
      </c>
      <c r="V264">
        <v>24.870691000000001</v>
      </c>
      <c r="W264">
        <v>2505200</v>
      </c>
      <c r="Y264" s="3">
        <v>44137</v>
      </c>
      <c r="Z264">
        <v>26691.279297000001</v>
      </c>
      <c r="AA264">
        <v>27043.480468999998</v>
      </c>
      <c r="AB264">
        <v>26691.279297000001</v>
      </c>
      <c r="AC264">
        <v>26925.050781000002</v>
      </c>
      <c r="AD264">
        <v>26925.050781000002</v>
      </c>
      <c r="AE264">
        <v>379990000</v>
      </c>
    </row>
    <row r="265" spans="1:31">
      <c r="A265" s="3">
        <v>44138</v>
      </c>
      <c r="B265">
        <v>71.540001000000004</v>
      </c>
      <c r="C265">
        <v>74.330001999999993</v>
      </c>
      <c r="D265">
        <v>69.25</v>
      </c>
      <c r="E265">
        <v>74.010002</v>
      </c>
      <c r="F265">
        <v>73.738274000000004</v>
      </c>
      <c r="G265">
        <v>646500</v>
      </c>
      <c r="I265" s="3">
        <v>44138</v>
      </c>
      <c r="J265">
        <v>49.689999</v>
      </c>
      <c r="K265">
        <v>50.330002</v>
      </c>
      <c r="L265">
        <v>49.27</v>
      </c>
      <c r="M265">
        <v>50.049999</v>
      </c>
      <c r="N265">
        <v>50.049999</v>
      </c>
      <c r="O265">
        <v>1422700</v>
      </c>
      <c r="Q265" s="3">
        <v>44138</v>
      </c>
      <c r="R265">
        <v>25.440000999999999</v>
      </c>
      <c r="S265">
        <v>25.66</v>
      </c>
      <c r="T265">
        <v>24.809999000000001</v>
      </c>
      <c r="U265">
        <v>24.93</v>
      </c>
      <c r="V265">
        <v>24.771328</v>
      </c>
      <c r="W265">
        <v>1656000</v>
      </c>
      <c r="Y265" s="3">
        <v>44138</v>
      </c>
      <c r="Z265">
        <v>27138.689452999999</v>
      </c>
      <c r="AA265">
        <v>27640.210938</v>
      </c>
      <c r="AB265">
        <v>27138.689452999999</v>
      </c>
      <c r="AC265">
        <v>27480.029297000001</v>
      </c>
      <c r="AD265">
        <v>27480.029297000001</v>
      </c>
      <c r="AE265">
        <v>350980000</v>
      </c>
    </row>
    <row r="266" spans="1:31">
      <c r="A266" s="3">
        <v>44139</v>
      </c>
      <c r="B266">
        <v>73.610000999999997</v>
      </c>
      <c r="C266">
        <v>73.879997000000003</v>
      </c>
      <c r="D266">
        <v>69.559997999999993</v>
      </c>
      <c r="E266">
        <v>70.150002000000001</v>
      </c>
      <c r="F266">
        <v>69.892448000000002</v>
      </c>
      <c r="G266">
        <v>559100</v>
      </c>
      <c r="I266" s="3">
        <v>44139</v>
      </c>
      <c r="J266">
        <v>49.639999000000003</v>
      </c>
      <c r="K266">
        <v>49.639999000000003</v>
      </c>
      <c r="L266">
        <v>46.900002000000001</v>
      </c>
      <c r="M266">
        <v>46.950001</v>
      </c>
      <c r="N266">
        <v>46.950001</v>
      </c>
      <c r="O266">
        <v>2370200</v>
      </c>
      <c r="Q266" s="3">
        <v>44139</v>
      </c>
      <c r="R266">
        <v>24.82</v>
      </c>
      <c r="S266">
        <v>24.9</v>
      </c>
      <c r="T266">
        <v>23.549999</v>
      </c>
      <c r="U266">
        <v>23.610001</v>
      </c>
      <c r="V266">
        <v>23.45973</v>
      </c>
      <c r="W266">
        <v>1599100</v>
      </c>
      <c r="Y266" s="3">
        <v>44139</v>
      </c>
      <c r="Z266">
        <v>27512.830077999999</v>
      </c>
      <c r="AA266">
        <v>28301.5</v>
      </c>
      <c r="AB266">
        <v>27512.830077999999</v>
      </c>
      <c r="AC266">
        <v>27847.660156000002</v>
      </c>
      <c r="AD266">
        <v>27847.660156000002</v>
      </c>
      <c r="AE266">
        <v>447860000</v>
      </c>
    </row>
    <row r="267" spans="1:31">
      <c r="A267" s="3">
        <v>44140</v>
      </c>
      <c r="B267">
        <v>71.319999999999993</v>
      </c>
      <c r="C267">
        <v>74.790001000000004</v>
      </c>
      <c r="D267">
        <v>71.019997000000004</v>
      </c>
      <c r="E267">
        <v>73.650002000000001</v>
      </c>
      <c r="F267">
        <v>73.379600999999994</v>
      </c>
      <c r="G267">
        <v>501500</v>
      </c>
      <c r="I267" s="3">
        <v>44140</v>
      </c>
      <c r="J267">
        <v>47.459999000000003</v>
      </c>
      <c r="K267">
        <v>49.599997999999999</v>
      </c>
      <c r="L267">
        <v>47.459999000000003</v>
      </c>
      <c r="M267">
        <v>48.799999</v>
      </c>
      <c r="N267">
        <v>48.799999</v>
      </c>
      <c r="O267">
        <v>1716000</v>
      </c>
      <c r="Q267" s="3">
        <v>44140</v>
      </c>
      <c r="R267">
        <v>24.07</v>
      </c>
      <c r="S267">
        <v>24.99</v>
      </c>
      <c r="T267">
        <v>23.959999</v>
      </c>
      <c r="U267">
        <v>24.85</v>
      </c>
      <c r="V267">
        <v>24.691837</v>
      </c>
      <c r="W267">
        <v>1893100</v>
      </c>
      <c r="Y267" s="3">
        <v>44140</v>
      </c>
      <c r="Z267">
        <v>28083.369140999999</v>
      </c>
      <c r="AA267">
        <v>28495.050781000002</v>
      </c>
      <c r="AB267">
        <v>28083.369140999999</v>
      </c>
      <c r="AC267">
        <v>28390.179688</v>
      </c>
      <c r="AD267">
        <v>28390.179688</v>
      </c>
      <c r="AE267">
        <v>390140000</v>
      </c>
    </row>
    <row r="268" spans="1:31">
      <c r="A268" s="3">
        <v>44141</v>
      </c>
      <c r="B268">
        <v>74.209998999999996</v>
      </c>
      <c r="C268">
        <v>75.389999000000003</v>
      </c>
      <c r="D268">
        <v>71.779999000000004</v>
      </c>
      <c r="E268">
        <v>71.830001999999993</v>
      </c>
      <c r="F268">
        <v>71.566276999999999</v>
      </c>
      <c r="G268">
        <v>474600</v>
      </c>
      <c r="I268" s="3">
        <v>44141</v>
      </c>
      <c r="J268">
        <v>49.32</v>
      </c>
      <c r="K268">
        <v>49.470001000000003</v>
      </c>
      <c r="L268">
        <v>48.200001</v>
      </c>
      <c r="M268">
        <v>48.419998</v>
      </c>
      <c r="N268">
        <v>48.419998</v>
      </c>
      <c r="O268">
        <v>1350200</v>
      </c>
      <c r="Q268" s="3">
        <v>44141</v>
      </c>
      <c r="R268">
        <v>25.09</v>
      </c>
      <c r="S268">
        <v>25.139999</v>
      </c>
      <c r="T268">
        <v>24.27</v>
      </c>
      <c r="U268">
        <v>24.4</v>
      </c>
      <c r="V268">
        <v>24.244700999999999</v>
      </c>
      <c r="W268">
        <v>1855900</v>
      </c>
      <c r="Y268" s="3">
        <v>44141</v>
      </c>
      <c r="Z268">
        <v>28399.130859000001</v>
      </c>
      <c r="AA268">
        <v>28431.960938</v>
      </c>
      <c r="AB268">
        <v>28189.5</v>
      </c>
      <c r="AC268">
        <v>28323.400390999999</v>
      </c>
      <c r="AD268">
        <v>28323.400390999999</v>
      </c>
      <c r="AE268">
        <v>326710000</v>
      </c>
    </row>
    <row r="269" spans="1:31">
      <c r="A269" s="3">
        <v>44144</v>
      </c>
      <c r="B269">
        <v>77.410004000000001</v>
      </c>
      <c r="C269">
        <v>81.080001999999993</v>
      </c>
      <c r="D269">
        <v>74.029999000000004</v>
      </c>
      <c r="E269">
        <v>74.400002000000001</v>
      </c>
      <c r="F269">
        <v>74.126846</v>
      </c>
      <c r="G269">
        <v>436600</v>
      </c>
      <c r="I269" s="3">
        <v>44144</v>
      </c>
      <c r="J269">
        <v>51.599997999999999</v>
      </c>
      <c r="K269">
        <v>52.900002000000001</v>
      </c>
      <c r="L269">
        <v>50.720001000000003</v>
      </c>
      <c r="M269">
        <v>50.759998000000003</v>
      </c>
      <c r="N269">
        <v>50.759998000000003</v>
      </c>
      <c r="O269">
        <v>2250100</v>
      </c>
      <c r="Q269" s="3">
        <v>44144</v>
      </c>
      <c r="R269">
        <v>25.780000999999999</v>
      </c>
      <c r="S269">
        <v>26.58</v>
      </c>
      <c r="T269">
        <v>24.34</v>
      </c>
      <c r="U269">
        <v>24.450001</v>
      </c>
      <c r="V269">
        <v>24.294384000000001</v>
      </c>
      <c r="W269">
        <v>4311400</v>
      </c>
      <c r="Y269" s="3">
        <v>44144</v>
      </c>
      <c r="Z269">
        <v>29467.900390999999</v>
      </c>
      <c r="AA269">
        <v>29933.830077999999</v>
      </c>
      <c r="AB269">
        <v>29130.660156000002</v>
      </c>
      <c r="AC269">
        <v>29157.970702999999</v>
      </c>
      <c r="AD269">
        <v>29157.970702999999</v>
      </c>
      <c r="AE269">
        <v>673310000</v>
      </c>
    </row>
    <row r="270" spans="1:31">
      <c r="A270" s="3">
        <v>44145</v>
      </c>
      <c r="B270">
        <v>75.040001000000004</v>
      </c>
      <c r="C270">
        <v>75.209998999999996</v>
      </c>
      <c r="D270">
        <v>73.470000999999996</v>
      </c>
      <c r="E270">
        <v>75.010002</v>
      </c>
      <c r="F270">
        <v>74.734604000000004</v>
      </c>
      <c r="G270">
        <v>712300</v>
      </c>
      <c r="I270" s="3">
        <v>44145</v>
      </c>
      <c r="J270">
        <v>51.029998999999997</v>
      </c>
      <c r="K270">
        <v>52.150002000000001</v>
      </c>
      <c r="L270">
        <v>50.799999</v>
      </c>
      <c r="M270">
        <v>51.779998999999997</v>
      </c>
      <c r="N270">
        <v>51.779998999999997</v>
      </c>
      <c r="O270">
        <v>1572300</v>
      </c>
      <c r="Q270" s="3">
        <v>44145</v>
      </c>
      <c r="R270">
        <v>24.360001</v>
      </c>
      <c r="S270">
        <v>25.049999</v>
      </c>
      <c r="T270">
        <v>24.219999000000001</v>
      </c>
      <c r="U270">
        <v>24.969999000000001</v>
      </c>
      <c r="V270">
        <v>24.811073</v>
      </c>
      <c r="W270">
        <v>1427400</v>
      </c>
      <c r="Y270" s="3">
        <v>44145</v>
      </c>
      <c r="Z270">
        <v>29254.169922000001</v>
      </c>
      <c r="AA270">
        <v>29478.859375</v>
      </c>
      <c r="AB270">
        <v>29126.990234000001</v>
      </c>
      <c r="AC270">
        <v>29420.919922000001</v>
      </c>
      <c r="AD270">
        <v>29420.919922000001</v>
      </c>
      <c r="AE270">
        <v>526980000</v>
      </c>
    </row>
    <row r="271" spans="1:31">
      <c r="A271" s="3">
        <v>44146</v>
      </c>
      <c r="B271">
        <v>75.910004000000001</v>
      </c>
      <c r="C271">
        <v>76.300003000000004</v>
      </c>
      <c r="D271">
        <v>73.809997999999993</v>
      </c>
      <c r="E271">
        <v>74.809997999999993</v>
      </c>
      <c r="F271">
        <v>74.535331999999997</v>
      </c>
      <c r="G271">
        <v>437300</v>
      </c>
      <c r="I271" s="3">
        <v>44146</v>
      </c>
      <c r="J271">
        <v>51.830002</v>
      </c>
      <c r="K271">
        <v>51.830002</v>
      </c>
      <c r="L271">
        <v>50.610000999999997</v>
      </c>
      <c r="M271">
        <v>50.810001</v>
      </c>
      <c r="N271">
        <v>50.810001</v>
      </c>
      <c r="O271">
        <v>2111400</v>
      </c>
      <c r="Q271" s="3">
        <v>44146</v>
      </c>
      <c r="R271">
        <v>25.02</v>
      </c>
      <c r="S271">
        <v>25.030000999999999</v>
      </c>
      <c r="T271">
        <v>23.969999000000001</v>
      </c>
      <c r="U271">
        <v>24.09</v>
      </c>
      <c r="V271">
        <v>23.936674</v>
      </c>
      <c r="W271">
        <v>1306400</v>
      </c>
      <c r="Y271" s="3">
        <v>44146</v>
      </c>
      <c r="Z271">
        <v>29524.349609000001</v>
      </c>
      <c r="AA271">
        <v>29593.109375</v>
      </c>
      <c r="AB271">
        <v>29281.220702999999</v>
      </c>
      <c r="AC271">
        <v>29397.630859000001</v>
      </c>
      <c r="AD271">
        <v>29397.630859000001</v>
      </c>
      <c r="AE271">
        <v>376700000</v>
      </c>
    </row>
    <row r="272" spans="1:31">
      <c r="A272" s="3">
        <v>44147</v>
      </c>
      <c r="B272">
        <v>74.010002</v>
      </c>
      <c r="C272">
        <v>74.010002</v>
      </c>
      <c r="D272">
        <v>70.680000000000007</v>
      </c>
      <c r="E272">
        <v>71.809997999999993</v>
      </c>
      <c r="F272">
        <v>71.546349000000006</v>
      </c>
      <c r="G272">
        <v>399000</v>
      </c>
      <c r="I272" s="3">
        <v>44147</v>
      </c>
      <c r="J272">
        <v>50.209999000000003</v>
      </c>
      <c r="K272">
        <v>50.5</v>
      </c>
      <c r="L272">
        <v>49.110000999999997</v>
      </c>
      <c r="M272">
        <v>49.610000999999997</v>
      </c>
      <c r="N272">
        <v>49.610000999999997</v>
      </c>
      <c r="O272">
        <v>1413400</v>
      </c>
      <c r="Q272" s="3">
        <v>44147</v>
      </c>
      <c r="R272">
        <v>23.950001</v>
      </c>
      <c r="S272">
        <v>24.01</v>
      </c>
      <c r="T272">
        <v>23.030000999999999</v>
      </c>
      <c r="U272">
        <v>23.290001</v>
      </c>
      <c r="V272">
        <v>23.141767999999999</v>
      </c>
      <c r="W272">
        <v>2087400</v>
      </c>
      <c r="Y272" s="3">
        <v>44147</v>
      </c>
      <c r="Z272">
        <v>29231.910156000002</v>
      </c>
      <c r="AA272">
        <v>29311.830077999999</v>
      </c>
      <c r="AB272">
        <v>28902.130859000001</v>
      </c>
      <c r="AC272">
        <v>29080.169922000001</v>
      </c>
      <c r="AD272">
        <v>29080.169922000001</v>
      </c>
      <c r="AE272">
        <v>369320000</v>
      </c>
    </row>
    <row r="273" spans="1:31">
      <c r="A273" s="3">
        <v>44148</v>
      </c>
      <c r="B273">
        <v>72.790001000000004</v>
      </c>
      <c r="C273">
        <v>74.199996999999996</v>
      </c>
      <c r="D273">
        <v>72.139999000000003</v>
      </c>
      <c r="E273">
        <v>73.629997000000003</v>
      </c>
      <c r="F273">
        <v>73.359665000000007</v>
      </c>
      <c r="G273">
        <v>265000</v>
      </c>
      <c r="I273" s="3">
        <v>44148</v>
      </c>
      <c r="J273">
        <v>50.25</v>
      </c>
      <c r="K273">
        <v>51.919998</v>
      </c>
      <c r="L273">
        <v>50.150002000000001</v>
      </c>
      <c r="M273">
        <v>51.66</v>
      </c>
      <c r="N273">
        <v>51.66</v>
      </c>
      <c r="O273">
        <v>1510700</v>
      </c>
      <c r="Q273" s="3">
        <v>44148</v>
      </c>
      <c r="R273">
        <v>23.469999000000001</v>
      </c>
      <c r="S273">
        <v>24.43</v>
      </c>
      <c r="T273">
        <v>23.469999000000001</v>
      </c>
      <c r="U273">
        <v>24.35</v>
      </c>
      <c r="V273">
        <v>24.195021000000001</v>
      </c>
      <c r="W273">
        <v>1018700</v>
      </c>
      <c r="Y273" s="3">
        <v>44148</v>
      </c>
      <c r="Z273">
        <v>29203.900390999999</v>
      </c>
      <c r="AA273">
        <v>29559.25</v>
      </c>
      <c r="AB273">
        <v>29203.900390999999</v>
      </c>
      <c r="AC273">
        <v>29479.810547000001</v>
      </c>
      <c r="AD273">
        <v>29479.810547000001</v>
      </c>
      <c r="AE273">
        <v>348810000</v>
      </c>
    </row>
    <row r="274" spans="1:31">
      <c r="A274" s="3">
        <v>44151</v>
      </c>
      <c r="B274">
        <v>75.239998</v>
      </c>
      <c r="C274">
        <v>75.839995999999999</v>
      </c>
      <c r="D274">
        <v>73.760002</v>
      </c>
      <c r="E274">
        <v>75.489998</v>
      </c>
      <c r="F274">
        <v>75.212836999999993</v>
      </c>
      <c r="G274">
        <v>234700</v>
      </c>
      <c r="I274" s="3">
        <v>44151</v>
      </c>
      <c r="J274">
        <v>53.209999000000003</v>
      </c>
      <c r="K274">
        <v>54.740001999999997</v>
      </c>
      <c r="L274">
        <v>52.099997999999999</v>
      </c>
      <c r="M274">
        <v>54.299999</v>
      </c>
      <c r="N274">
        <v>54.299999</v>
      </c>
      <c r="O274">
        <v>3099700</v>
      </c>
      <c r="Q274" s="3">
        <v>44151</v>
      </c>
      <c r="R274">
        <v>24.83</v>
      </c>
      <c r="S274">
        <v>25</v>
      </c>
      <c r="T274">
        <v>24.49</v>
      </c>
      <c r="U274">
        <v>24.969999000000001</v>
      </c>
      <c r="V274">
        <v>24.811073</v>
      </c>
      <c r="W274">
        <v>1312100</v>
      </c>
      <c r="Y274" s="3">
        <v>44151</v>
      </c>
      <c r="Z274">
        <v>29672.359375</v>
      </c>
      <c r="AA274">
        <v>29964.289063</v>
      </c>
      <c r="AB274">
        <v>29672.359375</v>
      </c>
      <c r="AC274">
        <v>29950.439452999999</v>
      </c>
      <c r="AD274">
        <v>29950.439452999999</v>
      </c>
      <c r="AE274">
        <v>418290000</v>
      </c>
    </row>
    <row r="275" spans="1:31">
      <c r="A275" s="3">
        <v>44152</v>
      </c>
      <c r="B275">
        <v>74.239998</v>
      </c>
      <c r="C275">
        <v>76.220000999999996</v>
      </c>
      <c r="D275">
        <v>72.940002000000007</v>
      </c>
      <c r="E275">
        <v>76.220000999999996</v>
      </c>
      <c r="F275">
        <v>75.940162999999998</v>
      </c>
      <c r="G275">
        <v>288800</v>
      </c>
      <c r="I275" s="3">
        <v>44152</v>
      </c>
      <c r="J275">
        <v>53.52</v>
      </c>
      <c r="K275">
        <v>54.220001000000003</v>
      </c>
      <c r="L275">
        <v>53.200001</v>
      </c>
      <c r="M275">
        <v>53.860000999999997</v>
      </c>
      <c r="N275">
        <v>53.860000999999997</v>
      </c>
      <c r="O275">
        <v>1662200</v>
      </c>
      <c r="Q275" s="3">
        <v>44152</v>
      </c>
      <c r="R275">
        <v>24.700001</v>
      </c>
      <c r="S275">
        <v>24.77</v>
      </c>
      <c r="T275">
        <v>24.15</v>
      </c>
      <c r="U275">
        <v>24.66</v>
      </c>
      <c r="V275">
        <v>24.503046000000001</v>
      </c>
      <c r="W275">
        <v>989800</v>
      </c>
      <c r="Y275" s="3">
        <v>44152</v>
      </c>
      <c r="Z275">
        <v>29800.150390999999</v>
      </c>
      <c r="AA275">
        <v>29872.419922000001</v>
      </c>
      <c r="AB275">
        <v>29520.289063</v>
      </c>
      <c r="AC275">
        <v>29783.349609000001</v>
      </c>
      <c r="AD275">
        <v>29783.349609000001</v>
      </c>
      <c r="AE275">
        <v>372380000</v>
      </c>
    </row>
    <row r="276" spans="1:31">
      <c r="A276" s="3">
        <v>44153</v>
      </c>
      <c r="B276">
        <v>76.360000999999997</v>
      </c>
      <c r="C276">
        <v>77.5</v>
      </c>
      <c r="D276">
        <v>74.709998999999996</v>
      </c>
      <c r="E276">
        <v>74.839995999999999</v>
      </c>
      <c r="F276">
        <v>74.565224000000001</v>
      </c>
      <c r="G276">
        <v>292700</v>
      </c>
      <c r="I276" s="3">
        <v>44153</v>
      </c>
      <c r="J276">
        <v>54.23</v>
      </c>
      <c r="K276">
        <v>54.380001</v>
      </c>
      <c r="L276">
        <v>52.91</v>
      </c>
      <c r="M276">
        <v>52.919998</v>
      </c>
      <c r="N276">
        <v>52.919998</v>
      </c>
      <c r="O276">
        <v>1442100</v>
      </c>
      <c r="Q276" s="3">
        <v>44153</v>
      </c>
      <c r="R276">
        <v>24.719999000000001</v>
      </c>
      <c r="S276">
        <v>25.110001</v>
      </c>
      <c r="T276">
        <v>24.639999</v>
      </c>
      <c r="U276">
        <v>24.799999</v>
      </c>
      <c r="V276">
        <v>24.642154999999999</v>
      </c>
      <c r="W276">
        <v>3265500</v>
      </c>
      <c r="Y276" s="3">
        <v>44153</v>
      </c>
      <c r="Z276">
        <v>29875.400390999999</v>
      </c>
      <c r="AA276">
        <v>29930.849609000001</v>
      </c>
      <c r="AB276">
        <v>29432.839843999998</v>
      </c>
      <c r="AC276">
        <v>29438.419922000001</v>
      </c>
      <c r="AD276">
        <v>29438.419922000001</v>
      </c>
      <c r="AE276">
        <v>382850000</v>
      </c>
    </row>
    <row r="277" spans="1:31">
      <c r="A277" s="3">
        <v>44154</v>
      </c>
      <c r="B277">
        <v>74.790001000000004</v>
      </c>
      <c r="C277">
        <v>75.290001000000004</v>
      </c>
      <c r="D277">
        <v>73.370002999999997</v>
      </c>
      <c r="E277">
        <v>74.529999000000004</v>
      </c>
      <c r="F277">
        <v>74.256362999999993</v>
      </c>
      <c r="G277">
        <v>155100</v>
      </c>
      <c r="I277" s="3">
        <v>44154</v>
      </c>
      <c r="J277">
        <v>52.639999000000003</v>
      </c>
      <c r="K277">
        <v>53.470001000000003</v>
      </c>
      <c r="L277">
        <v>52.349997999999999</v>
      </c>
      <c r="M277">
        <v>52.830002</v>
      </c>
      <c r="N277">
        <v>52.830002</v>
      </c>
      <c r="O277">
        <v>1332100</v>
      </c>
      <c r="Q277" s="3">
        <v>44154</v>
      </c>
      <c r="R277">
        <v>24.65</v>
      </c>
      <c r="S277">
        <v>24.870000999999998</v>
      </c>
      <c r="T277">
        <v>24.16</v>
      </c>
      <c r="U277">
        <v>24.75</v>
      </c>
      <c r="V277">
        <v>24.592473999999999</v>
      </c>
      <c r="W277">
        <v>2315500</v>
      </c>
      <c r="Y277" s="3">
        <v>44154</v>
      </c>
      <c r="Z277">
        <v>29370.919922000001</v>
      </c>
      <c r="AA277">
        <v>29524.900390999999</v>
      </c>
      <c r="AB277">
        <v>29228.380859000001</v>
      </c>
      <c r="AC277">
        <v>29483.230468999998</v>
      </c>
      <c r="AD277">
        <v>29483.230468999998</v>
      </c>
      <c r="AE277">
        <v>331330000</v>
      </c>
    </row>
    <row r="278" spans="1:31">
      <c r="A278" s="3">
        <v>44155</v>
      </c>
      <c r="B278">
        <v>74.190002000000007</v>
      </c>
      <c r="C278">
        <v>75.019997000000004</v>
      </c>
      <c r="D278">
        <v>72.830001999999993</v>
      </c>
      <c r="E278">
        <v>73.540001000000004</v>
      </c>
      <c r="F278">
        <v>73.270004</v>
      </c>
      <c r="G278">
        <v>214700</v>
      </c>
      <c r="I278" s="3">
        <v>44155</v>
      </c>
      <c r="J278">
        <v>52.639999000000003</v>
      </c>
      <c r="K278">
        <v>52.93</v>
      </c>
      <c r="L278">
        <v>52.299999</v>
      </c>
      <c r="M278">
        <v>52.549999</v>
      </c>
      <c r="N278">
        <v>52.549999</v>
      </c>
      <c r="O278">
        <v>1016000</v>
      </c>
      <c r="Q278" s="3">
        <v>44155</v>
      </c>
      <c r="R278">
        <v>24.59</v>
      </c>
      <c r="S278">
        <v>24.59</v>
      </c>
      <c r="T278">
        <v>24.209999</v>
      </c>
      <c r="U278">
        <v>24.4</v>
      </c>
      <c r="V278">
        <v>24.244700999999999</v>
      </c>
      <c r="W278">
        <v>1237700</v>
      </c>
      <c r="Y278" s="3">
        <v>44155</v>
      </c>
      <c r="Z278">
        <v>29437.570313</v>
      </c>
      <c r="AA278">
        <v>29469.890625</v>
      </c>
      <c r="AB278">
        <v>29231.199218999998</v>
      </c>
      <c r="AC278">
        <v>29263.480468999998</v>
      </c>
      <c r="AD278">
        <v>29263.480468999998</v>
      </c>
      <c r="AE278">
        <v>305350000</v>
      </c>
    </row>
    <row r="279" spans="1:31">
      <c r="A279" s="3">
        <v>44158</v>
      </c>
      <c r="B279">
        <v>74.120002999999997</v>
      </c>
      <c r="C279">
        <v>76.669998000000007</v>
      </c>
      <c r="D279">
        <v>74.120002999999997</v>
      </c>
      <c r="E279">
        <v>76.069999999999993</v>
      </c>
      <c r="F279">
        <v>76.069999999999993</v>
      </c>
      <c r="G279">
        <v>220600</v>
      </c>
      <c r="I279" s="3">
        <v>44158</v>
      </c>
      <c r="J279">
        <v>53.360000999999997</v>
      </c>
      <c r="K279">
        <v>53.950001</v>
      </c>
      <c r="L279">
        <v>52.740001999999997</v>
      </c>
      <c r="M279">
        <v>53.669998</v>
      </c>
      <c r="N279">
        <v>53.669998</v>
      </c>
      <c r="O279">
        <v>1559300</v>
      </c>
      <c r="Q279" s="3">
        <v>44158</v>
      </c>
      <c r="R279">
        <v>24.58</v>
      </c>
      <c r="S279">
        <v>25.459999</v>
      </c>
      <c r="T279">
        <v>24.5</v>
      </c>
      <c r="U279">
        <v>25.23</v>
      </c>
      <c r="V279">
        <v>25.069417999999999</v>
      </c>
      <c r="W279">
        <v>1606000</v>
      </c>
      <c r="Y279" s="3">
        <v>44158</v>
      </c>
      <c r="Z279">
        <v>29332.820313</v>
      </c>
      <c r="AA279">
        <v>29667.75</v>
      </c>
      <c r="AB279">
        <v>29332.820313</v>
      </c>
      <c r="AC279">
        <v>29591.269531000002</v>
      </c>
      <c r="AD279">
        <v>29591.269531000002</v>
      </c>
      <c r="AE279">
        <v>387200000</v>
      </c>
    </row>
    <row r="280" spans="1:31">
      <c r="A280" s="3">
        <v>44159</v>
      </c>
      <c r="B280">
        <v>77.339995999999999</v>
      </c>
      <c r="C280">
        <v>79.830001999999993</v>
      </c>
      <c r="D280">
        <v>77.190002000000007</v>
      </c>
      <c r="E280">
        <v>79.610000999999997</v>
      </c>
      <c r="F280">
        <v>79.610000999999997</v>
      </c>
      <c r="G280">
        <v>255900</v>
      </c>
      <c r="I280" s="3">
        <v>44159</v>
      </c>
      <c r="J280">
        <v>54.389999000000003</v>
      </c>
      <c r="K280">
        <v>56.5</v>
      </c>
      <c r="L280">
        <v>54.34</v>
      </c>
      <c r="M280">
        <v>56.419998</v>
      </c>
      <c r="N280">
        <v>56.419998</v>
      </c>
      <c r="O280">
        <v>2232700</v>
      </c>
      <c r="Q280" s="3">
        <v>44159</v>
      </c>
      <c r="R280">
        <v>25.610001</v>
      </c>
      <c r="S280">
        <v>26.24</v>
      </c>
      <c r="T280">
        <v>25.34</v>
      </c>
      <c r="U280">
        <v>26.07</v>
      </c>
      <c r="V280">
        <v>25.904071999999999</v>
      </c>
      <c r="W280">
        <v>1266900</v>
      </c>
      <c r="Y280" s="3">
        <v>44159</v>
      </c>
      <c r="Z280">
        <v>29746.109375</v>
      </c>
      <c r="AA280">
        <v>30116.509765999999</v>
      </c>
      <c r="AB280">
        <v>29746.109375</v>
      </c>
      <c r="AC280">
        <v>30046.240234000001</v>
      </c>
      <c r="AD280">
        <v>30046.240234000001</v>
      </c>
      <c r="AE280">
        <v>432760000</v>
      </c>
    </row>
    <row r="281" spans="1:31">
      <c r="A281" s="3">
        <v>44160</v>
      </c>
      <c r="B281">
        <v>78.290001000000004</v>
      </c>
      <c r="C281">
        <v>78.5</v>
      </c>
      <c r="D281">
        <v>77.139999000000003</v>
      </c>
      <c r="E281">
        <v>77.819999999999993</v>
      </c>
      <c r="F281">
        <v>77.819999999999993</v>
      </c>
      <c r="G281">
        <v>162800</v>
      </c>
      <c r="I281" s="3">
        <v>44160</v>
      </c>
      <c r="J281">
        <v>55.619999</v>
      </c>
      <c r="K281">
        <v>55.919998</v>
      </c>
      <c r="L281">
        <v>54.52</v>
      </c>
      <c r="M281">
        <v>54.779998999999997</v>
      </c>
      <c r="N281">
        <v>54.779998999999997</v>
      </c>
      <c r="O281">
        <v>2703900</v>
      </c>
      <c r="Q281" s="3">
        <v>44160</v>
      </c>
      <c r="R281">
        <v>25.91</v>
      </c>
      <c r="S281">
        <v>26</v>
      </c>
      <c r="T281">
        <v>25.389999</v>
      </c>
      <c r="U281">
        <v>25.639999</v>
      </c>
      <c r="V281">
        <v>25.476808999999999</v>
      </c>
      <c r="W281">
        <v>1213200</v>
      </c>
      <c r="Y281" s="3">
        <v>44160</v>
      </c>
      <c r="Z281">
        <v>30058.869140999999</v>
      </c>
      <c r="AA281">
        <v>30058.869140999999</v>
      </c>
      <c r="AB281">
        <v>29806.25</v>
      </c>
      <c r="AC281">
        <v>29872.470702999999</v>
      </c>
      <c r="AD281">
        <v>29872.470702999999</v>
      </c>
      <c r="AE281">
        <v>323030000</v>
      </c>
    </row>
    <row r="282" spans="1:31">
      <c r="A282" s="3">
        <v>44162</v>
      </c>
      <c r="B282">
        <v>77.919998000000007</v>
      </c>
      <c r="C282">
        <v>78.959998999999996</v>
      </c>
      <c r="D282">
        <v>76.910004000000001</v>
      </c>
      <c r="E282">
        <v>77.169998000000007</v>
      </c>
      <c r="F282">
        <v>77.169998000000007</v>
      </c>
      <c r="G282">
        <v>116700</v>
      </c>
      <c r="I282" s="3">
        <v>44162</v>
      </c>
      <c r="J282">
        <v>54.959999000000003</v>
      </c>
      <c r="K282">
        <v>55.73</v>
      </c>
      <c r="L282">
        <v>54.73</v>
      </c>
      <c r="M282">
        <v>55.07</v>
      </c>
      <c r="N282">
        <v>55.07</v>
      </c>
      <c r="O282">
        <v>1052600</v>
      </c>
      <c r="Q282" s="3">
        <v>44162</v>
      </c>
      <c r="R282">
        <v>25.690000999999999</v>
      </c>
      <c r="S282">
        <v>25.85</v>
      </c>
      <c r="T282">
        <v>25.280000999999999</v>
      </c>
      <c r="U282">
        <v>25.57</v>
      </c>
      <c r="V282">
        <v>25.407254999999999</v>
      </c>
      <c r="W282">
        <v>436200</v>
      </c>
      <c r="Y282" s="3">
        <v>44162</v>
      </c>
      <c r="Z282">
        <v>29911.330077999999</v>
      </c>
      <c r="AA282">
        <v>30015.130859000001</v>
      </c>
      <c r="AB282">
        <v>29819.980468999998</v>
      </c>
      <c r="AC282">
        <v>29910.369140999999</v>
      </c>
      <c r="AD282">
        <v>29910.369140999999</v>
      </c>
      <c r="AE282">
        <v>177040000</v>
      </c>
    </row>
    <row r="283" spans="1:31">
      <c r="A283" s="3">
        <v>44165</v>
      </c>
      <c r="B283">
        <v>77.199996999999996</v>
      </c>
      <c r="C283">
        <v>77.300003000000004</v>
      </c>
      <c r="D283">
        <v>75.029999000000004</v>
      </c>
      <c r="E283">
        <v>75.150002000000001</v>
      </c>
      <c r="F283">
        <v>75.150002000000001</v>
      </c>
      <c r="G283">
        <v>353600</v>
      </c>
      <c r="I283" s="3">
        <v>44165</v>
      </c>
      <c r="J283">
        <v>54.700001</v>
      </c>
      <c r="K283">
        <v>55.34</v>
      </c>
      <c r="L283">
        <v>53.689999</v>
      </c>
      <c r="M283">
        <v>53.700001</v>
      </c>
      <c r="N283">
        <v>53.700001</v>
      </c>
      <c r="O283">
        <v>2847200</v>
      </c>
      <c r="Q283" s="3">
        <v>44165</v>
      </c>
      <c r="R283">
        <v>25.49</v>
      </c>
      <c r="S283">
        <v>25.530000999999999</v>
      </c>
      <c r="T283">
        <v>24.77</v>
      </c>
      <c r="U283">
        <v>24.77</v>
      </c>
      <c r="V283">
        <v>24.612347</v>
      </c>
      <c r="W283">
        <v>1534900</v>
      </c>
      <c r="Y283" s="3">
        <v>44165</v>
      </c>
      <c r="Z283">
        <v>29854.509765999999</v>
      </c>
      <c r="AA283">
        <v>29854.509765999999</v>
      </c>
      <c r="AB283">
        <v>29463.640625</v>
      </c>
      <c r="AC283">
        <v>29638.640625</v>
      </c>
      <c r="AD283">
        <v>29638.640625</v>
      </c>
      <c r="AE283">
        <v>551350000</v>
      </c>
    </row>
    <row r="284" spans="1:31">
      <c r="A284" s="3">
        <v>44166</v>
      </c>
      <c r="B284">
        <v>77.300003000000004</v>
      </c>
      <c r="C284">
        <v>78.199996999999996</v>
      </c>
      <c r="D284">
        <v>76.389999000000003</v>
      </c>
      <c r="E284">
        <v>76.940002000000007</v>
      </c>
      <c r="F284">
        <v>76.940002000000007</v>
      </c>
      <c r="G284">
        <v>417100</v>
      </c>
      <c r="I284" s="3">
        <v>44166</v>
      </c>
      <c r="J284">
        <v>55.150002000000001</v>
      </c>
      <c r="K284">
        <v>55.669998</v>
      </c>
      <c r="L284">
        <v>54.75</v>
      </c>
      <c r="M284">
        <v>54.93</v>
      </c>
      <c r="N284">
        <v>54.93</v>
      </c>
      <c r="O284">
        <v>1873500</v>
      </c>
      <c r="Q284" s="3">
        <v>44166</v>
      </c>
      <c r="R284">
        <v>25.200001</v>
      </c>
      <c r="S284">
        <v>25.5</v>
      </c>
      <c r="T284">
        <v>24.889999</v>
      </c>
      <c r="U284">
        <v>25.24</v>
      </c>
      <c r="V284">
        <v>25.079355</v>
      </c>
      <c r="W284">
        <v>1182400</v>
      </c>
      <c r="Y284" s="3">
        <v>44166</v>
      </c>
      <c r="Z284">
        <v>29797.5</v>
      </c>
      <c r="AA284">
        <v>30083.310547000001</v>
      </c>
      <c r="AB284">
        <v>29797.5</v>
      </c>
      <c r="AC284">
        <v>29823.919922000001</v>
      </c>
      <c r="AD284">
        <v>29823.919922000001</v>
      </c>
      <c r="AE284">
        <v>429510000</v>
      </c>
    </row>
    <row r="285" spans="1:31">
      <c r="A285" s="3">
        <v>44167</v>
      </c>
      <c r="B285">
        <v>76.589995999999999</v>
      </c>
      <c r="C285">
        <v>78.040001000000004</v>
      </c>
      <c r="D285">
        <v>76.5</v>
      </c>
      <c r="E285">
        <v>77.790001000000004</v>
      </c>
      <c r="F285">
        <v>77.790001000000004</v>
      </c>
      <c r="G285">
        <v>312000</v>
      </c>
      <c r="I285" s="3">
        <v>44167</v>
      </c>
      <c r="J285">
        <v>55.029998999999997</v>
      </c>
      <c r="K285">
        <v>55.959999000000003</v>
      </c>
      <c r="L285">
        <v>54.830002</v>
      </c>
      <c r="M285">
        <v>55.099997999999999</v>
      </c>
      <c r="N285">
        <v>55.099997999999999</v>
      </c>
      <c r="O285">
        <v>1839500</v>
      </c>
      <c r="Q285" s="3">
        <v>44167</v>
      </c>
      <c r="R285">
        <v>25.23</v>
      </c>
      <c r="S285">
        <v>25.26</v>
      </c>
      <c r="T285">
        <v>24.92</v>
      </c>
      <c r="U285">
        <v>25.129999000000002</v>
      </c>
      <c r="V285">
        <v>24.970054999999999</v>
      </c>
      <c r="W285">
        <v>837300</v>
      </c>
      <c r="Y285" s="3">
        <v>44167</v>
      </c>
      <c r="Z285">
        <v>29695.089843999998</v>
      </c>
      <c r="AA285">
        <v>29902.509765999999</v>
      </c>
      <c r="AB285">
        <v>29599.289063</v>
      </c>
      <c r="AC285">
        <v>29883.789063</v>
      </c>
      <c r="AD285">
        <v>29883.789063</v>
      </c>
      <c r="AE285">
        <v>385280000</v>
      </c>
    </row>
    <row r="286" spans="1:31">
      <c r="A286" s="3">
        <v>44168</v>
      </c>
      <c r="B286">
        <v>77.839995999999999</v>
      </c>
      <c r="C286">
        <v>79.669998000000007</v>
      </c>
      <c r="D286">
        <v>77.75</v>
      </c>
      <c r="E286">
        <v>78.559997999999993</v>
      </c>
      <c r="F286">
        <v>78.559997999999993</v>
      </c>
      <c r="G286">
        <v>522100</v>
      </c>
      <c r="I286" s="3">
        <v>44168</v>
      </c>
      <c r="J286">
        <v>55.299999</v>
      </c>
      <c r="K286">
        <v>55.93</v>
      </c>
      <c r="L286">
        <v>54.549999</v>
      </c>
      <c r="M286">
        <v>54.799999</v>
      </c>
      <c r="N286">
        <v>54.799999</v>
      </c>
      <c r="O286">
        <v>1791800</v>
      </c>
      <c r="Q286" s="3">
        <v>44168</v>
      </c>
      <c r="R286">
        <v>25.08</v>
      </c>
      <c r="S286">
        <v>25.299999</v>
      </c>
      <c r="T286">
        <v>24.65</v>
      </c>
      <c r="U286">
        <v>24.700001</v>
      </c>
      <c r="V286">
        <v>24.542793</v>
      </c>
      <c r="W286">
        <v>858300</v>
      </c>
      <c r="Y286" s="3">
        <v>44168</v>
      </c>
      <c r="Z286">
        <v>29920.830077999999</v>
      </c>
      <c r="AA286">
        <v>30110.880859000001</v>
      </c>
      <c r="AB286">
        <v>29877.269531000002</v>
      </c>
      <c r="AC286">
        <v>29969.519531000002</v>
      </c>
      <c r="AD286">
        <v>29969.519531000002</v>
      </c>
      <c r="AE286">
        <v>405680000</v>
      </c>
    </row>
    <row r="287" spans="1:31">
      <c r="A287" s="3">
        <v>44169</v>
      </c>
      <c r="B287">
        <v>79.080001999999993</v>
      </c>
      <c r="C287">
        <v>82.370002999999997</v>
      </c>
      <c r="D287">
        <v>79.080001999999993</v>
      </c>
      <c r="E287">
        <v>81.620002999999997</v>
      </c>
      <c r="F287">
        <v>81.620002999999997</v>
      </c>
      <c r="G287">
        <v>266800</v>
      </c>
      <c r="I287" s="3">
        <v>44169</v>
      </c>
      <c r="J287">
        <v>55.68</v>
      </c>
      <c r="K287">
        <v>57</v>
      </c>
      <c r="L287">
        <v>55.18</v>
      </c>
      <c r="M287">
        <v>56.419998</v>
      </c>
      <c r="N287">
        <v>56.419998</v>
      </c>
      <c r="O287">
        <v>1675100</v>
      </c>
      <c r="Q287" s="3">
        <v>44169</v>
      </c>
      <c r="R287">
        <v>24.9</v>
      </c>
      <c r="S287">
        <v>25.6</v>
      </c>
      <c r="T287">
        <v>24.809999000000001</v>
      </c>
      <c r="U287">
        <v>25.469999000000001</v>
      </c>
      <c r="V287">
        <v>25.30789</v>
      </c>
      <c r="W287">
        <v>1477700</v>
      </c>
      <c r="Y287" s="3">
        <v>44169</v>
      </c>
      <c r="Z287">
        <v>29989.560547000001</v>
      </c>
      <c r="AA287">
        <v>30218.259765999999</v>
      </c>
      <c r="AB287">
        <v>29989.560547000001</v>
      </c>
      <c r="AC287">
        <v>30218.259765999999</v>
      </c>
      <c r="AD287">
        <v>30218.259765999999</v>
      </c>
      <c r="AE287">
        <v>356590000</v>
      </c>
    </row>
    <row r="288" spans="1:31">
      <c r="A288" s="3">
        <v>44172</v>
      </c>
      <c r="B288">
        <v>81.400002000000001</v>
      </c>
      <c r="C288">
        <v>81.949996999999996</v>
      </c>
      <c r="D288">
        <v>79.889999000000003</v>
      </c>
      <c r="E288">
        <v>80.360000999999997</v>
      </c>
      <c r="F288">
        <v>80.360000999999997</v>
      </c>
      <c r="G288">
        <v>250700</v>
      </c>
      <c r="I288" s="3">
        <v>44172</v>
      </c>
      <c r="J288">
        <v>55.990001999999997</v>
      </c>
      <c r="K288">
        <v>56.73</v>
      </c>
      <c r="L288">
        <v>55.599997999999999</v>
      </c>
      <c r="M288">
        <v>55.939999</v>
      </c>
      <c r="N288">
        <v>55.939999</v>
      </c>
      <c r="O288">
        <v>1769800</v>
      </c>
      <c r="Q288" s="3">
        <v>44172</v>
      </c>
      <c r="R288">
        <v>25.540001</v>
      </c>
      <c r="S288">
        <v>25.66</v>
      </c>
      <c r="T288">
        <v>25.030000999999999</v>
      </c>
      <c r="U288">
        <v>25.23</v>
      </c>
      <c r="V288">
        <v>25.069417999999999</v>
      </c>
      <c r="W288">
        <v>1411800</v>
      </c>
      <c r="Y288" s="3">
        <v>44172</v>
      </c>
      <c r="Z288">
        <v>30233.029297000001</v>
      </c>
      <c r="AA288">
        <v>30233.029297000001</v>
      </c>
      <c r="AB288">
        <v>29967.220702999999</v>
      </c>
      <c r="AC288">
        <v>30069.789063</v>
      </c>
      <c r="AD288">
        <v>30069.789063</v>
      </c>
      <c r="AE288">
        <v>365810000</v>
      </c>
    </row>
    <row r="289" spans="1:31">
      <c r="A289" s="3">
        <v>44173</v>
      </c>
      <c r="B289">
        <v>79.800003000000004</v>
      </c>
      <c r="C289">
        <v>83.32</v>
      </c>
      <c r="D289">
        <v>79.620002999999997</v>
      </c>
      <c r="E289">
        <v>82.709998999999996</v>
      </c>
      <c r="F289">
        <v>82.709998999999996</v>
      </c>
      <c r="G289">
        <v>398300</v>
      </c>
      <c r="I289" s="3">
        <v>44173</v>
      </c>
      <c r="J289">
        <v>55.419998</v>
      </c>
      <c r="K289">
        <v>57.5</v>
      </c>
      <c r="L289">
        <v>55.419998</v>
      </c>
      <c r="M289">
        <v>56.540000999999997</v>
      </c>
      <c r="N289">
        <v>56.540000999999997</v>
      </c>
      <c r="O289">
        <v>2055900</v>
      </c>
      <c r="Q289" s="3">
        <v>44173</v>
      </c>
      <c r="R289">
        <v>25.360001</v>
      </c>
      <c r="S289">
        <v>26.17</v>
      </c>
      <c r="T289">
        <v>25.129999000000002</v>
      </c>
      <c r="U289">
        <v>26.049999</v>
      </c>
      <c r="V289">
        <v>25.884198999999999</v>
      </c>
      <c r="W289">
        <v>2198500</v>
      </c>
      <c r="Y289" s="3">
        <v>44173</v>
      </c>
      <c r="Z289">
        <v>29997.949218999998</v>
      </c>
      <c r="AA289">
        <v>30246.220702999999</v>
      </c>
      <c r="AB289">
        <v>29972.070313</v>
      </c>
      <c r="AC289">
        <v>30173.880859000001</v>
      </c>
      <c r="AD289">
        <v>30173.880859000001</v>
      </c>
      <c r="AE289">
        <v>311190000</v>
      </c>
    </row>
    <row r="290" spans="1:31">
      <c r="A290" s="3">
        <v>44174</v>
      </c>
      <c r="B290">
        <v>83.510002</v>
      </c>
      <c r="C290">
        <v>84.75</v>
      </c>
      <c r="D290">
        <v>82.25</v>
      </c>
      <c r="E290">
        <v>83.099997999999999</v>
      </c>
      <c r="F290">
        <v>83.099997999999999</v>
      </c>
      <c r="G290">
        <v>336800</v>
      </c>
      <c r="I290" s="3">
        <v>44174</v>
      </c>
      <c r="J290">
        <v>57.029998999999997</v>
      </c>
      <c r="K290">
        <v>57.389999000000003</v>
      </c>
      <c r="L290">
        <v>56</v>
      </c>
      <c r="M290">
        <v>56.43</v>
      </c>
      <c r="N290">
        <v>56.43</v>
      </c>
      <c r="O290">
        <v>1458000</v>
      </c>
      <c r="Q290" s="3">
        <v>44174</v>
      </c>
      <c r="R290">
        <v>26.200001</v>
      </c>
      <c r="S290">
        <v>26.43</v>
      </c>
      <c r="T290">
        <v>25.92</v>
      </c>
      <c r="U290">
        <v>26.309999000000001</v>
      </c>
      <c r="V290">
        <v>26.142544000000001</v>
      </c>
      <c r="W290">
        <v>1973500</v>
      </c>
      <c r="Y290" s="3">
        <v>44174</v>
      </c>
      <c r="Z290">
        <v>30229.810547000001</v>
      </c>
      <c r="AA290">
        <v>30319.699218999998</v>
      </c>
      <c r="AB290">
        <v>29951.849609000001</v>
      </c>
      <c r="AC290">
        <v>30068.810547000001</v>
      </c>
      <c r="AD290">
        <v>30068.810547000001</v>
      </c>
      <c r="AE290">
        <v>380520000</v>
      </c>
    </row>
    <row r="291" spans="1:31">
      <c r="A291" s="3">
        <v>44175</v>
      </c>
      <c r="B291">
        <v>82.940002000000007</v>
      </c>
      <c r="C291">
        <v>84.449996999999996</v>
      </c>
      <c r="D291">
        <v>82.889999000000003</v>
      </c>
      <c r="E291">
        <v>84.080001999999993</v>
      </c>
      <c r="F291">
        <v>84.080001999999993</v>
      </c>
      <c r="G291">
        <v>330500</v>
      </c>
      <c r="I291" s="3">
        <v>44175</v>
      </c>
      <c r="J291">
        <v>56.16</v>
      </c>
      <c r="K291">
        <v>57.220001000000003</v>
      </c>
      <c r="L291">
        <v>55.759998000000003</v>
      </c>
      <c r="M291">
        <v>57.110000999999997</v>
      </c>
      <c r="N291">
        <v>57.110000999999997</v>
      </c>
      <c r="O291">
        <v>1443200</v>
      </c>
      <c r="Q291" s="3">
        <v>44175</v>
      </c>
      <c r="R291">
        <v>26.41</v>
      </c>
      <c r="S291">
        <v>26.41</v>
      </c>
      <c r="T291">
        <v>25.629999000000002</v>
      </c>
      <c r="U291">
        <v>25.690000999999999</v>
      </c>
      <c r="V291">
        <v>25.526491</v>
      </c>
      <c r="W291">
        <v>1956300</v>
      </c>
      <c r="Y291" s="3">
        <v>44175</v>
      </c>
      <c r="Z291">
        <v>30032.550781000002</v>
      </c>
      <c r="AA291">
        <v>30063.869140999999</v>
      </c>
      <c r="AB291">
        <v>29876.820313</v>
      </c>
      <c r="AC291">
        <v>29999.259765999999</v>
      </c>
      <c r="AD291">
        <v>29999.259765999999</v>
      </c>
      <c r="AE291">
        <v>325550000</v>
      </c>
    </row>
    <row r="292" spans="1:31">
      <c r="A292" s="3">
        <v>44176</v>
      </c>
      <c r="B292">
        <v>83.220000999999996</v>
      </c>
      <c r="C292">
        <v>84.360000999999997</v>
      </c>
      <c r="D292">
        <v>82.540001000000004</v>
      </c>
      <c r="E292">
        <v>83.419998000000007</v>
      </c>
      <c r="F292">
        <v>83.419998000000007</v>
      </c>
      <c r="G292">
        <v>184700</v>
      </c>
      <c r="I292" s="3">
        <v>44176</v>
      </c>
      <c r="J292">
        <v>56.549999</v>
      </c>
      <c r="K292">
        <v>56.919998</v>
      </c>
      <c r="L292">
        <v>55.450001</v>
      </c>
      <c r="M292">
        <v>56.639999000000003</v>
      </c>
      <c r="N292">
        <v>56.639999000000003</v>
      </c>
      <c r="O292">
        <v>1492600</v>
      </c>
      <c r="Q292" s="3">
        <v>44176</v>
      </c>
      <c r="R292">
        <v>25.559999000000001</v>
      </c>
      <c r="S292">
        <v>25.790001</v>
      </c>
      <c r="T292">
        <v>25.370000999999998</v>
      </c>
      <c r="U292">
        <v>25.610001</v>
      </c>
      <c r="V292">
        <v>25.447001</v>
      </c>
      <c r="W292">
        <v>1823400</v>
      </c>
      <c r="Y292" s="3">
        <v>44176</v>
      </c>
      <c r="Z292">
        <v>29988.210938</v>
      </c>
      <c r="AA292">
        <v>30071.130859000001</v>
      </c>
      <c r="AB292">
        <v>29820.839843999998</v>
      </c>
      <c r="AC292">
        <v>30046.369140999999</v>
      </c>
      <c r="AD292">
        <v>30046.369140999999</v>
      </c>
      <c r="AE292">
        <v>393870000</v>
      </c>
    </row>
    <row r="293" spans="1:31">
      <c r="A293" s="3">
        <v>44179</v>
      </c>
      <c r="B293">
        <v>83.48</v>
      </c>
      <c r="C293">
        <v>84.75</v>
      </c>
      <c r="D293">
        <v>82.35</v>
      </c>
      <c r="E293">
        <v>83.099997999999999</v>
      </c>
      <c r="F293">
        <v>83.22</v>
      </c>
      <c r="G293">
        <v>345800</v>
      </c>
      <c r="I293" s="3">
        <v>44179</v>
      </c>
      <c r="J293">
        <v>57.029998999999997</v>
      </c>
      <c r="K293">
        <v>57.389999000000003</v>
      </c>
      <c r="L293">
        <v>55.6</v>
      </c>
      <c r="M293">
        <v>57.11</v>
      </c>
      <c r="N293">
        <v>56.43</v>
      </c>
      <c r="O293">
        <v>1492000</v>
      </c>
      <c r="Q293" s="3">
        <v>44179</v>
      </c>
      <c r="R293">
        <v>25.360001</v>
      </c>
      <c r="S293">
        <v>25.17</v>
      </c>
      <c r="T293">
        <v>25.129999000000002</v>
      </c>
      <c r="U293">
        <v>25.049999</v>
      </c>
      <c r="V293">
        <v>25.884198999999999</v>
      </c>
      <c r="W293">
        <v>1928500</v>
      </c>
      <c r="Y293" s="3">
        <v>44179</v>
      </c>
      <c r="Z293">
        <v>30229.810547000001</v>
      </c>
      <c r="AA293">
        <v>30319.699218999998</v>
      </c>
      <c r="AB293">
        <v>29951.849609000001</v>
      </c>
      <c r="AC293">
        <v>30068.810547000001</v>
      </c>
      <c r="AD293">
        <v>30068.810547000001</v>
      </c>
      <c r="AE293">
        <v>380520000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93"/>
  <sheetViews>
    <sheetView workbookViewId="0">
      <pane ySplit="1" topLeftCell="A270" activePane="bottomLeft" state="frozen"/>
      <selection pane="bottomLeft" activeCell="X295" sqref="X295"/>
    </sheetView>
  </sheetViews>
  <sheetFormatPr defaultRowHeight="14.4"/>
  <cols>
    <col min="1" max="1" width="10.5546875" customWidth="1"/>
    <col min="9" max="9" width="11.109375" customWidth="1"/>
    <col min="17" max="17" width="10.5546875" customWidth="1"/>
    <col min="25" max="25" width="10.88671875" customWidth="1"/>
    <col min="31" max="31" width="10.88671875" customWidth="1"/>
  </cols>
  <sheetData>
    <row r="1" spans="1:31">
      <c r="A1" s="406" t="s">
        <v>426</v>
      </c>
      <c r="I1" s="404" t="s">
        <v>427</v>
      </c>
      <c r="Q1" s="404" t="s">
        <v>428</v>
      </c>
      <c r="Y1" s="406" t="s">
        <v>429</v>
      </c>
    </row>
    <row r="2" spans="1:31">
      <c r="A2" t="s">
        <v>0</v>
      </c>
      <c r="B2" t="s">
        <v>1</v>
      </c>
      <c r="C2" t="s">
        <v>2</v>
      </c>
      <c r="D2" t="s">
        <v>3</v>
      </c>
      <c r="E2" t="s">
        <v>409</v>
      </c>
      <c r="F2" t="s">
        <v>422</v>
      </c>
      <c r="G2" t="s">
        <v>410</v>
      </c>
      <c r="I2" t="s">
        <v>0</v>
      </c>
      <c r="J2" t="s">
        <v>1</v>
      </c>
      <c r="K2" t="s">
        <v>2</v>
      </c>
      <c r="L2" t="s">
        <v>3</v>
      </c>
      <c r="M2" t="s">
        <v>409</v>
      </c>
      <c r="N2" t="s">
        <v>422</v>
      </c>
      <c r="O2" t="s">
        <v>410</v>
      </c>
      <c r="Q2" t="s">
        <v>0</v>
      </c>
      <c r="R2" t="s">
        <v>1</v>
      </c>
      <c r="S2" t="s">
        <v>2</v>
      </c>
      <c r="T2" t="s">
        <v>3</v>
      </c>
      <c r="U2" t="s">
        <v>409</v>
      </c>
      <c r="V2" t="s">
        <v>422</v>
      </c>
      <c r="W2" t="s">
        <v>410</v>
      </c>
      <c r="Y2" t="s">
        <v>0</v>
      </c>
      <c r="Z2" t="s">
        <v>1</v>
      </c>
      <c r="AA2" t="s">
        <v>2</v>
      </c>
      <c r="AB2" t="s">
        <v>3</v>
      </c>
      <c r="AC2" t="s">
        <v>409</v>
      </c>
      <c r="AD2" t="s">
        <v>422</v>
      </c>
      <c r="AE2" t="s">
        <v>410</v>
      </c>
    </row>
    <row r="3" spans="1:31">
      <c r="A3" s="3">
        <v>43759</v>
      </c>
      <c r="B3">
        <v>26.953333000000001</v>
      </c>
      <c r="C3">
        <v>27.719999000000001</v>
      </c>
      <c r="D3">
        <v>26.953333000000001</v>
      </c>
      <c r="E3">
        <v>27.613333000000001</v>
      </c>
      <c r="F3">
        <v>27.277308000000001</v>
      </c>
      <c r="G3">
        <v>197400</v>
      </c>
      <c r="I3" s="3">
        <v>43759</v>
      </c>
      <c r="J3">
        <v>23.02</v>
      </c>
      <c r="K3">
        <v>23.32</v>
      </c>
      <c r="L3">
        <v>22.84</v>
      </c>
      <c r="M3">
        <v>22.9</v>
      </c>
      <c r="N3">
        <v>22.551431999999998</v>
      </c>
      <c r="O3">
        <v>77300</v>
      </c>
      <c r="Q3" s="3">
        <v>43759</v>
      </c>
      <c r="R3">
        <v>24.92</v>
      </c>
      <c r="S3">
        <v>25.360001</v>
      </c>
      <c r="T3">
        <v>24.790001</v>
      </c>
      <c r="U3">
        <v>24.959999</v>
      </c>
      <c r="V3">
        <v>24.664100999999999</v>
      </c>
      <c r="W3">
        <v>53200</v>
      </c>
      <c r="Y3" s="3">
        <v>43759</v>
      </c>
      <c r="Z3">
        <v>8137.419922</v>
      </c>
      <c r="AA3">
        <v>8164.1401370000003</v>
      </c>
      <c r="AB3">
        <v>8117.2597660000001</v>
      </c>
      <c r="AC3">
        <v>8162.9902339999999</v>
      </c>
      <c r="AD3">
        <v>8162.9902339999999</v>
      </c>
      <c r="AE3">
        <v>1752860000</v>
      </c>
    </row>
    <row r="4" spans="1:31">
      <c r="A4" s="3">
        <v>43760</v>
      </c>
      <c r="B4">
        <v>27.52</v>
      </c>
      <c r="C4">
        <v>28.76</v>
      </c>
      <c r="D4">
        <v>27.413333999999999</v>
      </c>
      <c r="E4">
        <v>28.68</v>
      </c>
      <c r="F4">
        <v>28.330994</v>
      </c>
      <c r="G4">
        <v>566900</v>
      </c>
      <c r="I4" s="3">
        <v>43760</v>
      </c>
      <c r="J4">
        <v>22.83</v>
      </c>
      <c r="K4">
        <v>22.969999000000001</v>
      </c>
      <c r="L4">
        <v>22.639999</v>
      </c>
      <c r="M4">
        <v>22.799999</v>
      </c>
      <c r="N4">
        <v>22.452950999999999</v>
      </c>
      <c r="O4">
        <v>90000</v>
      </c>
      <c r="Q4" s="3">
        <v>43760</v>
      </c>
      <c r="R4">
        <v>25.01</v>
      </c>
      <c r="S4">
        <v>25.35</v>
      </c>
      <c r="T4">
        <v>24.68</v>
      </c>
      <c r="U4">
        <v>25.120000999999998</v>
      </c>
      <c r="V4">
        <v>24.822205</v>
      </c>
      <c r="W4">
        <v>38600</v>
      </c>
      <c r="Y4" s="3">
        <v>43760</v>
      </c>
      <c r="Z4">
        <v>8188.1201170000004</v>
      </c>
      <c r="AA4">
        <v>8194.6201170000004</v>
      </c>
      <c r="AB4">
        <v>8101.9799800000001</v>
      </c>
      <c r="AC4">
        <v>8104.2998049999997</v>
      </c>
      <c r="AD4">
        <v>8104.2998049999997</v>
      </c>
      <c r="AE4">
        <v>1847200000</v>
      </c>
    </row>
    <row r="5" spans="1:31">
      <c r="A5" s="3">
        <v>43761</v>
      </c>
      <c r="B5">
        <v>28.706666999999999</v>
      </c>
      <c r="C5">
        <v>29.273333000000001</v>
      </c>
      <c r="D5">
        <v>28.26</v>
      </c>
      <c r="E5">
        <v>29.24</v>
      </c>
      <c r="F5">
        <v>28.884180000000001</v>
      </c>
      <c r="G5">
        <v>258500</v>
      </c>
      <c r="I5" s="3">
        <v>43761</v>
      </c>
      <c r="J5">
        <v>22.809999000000001</v>
      </c>
      <c r="K5">
        <v>23.01</v>
      </c>
      <c r="L5">
        <v>22.75</v>
      </c>
      <c r="M5">
        <v>22.969999000000001</v>
      </c>
      <c r="N5">
        <v>22.620365</v>
      </c>
      <c r="O5">
        <v>64500</v>
      </c>
      <c r="Q5" s="3">
        <v>43761</v>
      </c>
      <c r="R5">
        <v>25.059999000000001</v>
      </c>
      <c r="S5">
        <v>25.58</v>
      </c>
      <c r="T5">
        <v>24.959999</v>
      </c>
      <c r="U5">
        <v>25.43</v>
      </c>
      <c r="V5">
        <v>25.128529</v>
      </c>
      <c r="W5">
        <v>33800</v>
      </c>
      <c r="Y5" s="3">
        <v>43761</v>
      </c>
      <c r="Z5">
        <v>8090.2402339999999</v>
      </c>
      <c r="AA5">
        <v>8122.8798829999996</v>
      </c>
      <c r="AB5">
        <v>8078.3500979999999</v>
      </c>
      <c r="AC5">
        <v>8119.7900390000004</v>
      </c>
      <c r="AD5">
        <v>8119.7900390000004</v>
      </c>
      <c r="AE5">
        <v>1805030000</v>
      </c>
    </row>
    <row r="6" spans="1:31">
      <c r="A6" s="3">
        <v>43762</v>
      </c>
      <c r="B6">
        <v>29.033332999999999</v>
      </c>
      <c r="C6">
        <v>29.993334000000001</v>
      </c>
      <c r="D6">
        <v>28.719999000000001</v>
      </c>
      <c r="E6">
        <v>29.153334000000001</v>
      </c>
      <c r="F6">
        <v>28.798566999999998</v>
      </c>
      <c r="G6">
        <v>595700</v>
      </c>
      <c r="I6" s="3">
        <v>43762</v>
      </c>
      <c r="J6">
        <v>22.950001</v>
      </c>
      <c r="K6">
        <v>23.049999</v>
      </c>
      <c r="L6">
        <v>22.65</v>
      </c>
      <c r="M6">
        <v>22.67</v>
      </c>
      <c r="N6">
        <v>22.324932</v>
      </c>
      <c r="O6">
        <v>72100</v>
      </c>
      <c r="Q6" s="3">
        <v>43762</v>
      </c>
      <c r="R6">
        <v>25.450001</v>
      </c>
      <c r="S6">
        <v>25.67</v>
      </c>
      <c r="T6">
        <v>24.879999000000002</v>
      </c>
      <c r="U6">
        <v>25.190000999999999</v>
      </c>
      <c r="V6">
        <v>24.891376000000001</v>
      </c>
      <c r="W6">
        <v>48300</v>
      </c>
      <c r="Y6" s="3">
        <v>43762</v>
      </c>
      <c r="Z6">
        <v>8180.0400390000004</v>
      </c>
      <c r="AA6">
        <v>8187.8398440000001</v>
      </c>
      <c r="AB6">
        <v>8137.6601559999999</v>
      </c>
      <c r="AC6">
        <v>8185.7998049999997</v>
      </c>
      <c r="AD6">
        <v>8185.7998049999997</v>
      </c>
      <c r="AE6">
        <v>1882490000</v>
      </c>
    </row>
    <row r="7" spans="1:31">
      <c r="A7" s="3">
        <v>43763</v>
      </c>
      <c r="B7">
        <v>29</v>
      </c>
      <c r="C7">
        <v>29.593333999999999</v>
      </c>
      <c r="D7">
        <v>28.753333999999999</v>
      </c>
      <c r="E7">
        <v>29.326665999999999</v>
      </c>
      <c r="F7">
        <v>28.969791000000001</v>
      </c>
      <c r="G7">
        <v>288900</v>
      </c>
      <c r="I7" s="3">
        <v>43763</v>
      </c>
      <c r="J7">
        <v>22.6</v>
      </c>
      <c r="K7">
        <v>22.67</v>
      </c>
      <c r="L7">
        <v>22.23</v>
      </c>
      <c r="M7">
        <v>22.540001</v>
      </c>
      <c r="N7">
        <v>22.196911</v>
      </c>
      <c r="O7">
        <v>91400</v>
      </c>
      <c r="Q7" s="3">
        <v>43763</v>
      </c>
      <c r="R7">
        <v>22.52</v>
      </c>
      <c r="S7">
        <v>23.5</v>
      </c>
      <c r="T7">
        <v>19.780000999999999</v>
      </c>
      <c r="U7">
        <v>20.139999</v>
      </c>
      <c r="V7">
        <v>19.901240999999999</v>
      </c>
      <c r="W7">
        <v>186600</v>
      </c>
      <c r="Y7" s="3">
        <v>43763</v>
      </c>
      <c r="Z7">
        <v>8150.5898440000001</v>
      </c>
      <c r="AA7">
        <v>8249.9697269999997</v>
      </c>
      <c r="AB7">
        <v>8150.5898440000001</v>
      </c>
      <c r="AC7">
        <v>8243.1201170000004</v>
      </c>
      <c r="AD7">
        <v>8243.1201170000004</v>
      </c>
      <c r="AE7">
        <v>1894740000</v>
      </c>
    </row>
    <row r="8" spans="1:31">
      <c r="A8" s="3">
        <v>43766</v>
      </c>
      <c r="B8">
        <v>29.573333999999999</v>
      </c>
      <c r="C8">
        <v>30.059999000000001</v>
      </c>
      <c r="D8">
        <v>29.526667</v>
      </c>
      <c r="E8">
        <v>29.913333999999999</v>
      </c>
      <c r="F8">
        <v>29.549320000000002</v>
      </c>
      <c r="G8">
        <v>333300</v>
      </c>
      <c r="I8" s="3">
        <v>43766</v>
      </c>
      <c r="J8">
        <v>22.73</v>
      </c>
      <c r="K8">
        <v>23.24</v>
      </c>
      <c r="L8">
        <v>22.709999</v>
      </c>
      <c r="M8">
        <v>23.209999</v>
      </c>
      <c r="N8">
        <v>22.85671</v>
      </c>
      <c r="O8">
        <v>79500</v>
      </c>
      <c r="Q8" s="3">
        <v>43766</v>
      </c>
      <c r="R8">
        <v>20.200001</v>
      </c>
      <c r="S8">
        <v>20.260000000000002</v>
      </c>
      <c r="T8">
        <v>18.129999000000002</v>
      </c>
      <c r="U8">
        <v>18.549999</v>
      </c>
      <c r="V8">
        <v>18.330089999999998</v>
      </c>
      <c r="W8">
        <v>192100</v>
      </c>
      <c r="Y8" s="3">
        <v>43766</v>
      </c>
      <c r="Z8">
        <v>8285.7695309999999</v>
      </c>
      <c r="AA8">
        <v>8335.5595699999994</v>
      </c>
      <c r="AB8">
        <v>8285.2695309999999</v>
      </c>
      <c r="AC8">
        <v>8325.9902340000008</v>
      </c>
      <c r="AD8">
        <v>8325.9902340000008</v>
      </c>
      <c r="AE8">
        <v>1956280000</v>
      </c>
    </row>
    <row r="9" spans="1:31">
      <c r="A9" s="3">
        <v>43767</v>
      </c>
      <c r="B9">
        <v>29.700001</v>
      </c>
      <c r="C9">
        <v>30.226666999999999</v>
      </c>
      <c r="D9">
        <v>29.526667</v>
      </c>
      <c r="E9">
        <v>30.126667000000001</v>
      </c>
      <c r="F9">
        <v>29.760057</v>
      </c>
      <c r="G9">
        <v>271800</v>
      </c>
      <c r="I9" s="3">
        <v>43767</v>
      </c>
      <c r="J9">
        <v>23.139999</v>
      </c>
      <c r="K9">
        <v>23.549999</v>
      </c>
      <c r="L9">
        <v>23.08</v>
      </c>
      <c r="M9">
        <v>23.450001</v>
      </c>
      <c r="N9">
        <v>23.093060999999999</v>
      </c>
      <c r="O9">
        <v>89200</v>
      </c>
      <c r="Q9" s="3">
        <v>43767</v>
      </c>
      <c r="R9">
        <v>18.309999000000001</v>
      </c>
      <c r="S9">
        <v>18.82</v>
      </c>
      <c r="T9">
        <v>17.879999000000002</v>
      </c>
      <c r="U9">
        <v>18.799999</v>
      </c>
      <c r="V9">
        <v>18.577127000000001</v>
      </c>
      <c r="W9">
        <v>193700</v>
      </c>
      <c r="Y9" s="3">
        <v>43767</v>
      </c>
      <c r="Z9">
        <v>8313.3496090000008</v>
      </c>
      <c r="AA9">
        <v>8319.2900389999995</v>
      </c>
      <c r="AB9">
        <v>8275.1396480000003</v>
      </c>
      <c r="AC9">
        <v>8276.8496090000008</v>
      </c>
      <c r="AD9">
        <v>8276.8496090000008</v>
      </c>
      <c r="AE9">
        <v>1834530000</v>
      </c>
    </row>
    <row r="10" spans="1:31">
      <c r="A10" s="3">
        <v>43768</v>
      </c>
      <c r="B10">
        <v>30.086666000000001</v>
      </c>
      <c r="C10">
        <v>30.086666000000001</v>
      </c>
      <c r="D10">
        <v>29.280000999999999</v>
      </c>
      <c r="E10">
        <v>29.526667</v>
      </c>
      <c r="F10">
        <v>29.167358</v>
      </c>
      <c r="G10">
        <v>170700</v>
      </c>
      <c r="I10" s="3">
        <v>43768</v>
      </c>
      <c r="J10">
        <v>23.379999000000002</v>
      </c>
      <c r="K10">
        <v>23.459999</v>
      </c>
      <c r="L10">
        <v>22.99</v>
      </c>
      <c r="M10">
        <v>23.41</v>
      </c>
      <c r="N10">
        <v>23.053668999999999</v>
      </c>
      <c r="O10">
        <v>57900</v>
      </c>
      <c r="Q10" s="3">
        <v>43768</v>
      </c>
      <c r="R10">
        <v>18.91</v>
      </c>
      <c r="S10">
        <v>18.98</v>
      </c>
      <c r="T10">
        <v>18.399999999999999</v>
      </c>
      <c r="U10">
        <v>18.829999999999998</v>
      </c>
      <c r="V10">
        <v>18.606770999999998</v>
      </c>
      <c r="W10">
        <v>116900</v>
      </c>
      <c r="Y10" s="3">
        <v>43768</v>
      </c>
      <c r="Z10">
        <v>8284.2802730000003</v>
      </c>
      <c r="AA10">
        <v>8315.5</v>
      </c>
      <c r="AB10">
        <v>8241.7001949999994</v>
      </c>
      <c r="AC10">
        <v>8303.9804690000001</v>
      </c>
      <c r="AD10">
        <v>8303.9804690000001</v>
      </c>
      <c r="AE10">
        <v>1928420000</v>
      </c>
    </row>
    <row r="11" spans="1:31">
      <c r="A11" s="3">
        <v>43769</v>
      </c>
      <c r="B11">
        <v>29.473333</v>
      </c>
      <c r="C11">
        <v>29.473333</v>
      </c>
      <c r="D11">
        <v>28.806667000000001</v>
      </c>
      <c r="E11">
        <v>29.126667000000001</v>
      </c>
      <c r="F11">
        <v>28.772226</v>
      </c>
      <c r="G11">
        <v>246200</v>
      </c>
      <c r="I11" s="3">
        <v>43769</v>
      </c>
      <c r="J11">
        <v>23.389999</v>
      </c>
      <c r="K11">
        <v>23.5</v>
      </c>
      <c r="L11">
        <v>22.889999</v>
      </c>
      <c r="M11">
        <v>23.07</v>
      </c>
      <c r="N11">
        <v>22.718841999999999</v>
      </c>
      <c r="O11">
        <v>57000</v>
      </c>
      <c r="Q11" s="3">
        <v>43769</v>
      </c>
      <c r="R11">
        <v>18.850000000000001</v>
      </c>
      <c r="S11">
        <v>19</v>
      </c>
      <c r="T11">
        <v>18.219999000000001</v>
      </c>
      <c r="U11">
        <v>18.860001</v>
      </c>
      <c r="V11">
        <v>18.636417000000002</v>
      </c>
      <c r="W11">
        <v>98800</v>
      </c>
      <c r="Y11" s="3">
        <v>43769</v>
      </c>
      <c r="Z11">
        <v>8314.3798829999996</v>
      </c>
      <c r="AA11">
        <v>8321.7998050000006</v>
      </c>
      <c r="AB11">
        <v>8248.8095699999994</v>
      </c>
      <c r="AC11">
        <v>8292.3603519999997</v>
      </c>
      <c r="AD11">
        <v>8292.3603519999997</v>
      </c>
      <c r="AE11">
        <v>2258270000</v>
      </c>
    </row>
    <row r="12" spans="1:31">
      <c r="A12" s="3">
        <v>43770</v>
      </c>
      <c r="B12">
        <v>29.293333000000001</v>
      </c>
      <c r="C12">
        <v>29.366667</v>
      </c>
      <c r="D12">
        <v>29.073333999999999</v>
      </c>
      <c r="E12">
        <v>29.293333000000001</v>
      </c>
      <c r="F12">
        <v>28.936862999999999</v>
      </c>
      <c r="G12">
        <v>400400</v>
      </c>
      <c r="I12" s="3">
        <v>43770</v>
      </c>
      <c r="J12">
        <v>23.17</v>
      </c>
      <c r="K12">
        <v>23.559999000000001</v>
      </c>
      <c r="L12">
        <v>22.99</v>
      </c>
      <c r="M12">
        <v>23.059999000000001</v>
      </c>
      <c r="N12">
        <v>22.708994000000001</v>
      </c>
      <c r="O12">
        <v>90800</v>
      </c>
      <c r="Q12" s="3">
        <v>43770</v>
      </c>
      <c r="R12">
        <v>19.02</v>
      </c>
      <c r="S12">
        <v>19.25</v>
      </c>
      <c r="T12">
        <v>18.66</v>
      </c>
      <c r="U12">
        <v>19.010000000000002</v>
      </c>
      <c r="V12">
        <v>18.784637</v>
      </c>
      <c r="W12">
        <v>91000</v>
      </c>
      <c r="Y12" s="3">
        <v>43770</v>
      </c>
      <c r="Z12">
        <v>8335.0498050000006</v>
      </c>
      <c r="AA12">
        <v>8386.75</v>
      </c>
      <c r="AB12">
        <v>8326.5595699999994</v>
      </c>
      <c r="AC12">
        <v>8386.4003909999992</v>
      </c>
      <c r="AD12">
        <v>8386.4003909999992</v>
      </c>
      <c r="AE12">
        <v>2057310000</v>
      </c>
    </row>
    <row r="13" spans="1:31">
      <c r="A13" s="3">
        <v>43773</v>
      </c>
      <c r="B13">
        <v>29.639999</v>
      </c>
      <c r="C13">
        <v>30.246666000000001</v>
      </c>
      <c r="D13">
        <v>29.346665999999999</v>
      </c>
      <c r="E13">
        <v>30.24</v>
      </c>
      <c r="F13">
        <v>29.872008999999998</v>
      </c>
      <c r="G13">
        <v>321500</v>
      </c>
      <c r="I13" s="3">
        <v>43773</v>
      </c>
      <c r="J13">
        <v>23.219999000000001</v>
      </c>
      <c r="K13">
        <v>23.67</v>
      </c>
      <c r="L13">
        <v>22.790001</v>
      </c>
      <c r="M13">
        <v>23.24</v>
      </c>
      <c r="N13">
        <v>22.886257000000001</v>
      </c>
      <c r="O13">
        <v>151100</v>
      </c>
      <c r="Q13" s="3">
        <v>43773</v>
      </c>
      <c r="R13">
        <v>19.190000999999999</v>
      </c>
      <c r="S13">
        <v>19.73</v>
      </c>
      <c r="T13">
        <v>19.18</v>
      </c>
      <c r="U13">
        <v>19.66</v>
      </c>
      <c r="V13">
        <v>19.426932999999998</v>
      </c>
      <c r="W13">
        <v>108500</v>
      </c>
      <c r="Y13" s="3">
        <v>43773</v>
      </c>
      <c r="Z13">
        <v>8445.5</v>
      </c>
      <c r="AA13">
        <v>8451.3701170000004</v>
      </c>
      <c r="AB13">
        <v>8421.2998050000006</v>
      </c>
      <c r="AC13">
        <v>8433.2001949999994</v>
      </c>
      <c r="AD13">
        <v>8433.2001949999994</v>
      </c>
      <c r="AE13">
        <v>2149910000</v>
      </c>
    </row>
    <row r="14" spans="1:31">
      <c r="A14" s="3">
        <v>43774</v>
      </c>
      <c r="B14">
        <v>30.453333000000001</v>
      </c>
      <c r="C14">
        <v>30.626667000000001</v>
      </c>
      <c r="D14">
        <v>30.133333</v>
      </c>
      <c r="E14">
        <v>30.566668</v>
      </c>
      <c r="F14">
        <v>30.194701999999999</v>
      </c>
      <c r="G14">
        <v>243600</v>
      </c>
      <c r="I14" s="3">
        <v>43774</v>
      </c>
      <c r="J14">
        <v>23.290001</v>
      </c>
      <c r="K14">
        <v>24.110001</v>
      </c>
      <c r="L14">
        <v>23.139999</v>
      </c>
      <c r="M14">
        <v>23.209999</v>
      </c>
      <c r="N14">
        <v>22.85671</v>
      </c>
      <c r="O14">
        <v>144300</v>
      </c>
      <c r="Q14" s="3">
        <v>43774</v>
      </c>
      <c r="R14">
        <v>19.670000000000002</v>
      </c>
      <c r="S14">
        <v>20.370000999999998</v>
      </c>
      <c r="T14">
        <v>19.649999999999999</v>
      </c>
      <c r="U14">
        <v>20.07</v>
      </c>
      <c r="V14">
        <v>19.832070999999999</v>
      </c>
      <c r="W14">
        <v>70000</v>
      </c>
      <c r="Y14" s="3">
        <v>43774</v>
      </c>
      <c r="Z14">
        <v>8446.6201170000004</v>
      </c>
      <c r="AA14">
        <v>8457.3896480000003</v>
      </c>
      <c r="AB14">
        <v>8421.0498050000006</v>
      </c>
      <c r="AC14">
        <v>8434.6796880000002</v>
      </c>
      <c r="AD14">
        <v>8434.6796880000002</v>
      </c>
      <c r="AE14">
        <v>2316710000</v>
      </c>
    </row>
    <row r="15" spans="1:31">
      <c r="A15" s="3">
        <v>43775</v>
      </c>
      <c r="B15">
        <v>30.473333</v>
      </c>
      <c r="C15">
        <v>30.506665999999999</v>
      </c>
      <c r="D15">
        <v>29.813334000000001</v>
      </c>
      <c r="E15">
        <v>29.913333999999999</v>
      </c>
      <c r="F15">
        <v>29.549320000000002</v>
      </c>
      <c r="G15">
        <v>320700</v>
      </c>
      <c r="I15" s="3">
        <v>43775</v>
      </c>
      <c r="J15">
        <v>24.84</v>
      </c>
      <c r="K15">
        <v>28</v>
      </c>
      <c r="L15">
        <v>24.4</v>
      </c>
      <c r="M15">
        <v>26.84</v>
      </c>
      <c r="N15">
        <v>26.431459</v>
      </c>
      <c r="O15">
        <v>482500</v>
      </c>
      <c r="Q15" s="3">
        <v>43775</v>
      </c>
      <c r="R15">
        <v>20.040001</v>
      </c>
      <c r="S15">
        <v>20.610001</v>
      </c>
      <c r="T15">
        <v>19.850000000000001</v>
      </c>
      <c r="U15">
        <v>20.469999000000001</v>
      </c>
      <c r="V15">
        <v>20.227329000000001</v>
      </c>
      <c r="W15">
        <v>81000</v>
      </c>
      <c r="Y15" s="3">
        <v>43775</v>
      </c>
      <c r="Z15">
        <v>8426.5703130000002</v>
      </c>
      <c r="AA15">
        <v>8426.5703130000002</v>
      </c>
      <c r="AB15">
        <v>8379.3300780000009</v>
      </c>
      <c r="AC15">
        <v>8410.6298829999996</v>
      </c>
      <c r="AD15">
        <v>8410.6298829999996</v>
      </c>
      <c r="AE15">
        <v>2332650000</v>
      </c>
    </row>
    <row r="16" spans="1:31">
      <c r="A16" s="3">
        <v>43776</v>
      </c>
      <c r="B16">
        <v>30.213332999999999</v>
      </c>
      <c r="C16">
        <v>30.213332999999999</v>
      </c>
      <c r="D16">
        <v>29.719999000000001</v>
      </c>
      <c r="E16">
        <v>29.966667000000001</v>
      </c>
      <c r="F16">
        <v>29.688020999999999</v>
      </c>
      <c r="G16">
        <v>247800</v>
      </c>
      <c r="I16" s="3">
        <v>43776</v>
      </c>
      <c r="J16">
        <v>26.940000999999999</v>
      </c>
      <c r="K16">
        <v>26.959999</v>
      </c>
      <c r="L16">
        <v>25.59</v>
      </c>
      <c r="M16">
        <v>26.67</v>
      </c>
      <c r="N16">
        <v>26.264046</v>
      </c>
      <c r="O16">
        <v>159100</v>
      </c>
      <c r="Q16" s="3">
        <v>43776</v>
      </c>
      <c r="R16">
        <v>20.59</v>
      </c>
      <c r="S16">
        <v>21</v>
      </c>
      <c r="T16">
        <v>20.450001</v>
      </c>
      <c r="U16">
        <v>20.870000999999998</v>
      </c>
      <c r="V16">
        <v>20.622589000000001</v>
      </c>
      <c r="W16">
        <v>69600</v>
      </c>
      <c r="Y16" s="3">
        <v>43776</v>
      </c>
      <c r="Z16">
        <v>8455.1103519999997</v>
      </c>
      <c r="AA16">
        <v>8483.1601559999999</v>
      </c>
      <c r="AB16">
        <v>8415.8701170000004</v>
      </c>
      <c r="AC16">
        <v>8434.5195309999999</v>
      </c>
      <c r="AD16">
        <v>8434.5195309999999</v>
      </c>
      <c r="AE16">
        <v>2393950000</v>
      </c>
    </row>
    <row r="17" spans="1:31">
      <c r="A17" s="3">
        <v>43777</v>
      </c>
      <c r="B17">
        <v>30.02</v>
      </c>
      <c r="C17">
        <v>30.02</v>
      </c>
      <c r="D17">
        <v>29.593333999999999</v>
      </c>
      <c r="E17">
        <v>29.9</v>
      </c>
      <c r="F17">
        <v>29.621973000000001</v>
      </c>
      <c r="G17">
        <v>153300</v>
      </c>
      <c r="I17" s="3">
        <v>43777</v>
      </c>
      <c r="J17">
        <v>26.43</v>
      </c>
      <c r="K17">
        <v>27</v>
      </c>
      <c r="L17">
        <v>26.17</v>
      </c>
      <c r="M17">
        <v>26.780000999999999</v>
      </c>
      <c r="N17">
        <v>26.372371999999999</v>
      </c>
      <c r="O17">
        <v>143200</v>
      </c>
      <c r="Q17" s="3">
        <v>43777</v>
      </c>
      <c r="R17">
        <v>20.74</v>
      </c>
      <c r="S17">
        <v>21.25</v>
      </c>
      <c r="T17">
        <v>20.450001</v>
      </c>
      <c r="U17">
        <v>21.23</v>
      </c>
      <c r="V17">
        <v>20.978318999999999</v>
      </c>
      <c r="W17">
        <v>101900</v>
      </c>
      <c r="Y17" s="3">
        <v>43777</v>
      </c>
      <c r="Z17">
        <v>8422.6699219999991</v>
      </c>
      <c r="AA17">
        <v>8475.5703130000002</v>
      </c>
      <c r="AB17">
        <v>8405.8896480000003</v>
      </c>
      <c r="AC17">
        <v>8475.3095699999994</v>
      </c>
      <c r="AD17">
        <v>8475.3095699999994</v>
      </c>
      <c r="AE17">
        <v>1974190000</v>
      </c>
    </row>
    <row r="18" spans="1:31">
      <c r="A18" s="3">
        <v>43780</v>
      </c>
      <c r="B18">
        <v>29.773333000000001</v>
      </c>
      <c r="C18">
        <v>30.133333</v>
      </c>
      <c r="D18">
        <v>29.52</v>
      </c>
      <c r="E18">
        <v>29.866667</v>
      </c>
      <c r="F18">
        <v>29.588951000000002</v>
      </c>
      <c r="G18">
        <v>144200</v>
      </c>
      <c r="I18" s="3">
        <v>43780</v>
      </c>
      <c r="J18">
        <v>26.709999</v>
      </c>
      <c r="K18">
        <v>26.709999</v>
      </c>
      <c r="L18">
        <v>25.639999</v>
      </c>
      <c r="M18">
        <v>26.139999</v>
      </c>
      <c r="N18">
        <v>25.742113</v>
      </c>
      <c r="O18">
        <v>119800</v>
      </c>
      <c r="Q18" s="3">
        <v>43780</v>
      </c>
      <c r="R18">
        <v>21.01</v>
      </c>
      <c r="S18">
        <v>21.290001</v>
      </c>
      <c r="T18">
        <v>20.16</v>
      </c>
      <c r="U18">
        <v>20.99</v>
      </c>
      <c r="V18">
        <v>20.741163</v>
      </c>
      <c r="W18">
        <v>130200</v>
      </c>
      <c r="Y18" s="3">
        <v>43780</v>
      </c>
      <c r="Z18">
        <v>8431.2597659999992</v>
      </c>
      <c r="AA18">
        <v>8467.2900389999995</v>
      </c>
      <c r="AB18">
        <v>8425.4804690000001</v>
      </c>
      <c r="AC18">
        <v>8464.2802730000003</v>
      </c>
      <c r="AD18">
        <v>8464.2802730000003</v>
      </c>
      <c r="AE18">
        <v>1715470000</v>
      </c>
    </row>
    <row r="19" spans="1:31">
      <c r="A19" s="3">
        <v>43781</v>
      </c>
      <c r="B19">
        <v>29.933332</v>
      </c>
      <c r="C19">
        <v>30</v>
      </c>
      <c r="D19">
        <v>29.613333000000001</v>
      </c>
      <c r="E19">
        <v>29.713332999999999</v>
      </c>
      <c r="F19">
        <v>29.437042000000002</v>
      </c>
      <c r="G19">
        <v>126500</v>
      </c>
      <c r="I19" s="3">
        <v>43781</v>
      </c>
      <c r="J19">
        <v>26.07</v>
      </c>
      <c r="K19">
        <v>26.15</v>
      </c>
      <c r="L19">
        <v>25.23</v>
      </c>
      <c r="M19">
        <v>25.639999</v>
      </c>
      <c r="N19">
        <v>25.249722999999999</v>
      </c>
      <c r="O19">
        <v>151400</v>
      </c>
      <c r="Q19" s="3">
        <v>43781</v>
      </c>
      <c r="R19">
        <v>20.950001</v>
      </c>
      <c r="S19">
        <v>21.4</v>
      </c>
      <c r="T19">
        <v>20.84</v>
      </c>
      <c r="U19">
        <v>21.17</v>
      </c>
      <c r="V19">
        <v>20.919032999999999</v>
      </c>
      <c r="W19">
        <v>63300</v>
      </c>
      <c r="Y19" s="3">
        <v>43781</v>
      </c>
      <c r="Z19">
        <v>8471.0703130000002</v>
      </c>
      <c r="AA19">
        <v>8514.8398440000001</v>
      </c>
      <c r="AB19">
        <v>8462.9902340000008</v>
      </c>
      <c r="AC19">
        <v>8486.0898440000001</v>
      </c>
      <c r="AD19">
        <v>8486.0898440000001</v>
      </c>
      <c r="AE19">
        <v>1987820000</v>
      </c>
    </row>
    <row r="20" spans="1:31">
      <c r="A20" s="3">
        <v>43782</v>
      </c>
      <c r="B20">
        <v>29.513334</v>
      </c>
      <c r="C20">
        <v>29.906666000000001</v>
      </c>
      <c r="D20">
        <v>29.266666000000001</v>
      </c>
      <c r="E20">
        <v>29.879999000000002</v>
      </c>
      <c r="F20">
        <v>29.602160000000001</v>
      </c>
      <c r="G20">
        <v>196500</v>
      </c>
      <c r="I20" s="3">
        <v>43782</v>
      </c>
      <c r="J20">
        <v>25.469999000000001</v>
      </c>
      <c r="K20">
        <v>25.969999000000001</v>
      </c>
      <c r="L20">
        <v>24.889999</v>
      </c>
      <c r="M20">
        <v>25.860001</v>
      </c>
      <c r="N20">
        <v>25.466374999999999</v>
      </c>
      <c r="O20">
        <v>147000</v>
      </c>
      <c r="Q20" s="3">
        <v>43782</v>
      </c>
      <c r="R20">
        <v>21</v>
      </c>
      <c r="S20">
        <v>21.120000999999998</v>
      </c>
      <c r="T20">
        <v>20.67</v>
      </c>
      <c r="U20">
        <v>20.809999000000001</v>
      </c>
      <c r="V20">
        <v>20.563296999999999</v>
      </c>
      <c r="W20">
        <v>68400</v>
      </c>
      <c r="Y20" s="3">
        <v>43782</v>
      </c>
      <c r="Z20">
        <v>8455.0195309999999</v>
      </c>
      <c r="AA20">
        <v>8496.9003909999992</v>
      </c>
      <c r="AB20">
        <v>8451.3398440000001</v>
      </c>
      <c r="AC20">
        <v>8482.0996090000008</v>
      </c>
      <c r="AD20">
        <v>8482.0996090000008</v>
      </c>
      <c r="AE20">
        <v>2173320000</v>
      </c>
    </row>
    <row r="21" spans="1:31">
      <c r="A21" s="3">
        <v>43783</v>
      </c>
      <c r="B21">
        <v>29.946667000000001</v>
      </c>
      <c r="C21">
        <v>30.053332999999999</v>
      </c>
      <c r="D21">
        <v>29.42</v>
      </c>
      <c r="E21">
        <v>29.646667000000001</v>
      </c>
      <c r="F21">
        <v>29.370996000000002</v>
      </c>
      <c r="G21">
        <v>281000</v>
      </c>
      <c r="I21" s="3">
        <v>43783</v>
      </c>
      <c r="J21">
        <v>25.809999000000001</v>
      </c>
      <c r="K21">
        <v>26.209999</v>
      </c>
      <c r="L21">
        <v>25.6</v>
      </c>
      <c r="M21">
        <v>26.139999</v>
      </c>
      <c r="N21">
        <v>25.842044999999999</v>
      </c>
      <c r="O21">
        <v>131100</v>
      </c>
      <c r="Q21" s="3">
        <v>43783</v>
      </c>
      <c r="R21">
        <v>20.709999</v>
      </c>
      <c r="S21">
        <v>21.129999000000002</v>
      </c>
      <c r="T21">
        <v>20.690000999999999</v>
      </c>
      <c r="U21">
        <v>21.040001</v>
      </c>
      <c r="V21">
        <v>20.790572999999998</v>
      </c>
      <c r="W21">
        <v>61900</v>
      </c>
      <c r="Y21" s="3">
        <v>43783</v>
      </c>
      <c r="Z21">
        <v>8461.0595699999994</v>
      </c>
      <c r="AA21">
        <v>8485.3603519999997</v>
      </c>
      <c r="AB21">
        <v>8441.5800780000009</v>
      </c>
      <c r="AC21">
        <v>8479.0195309999999</v>
      </c>
      <c r="AD21">
        <v>8479.0195309999999</v>
      </c>
      <c r="AE21">
        <v>2106550000</v>
      </c>
    </row>
    <row r="22" spans="1:31">
      <c r="A22" s="3">
        <v>43784</v>
      </c>
      <c r="B22">
        <v>29.92</v>
      </c>
      <c r="C22">
        <v>29.92</v>
      </c>
      <c r="D22">
        <v>29.42</v>
      </c>
      <c r="E22">
        <v>29.74</v>
      </c>
      <c r="F22">
        <v>29.463463000000001</v>
      </c>
      <c r="G22">
        <v>236600</v>
      </c>
      <c r="I22" s="3">
        <v>43784</v>
      </c>
      <c r="J22">
        <v>26.33</v>
      </c>
      <c r="K22">
        <v>26.65</v>
      </c>
      <c r="L22">
        <v>26.299999</v>
      </c>
      <c r="M22">
        <v>26.51</v>
      </c>
      <c r="N22">
        <v>26.207829</v>
      </c>
      <c r="O22">
        <v>98700</v>
      </c>
      <c r="Q22" s="3">
        <v>43784</v>
      </c>
      <c r="R22">
        <v>21.16</v>
      </c>
      <c r="S22">
        <v>21.16</v>
      </c>
      <c r="T22">
        <v>20.879999000000002</v>
      </c>
      <c r="U22">
        <v>20.879999000000002</v>
      </c>
      <c r="V22">
        <v>20.632466999999998</v>
      </c>
      <c r="W22">
        <v>150200</v>
      </c>
      <c r="Y22" s="3">
        <v>43784</v>
      </c>
      <c r="Z22">
        <v>8524.4804690000001</v>
      </c>
      <c r="AA22">
        <v>8540.8300780000009</v>
      </c>
      <c r="AB22">
        <v>8506.7998050000006</v>
      </c>
      <c r="AC22">
        <v>8540.8300780000009</v>
      </c>
      <c r="AD22">
        <v>8540.8300780000009</v>
      </c>
      <c r="AE22">
        <v>2188210000</v>
      </c>
    </row>
    <row r="23" spans="1:31">
      <c r="A23" s="3">
        <v>43787</v>
      </c>
      <c r="B23">
        <v>29.620000999999998</v>
      </c>
      <c r="C23">
        <v>29.620000999999998</v>
      </c>
      <c r="D23">
        <v>29.120000999999998</v>
      </c>
      <c r="E23">
        <v>29.206666999999999</v>
      </c>
      <c r="F23">
        <v>28.935089000000001</v>
      </c>
      <c r="G23">
        <v>157500</v>
      </c>
      <c r="I23" s="3">
        <v>43787</v>
      </c>
      <c r="J23">
        <v>26.34</v>
      </c>
      <c r="K23">
        <v>26.57</v>
      </c>
      <c r="L23">
        <v>26.15</v>
      </c>
      <c r="M23">
        <v>26.549999</v>
      </c>
      <c r="N23">
        <v>26.24737</v>
      </c>
      <c r="O23">
        <v>103800</v>
      </c>
      <c r="Q23" s="3">
        <v>43787</v>
      </c>
      <c r="R23">
        <v>20.91</v>
      </c>
      <c r="S23">
        <v>20.950001</v>
      </c>
      <c r="T23">
        <v>20.57</v>
      </c>
      <c r="U23">
        <v>20.879999000000002</v>
      </c>
      <c r="V23">
        <v>20.632466999999998</v>
      </c>
      <c r="W23">
        <v>59900</v>
      </c>
      <c r="Y23" s="3">
        <v>43787</v>
      </c>
      <c r="Z23">
        <v>8529.1601559999999</v>
      </c>
      <c r="AA23">
        <v>8559.7802730000003</v>
      </c>
      <c r="AB23">
        <v>8503.6201170000004</v>
      </c>
      <c r="AC23">
        <v>8549.9404300000006</v>
      </c>
      <c r="AD23">
        <v>8549.9404300000006</v>
      </c>
      <c r="AE23">
        <v>2047240000</v>
      </c>
    </row>
    <row r="24" spans="1:31">
      <c r="A24" s="3">
        <v>43788</v>
      </c>
      <c r="B24">
        <v>29.32</v>
      </c>
      <c r="C24">
        <v>29.466667000000001</v>
      </c>
      <c r="D24">
        <v>29.040001</v>
      </c>
      <c r="E24">
        <v>29.246666000000001</v>
      </c>
      <c r="F24">
        <v>28.974713999999999</v>
      </c>
      <c r="G24">
        <v>261000</v>
      </c>
      <c r="I24" s="3">
        <v>43788</v>
      </c>
      <c r="J24">
        <v>26.639999</v>
      </c>
      <c r="K24">
        <v>27.08</v>
      </c>
      <c r="L24">
        <v>26.43</v>
      </c>
      <c r="M24">
        <v>26.92</v>
      </c>
      <c r="N24">
        <v>26.613153000000001</v>
      </c>
      <c r="O24">
        <v>98600</v>
      </c>
      <c r="Q24" s="3">
        <v>43788</v>
      </c>
      <c r="R24">
        <v>20.790001</v>
      </c>
      <c r="S24">
        <v>20.82</v>
      </c>
      <c r="T24">
        <v>20.110001</v>
      </c>
      <c r="U24">
        <v>20.139999</v>
      </c>
      <c r="V24">
        <v>19.901240999999999</v>
      </c>
      <c r="W24">
        <v>62000</v>
      </c>
      <c r="Y24" s="3">
        <v>43788</v>
      </c>
      <c r="Z24">
        <v>8578.0195309999999</v>
      </c>
      <c r="AA24">
        <v>8589.7597659999992</v>
      </c>
      <c r="AB24">
        <v>8536.7304690000001</v>
      </c>
      <c r="AC24">
        <v>8570.6601559999999</v>
      </c>
      <c r="AD24">
        <v>8570.6601559999999</v>
      </c>
      <c r="AE24">
        <v>2075000000</v>
      </c>
    </row>
    <row r="25" spans="1:31">
      <c r="A25" s="3">
        <v>43789</v>
      </c>
      <c r="B25">
        <v>29.153334000000001</v>
      </c>
      <c r="C25">
        <v>29.386666999999999</v>
      </c>
      <c r="D25">
        <v>28.773333000000001</v>
      </c>
      <c r="E25">
        <v>29.166665999999999</v>
      </c>
      <c r="F25">
        <v>28.89546</v>
      </c>
      <c r="G25">
        <v>289700</v>
      </c>
      <c r="I25" s="3">
        <v>43789</v>
      </c>
      <c r="J25">
        <v>26.76</v>
      </c>
      <c r="K25">
        <v>27.280000999999999</v>
      </c>
      <c r="L25">
        <v>26.700001</v>
      </c>
      <c r="M25">
        <v>27.139999</v>
      </c>
      <c r="N25">
        <v>26.830645000000001</v>
      </c>
      <c r="O25">
        <v>89700</v>
      </c>
      <c r="Q25" s="3">
        <v>43789</v>
      </c>
      <c r="R25">
        <v>20.02</v>
      </c>
      <c r="S25">
        <v>20.34</v>
      </c>
      <c r="T25">
        <v>19.75</v>
      </c>
      <c r="U25">
        <v>19.82</v>
      </c>
      <c r="V25">
        <v>19.585035000000001</v>
      </c>
      <c r="W25">
        <v>53800</v>
      </c>
      <c r="Y25" s="3">
        <v>43789</v>
      </c>
      <c r="Z25">
        <v>8543.5703130000002</v>
      </c>
      <c r="AA25">
        <v>8578.2695309999999</v>
      </c>
      <c r="AB25">
        <v>8468.6298829999996</v>
      </c>
      <c r="AC25">
        <v>8526.7304690000001</v>
      </c>
      <c r="AD25">
        <v>8526.7304690000001</v>
      </c>
      <c r="AE25">
        <v>2596030000</v>
      </c>
    </row>
    <row r="26" spans="1:31">
      <c r="A26" s="3">
        <v>43790</v>
      </c>
      <c r="B26">
        <v>29.24</v>
      </c>
      <c r="C26">
        <v>29.24</v>
      </c>
      <c r="D26">
        <v>28.799999</v>
      </c>
      <c r="E26">
        <v>28.98</v>
      </c>
      <c r="F26">
        <v>28.710526999999999</v>
      </c>
      <c r="G26">
        <v>228000</v>
      </c>
      <c r="I26" s="3">
        <v>43790</v>
      </c>
      <c r="J26">
        <v>27.18</v>
      </c>
      <c r="K26">
        <v>27.309999000000001</v>
      </c>
      <c r="L26">
        <v>26.5</v>
      </c>
      <c r="M26">
        <v>27.25</v>
      </c>
      <c r="N26">
        <v>26.939392000000002</v>
      </c>
      <c r="O26">
        <v>102900</v>
      </c>
      <c r="Q26" s="3">
        <v>43790</v>
      </c>
      <c r="R26">
        <v>19.93</v>
      </c>
      <c r="S26">
        <v>20.120000999999998</v>
      </c>
      <c r="T26">
        <v>19.399999999999999</v>
      </c>
      <c r="U26">
        <v>19.420000000000002</v>
      </c>
      <c r="V26">
        <v>19.189776999999999</v>
      </c>
      <c r="W26">
        <v>48000</v>
      </c>
      <c r="Y26" s="3">
        <v>43790</v>
      </c>
      <c r="Z26">
        <v>8527.8701170000004</v>
      </c>
      <c r="AA26">
        <v>8530.7304690000001</v>
      </c>
      <c r="AB26">
        <v>8487.2900389999995</v>
      </c>
      <c r="AC26">
        <v>8506.2099610000005</v>
      </c>
      <c r="AD26">
        <v>8506.2099610000005</v>
      </c>
      <c r="AE26">
        <v>2056230000</v>
      </c>
    </row>
    <row r="27" spans="1:31">
      <c r="A27" s="3">
        <v>43791</v>
      </c>
      <c r="B27">
        <v>29.146667000000001</v>
      </c>
      <c r="C27">
        <v>29.540001</v>
      </c>
      <c r="D27">
        <v>28.926666000000001</v>
      </c>
      <c r="E27">
        <v>29.32</v>
      </c>
      <c r="F27">
        <v>29.047367000000001</v>
      </c>
      <c r="G27">
        <v>108800</v>
      </c>
      <c r="I27" s="3">
        <v>43791</v>
      </c>
      <c r="J27">
        <v>27.34</v>
      </c>
      <c r="K27">
        <v>27.59</v>
      </c>
      <c r="L27">
        <v>27.23</v>
      </c>
      <c r="M27">
        <v>27.52</v>
      </c>
      <c r="N27">
        <v>27.206313999999999</v>
      </c>
      <c r="O27">
        <v>98500</v>
      </c>
      <c r="Q27" s="3">
        <v>43791</v>
      </c>
      <c r="R27">
        <v>19.540001</v>
      </c>
      <c r="S27">
        <v>19.879999000000002</v>
      </c>
      <c r="T27">
        <v>19.440000999999999</v>
      </c>
      <c r="U27">
        <v>19.82</v>
      </c>
      <c r="V27">
        <v>19.585035000000001</v>
      </c>
      <c r="W27">
        <v>36300</v>
      </c>
      <c r="Y27" s="3">
        <v>43791</v>
      </c>
      <c r="Z27">
        <v>8530.5400389999995</v>
      </c>
      <c r="AA27">
        <v>8535.4599610000005</v>
      </c>
      <c r="AB27">
        <v>8477.4902340000008</v>
      </c>
      <c r="AC27">
        <v>8519.8798829999996</v>
      </c>
      <c r="AD27">
        <v>8519.8798829999996</v>
      </c>
      <c r="AE27">
        <v>1877090000</v>
      </c>
    </row>
    <row r="28" spans="1:31">
      <c r="A28" s="3">
        <v>43794</v>
      </c>
      <c r="B28">
        <v>29.466667000000001</v>
      </c>
      <c r="C28">
        <v>30.193332999999999</v>
      </c>
      <c r="D28">
        <v>29.18</v>
      </c>
      <c r="E28">
        <v>30.16</v>
      </c>
      <c r="F28">
        <v>29.879555</v>
      </c>
      <c r="G28">
        <v>237000</v>
      </c>
      <c r="I28" s="3">
        <v>43794</v>
      </c>
      <c r="J28">
        <v>27.57</v>
      </c>
      <c r="K28">
        <v>28.209999</v>
      </c>
      <c r="L28">
        <v>27.42</v>
      </c>
      <c r="M28">
        <v>28.16</v>
      </c>
      <c r="N28">
        <v>27.839020000000001</v>
      </c>
      <c r="O28">
        <v>90100</v>
      </c>
      <c r="Q28" s="3">
        <v>43794</v>
      </c>
      <c r="R28">
        <v>19.870000999999998</v>
      </c>
      <c r="S28">
        <v>20.790001</v>
      </c>
      <c r="T28">
        <v>19.329999999999998</v>
      </c>
      <c r="U28">
        <v>20.65</v>
      </c>
      <c r="V28">
        <v>20.405194999999999</v>
      </c>
      <c r="W28">
        <v>103400</v>
      </c>
      <c r="Y28" s="3">
        <v>43794</v>
      </c>
      <c r="Z28">
        <v>8559.6503909999992</v>
      </c>
      <c r="AA28">
        <v>8633.1503909999992</v>
      </c>
      <c r="AB28">
        <v>8559.6503909999992</v>
      </c>
      <c r="AC28">
        <v>8632.4902340000008</v>
      </c>
      <c r="AD28">
        <v>8632.4902340000008</v>
      </c>
      <c r="AE28">
        <v>2256070000</v>
      </c>
    </row>
    <row r="29" spans="1:31">
      <c r="A29" s="3">
        <v>43795</v>
      </c>
      <c r="B29">
        <v>30.18</v>
      </c>
      <c r="C29">
        <v>30.633333</v>
      </c>
      <c r="D29">
        <v>29.913333999999999</v>
      </c>
      <c r="E29">
        <v>30.42</v>
      </c>
      <c r="F29">
        <v>30.137138</v>
      </c>
      <c r="G29">
        <v>227900</v>
      </c>
      <c r="I29" s="3">
        <v>43795</v>
      </c>
      <c r="J29">
        <v>28.35</v>
      </c>
      <c r="K29">
        <v>28.35</v>
      </c>
      <c r="L29">
        <v>27.33</v>
      </c>
      <c r="M29">
        <v>27.360001</v>
      </c>
      <c r="N29">
        <v>27.048138000000002</v>
      </c>
      <c r="O29">
        <v>113500</v>
      </c>
      <c r="Q29" s="3">
        <v>43795</v>
      </c>
      <c r="R29">
        <v>20.57</v>
      </c>
      <c r="S29">
        <v>20.889999</v>
      </c>
      <c r="T29">
        <v>20.43</v>
      </c>
      <c r="U29">
        <v>20.75</v>
      </c>
      <c r="V29">
        <v>20.504010999999998</v>
      </c>
      <c r="W29">
        <v>55700</v>
      </c>
      <c r="Y29" s="3">
        <v>43795</v>
      </c>
      <c r="Z29">
        <v>8635.4003909999992</v>
      </c>
      <c r="AA29">
        <v>8659.7304690000001</v>
      </c>
      <c r="AB29">
        <v>8625.6201170000004</v>
      </c>
      <c r="AC29">
        <v>8647.9296880000002</v>
      </c>
      <c r="AD29">
        <v>8647.9296880000002</v>
      </c>
      <c r="AE29">
        <v>2434570000</v>
      </c>
    </row>
    <row r="30" spans="1:31">
      <c r="A30" s="3">
        <v>43796</v>
      </c>
      <c r="B30">
        <v>30.473333</v>
      </c>
      <c r="C30">
        <v>30.879999000000002</v>
      </c>
      <c r="D30">
        <v>30.246666000000001</v>
      </c>
      <c r="E30">
        <v>30.860001</v>
      </c>
      <c r="F30">
        <v>30.573048</v>
      </c>
      <c r="G30">
        <v>196400</v>
      </c>
      <c r="I30" s="3">
        <v>43796</v>
      </c>
      <c r="J30">
        <v>27.43</v>
      </c>
      <c r="K30">
        <v>27.43</v>
      </c>
      <c r="L30">
        <v>26.809999000000001</v>
      </c>
      <c r="M30">
        <v>26.860001</v>
      </c>
      <c r="N30">
        <v>26.553837000000001</v>
      </c>
      <c r="O30">
        <v>79000</v>
      </c>
      <c r="Q30" s="3">
        <v>43796</v>
      </c>
      <c r="R30">
        <v>20.799999</v>
      </c>
      <c r="S30">
        <v>20.84</v>
      </c>
      <c r="T30">
        <v>19.600000000000001</v>
      </c>
      <c r="U30">
        <v>19.739999999999998</v>
      </c>
      <c r="V30">
        <v>19.505983000000001</v>
      </c>
      <c r="W30">
        <v>94600</v>
      </c>
      <c r="Y30" s="3">
        <v>43796</v>
      </c>
      <c r="Z30">
        <v>8669.5898440000001</v>
      </c>
      <c r="AA30">
        <v>8705.9101559999999</v>
      </c>
      <c r="AB30">
        <v>8662.5800780000009</v>
      </c>
      <c r="AC30">
        <v>8705.1796880000002</v>
      </c>
      <c r="AD30">
        <v>8705.1796880000002</v>
      </c>
      <c r="AE30">
        <v>1744580000</v>
      </c>
    </row>
    <row r="31" spans="1:31">
      <c r="A31" s="3">
        <v>43798</v>
      </c>
      <c r="B31">
        <v>30.700001</v>
      </c>
      <c r="C31">
        <v>30.860001</v>
      </c>
      <c r="D31">
        <v>30.379999000000002</v>
      </c>
      <c r="E31">
        <v>30.546666999999999</v>
      </c>
      <c r="F31">
        <v>30.262629</v>
      </c>
      <c r="G31">
        <v>136400</v>
      </c>
      <c r="I31" s="3">
        <v>43798</v>
      </c>
      <c r="J31">
        <v>26.9</v>
      </c>
      <c r="K31">
        <v>27.049999</v>
      </c>
      <c r="L31">
        <v>26.530000999999999</v>
      </c>
      <c r="M31">
        <v>26.59</v>
      </c>
      <c r="N31">
        <v>26.286915</v>
      </c>
      <c r="O31">
        <v>38400</v>
      </c>
      <c r="Q31" s="3">
        <v>43798</v>
      </c>
      <c r="R31">
        <v>19.799999</v>
      </c>
      <c r="S31">
        <v>20.059999000000001</v>
      </c>
      <c r="T31">
        <v>19.579999999999998</v>
      </c>
      <c r="U31">
        <v>19.940000999999999</v>
      </c>
      <c r="V31">
        <v>19.808980999999999</v>
      </c>
      <c r="W31">
        <v>27100</v>
      </c>
      <c r="Y31" s="3">
        <v>43798</v>
      </c>
      <c r="Z31">
        <v>8682.0097659999992</v>
      </c>
      <c r="AA31">
        <v>8697.3203130000002</v>
      </c>
      <c r="AB31">
        <v>8664.0400389999995</v>
      </c>
      <c r="AC31">
        <v>8665.4697269999997</v>
      </c>
      <c r="AD31">
        <v>8665.4697269999997</v>
      </c>
      <c r="AE31">
        <v>1099090000</v>
      </c>
    </row>
    <row r="32" spans="1:31">
      <c r="A32" s="3">
        <v>43801</v>
      </c>
      <c r="B32">
        <v>30.713332999999999</v>
      </c>
      <c r="C32">
        <v>30.826665999999999</v>
      </c>
      <c r="D32">
        <v>30.253333999999999</v>
      </c>
      <c r="E32">
        <v>30.626667000000001</v>
      </c>
      <c r="F32">
        <v>30.341882999999999</v>
      </c>
      <c r="G32">
        <v>314000</v>
      </c>
      <c r="I32" s="3">
        <v>43801</v>
      </c>
      <c r="J32">
        <v>26.6</v>
      </c>
      <c r="K32">
        <v>26.65</v>
      </c>
      <c r="L32">
        <v>26.040001</v>
      </c>
      <c r="M32">
        <v>26.219999000000001</v>
      </c>
      <c r="N32">
        <v>25.921130999999999</v>
      </c>
      <c r="O32">
        <v>61500</v>
      </c>
      <c r="Q32" s="3">
        <v>43801</v>
      </c>
      <c r="R32">
        <v>19.920000000000002</v>
      </c>
      <c r="S32">
        <v>20.23</v>
      </c>
      <c r="T32">
        <v>19.149999999999999</v>
      </c>
      <c r="U32">
        <v>19.200001</v>
      </c>
      <c r="V32">
        <v>19.073843</v>
      </c>
      <c r="W32">
        <v>60200</v>
      </c>
      <c r="Y32" s="3">
        <v>43801</v>
      </c>
      <c r="Z32">
        <v>8672.8398440000001</v>
      </c>
      <c r="AA32">
        <v>8672.8398440000001</v>
      </c>
      <c r="AB32">
        <v>8540.1601559999999</v>
      </c>
      <c r="AC32">
        <v>8567.9902340000008</v>
      </c>
      <c r="AD32">
        <v>8567.9902340000008</v>
      </c>
      <c r="AE32">
        <v>2225940000</v>
      </c>
    </row>
    <row r="33" spans="1:31">
      <c r="A33" s="3">
        <v>43802</v>
      </c>
      <c r="B33">
        <v>30.273333000000001</v>
      </c>
      <c r="C33">
        <v>30.673334000000001</v>
      </c>
      <c r="D33">
        <v>29.953333000000001</v>
      </c>
      <c r="E33">
        <v>30.299999</v>
      </c>
      <c r="F33">
        <v>30.018255</v>
      </c>
      <c r="G33">
        <v>235700</v>
      </c>
      <c r="I33" s="3">
        <v>43802</v>
      </c>
      <c r="J33">
        <v>25.93</v>
      </c>
      <c r="K33">
        <v>26.5</v>
      </c>
      <c r="L33">
        <v>25.889999</v>
      </c>
      <c r="M33">
        <v>26.309999000000001</v>
      </c>
      <c r="N33">
        <v>26.010104999999999</v>
      </c>
      <c r="O33">
        <v>72900</v>
      </c>
      <c r="Q33" s="3">
        <v>43802</v>
      </c>
      <c r="R33">
        <v>19.100000000000001</v>
      </c>
      <c r="S33">
        <v>19.219999000000001</v>
      </c>
      <c r="T33">
        <v>18.549999</v>
      </c>
      <c r="U33">
        <v>18.670000000000002</v>
      </c>
      <c r="V33">
        <v>18.547325000000001</v>
      </c>
      <c r="W33">
        <v>48800</v>
      </c>
      <c r="Y33" s="3">
        <v>43802</v>
      </c>
      <c r="Z33">
        <v>8460.7197269999997</v>
      </c>
      <c r="AA33">
        <v>8523.9804690000001</v>
      </c>
      <c r="AB33">
        <v>8435.4003909999992</v>
      </c>
      <c r="AC33">
        <v>8520.6396480000003</v>
      </c>
      <c r="AD33">
        <v>8520.6396480000003</v>
      </c>
      <c r="AE33">
        <v>2308600000</v>
      </c>
    </row>
    <row r="34" spans="1:31">
      <c r="A34" s="3">
        <v>43803</v>
      </c>
      <c r="B34">
        <v>30.706666999999999</v>
      </c>
      <c r="C34">
        <v>32.279998999999997</v>
      </c>
      <c r="D34">
        <v>30.706666999999999</v>
      </c>
      <c r="E34">
        <v>31.879999000000002</v>
      </c>
      <c r="F34">
        <v>31.583563000000002</v>
      </c>
      <c r="G34">
        <v>514800</v>
      </c>
      <c r="I34" s="3">
        <v>43803</v>
      </c>
      <c r="J34">
        <v>26.379999000000002</v>
      </c>
      <c r="K34">
        <v>26.49</v>
      </c>
      <c r="L34">
        <v>25.719999000000001</v>
      </c>
      <c r="M34">
        <v>25.959999</v>
      </c>
      <c r="N34">
        <v>25.664095</v>
      </c>
      <c r="O34">
        <v>106900</v>
      </c>
      <c r="Q34" s="3">
        <v>43803</v>
      </c>
      <c r="R34">
        <v>18.98</v>
      </c>
      <c r="S34">
        <v>19.09</v>
      </c>
      <c r="T34">
        <v>18.540001</v>
      </c>
      <c r="U34">
        <v>18.75</v>
      </c>
      <c r="V34">
        <v>18.626798999999998</v>
      </c>
      <c r="W34">
        <v>51500</v>
      </c>
      <c r="Y34" s="3">
        <v>43803</v>
      </c>
      <c r="Z34">
        <v>8557.4501949999994</v>
      </c>
      <c r="AA34">
        <v>8584.8798829999996</v>
      </c>
      <c r="AB34">
        <v>8552.3798829999996</v>
      </c>
      <c r="AC34">
        <v>8566.6699219999991</v>
      </c>
      <c r="AD34">
        <v>8566.6699219999991</v>
      </c>
      <c r="AE34">
        <v>2150680000</v>
      </c>
    </row>
    <row r="35" spans="1:31">
      <c r="A35" s="3">
        <v>43804</v>
      </c>
      <c r="B35">
        <v>31.833334000000001</v>
      </c>
      <c r="C35">
        <v>31.940000999999999</v>
      </c>
      <c r="D35">
        <v>31.139999</v>
      </c>
      <c r="E35">
        <v>31.686665999999999</v>
      </c>
      <c r="F35">
        <v>31.392029000000001</v>
      </c>
      <c r="G35">
        <v>311700</v>
      </c>
      <c r="I35" s="3">
        <v>43804</v>
      </c>
      <c r="J35">
        <v>26</v>
      </c>
      <c r="K35">
        <v>26.309999000000001</v>
      </c>
      <c r="L35">
        <v>25.83</v>
      </c>
      <c r="M35">
        <v>26.139999</v>
      </c>
      <c r="N35">
        <v>25.842044999999999</v>
      </c>
      <c r="O35">
        <v>94600</v>
      </c>
      <c r="Q35" s="3">
        <v>43804</v>
      </c>
      <c r="R35">
        <v>18.780000999999999</v>
      </c>
      <c r="S35">
        <v>18.920000000000002</v>
      </c>
      <c r="T35">
        <v>18.459999</v>
      </c>
      <c r="U35">
        <v>18.799999</v>
      </c>
      <c r="V35">
        <v>18.676469999999998</v>
      </c>
      <c r="W35">
        <v>44900</v>
      </c>
      <c r="Y35" s="3">
        <v>43804</v>
      </c>
      <c r="Z35">
        <v>8587.9296880000002</v>
      </c>
      <c r="AA35">
        <v>8588.8896480000003</v>
      </c>
      <c r="AB35">
        <v>8541.9199219999991</v>
      </c>
      <c r="AC35">
        <v>8570.7001949999994</v>
      </c>
      <c r="AD35">
        <v>8570.7001949999994</v>
      </c>
      <c r="AE35">
        <v>2123380000</v>
      </c>
    </row>
    <row r="36" spans="1:31">
      <c r="A36" s="3">
        <v>43805</v>
      </c>
      <c r="B36">
        <v>31.959999</v>
      </c>
      <c r="C36">
        <v>32.266666000000001</v>
      </c>
      <c r="D36">
        <v>31.753333999999999</v>
      </c>
      <c r="E36">
        <v>31.76</v>
      </c>
      <c r="F36">
        <v>31.464677999999999</v>
      </c>
      <c r="G36">
        <v>333500</v>
      </c>
      <c r="I36" s="3">
        <v>43805</v>
      </c>
      <c r="J36">
        <v>26.26</v>
      </c>
      <c r="K36">
        <v>26.639999</v>
      </c>
      <c r="L36">
        <v>25.790001</v>
      </c>
      <c r="M36">
        <v>26.450001</v>
      </c>
      <c r="N36">
        <v>26.148512</v>
      </c>
      <c r="O36">
        <v>88100</v>
      </c>
      <c r="Q36" s="3">
        <v>43805</v>
      </c>
      <c r="R36">
        <v>18.959999</v>
      </c>
      <c r="S36">
        <v>19.110001</v>
      </c>
      <c r="T36">
        <v>18.790001</v>
      </c>
      <c r="U36">
        <v>18.829999999999998</v>
      </c>
      <c r="V36">
        <v>18.706274000000001</v>
      </c>
      <c r="W36">
        <v>39000</v>
      </c>
      <c r="Y36" s="3">
        <v>43805</v>
      </c>
      <c r="Z36">
        <v>8634.25</v>
      </c>
      <c r="AA36">
        <v>8665.4404300000006</v>
      </c>
      <c r="AB36">
        <v>8630.5800780000009</v>
      </c>
      <c r="AC36">
        <v>8656.5302730000003</v>
      </c>
      <c r="AD36">
        <v>8656.5302730000003</v>
      </c>
      <c r="AE36">
        <v>2053530000</v>
      </c>
    </row>
    <row r="37" spans="1:31">
      <c r="A37" s="3">
        <v>43808</v>
      </c>
      <c r="B37">
        <v>31.66</v>
      </c>
      <c r="C37">
        <v>31.66</v>
      </c>
      <c r="D37">
        <v>30.940000999999999</v>
      </c>
      <c r="E37">
        <v>31.040001</v>
      </c>
      <c r="F37">
        <v>30.751373000000001</v>
      </c>
      <c r="G37">
        <v>292800</v>
      </c>
      <c r="I37" s="3">
        <v>43808</v>
      </c>
      <c r="J37">
        <v>26.43</v>
      </c>
      <c r="K37">
        <v>26.719999000000001</v>
      </c>
      <c r="L37">
        <v>25.719999000000001</v>
      </c>
      <c r="M37">
        <v>26.370000999999998</v>
      </c>
      <c r="N37">
        <v>26.069424000000001</v>
      </c>
      <c r="O37">
        <v>80200</v>
      </c>
      <c r="Q37" s="3">
        <v>43808</v>
      </c>
      <c r="R37">
        <v>18.790001</v>
      </c>
      <c r="S37">
        <v>19.18</v>
      </c>
      <c r="T37">
        <v>18.600000000000001</v>
      </c>
      <c r="U37">
        <v>18.98</v>
      </c>
      <c r="V37">
        <v>18.855288000000002</v>
      </c>
      <c r="W37">
        <v>47100</v>
      </c>
      <c r="Y37" s="3">
        <v>43808</v>
      </c>
      <c r="Z37">
        <v>8650.8603519999997</v>
      </c>
      <c r="AA37">
        <v>8678.8496090000008</v>
      </c>
      <c r="AB37">
        <v>8619.7695309999999</v>
      </c>
      <c r="AC37">
        <v>8621.8300780000009</v>
      </c>
      <c r="AD37">
        <v>8621.8300780000009</v>
      </c>
      <c r="AE37">
        <v>2088520000</v>
      </c>
    </row>
    <row r="38" spans="1:31">
      <c r="A38" s="3">
        <v>43809</v>
      </c>
      <c r="B38">
        <v>31.02</v>
      </c>
      <c r="C38">
        <v>31.246666000000001</v>
      </c>
      <c r="D38">
        <v>30.766666000000001</v>
      </c>
      <c r="E38">
        <v>31.186665999999999</v>
      </c>
      <c r="F38">
        <v>30.896674999999998</v>
      </c>
      <c r="G38">
        <v>144800</v>
      </c>
      <c r="I38" s="3">
        <v>43809</v>
      </c>
      <c r="J38">
        <v>26.32</v>
      </c>
      <c r="K38">
        <v>26.690000999999999</v>
      </c>
      <c r="L38">
        <v>25.959999</v>
      </c>
      <c r="M38">
        <v>26.65</v>
      </c>
      <c r="N38">
        <v>26.346231</v>
      </c>
      <c r="O38">
        <v>67700</v>
      </c>
      <c r="Q38" s="3">
        <v>43809</v>
      </c>
      <c r="R38">
        <v>18.989999999999998</v>
      </c>
      <c r="S38">
        <v>19.040001</v>
      </c>
      <c r="T38">
        <v>18.530000999999999</v>
      </c>
      <c r="U38">
        <v>18.649999999999999</v>
      </c>
      <c r="V38">
        <v>18.527456000000001</v>
      </c>
      <c r="W38">
        <v>56000</v>
      </c>
      <c r="Y38" s="3">
        <v>43809</v>
      </c>
      <c r="Z38">
        <v>8623.5595699999994</v>
      </c>
      <c r="AA38">
        <v>8650.7597659999992</v>
      </c>
      <c r="AB38">
        <v>8600.8203130000002</v>
      </c>
      <c r="AC38">
        <v>8616.1796880000002</v>
      </c>
      <c r="AD38">
        <v>8616.1796880000002</v>
      </c>
      <c r="AE38">
        <v>2053390000</v>
      </c>
    </row>
    <row r="39" spans="1:31">
      <c r="A39" s="3">
        <v>43810</v>
      </c>
      <c r="B39">
        <v>31.226666999999999</v>
      </c>
      <c r="C39">
        <v>31.853332999999999</v>
      </c>
      <c r="D39">
        <v>30.986666</v>
      </c>
      <c r="E39">
        <v>31.84</v>
      </c>
      <c r="F39">
        <v>31.543935999999999</v>
      </c>
      <c r="G39">
        <v>152100</v>
      </c>
      <c r="I39" s="3">
        <v>43810</v>
      </c>
      <c r="J39">
        <v>26.639999</v>
      </c>
      <c r="K39">
        <v>26.639999</v>
      </c>
      <c r="L39">
        <v>26.18</v>
      </c>
      <c r="M39">
        <v>26.389999</v>
      </c>
      <c r="N39">
        <v>26.089193000000002</v>
      </c>
      <c r="O39">
        <v>63900</v>
      </c>
      <c r="Q39" s="3">
        <v>43810</v>
      </c>
      <c r="R39">
        <v>18.690000999999999</v>
      </c>
      <c r="S39">
        <v>19.110001</v>
      </c>
      <c r="T39">
        <v>18.399999999999999</v>
      </c>
      <c r="U39">
        <v>18.959999</v>
      </c>
      <c r="V39">
        <v>18.835419000000002</v>
      </c>
      <c r="W39">
        <v>55800</v>
      </c>
      <c r="Y39" s="3">
        <v>43810</v>
      </c>
      <c r="Z39">
        <v>8631.1201170000004</v>
      </c>
      <c r="AA39">
        <v>8658.4804690000001</v>
      </c>
      <c r="AB39">
        <v>8622.3603519999997</v>
      </c>
      <c r="AC39">
        <v>8654.0498050000006</v>
      </c>
      <c r="AD39">
        <v>8654.0498050000006</v>
      </c>
      <c r="AE39">
        <v>1937850000</v>
      </c>
    </row>
    <row r="40" spans="1:31">
      <c r="A40" s="3">
        <v>43811</v>
      </c>
      <c r="B40">
        <v>31.766666000000001</v>
      </c>
      <c r="C40">
        <v>32.846668000000001</v>
      </c>
      <c r="D40">
        <v>31.766666000000001</v>
      </c>
      <c r="E40">
        <v>32.779998999999997</v>
      </c>
      <c r="F40">
        <v>32.475197000000001</v>
      </c>
      <c r="G40">
        <v>507600</v>
      </c>
      <c r="I40" s="3">
        <v>43811</v>
      </c>
      <c r="J40">
        <v>26.34</v>
      </c>
      <c r="K40">
        <v>26.860001</v>
      </c>
      <c r="L40">
        <v>26.16</v>
      </c>
      <c r="M40">
        <v>26.469999000000001</v>
      </c>
      <c r="N40">
        <v>26.168282999999999</v>
      </c>
      <c r="O40">
        <v>85900</v>
      </c>
      <c r="Q40" s="3">
        <v>43811</v>
      </c>
      <c r="R40">
        <v>18.940000999999999</v>
      </c>
      <c r="S40">
        <v>19.23</v>
      </c>
      <c r="T40">
        <v>18.719999000000001</v>
      </c>
      <c r="U40">
        <v>18.860001</v>
      </c>
      <c r="V40">
        <v>18.736076000000001</v>
      </c>
      <c r="W40">
        <v>75100</v>
      </c>
      <c r="Y40" s="3">
        <v>43811</v>
      </c>
      <c r="Z40">
        <v>8645.3603519999997</v>
      </c>
      <c r="AA40">
        <v>8745.8203130000002</v>
      </c>
      <c r="AB40">
        <v>8633.5996090000008</v>
      </c>
      <c r="AC40">
        <v>8717.3203130000002</v>
      </c>
      <c r="AD40">
        <v>8717.3203130000002</v>
      </c>
      <c r="AE40">
        <v>2388270000</v>
      </c>
    </row>
    <row r="41" spans="1:31">
      <c r="A41" s="3">
        <v>43812</v>
      </c>
      <c r="B41">
        <v>32.726664999999997</v>
      </c>
      <c r="C41">
        <v>32.726664999999997</v>
      </c>
      <c r="D41">
        <v>31.700001</v>
      </c>
      <c r="E41">
        <v>32.206665000000001</v>
      </c>
      <c r="F41">
        <v>31.907188000000001</v>
      </c>
      <c r="G41">
        <v>354500</v>
      </c>
      <c r="I41" s="3">
        <v>43812</v>
      </c>
      <c r="J41">
        <v>26.389999</v>
      </c>
      <c r="K41">
        <v>26.540001</v>
      </c>
      <c r="L41">
        <v>25.700001</v>
      </c>
      <c r="M41">
        <v>25.92</v>
      </c>
      <c r="N41">
        <v>25.624554</v>
      </c>
      <c r="O41">
        <v>69400</v>
      </c>
      <c r="Q41" s="3">
        <v>43812</v>
      </c>
      <c r="R41">
        <v>18.93</v>
      </c>
      <c r="S41">
        <v>19.110001</v>
      </c>
      <c r="T41">
        <v>18.620000999999998</v>
      </c>
      <c r="U41">
        <v>19.040001</v>
      </c>
      <c r="V41">
        <v>18.914894</v>
      </c>
      <c r="W41">
        <v>121800</v>
      </c>
      <c r="Y41" s="3">
        <v>43812</v>
      </c>
      <c r="Z41">
        <v>8713.9101559999999</v>
      </c>
      <c r="AA41">
        <v>8768.8701170000004</v>
      </c>
      <c r="AB41">
        <v>8697.5800780000009</v>
      </c>
      <c r="AC41">
        <v>8734.8798829999996</v>
      </c>
      <c r="AD41">
        <v>8734.8798829999996</v>
      </c>
      <c r="AE41">
        <v>2188720000</v>
      </c>
    </row>
    <row r="42" spans="1:31">
      <c r="A42" s="3">
        <v>43815</v>
      </c>
      <c r="B42">
        <v>32.380001</v>
      </c>
      <c r="C42">
        <v>32.799999</v>
      </c>
      <c r="D42">
        <v>32.240001999999997</v>
      </c>
      <c r="E42">
        <v>32.273335000000003</v>
      </c>
      <c r="F42">
        <v>31.973241999999999</v>
      </c>
      <c r="G42">
        <v>233300</v>
      </c>
      <c r="I42" s="3">
        <v>43815</v>
      </c>
      <c r="J42">
        <v>26</v>
      </c>
      <c r="K42">
        <v>26.43</v>
      </c>
      <c r="L42">
        <v>26</v>
      </c>
      <c r="M42">
        <v>26.08</v>
      </c>
      <c r="N42">
        <v>25.782727999999999</v>
      </c>
      <c r="O42">
        <v>85000</v>
      </c>
      <c r="Q42" s="3">
        <v>43815</v>
      </c>
      <c r="R42">
        <v>19.25</v>
      </c>
      <c r="S42">
        <v>19.639999</v>
      </c>
      <c r="T42">
        <v>19.07</v>
      </c>
      <c r="U42">
        <v>19.43</v>
      </c>
      <c r="V42">
        <v>19.302332</v>
      </c>
      <c r="W42">
        <v>118300</v>
      </c>
      <c r="Y42" s="3">
        <v>43815</v>
      </c>
      <c r="Z42">
        <v>8791.3095699999994</v>
      </c>
      <c r="AA42">
        <v>8833.4501949999994</v>
      </c>
      <c r="AB42">
        <v>8789.7695309999999</v>
      </c>
      <c r="AC42">
        <v>8814.2304690000001</v>
      </c>
      <c r="AD42">
        <v>8814.2304690000001</v>
      </c>
      <c r="AE42">
        <v>2346290000</v>
      </c>
    </row>
    <row r="43" spans="1:31">
      <c r="A43" s="3">
        <v>43816</v>
      </c>
      <c r="B43">
        <v>32.253334000000002</v>
      </c>
      <c r="C43">
        <v>32.386665000000001</v>
      </c>
      <c r="D43">
        <v>31.793333000000001</v>
      </c>
      <c r="E43">
        <v>31.9</v>
      </c>
      <c r="F43">
        <v>31.603376000000001</v>
      </c>
      <c r="G43">
        <v>208200</v>
      </c>
      <c r="I43" s="3">
        <v>43816</v>
      </c>
      <c r="J43">
        <v>26.09</v>
      </c>
      <c r="K43">
        <v>26.18</v>
      </c>
      <c r="L43">
        <v>25.709999</v>
      </c>
      <c r="M43">
        <v>26.15</v>
      </c>
      <c r="N43">
        <v>25.851928999999998</v>
      </c>
      <c r="O43">
        <v>69000</v>
      </c>
      <c r="Q43" s="3">
        <v>43816</v>
      </c>
      <c r="R43">
        <v>19.41</v>
      </c>
      <c r="S43">
        <v>19.549999</v>
      </c>
      <c r="T43">
        <v>19.049999</v>
      </c>
      <c r="U43">
        <v>19.510000000000002</v>
      </c>
      <c r="V43">
        <v>19.381805</v>
      </c>
      <c r="W43">
        <v>138100</v>
      </c>
      <c r="Y43" s="3">
        <v>43816</v>
      </c>
      <c r="Z43">
        <v>8829.4697269999997</v>
      </c>
      <c r="AA43">
        <v>8831.9902340000008</v>
      </c>
      <c r="AB43">
        <v>8804.5996090000008</v>
      </c>
      <c r="AC43">
        <v>8823.3603519999997</v>
      </c>
      <c r="AD43">
        <v>8823.3603519999997</v>
      </c>
      <c r="AE43">
        <v>2374120000</v>
      </c>
    </row>
    <row r="44" spans="1:31">
      <c r="A44" s="3">
        <v>43817</v>
      </c>
      <c r="B44">
        <v>32</v>
      </c>
      <c r="C44">
        <v>32.060001</v>
      </c>
      <c r="D44">
        <v>31.459999</v>
      </c>
      <c r="E44">
        <v>31.713332999999999</v>
      </c>
      <c r="F44">
        <v>31.418445999999999</v>
      </c>
      <c r="G44">
        <v>205100</v>
      </c>
      <c r="I44" s="3">
        <v>43817</v>
      </c>
      <c r="J44">
        <v>26.139999</v>
      </c>
      <c r="K44">
        <v>26.73</v>
      </c>
      <c r="L44">
        <v>26.07</v>
      </c>
      <c r="M44">
        <v>26.68</v>
      </c>
      <c r="N44">
        <v>26.375889000000001</v>
      </c>
      <c r="O44">
        <v>76800</v>
      </c>
      <c r="Q44" s="3">
        <v>43817</v>
      </c>
      <c r="R44">
        <v>19.579999999999998</v>
      </c>
      <c r="S44">
        <v>19.75</v>
      </c>
      <c r="T44">
        <v>19.299999</v>
      </c>
      <c r="U44">
        <v>19.469999000000001</v>
      </c>
      <c r="V44">
        <v>19.342068000000001</v>
      </c>
      <c r="W44">
        <v>80200</v>
      </c>
      <c r="Y44" s="3">
        <v>43817</v>
      </c>
      <c r="Z44">
        <v>8834.6503909999992</v>
      </c>
      <c r="AA44">
        <v>8848.7597659999992</v>
      </c>
      <c r="AB44">
        <v>8820.4199219999991</v>
      </c>
      <c r="AC44">
        <v>8827.7402340000008</v>
      </c>
      <c r="AD44">
        <v>8827.7402340000008</v>
      </c>
      <c r="AE44">
        <v>2727870000</v>
      </c>
    </row>
    <row r="45" spans="1:31">
      <c r="A45" s="3">
        <v>43818</v>
      </c>
      <c r="B45">
        <v>31.673334000000001</v>
      </c>
      <c r="C45">
        <v>31.846665999999999</v>
      </c>
      <c r="D45">
        <v>31.306667000000001</v>
      </c>
      <c r="E45">
        <v>31.746666000000001</v>
      </c>
      <c r="F45">
        <v>31.451468999999999</v>
      </c>
      <c r="G45">
        <v>208700</v>
      </c>
      <c r="I45" s="3">
        <v>43818</v>
      </c>
      <c r="J45">
        <v>26.75</v>
      </c>
      <c r="K45">
        <v>26.959999</v>
      </c>
      <c r="L45">
        <v>26.469999000000001</v>
      </c>
      <c r="M45">
        <v>26.940000999999999</v>
      </c>
      <c r="N45">
        <v>26.632925</v>
      </c>
      <c r="O45">
        <v>90100</v>
      </c>
      <c r="Q45" s="3">
        <v>43818</v>
      </c>
      <c r="R45">
        <v>19.389999</v>
      </c>
      <c r="S45">
        <v>19.530000999999999</v>
      </c>
      <c r="T45">
        <v>19.170000000000002</v>
      </c>
      <c r="U45">
        <v>19.219999000000001</v>
      </c>
      <c r="V45">
        <v>19.093710000000002</v>
      </c>
      <c r="W45">
        <v>60900</v>
      </c>
      <c r="Y45" s="3">
        <v>43818</v>
      </c>
      <c r="Z45">
        <v>8838.9697269999997</v>
      </c>
      <c r="AA45">
        <v>8888.1298829999996</v>
      </c>
      <c r="AB45">
        <v>8838.9697269999997</v>
      </c>
      <c r="AC45">
        <v>8887.2197269999997</v>
      </c>
      <c r="AD45">
        <v>8887.2197269999997</v>
      </c>
      <c r="AE45">
        <v>2415950000</v>
      </c>
    </row>
    <row r="46" spans="1:31">
      <c r="A46" s="3">
        <v>43819</v>
      </c>
      <c r="B46">
        <v>31.746666000000001</v>
      </c>
      <c r="C46">
        <v>31.746666000000001</v>
      </c>
      <c r="D46">
        <v>31.26</v>
      </c>
      <c r="E46">
        <v>31.280000999999999</v>
      </c>
      <c r="F46">
        <v>30.989142999999999</v>
      </c>
      <c r="G46">
        <v>400700</v>
      </c>
      <c r="I46" s="3">
        <v>43819</v>
      </c>
      <c r="J46">
        <v>26.93</v>
      </c>
      <c r="K46">
        <v>27.42</v>
      </c>
      <c r="L46">
        <v>26.610001</v>
      </c>
      <c r="M46">
        <v>27.33</v>
      </c>
      <c r="N46">
        <v>27.01848</v>
      </c>
      <c r="O46">
        <v>348900</v>
      </c>
      <c r="Q46" s="3">
        <v>43819</v>
      </c>
      <c r="R46">
        <v>19.129999000000002</v>
      </c>
      <c r="S46">
        <v>19.170000000000002</v>
      </c>
      <c r="T46">
        <v>18.739999999999998</v>
      </c>
      <c r="U46">
        <v>18.959999</v>
      </c>
      <c r="V46">
        <v>18.835419000000002</v>
      </c>
      <c r="W46">
        <v>149800</v>
      </c>
      <c r="Y46" s="3">
        <v>43819</v>
      </c>
      <c r="Z46">
        <v>8911.8398440000001</v>
      </c>
      <c r="AA46">
        <v>8931.9101559999999</v>
      </c>
      <c r="AB46">
        <v>8901.8701170000004</v>
      </c>
      <c r="AC46">
        <v>8924.9599610000005</v>
      </c>
      <c r="AD46">
        <v>8924.9599610000005</v>
      </c>
      <c r="AE46">
        <v>3825460000</v>
      </c>
    </row>
    <row r="47" spans="1:31">
      <c r="A47" s="3">
        <v>43822</v>
      </c>
      <c r="B47">
        <v>31.34</v>
      </c>
      <c r="C47">
        <v>31.34</v>
      </c>
      <c r="D47">
        <v>30.653334000000001</v>
      </c>
      <c r="E47">
        <v>31.133333</v>
      </c>
      <c r="F47">
        <v>30.84384</v>
      </c>
      <c r="G47">
        <v>102500</v>
      </c>
      <c r="I47" s="3">
        <v>43822</v>
      </c>
      <c r="J47">
        <v>27.34</v>
      </c>
      <c r="K47">
        <v>27.469999000000001</v>
      </c>
      <c r="L47">
        <v>27.01</v>
      </c>
      <c r="M47">
        <v>27.309999000000001</v>
      </c>
      <c r="N47">
        <v>26.998707</v>
      </c>
      <c r="O47">
        <v>49100</v>
      </c>
      <c r="Q47" s="3">
        <v>43822</v>
      </c>
      <c r="R47">
        <v>19</v>
      </c>
      <c r="S47">
        <v>19.370000999999998</v>
      </c>
      <c r="T47">
        <v>18.950001</v>
      </c>
      <c r="U47">
        <v>19.200001</v>
      </c>
      <c r="V47">
        <v>19.073843</v>
      </c>
      <c r="W47">
        <v>66500</v>
      </c>
      <c r="Y47" s="3">
        <v>43822</v>
      </c>
      <c r="Z47">
        <v>8950.2001949999994</v>
      </c>
      <c r="AA47">
        <v>8956.6396480000003</v>
      </c>
      <c r="AB47">
        <v>8934.5498050000006</v>
      </c>
      <c r="AC47">
        <v>8945.6503909999992</v>
      </c>
      <c r="AD47">
        <v>8945.6503909999992</v>
      </c>
      <c r="AE47">
        <v>2025450000</v>
      </c>
    </row>
    <row r="48" spans="1:31">
      <c r="A48" s="3">
        <v>43823</v>
      </c>
      <c r="B48">
        <v>31.113333000000001</v>
      </c>
      <c r="C48">
        <v>31.48</v>
      </c>
      <c r="D48">
        <v>31.08</v>
      </c>
      <c r="E48">
        <v>31.433332</v>
      </c>
      <c r="F48">
        <v>31.141048000000001</v>
      </c>
      <c r="G48">
        <v>95400</v>
      </c>
      <c r="I48" s="3">
        <v>43823</v>
      </c>
      <c r="J48">
        <v>27.35</v>
      </c>
      <c r="K48">
        <v>27.530000999999999</v>
      </c>
      <c r="L48">
        <v>27.219999000000001</v>
      </c>
      <c r="M48">
        <v>27.35</v>
      </c>
      <c r="N48">
        <v>27.038253999999998</v>
      </c>
      <c r="O48">
        <v>50700</v>
      </c>
      <c r="Q48" s="3">
        <v>43823</v>
      </c>
      <c r="R48">
        <v>19.190000999999999</v>
      </c>
      <c r="S48">
        <v>19.48</v>
      </c>
      <c r="T48">
        <v>19.079999999999998</v>
      </c>
      <c r="U48">
        <v>19.440000999999999</v>
      </c>
      <c r="V48">
        <v>19.312265</v>
      </c>
      <c r="W48">
        <v>22500</v>
      </c>
      <c r="Y48" s="3">
        <v>43823</v>
      </c>
      <c r="Z48">
        <v>8955.0097659999992</v>
      </c>
      <c r="AA48">
        <v>8957.1201170000004</v>
      </c>
      <c r="AB48">
        <v>8934.3603519999997</v>
      </c>
      <c r="AC48">
        <v>8952.8798829999996</v>
      </c>
      <c r="AD48">
        <v>8952.8798829999996</v>
      </c>
      <c r="AE48">
        <v>1014520000</v>
      </c>
    </row>
    <row r="49" spans="1:31">
      <c r="A49" s="3">
        <v>43825</v>
      </c>
      <c r="B49">
        <v>31.466667000000001</v>
      </c>
      <c r="C49">
        <v>31.466667000000001</v>
      </c>
      <c r="D49">
        <v>30.879999000000002</v>
      </c>
      <c r="E49">
        <v>31.053332999999999</v>
      </c>
      <c r="F49">
        <v>30.764583999999999</v>
      </c>
      <c r="G49">
        <v>61100</v>
      </c>
      <c r="I49" s="3">
        <v>43825</v>
      </c>
      <c r="J49">
        <v>27.35</v>
      </c>
      <c r="K49">
        <v>27.75</v>
      </c>
      <c r="L49">
        <v>27.35</v>
      </c>
      <c r="M49">
        <v>27.719999000000001</v>
      </c>
      <c r="N49">
        <v>27.404032000000001</v>
      </c>
      <c r="O49">
        <v>56100</v>
      </c>
      <c r="Q49" s="3">
        <v>43825</v>
      </c>
      <c r="R49">
        <v>19.440000999999999</v>
      </c>
      <c r="S49">
        <v>19.440000999999999</v>
      </c>
      <c r="T49">
        <v>19.030000999999999</v>
      </c>
      <c r="U49">
        <v>19.219999000000001</v>
      </c>
      <c r="V49">
        <v>19.093710000000002</v>
      </c>
      <c r="W49">
        <v>54700</v>
      </c>
      <c r="Y49" s="3">
        <v>43825</v>
      </c>
      <c r="Z49">
        <v>8970.2099610000005</v>
      </c>
      <c r="AA49">
        <v>9022.4599610000005</v>
      </c>
      <c r="AB49">
        <v>8968.4599610000005</v>
      </c>
      <c r="AC49">
        <v>9022.3896480000003</v>
      </c>
      <c r="AD49">
        <v>9022.3896480000003</v>
      </c>
      <c r="AE49">
        <v>1634920000</v>
      </c>
    </row>
    <row r="50" spans="1:31">
      <c r="A50" s="3">
        <v>43826</v>
      </c>
      <c r="B50">
        <v>31.1</v>
      </c>
      <c r="C50">
        <v>31.153334000000001</v>
      </c>
      <c r="D50">
        <v>30.74</v>
      </c>
      <c r="E50">
        <v>31.026667</v>
      </c>
      <c r="F50">
        <v>30.738164999999999</v>
      </c>
      <c r="G50">
        <v>78800</v>
      </c>
      <c r="I50" s="3">
        <v>43826</v>
      </c>
      <c r="J50">
        <v>27.639999</v>
      </c>
      <c r="K50">
        <v>27.68</v>
      </c>
      <c r="L50">
        <v>26.91</v>
      </c>
      <c r="M50">
        <v>27</v>
      </c>
      <c r="N50">
        <v>26.692242</v>
      </c>
      <c r="O50">
        <v>125900</v>
      </c>
      <c r="Q50" s="3">
        <v>43826</v>
      </c>
      <c r="R50">
        <v>19.309999000000001</v>
      </c>
      <c r="S50">
        <v>19.309999000000001</v>
      </c>
      <c r="T50">
        <v>18.98</v>
      </c>
      <c r="U50">
        <v>19.079999999999998</v>
      </c>
      <c r="V50">
        <v>18.954632</v>
      </c>
      <c r="W50">
        <v>50200</v>
      </c>
      <c r="Y50" s="3">
        <v>43826</v>
      </c>
      <c r="Z50">
        <v>9049.4697269999997</v>
      </c>
      <c r="AA50">
        <v>9052</v>
      </c>
      <c r="AB50">
        <v>8987.3203130000002</v>
      </c>
      <c r="AC50">
        <v>9006.6201170000004</v>
      </c>
      <c r="AD50">
        <v>9006.6201170000004</v>
      </c>
      <c r="AE50">
        <v>1832200000</v>
      </c>
    </row>
    <row r="51" spans="1:31">
      <c r="A51" s="3">
        <v>43829</v>
      </c>
      <c r="B51">
        <v>31.066668</v>
      </c>
      <c r="C51">
        <v>31.193332999999999</v>
      </c>
      <c r="D51">
        <v>30.706666999999999</v>
      </c>
      <c r="E51">
        <v>30.886666999999999</v>
      </c>
      <c r="F51">
        <v>30.599466</v>
      </c>
      <c r="G51">
        <v>145500</v>
      </c>
      <c r="I51" s="3">
        <v>43829</v>
      </c>
      <c r="J51">
        <v>27.030000999999999</v>
      </c>
      <c r="K51">
        <v>27.27</v>
      </c>
      <c r="L51">
        <v>26.4</v>
      </c>
      <c r="M51">
        <v>26.469999000000001</v>
      </c>
      <c r="N51">
        <v>26.168282999999999</v>
      </c>
      <c r="O51">
        <v>44200</v>
      </c>
      <c r="Q51" s="3">
        <v>43829</v>
      </c>
      <c r="R51">
        <v>19.170000000000002</v>
      </c>
      <c r="S51">
        <v>19.170000000000002</v>
      </c>
      <c r="T51">
        <v>18.75</v>
      </c>
      <c r="U51">
        <v>18.899999999999999</v>
      </c>
      <c r="V51">
        <v>18.775814</v>
      </c>
      <c r="W51">
        <v>61100</v>
      </c>
      <c r="Y51" s="3">
        <v>43829</v>
      </c>
      <c r="Z51">
        <v>9004.4501949999994</v>
      </c>
      <c r="AA51">
        <v>9006.3603519999997</v>
      </c>
      <c r="AB51">
        <v>8909.1904300000006</v>
      </c>
      <c r="AC51">
        <v>8945.9902340000008</v>
      </c>
      <c r="AD51">
        <v>8945.9902340000008</v>
      </c>
      <c r="AE51">
        <v>2042420000</v>
      </c>
    </row>
    <row r="52" spans="1:31">
      <c r="A52" s="3">
        <v>43830</v>
      </c>
      <c r="B52">
        <v>30.826665999999999</v>
      </c>
      <c r="C52">
        <v>31.126667000000001</v>
      </c>
      <c r="D52">
        <v>30.646667000000001</v>
      </c>
      <c r="E52">
        <v>31</v>
      </c>
      <c r="F52">
        <v>30.711746000000002</v>
      </c>
      <c r="G52">
        <v>140900</v>
      </c>
      <c r="I52" s="3">
        <v>43830</v>
      </c>
      <c r="J52">
        <v>26.459999</v>
      </c>
      <c r="K52">
        <v>26.889999</v>
      </c>
      <c r="L52">
        <v>26.24</v>
      </c>
      <c r="M52">
        <v>26.4</v>
      </c>
      <c r="N52">
        <v>26.099081000000002</v>
      </c>
      <c r="O52">
        <v>125800</v>
      </c>
      <c r="Q52" s="3">
        <v>43830</v>
      </c>
      <c r="R52">
        <v>18.75</v>
      </c>
      <c r="S52">
        <v>19.149999999999999</v>
      </c>
      <c r="T52">
        <v>18.75</v>
      </c>
      <c r="U52">
        <v>18.959999</v>
      </c>
      <c r="V52">
        <v>18.835419000000002</v>
      </c>
      <c r="W52">
        <v>145500</v>
      </c>
      <c r="Y52" s="3">
        <v>43830</v>
      </c>
      <c r="Z52">
        <v>8918.7402340000008</v>
      </c>
      <c r="AA52">
        <v>8975.3603519999997</v>
      </c>
      <c r="AB52">
        <v>8912.7695309999999</v>
      </c>
      <c r="AC52">
        <v>8972.5996090000008</v>
      </c>
      <c r="AD52">
        <v>8972.5996090000008</v>
      </c>
      <c r="AE52">
        <v>2182800000</v>
      </c>
    </row>
    <row r="53" spans="1:31">
      <c r="A53" s="3">
        <v>43832</v>
      </c>
      <c r="B53">
        <v>31.219999000000001</v>
      </c>
      <c r="C53">
        <v>31.219999000000001</v>
      </c>
      <c r="D53">
        <v>30.246666000000001</v>
      </c>
      <c r="E53">
        <v>30.673334000000001</v>
      </c>
      <c r="F53">
        <v>30.388117000000001</v>
      </c>
      <c r="G53">
        <v>187200</v>
      </c>
      <c r="I53" s="3">
        <v>43832</v>
      </c>
      <c r="J53">
        <v>26.57</v>
      </c>
      <c r="K53">
        <v>26.82</v>
      </c>
      <c r="L53">
        <v>25.540001</v>
      </c>
      <c r="M53">
        <v>26.370000999999998</v>
      </c>
      <c r="N53">
        <v>26.069424000000001</v>
      </c>
      <c r="O53">
        <v>112200</v>
      </c>
      <c r="Q53" s="3">
        <v>43832</v>
      </c>
      <c r="R53">
        <v>18.959999</v>
      </c>
      <c r="S53">
        <v>18.959999</v>
      </c>
      <c r="T53">
        <v>18.329999999999998</v>
      </c>
      <c r="U53">
        <v>18.510000000000002</v>
      </c>
      <c r="V53">
        <v>18.388376000000001</v>
      </c>
      <c r="W53">
        <v>79500</v>
      </c>
      <c r="Y53" s="3">
        <v>43832</v>
      </c>
      <c r="Z53">
        <v>9039.4599610000005</v>
      </c>
      <c r="AA53">
        <v>9093.4296880000002</v>
      </c>
      <c r="AB53">
        <v>9010.8896480000003</v>
      </c>
      <c r="AC53">
        <v>9092.1904300000006</v>
      </c>
      <c r="AD53">
        <v>9092.1904300000006</v>
      </c>
      <c r="AE53">
        <v>2848370000</v>
      </c>
    </row>
    <row r="54" spans="1:31">
      <c r="A54" s="3">
        <v>43833</v>
      </c>
      <c r="B54">
        <v>30.366667</v>
      </c>
      <c r="C54">
        <v>30.866667</v>
      </c>
      <c r="D54">
        <v>30.266666000000001</v>
      </c>
      <c r="E54">
        <v>30.700001</v>
      </c>
      <c r="F54">
        <v>30.414536999999999</v>
      </c>
      <c r="G54">
        <v>152700</v>
      </c>
      <c r="I54" s="3">
        <v>43833</v>
      </c>
      <c r="J54">
        <v>26.110001</v>
      </c>
      <c r="K54">
        <v>26.610001</v>
      </c>
      <c r="L54">
        <v>25.870000999999998</v>
      </c>
      <c r="M54">
        <v>26.559999000000001</v>
      </c>
      <c r="N54">
        <v>26.257256999999999</v>
      </c>
      <c r="O54">
        <v>92100</v>
      </c>
      <c r="Q54" s="3">
        <v>43833</v>
      </c>
      <c r="R54">
        <v>18.27</v>
      </c>
      <c r="S54">
        <v>18.700001</v>
      </c>
      <c r="T54">
        <v>18.260000000000002</v>
      </c>
      <c r="U54">
        <v>18.66</v>
      </c>
      <c r="V54">
        <v>18.537389999999998</v>
      </c>
      <c r="W54">
        <v>88300</v>
      </c>
      <c r="Y54" s="3">
        <v>43833</v>
      </c>
      <c r="Z54">
        <v>8976.4296880000002</v>
      </c>
      <c r="AA54">
        <v>9065.7597659999992</v>
      </c>
      <c r="AB54">
        <v>8976.4296880000002</v>
      </c>
      <c r="AC54">
        <v>9020.7695309999999</v>
      </c>
      <c r="AD54">
        <v>9020.7695309999999</v>
      </c>
      <c r="AE54">
        <v>2567400000</v>
      </c>
    </row>
    <row r="55" spans="1:31">
      <c r="A55" s="3">
        <v>43836</v>
      </c>
      <c r="B55">
        <v>30.48</v>
      </c>
      <c r="C55">
        <v>30.540001</v>
      </c>
      <c r="D55">
        <v>30.086666000000001</v>
      </c>
      <c r="E55">
        <v>30.360001</v>
      </c>
      <c r="F55">
        <v>30.0777</v>
      </c>
      <c r="G55">
        <v>144900</v>
      </c>
      <c r="I55" s="3">
        <v>43836</v>
      </c>
      <c r="J55">
        <v>26.35</v>
      </c>
      <c r="K55">
        <v>26.690000999999999</v>
      </c>
      <c r="L55">
        <v>25.98</v>
      </c>
      <c r="M55">
        <v>26.67</v>
      </c>
      <c r="N55">
        <v>26.366002999999999</v>
      </c>
      <c r="O55">
        <v>76300</v>
      </c>
      <c r="Q55" s="3">
        <v>43836</v>
      </c>
      <c r="R55">
        <v>18.579999999999998</v>
      </c>
      <c r="S55">
        <v>18.790001</v>
      </c>
      <c r="T55">
        <v>18.379999000000002</v>
      </c>
      <c r="U55">
        <v>18.73</v>
      </c>
      <c r="V55">
        <v>18.606929999999998</v>
      </c>
      <c r="W55">
        <v>77000</v>
      </c>
      <c r="Y55" s="3">
        <v>43836</v>
      </c>
      <c r="Z55">
        <v>8943.5</v>
      </c>
      <c r="AA55">
        <v>9072.4101559999999</v>
      </c>
      <c r="AB55">
        <v>8943.5</v>
      </c>
      <c r="AC55">
        <v>9071.4697269999997</v>
      </c>
      <c r="AD55">
        <v>9071.4697269999997</v>
      </c>
      <c r="AE55">
        <v>2788120000</v>
      </c>
    </row>
    <row r="56" spans="1:31">
      <c r="A56" s="3">
        <v>43837</v>
      </c>
      <c r="B56">
        <v>30.213332999999999</v>
      </c>
      <c r="C56">
        <v>30.559999000000001</v>
      </c>
      <c r="D56">
        <v>30.033332999999999</v>
      </c>
      <c r="E56">
        <v>30.4</v>
      </c>
      <c r="F56">
        <v>30.117325000000001</v>
      </c>
      <c r="G56">
        <v>198900</v>
      </c>
      <c r="I56" s="3">
        <v>43837</v>
      </c>
      <c r="J56">
        <v>26.52</v>
      </c>
      <c r="K56">
        <v>26.83</v>
      </c>
      <c r="L56">
        <v>25.799999</v>
      </c>
      <c r="M56">
        <v>25.92</v>
      </c>
      <c r="N56">
        <v>25.624554</v>
      </c>
      <c r="O56">
        <v>82800</v>
      </c>
      <c r="Q56" s="3">
        <v>43837</v>
      </c>
      <c r="R56">
        <v>18.639999</v>
      </c>
      <c r="S56">
        <v>19</v>
      </c>
      <c r="T56">
        <v>18.459999</v>
      </c>
      <c r="U56">
        <v>18.719999000000001</v>
      </c>
      <c r="V56">
        <v>18.596996000000001</v>
      </c>
      <c r="W56">
        <v>65700</v>
      </c>
      <c r="Y56" s="3">
        <v>43837</v>
      </c>
      <c r="Z56">
        <v>9076.6396480000003</v>
      </c>
      <c r="AA56">
        <v>9091.9296880000002</v>
      </c>
      <c r="AB56">
        <v>9042.5498050000006</v>
      </c>
      <c r="AC56">
        <v>9068.5800780000009</v>
      </c>
      <c r="AD56">
        <v>9068.5800780000009</v>
      </c>
      <c r="AE56">
        <v>2352850000</v>
      </c>
    </row>
    <row r="57" spans="1:31">
      <c r="A57" s="3">
        <v>43838</v>
      </c>
      <c r="B57">
        <v>30.333334000000001</v>
      </c>
      <c r="C57">
        <v>30.82</v>
      </c>
      <c r="D57">
        <v>30.326665999999999</v>
      </c>
      <c r="E57">
        <v>30.353332999999999</v>
      </c>
      <c r="F57">
        <v>30.071093000000001</v>
      </c>
      <c r="G57">
        <v>206700</v>
      </c>
      <c r="I57" s="3">
        <v>43838</v>
      </c>
      <c r="J57">
        <v>25.969999000000001</v>
      </c>
      <c r="K57">
        <v>26.110001</v>
      </c>
      <c r="L57">
        <v>25.6</v>
      </c>
      <c r="M57">
        <v>25.799999</v>
      </c>
      <c r="N57">
        <v>25.505918999999999</v>
      </c>
      <c r="O57">
        <v>69500</v>
      </c>
      <c r="Q57" s="3">
        <v>43838</v>
      </c>
      <c r="R57">
        <v>18.649999999999999</v>
      </c>
      <c r="S57">
        <v>19.079999999999998</v>
      </c>
      <c r="T57">
        <v>18.649999999999999</v>
      </c>
      <c r="U57">
        <v>18.950001</v>
      </c>
      <c r="V57">
        <v>18.825485</v>
      </c>
      <c r="W57">
        <v>46000</v>
      </c>
      <c r="Y57" s="3">
        <v>43838</v>
      </c>
      <c r="Z57">
        <v>9068.0302730000003</v>
      </c>
      <c r="AA57">
        <v>9168.8896480000003</v>
      </c>
      <c r="AB57">
        <v>9059.3798829999996</v>
      </c>
      <c r="AC57">
        <v>9129.2402340000008</v>
      </c>
      <c r="AD57">
        <v>9129.2402340000008</v>
      </c>
      <c r="AE57">
        <v>2464090000</v>
      </c>
    </row>
    <row r="58" spans="1:31">
      <c r="A58" s="3">
        <v>43839</v>
      </c>
      <c r="B58">
        <v>30.540001</v>
      </c>
      <c r="C58">
        <v>30.540001</v>
      </c>
      <c r="D58">
        <v>29.9</v>
      </c>
      <c r="E58">
        <v>29.959999</v>
      </c>
      <c r="F58">
        <v>29.681415999999999</v>
      </c>
      <c r="G58">
        <v>153000</v>
      </c>
      <c r="I58" s="3">
        <v>43839</v>
      </c>
      <c r="J58">
        <v>25.940000999999999</v>
      </c>
      <c r="K58">
        <v>26.23</v>
      </c>
      <c r="L58">
        <v>25.76</v>
      </c>
      <c r="M58">
        <v>26</v>
      </c>
      <c r="N58">
        <v>25.70364</v>
      </c>
      <c r="O58">
        <v>90100</v>
      </c>
      <c r="Q58" s="3">
        <v>43839</v>
      </c>
      <c r="R58">
        <v>19.040001</v>
      </c>
      <c r="S58">
        <v>19.100000000000001</v>
      </c>
      <c r="T58">
        <v>18.620000999999998</v>
      </c>
      <c r="U58">
        <v>19.07</v>
      </c>
      <c r="V58">
        <v>18.944696</v>
      </c>
      <c r="W58">
        <v>38100</v>
      </c>
      <c r="Y58" s="3">
        <v>43839</v>
      </c>
      <c r="Z58">
        <v>9202.2695309999999</v>
      </c>
      <c r="AA58">
        <v>9215.9501949999994</v>
      </c>
      <c r="AB58">
        <v>9158.5</v>
      </c>
      <c r="AC58">
        <v>9203.4296880000002</v>
      </c>
      <c r="AD58">
        <v>9203.4296880000002</v>
      </c>
      <c r="AE58">
        <v>2534700000</v>
      </c>
    </row>
    <row r="59" spans="1:31">
      <c r="A59" s="3">
        <v>43840</v>
      </c>
      <c r="B59">
        <v>29.893332999999998</v>
      </c>
      <c r="C59">
        <v>30.133333</v>
      </c>
      <c r="D59">
        <v>29.766666000000001</v>
      </c>
      <c r="E59">
        <v>29.986666</v>
      </c>
      <c r="F59">
        <v>29.707836</v>
      </c>
      <c r="G59">
        <v>152300</v>
      </c>
      <c r="I59" s="3">
        <v>43840</v>
      </c>
      <c r="J59">
        <v>26.07</v>
      </c>
      <c r="K59">
        <v>26.24</v>
      </c>
      <c r="L59">
        <v>25.889999</v>
      </c>
      <c r="M59">
        <v>26.1</v>
      </c>
      <c r="N59">
        <v>25.802499999999998</v>
      </c>
      <c r="O59">
        <v>80600</v>
      </c>
      <c r="Q59" s="3">
        <v>43840</v>
      </c>
      <c r="R59">
        <v>19.040001</v>
      </c>
      <c r="S59">
        <v>19.09</v>
      </c>
      <c r="T59">
        <v>18.77</v>
      </c>
      <c r="U59">
        <v>18.82</v>
      </c>
      <c r="V59">
        <v>18.696338999999998</v>
      </c>
      <c r="W59">
        <v>39400</v>
      </c>
      <c r="Y59" s="3">
        <v>43840</v>
      </c>
      <c r="Z59">
        <v>9232.9501949999994</v>
      </c>
      <c r="AA59">
        <v>9235.2001949999994</v>
      </c>
      <c r="AB59">
        <v>9164.6601559999999</v>
      </c>
      <c r="AC59">
        <v>9178.8603519999997</v>
      </c>
      <c r="AD59">
        <v>9178.8603519999997</v>
      </c>
      <c r="AE59">
        <v>2378990000</v>
      </c>
    </row>
    <row r="60" spans="1:31">
      <c r="A60" s="3">
        <v>43843</v>
      </c>
      <c r="B60">
        <v>29.946667000000001</v>
      </c>
      <c r="C60">
        <v>30.200001</v>
      </c>
      <c r="D60">
        <v>29.706666999999999</v>
      </c>
      <c r="E60">
        <v>30.073333999999999</v>
      </c>
      <c r="F60">
        <v>29.793697000000002</v>
      </c>
      <c r="G60">
        <v>135800</v>
      </c>
      <c r="I60" s="3">
        <v>43843</v>
      </c>
      <c r="J60">
        <v>26.1</v>
      </c>
      <c r="K60">
        <v>26.67</v>
      </c>
      <c r="L60">
        <v>25.799999</v>
      </c>
      <c r="M60">
        <v>26.629999000000002</v>
      </c>
      <c r="N60">
        <v>26.326457999999999</v>
      </c>
      <c r="O60">
        <v>63500</v>
      </c>
      <c r="Q60" s="3">
        <v>43843</v>
      </c>
      <c r="R60">
        <v>18.84</v>
      </c>
      <c r="S60">
        <v>18.850000000000001</v>
      </c>
      <c r="T60">
        <v>18.549999</v>
      </c>
      <c r="U60">
        <v>18.690000999999999</v>
      </c>
      <c r="V60">
        <v>18.567194000000001</v>
      </c>
      <c r="W60">
        <v>31000</v>
      </c>
      <c r="Y60" s="3">
        <v>43843</v>
      </c>
      <c r="Z60">
        <v>9213.7197269999997</v>
      </c>
      <c r="AA60">
        <v>9274.4902340000008</v>
      </c>
      <c r="AB60">
        <v>9193.0595699999994</v>
      </c>
      <c r="AC60">
        <v>9273.9296880000002</v>
      </c>
      <c r="AD60">
        <v>9273.9296880000002</v>
      </c>
      <c r="AE60">
        <v>2530270000</v>
      </c>
    </row>
    <row r="61" spans="1:31">
      <c r="A61" s="3">
        <v>43844</v>
      </c>
      <c r="B61">
        <v>30.033332999999999</v>
      </c>
      <c r="C61">
        <v>30.506665999999999</v>
      </c>
      <c r="D61">
        <v>29.826665999999999</v>
      </c>
      <c r="E61">
        <v>30.226666999999999</v>
      </c>
      <c r="F61">
        <v>29.945603999999999</v>
      </c>
      <c r="G61">
        <v>116100</v>
      </c>
      <c r="I61" s="3">
        <v>43844</v>
      </c>
      <c r="J61">
        <v>26.5</v>
      </c>
      <c r="K61">
        <v>27.07</v>
      </c>
      <c r="L61">
        <v>26.299999</v>
      </c>
      <c r="M61">
        <v>26.790001</v>
      </c>
      <c r="N61">
        <v>26.484635999999998</v>
      </c>
      <c r="O61">
        <v>58800</v>
      </c>
      <c r="Q61" s="3">
        <v>43844</v>
      </c>
      <c r="R61">
        <v>18.77</v>
      </c>
      <c r="S61">
        <v>19.02</v>
      </c>
      <c r="T61">
        <v>18.66</v>
      </c>
      <c r="U61">
        <v>18.75</v>
      </c>
      <c r="V61">
        <v>18.626798999999998</v>
      </c>
      <c r="W61">
        <v>76900</v>
      </c>
      <c r="Y61" s="3">
        <v>43844</v>
      </c>
      <c r="Z61">
        <v>9270.6103519999997</v>
      </c>
      <c r="AA61">
        <v>9298.3300780000009</v>
      </c>
      <c r="AB61">
        <v>9226.4902340000008</v>
      </c>
      <c r="AC61">
        <v>9251.3300780000009</v>
      </c>
      <c r="AD61">
        <v>9251.3300780000009</v>
      </c>
      <c r="AE61">
        <v>2542170000</v>
      </c>
    </row>
    <row r="62" spans="1:31">
      <c r="A62" s="3">
        <v>43845</v>
      </c>
      <c r="B62">
        <v>30.24</v>
      </c>
      <c r="C62">
        <v>30.486666</v>
      </c>
      <c r="D62">
        <v>29.973333</v>
      </c>
      <c r="E62">
        <v>30.24</v>
      </c>
      <c r="F62">
        <v>29.958812999999999</v>
      </c>
      <c r="G62">
        <v>99300</v>
      </c>
      <c r="I62" s="3">
        <v>43845</v>
      </c>
      <c r="J62">
        <v>26.77</v>
      </c>
      <c r="K62">
        <v>27.389999</v>
      </c>
      <c r="L62">
        <v>26.719999000000001</v>
      </c>
      <c r="M62">
        <v>26.9</v>
      </c>
      <c r="N62">
        <v>26.593381999999998</v>
      </c>
      <c r="O62">
        <v>63600</v>
      </c>
      <c r="Q62" s="3">
        <v>43845</v>
      </c>
      <c r="R62">
        <v>18.690000999999999</v>
      </c>
      <c r="S62">
        <v>19.040001</v>
      </c>
      <c r="T62">
        <v>18.68</v>
      </c>
      <c r="U62">
        <v>18.700001</v>
      </c>
      <c r="V62">
        <v>18.577128999999999</v>
      </c>
      <c r="W62">
        <v>99000</v>
      </c>
      <c r="Y62" s="3">
        <v>43845</v>
      </c>
      <c r="Z62">
        <v>9253.7597659999992</v>
      </c>
      <c r="AA62">
        <v>9298.8203130000002</v>
      </c>
      <c r="AB62">
        <v>9231.1396480000003</v>
      </c>
      <c r="AC62">
        <v>9258.7001949999994</v>
      </c>
      <c r="AD62">
        <v>9258.7001949999994</v>
      </c>
      <c r="AE62">
        <v>2435650000</v>
      </c>
    </row>
    <row r="63" spans="1:31">
      <c r="A63" s="3">
        <v>43846</v>
      </c>
      <c r="B63">
        <v>30.42</v>
      </c>
      <c r="C63">
        <v>30.846665999999999</v>
      </c>
      <c r="D63">
        <v>30.373332999999999</v>
      </c>
      <c r="E63">
        <v>30.646667000000001</v>
      </c>
      <c r="F63">
        <v>30.361698000000001</v>
      </c>
      <c r="G63">
        <v>114900</v>
      </c>
      <c r="I63" s="3">
        <v>43846</v>
      </c>
      <c r="J63">
        <v>27.18</v>
      </c>
      <c r="K63">
        <v>28</v>
      </c>
      <c r="L63">
        <v>27.139999</v>
      </c>
      <c r="M63">
        <v>27.91</v>
      </c>
      <c r="N63">
        <v>27.591868999999999</v>
      </c>
      <c r="O63">
        <v>78000</v>
      </c>
      <c r="Q63" s="3">
        <v>43846</v>
      </c>
      <c r="R63">
        <v>18.91</v>
      </c>
      <c r="S63">
        <v>19.469999000000001</v>
      </c>
      <c r="T63">
        <v>18.91</v>
      </c>
      <c r="U63">
        <v>19.25</v>
      </c>
      <c r="V63">
        <v>19.123514</v>
      </c>
      <c r="W63">
        <v>80500</v>
      </c>
      <c r="Y63" s="3">
        <v>43846</v>
      </c>
      <c r="Z63">
        <v>9313.4501949999994</v>
      </c>
      <c r="AA63">
        <v>9357.9199219999991</v>
      </c>
      <c r="AB63">
        <v>9301.3203130000002</v>
      </c>
      <c r="AC63">
        <v>9357.1298829999996</v>
      </c>
      <c r="AD63">
        <v>9357.1298829999996</v>
      </c>
      <c r="AE63">
        <v>2301400000</v>
      </c>
    </row>
    <row r="64" spans="1:31">
      <c r="A64" s="3">
        <v>43847</v>
      </c>
      <c r="B64">
        <v>30.793333000000001</v>
      </c>
      <c r="C64">
        <v>31.093333999999999</v>
      </c>
      <c r="D64">
        <v>30.666665999999999</v>
      </c>
      <c r="E64">
        <v>30.780000999999999</v>
      </c>
      <c r="F64">
        <v>30.493791999999999</v>
      </c>
      <c r="G64">
        <v>125100</v>
      </c>
      <c r="I64" s="3">
        <v>43847</v>
      </c>
      <c r="J64">
        <v>28.08</v>
      </c>
      <c r="K64">
        <v>28.25</v>
      </c>
      <c r="L64">
        <v>27.629999000000002</v>
      </c>
      <c r="M64">
        <v>27.959999</v>
      </c>
      <c r="N64">
        <v>27.641297999999999</v>
      </c>
      <c r="O64">
        <v>44700</v>
      </c>
      <c r="Q64" s="3">
        <v>43847</v>
      </c>
      <c r="R64">
        <v>19.260000000000002</v>
      </c>
      <c r="S64">
        <v>19.43</v>
      </c>
      <c r="T64">
        <v>19.09</v>
      </c>
      <c r="U64">
        <v>19.27</v>
      </c>
      <c r="V64">
        <v>19.143383</v>
      </c>
      <c r="W64">
        <v>59600</v>
      </c>
      <c r="Y64" s="3">
        <v>43847</v>
      </c>
      <c r="Z64">
        <v>9392.3701170000004</v>
      </c>
      <c r="AA64">
        <v>9393.4804690000001</v>
      </c>
      <c r="AB64">
        <v>9346.8095699999994</v>
      </c>
      <c r="AC64">
        <v>9388.9404300000006</v>
      </c>
      <c r="AD64">
        <v>9388.9404300000006</v>
      </c>
      <c r="AE64">
        <v>2522670000</v>
      </c>
    </row>
    <row r="65" spans="1:31">
      <c r="A65" s="3">
        <v>43851</v>
      </c>
      <c r="B65">
        <v>30.633333</v>
      </c>
      <c r="C65">
        <v>30.633333</v>
      </c>
      <c r="D65">
        <v>29.666665999999999</v>
      </c>
      <c r="E65">
        <v>29.826665999999999</v>
      </c>
      <c r="F65">
        <v>29.549322</v>
      </c>
      <c r="G65">
        <v>184500</v>
      </c>
      <c r="I65" s="3">
        <v>43851</v>
      </c>
      <c r="J65">
        <v>27.92</v>
      </c>
      <c r="K65">
        <v>27.959999</v>
      </c>
      <c r="L65">
        <v>27.139999</v>
      </c>
      <c r="M65">
        <v>27.27</v>
      </c>
      <c r="N65">
        <v>26.959164000000001</v>
      </c>
      <c r="O65">
        <v>73200</v>
      </c>
      <c r="Q65" s="3">
        <v>43851</v>
      </c>
      <c r="R65">
        <v>19.170000000000002</v>
      </c>
      <c r="S65">
        <v>19.290001</v>
      </c>
      <c r="T65">
        <v>18.91</v>
      </c>
      <c r="U65">
        <v>18.969999000000001</v>
      </c>
      <c r="V65">
        <v>18.845354</v>
      </c>
      <c r="W65">
        <v>85300</v>
      </c>
      <c r="Y65" s="3">
        <v>43851</v>
      </c>
      <c r="Z65">
        <v>9361.0703130000002</v>
      </c>
      <c r="AA65">
        <v>9397.5800780000009</v>
      </c>
      <c r="AB65">
        <v>9350.2001949999994</v>
      </c>
      <c r="AC65">
        <v>9370.8095699999994</v>
      </c>
      <c r="AD65">
        <v>9370.8095699999994</v>
      </c>
      <c r="AE65">
        <v>2684540000</v>
      </c>
    </row>
    <row r="66" spans="1:31">
      <c r="A66" s="3">
        <v>43852</v>
      </c>
      <c r="B66">
        <v>29.913333999999999</v>
      </c>
      <c r="C66">
        <v>30.193332999999999</v>
      </c>
      <c r="D66">
        <v>29.646667000000001</v>
      </c>
      <c r="E66">
        <v>29.719999000000001</v>
      </c>
      <c r="F66">
        <v>29.443646999999999</v>
      </c>
      <c r="G66">
        <v>191900</v>
      </c>
      <c r="I66" s="3">
        <v>43852</v>
      </c>
      <c r="J66">
        <v>27.32</v>
      </c>
      <c r="K66">
        <v>27.32</v>
      </c>
      <c r="L66">
        <v>26.77</v>
      </c>
      <c r="M66">
        <v>26.969999000000001</v>
      </c>
      <c r="N66">
        <v>26.662582</v>
      </c>
      <c r="O66">
        <v>40900</v>
      </c>
      <c r="Q66" s="3">
        <v>43852</v>
      </c>
      <c r="R66">
        <v>19.030000999999999</v>
      </c>
      <c r="S66">
        <v>19.079999999999998</v>
      </c>
      <c r="T66">
        <v>18.559999000000001</v>
      </c>
      <c r="U66">
        <v>18.600000000000001</v>
      </c>
      <c r="V66">
        <v>18.477785000000001</v>
      </c>
      <c r="W66">
        <v>64500</v>
      </c>
      <c r="Y66" s="3">
        <v>43852</v>
      </c>
      <c r="Z66">
        <v>9413.6103519999997</v>
      </c>
      <c r="AA66">
        <v>9439.2900389999995</v>
      </c>
      <c r="AB66">
        <v>9375.1298829999996</v>
      </c>
      <c r="AC66">
        <v>9383.7695309999999</v>
      </c>
      <c r="AD66">
        <v>9383.7695309999999</v>
      </c>
      <c r="AE66">
        <v>2449390000</v>
      </c>
    </row>
    <row r="67" spans="1:31">
      <c r="A67" s="3">
        <v>43853</v>
      </c>
      <c r="B67">
        <v>29.746666000000001</v>
      </c>
      <c r="C67">
        <v>29.746666000000001</v>
      </c>
      <c r="D67">
        <v>29.26</v>
      </c>
      <c r="E67">
        <v>29.42</v>
      </c>
      <c r="F67">
        <v>29.146439000000001</v>
      </c>
      <c r="G67">
        <v>117000</v>
      </c>
      <c r="I67" s="3">
        <v>43853</v>
      </c>
      <c r="J67">
        <v>26.950001</v>
      </c>
      <c r="K67">
        <v>27.030000999999999</v>
      </c>
      <c r="L67">
        <v>26.6</v>
      </c>
      <c r="M67">
        <v>26.940000999999999</v>
      </c>
      <c r="N67">
        <v>26.632925</v>
      </c>
      <c r="O67">
        <v>78200</v>
      </c>
      <c r="Q67" s="3">
        <v>43853</v>
      </c>
      <c r="R67">
        <v>18.57</v>
      </c>
      <c r="S67">
        <v>18.66</v>
      </c>
      <c r="T67">
        <v>18.260000000000002</v>
      </c>
      <c r="U67">
        <v>18.5</v>
      </c>
      <c r="V67">
        <v>18.378443000000001</v>
      </c>
      <c r="W67">
        <v>88100</v>
      </c>
      <c r="Y67" s="3">
        <v>43853</v>
      </c>
      <c r="Z67">
        <v>9377.7197269999997</v>
      </c>
      <c r="AA67">
        <v>9409.2001949999994</v>
      </c>
      <c r="AB67">
        <v>9334.1298829999996</v>
      </c>
      <c r="AC67">
        <v>9402.4804690000001</v>
      </c>
      <c r="AD67">
        <v>9402.4804690000001</v>
      </c>
      <c r="AE67">
        <v>2460050000</v>
      </c>
    </row>
    <row r="68" spans="1:31">
      <c r="A68" s="3">
        <v>43854</v>
      </c>
      <c r="B68">
        <v>29.4</v>
      </c>
      <c r="C68">
        <v>29.4</v>
      </c>
      <c r="D68">
        <v>29</v>
      </c>
      <c r="E68">
        <v>29.113333000000001</v>
      </c>
      <c r="F68">
        <v>28.842623</v>
      </c>
      <c r="G68">
        <v>169700</v>
      </c>
      <c r="I68" s="3">
        <v>43854</v>
      </c>
      <c r="J68">
        <v>26.92</v>
      </c>
      <c r="K68">
        <v>26.92</v>
      </c>
      <c r="L68">
        <v>26</v>
      </c>
      <c r="M68">
        <v>26.200001</v>
      </c>
      <c r="N68">
        <v>25.901361000000001</v>
      </c>
      <c r="O68">
        <v>42400</v>
      </c>
      <c r="Q68" s="3">
        <v>43854</v>
      </c>
      <c r="R68">
        <v>18.559999000000001</v>
      </c>
      <c r="S68">
        <v>18.579999999999998</v>
      </c>
      <c r="T68">
        <v>17.959999</v>
      </c>
      <c r="U68">
        <v>17.989999999999998</v>
      </c>
      <c r="V68">
        <v>17.871794000000001</v>
      </c>
      <c r="W68">
        <v>73400</v>
      </c>
      <c r="Y68" s="3">
        <v>43854</v>
      </c>
      <c r="Z68">
        <v>9446.2099610000005</v>
      </c>
      <c r="AA68">
        <v>9451.4296880000002</v>
      </c>
      <c r="AB68">
        <v>9273.2304690000001</v>
      </c>
      <c r="AC68">
        <v>9314.9101559999999</v>
      </c>
      <c r="AD68">
        <v>9314.9101559999999</v>
      </c>
      <c r="AE68">
        <v>2611710000</v>
      </c>
    </row>
    <row r="69" spans="1:31">
      <c r="A69" s="3">
        <v>43857</v>
      </c>
      <c r="B69">
        <v>28.719999000000001</v>
      </c>
      <c r="C69">
        <v>29.120000999999998</v>
      </c>
      <c r="D69">
        <v>28.646667000000001</v>
      </c>
      <c r="E69">
        <v>28.799999</v>
      </c>
      <c r="F69">
        <v>28.532204</v>
      </c>
      <c r="G69">
        <v>209000</v>
      </c>
      <c r="I69" s="3">
        <v>43857</v>
      </c>
      <c r="J69">
        <v>25.629999000000002</v>
      </c>
      <c r="K69">
        <v>26.559999000000001</v>
      </c>
      <c r="L69">
        <v>25.51</v>
      </c>
      <c r="M69">
        <v>26.08</v>
      </c>
      <c r="N69">
        <v>25.782727999999999</v>
      </c>
      <c r="O69">
        <v>46100</v>
      </c>
      <c r="Q69" s="3">
        <v>43857</v>
      </c>
      <c r="R69">
        <v>17.889999</v>
      </c>
      <c r="S69">
        <v>17.899999999999999</v>
      </c>
      <c r="T69">
        <v>17.540001</v>
      </c>
      <c r="U69">
        <v>17.649999999999999</v>
      </c>
      <c r="V69">
        <v>17.534026999999998</v>
      </c>
      <c r="W69">
        <v>80100</v>
      </c>
      <c r="Y69" s="3">
        <v>43857</v>
      </c>
      <c r="Z69">
        <v>9092.4599610000005</v>
      </c>
      <c r="AA69">
        <v>9185.4501949999994</v>
      </c>
      <c r="AB69">
        <v>9088.0400389999995</v>
      </c>
      <c r="AC69">
        <v>9139.3095699999994</v>
      </c>
      <c r="AD69">
        <v>9139.3095699999994</v>
      </c>
      <c r="AE69">
        <v>2583330000</v>
      </c>
    </row>
    <row r="70" spans="1:31">
      <c r="A70" s="3">
        <v>43858</v>
      </c>
      <c r="B70">
        <v>29.040001</v>
      </c>
      <c r="C70">
        <v>29.353332999999999</v>
      </c>
      <c r="D70">
        <v>28.826665999999999</v>
      </c>
      <c r="E70">
        <v>29.286667000000001</v>
      </c>
      <c r="F70">
        <v>29.014344999999999</v>
      </c>
      <c r="G70">
        <v>247200</v>
      </c>
      <c r="I70" s="3">
        <v>43858</v>
      </c>
      <c r="J70">
        <v>26.15</v>
      </c>
      <c r="K70">
        <v>26.41</v>
      </c>
      <c r="L70">
        <v>25.99</v>
      </c>
      <c r="M70">
        <v>26.120000999999998</v>
      </c>
      <c r="N70">
        <v>25.822272999999999</v>
      </c>
      <c r="O70">
        <v>55200</v>
      </c>
      <c r="Q70" s="3">
        <v>43858</v>
      </c>
      <c r="R70">
        <v>17.700001</v>
      </c>
      <c r="S70">
        <v>17.91</v>
      </c>
      <c r="T70">
        <v>17.52</v>
      </c>
      <c r="U70">
        <v>17.77</v>
      </c>
      <c r="V70">
        <v>17.653238000000002</v>
      </c>
      <c r="W70">
        <v>56700</v>
      </c>
      <c r="Y70" s="3">
        <v>43858</v>
      </c>
      <c r="Z70">
        <v>9201.8203130000002</v>
      </c>
      <c r="AA70">
        <v>9288.8701170000004</v>
      </c>
      <c r="AB70">
        <v>9182.3300780000009</v>
      </c>
      <c r="AC70">
        <v>9269.6796880000002</v>
      </c>
      <c r="AD70">
        <v>9269.6796880000002</v>
      </c>
      <c r="AE70">
        <v>2157830000</v>
      </c>
    </row>
    <row r="71" spans="1:31">
      <c r="A71" s="3">
        <v>43859</v>
      </c>
      <c r="B71">
        <v>29.306667000000001</v>
      </c>
      <c r="C71">
        <v>29.673334000000001</v>
      </c>
      <c r="D71">
        <v>29.120000999999998</v>
      </c>
      <c r="E71">
        <v>29.513334</v>
      </c>
      <c r="F71">
        <v>29.238904999999999</v>
      </c>
      <c r="G71">
        <v>135800</v>
      </c>
      <c r="I71" s="3">
        <v>43859</v>
      </c>
      <c r="J71">
        <v>26.07</v>
      </c>
      <c r="K71">
        <v>26.549999</v>
      </c>
      <c r="L71">
        <v>25.67</v>
      </c>
      <c r="M71">
        <v>26.049999</v>
      </c>
      <c r="N71">
        <v>25.753070999999998</v>
      </c>
      <c r="O71">
        <v>43500</v>
      </c>
      <c r="Q71" s="3">
        <v>43859</v>
      </c>
      <c r="R71">
        <v>17.73</v>
      </c>
      <c r="S71">
        <v>17.829999999999998</v>
      </c>
      <c r="T71">
        <v>17.5</v>
      </c>
      <c r="U71">
        <v>17.549999</v>
      </c>
      <c r="V71">
        <v>17.434683</v>
      </c>
      <c r="W71">
        <v>83500</v>
      </c>
      <c r="Y71" s="3">
        <v>43859</v>
      </c>
      <c r="Z71">
        <v>9318.2597659999992</v>
      </c>
      <c r="AA71">
        <v>9329.1201170000004</v>
      </c>
      <c r="AB71">
        <v>9249.0400389999995</v>
      </c>
      <c r="AC71">
        <v>9275.1601559999999</v>
      </c>
      <c r="AD71">
        <v>9275.1601559999999</v>
      </c>
      <c r="AE71">
        <v>2223480000</v>
      </c>
    </row>
    <row r="72" spans="1:31">
      <c r="A72" s="3">
        <v>43860</v>
      </c>
      <c r="B72">
        <v>29.253333999999999</v>
      </c>
      <c r="C72">
        <v>29.553332999999999</v>
      </c>
      <c r="D72">
        <v>29.120000999999998</v>
      </c>
      <c r="E72">
        <v>29.5</v>
      </c>
      <c r="F72">
        <v>29.225693</v>
      </c>
      <c r="G72">
        <v>130100</v>
      </c>
      <c r="I72" s="3">
        <v>43860</v>
      </c>
      <c r="J72">
        <v>25.790001</v>
      </c>
      <c r="K72">
        <v>26.16</v>
      </c>
      <c r="L72">
        <v>25.790001</v>
      </c>
      <c r="M72">
        <v>26.08</v>
      </c>
      <c r="N72">
        <v>25.782727999999999</v>
      </c>
      <c r="O72">
        <v>55700</v>
      </c>
      <c r="Q72" s="3">
        <v>43860</v>
      </c>
      <c r="R72">
        <v>17.41</v>
      </c>
      <c r="S72">
        <v>17.43</v>
      </c>
      <c r="T72">
        <v>17.18</v>
      </c>
      <c r="U72">
        <v>17.379999000000002</v>
      </c>
      <c r="V72">
        <v>17.265799999999999</v>
      </c>
      <c r="W72">
        <v>56100</v>
      </c>
      <c r="Y72" s="3">
        <v>43860</v>
      </c>
      <c r="Z72">
        <v>9211.1503909999992</v>
      </c>
      <c r="AA72">
        <v>9303</v>
      </c>
      <c r="AB72">
        <v>9185.1796880000002</v>
      </c>
      <c r="AC72">
        <v>9298.9296880000002</v>
      </c>
      <c r="AD72">
        <v>9298.9296880000002</v>
      </c>
      <c r="AE72">
        <v>2333500000</v>
      </c>
    </row>
    <row r="73" spans="1:31">
      <c r="A73" s="3">
        <v>43861</v>
      </c>
      <c r="B73">
        <v>29.353332999999999</v>
      </c>
      <c r="C73">
        <v>29.353332999999999</v>
      </c>
      <c r="D73">
        <v>28.66</v>
      </c>
      <c r="E73">
        <v>28.666665999999999</v>
      </c>
      <c r="F73">
        <v>28.400106000000001</v>
      </c>
      <c r="G73">
        <v>341000</v>
      </c>
      <c r="I73" s="3">
        <v>43861</v>
      </c>
      <c r="J73">
        <v>25.98</v>
      </c>
      <c r="K73">
        <v>26.190000999999999</v>
      </c>
      <c r="L73">
        <v>25.93</v>
      </c>
      <c r="M73">
        <v>26</v>
      </c>
      <c r="N73">
        <v>25.70364</v>
      </c>
      <c r="O73">
        <v>65100</v>
      </c>
      <c r="Q73" s="3">
        <v>43861</v>
      </c>
      <c r="R73">
        <v>17.309999000000001</v>
      </c>
      <c r="S73">
        <v>17.48</v>
      </c>
      <c r="T73">
        <v>16.809999000000001</v>
      </c>
      <c r="U73">
        <v>16.899999999999999</v>
      </c>
      <c r="V73">
        <v>16.788955999999999</v>
      </c>
      <c r="W73">
        <v>66600</v>
      </c>
      <c r="Y73" s="3">
        <v>43861</v>
      </c>
      <c r="Z73">
        <v>9324.3300780000009</v>
      </c>
      <c r="AA73">
        <v>9324.7998050000006</v>
      </c>
      <c r="AB73">
        <v>9123.2197269999997</v>
      </c>
      <c r="AC73">
        <v>9150.9404300000006</v>
      </c>
      <c r="AD73">
        <v>9150.9404300000006</v>
      </c>
      <c r="AE73">
        <v>2685840000</v>
      </c>
    </row>
    <row r="74" spans="1:31">
      <c r="A74" s="3">
        <v>43864</v>
      </c>
      <c r="B74">
        <v>28.799999</v>
      </c>
      <c r="C74">
        <v>29.386666999999999</v>
      </c>
      <c r="D74">
        <v>28.726666999999999</v>
      </c>
      <c r="E74">
        <v>29.106667000000002</v>
      </c>
      <c r="F74">
        <v>28.836017999999999</v>
      </c>
      <c r="G74">
        <v>191700</v>
      </c>
      <c r="I74" s="3">
        <v>43864</v>
      </c>
      <c r="J74">
        <v>26.1</v>
      </c>
      <c r="K74">
        <v>26.34</v>
      </c>
      <c r="L74">
        <v>25.959999</v>
      </c>
      <c r="M74">
        <v>26.02</v>
      </c>
      <c r="N74">
        <v>25.723412</v>
      </c>
      <c r="O74">
        <v>104900</v>
      </c>
      <c r="Q74" s="3">
        <v>43864</v>
      </c>
      <c r="R74">
        <v>17.09</v>
      </c>
      <c r="S74">
        <v>17.219999000000001</v>
      </c>
      <c r="T74">
        <v>16.950001</v>
      </c>
      <c r="U74">
        <v>17.02</v>
      </c>
      <c r="V74">
        <v>16.908166999999999</v>
      </c>
      <c r="W74">
        <v>47500</v>
      </c>
      <c r="Y74" s="3">
        <v>43864</v>
      </c>
      <c r="Z74">
        <v>9190.7197269999997</v>
      </c>
      <c r="AA74">
        <v>9299.8496090000008</v>
      </c>
      <c r="AB74">
        <v>9188.5498050000006</v>
      </c>
      <c r="AC74">
        <v>9273.4003909999992</v>
      </c>
      <c r="AD74">
        <v>9273.4003909999992</v>
      </c>
      <c r="AE74">
        <v>2420510000</v>
      </c>
    </row>
    <row r="75" spans="1:31">
      <c r="A75" s="3">
        <v>43865</v>
      </c>
      <c r="B75">
        <v>29.366667</v>
      </c>
      <c r="C75">
        <v>29.620000999999998</v>
      </c>
      <c r="D75">
        <v>29.093333999999999</v>
      </c>
      <c r="E75">
        <v>29.120000999999998</v>
      </c>
      <c r="F75">
        <v>28.849229999999999</v>
      </c>
      <c r="G75">
        <v>93500</v>
      </c>
      <c r="I75" s="3">
        <v>43865</v>
      </c>
      <c r="J75">
        <v>26.360001</v>
      </c>
      <c r="K75">
        <v>26.360001</v>
      </c>
      <c r="L75">
        <v>25.74</v>
      </c>
      <c r="M75">
        <v>25.879999000000002</v>
      </c>
      <c r="N75">
        <v>25.585007000000001</v>
      </c>
      <c r="O75">
        <v>181000</v>
      </c>
      <c r="Q75" s="3">
        <v>43865</v>
      </c>
      <c r="R75">
        <v>17.309999000000001</v>
      </c>
      <c r="S75">
        <v>17.329999999999998</v>
      </c>
      <c r="T75">
        <v>17.030000999999999</v>
      </c>
      <c r="U75">
        <v>17.09</v>
      </c>
      <c r="V75">
        <v>16.977706999999999</v>
      </c>
      <c r="W75">
        <v>40200</v>
      </c>
      <c r="Y75" s="3">
        <v>43865</v>
      </c>
      <c r="Z75">
        <v>9398.3896480000003</v>
      </c>
      <c r="AA75">
        <v>9485.3798829999996</v>
      </c>
      <c r="AB75">
        <v>9374.0498050000006</v>
      </c>
      <c r="AC75">
        <v>9467.9697269999997</v>
      </c>
      <c r="AD75">
        <v>9467.9697269999997</v>
      </c>
      <c r="AE75">
        <v>2445420000</v>
      </c>
    </row>
    <row r="76" spans="1:31">
      <c r="A76" s="3">
        <v>43866</v>
      </c>
      <c r="B76">
        <v>29.466667000000001</v>
      </c>
      <c r="C76">
        <v>30.126667000000001</v>
      </c>
      <c r="D76">
        <v>29.466667000000001</v>
      </c>
      <c r="E76">
        <v>30.066668</v>
      </c>
      <c r="F76">
        <v>29.787092000000001</v>
      </c>
      <c r="G76">
        <v>155000</v>
      </c>
      <c r="I76" s="3">
        <v>43866</v>
      </c>
      <c r="J76">
        <v>26.15</v>
      </c>
      <c r="K76">
        <v>27.040001</v>
      </c>
      <c r="L76">
        <v>26.15</v>
      </c>
      <c r="M76">
        <v>26.93</v>
      </c>
      <c r="N76">
        <v>26.623041000000001</v>
      </c>
      <c r="O76">
        <v>62400</v>
      </c>
      <c r="Q76" s="3">
        <v>43866</v>
      </c>
      <c r="R76">
        <v>17.34</v>
      </c>
      <c r="S76">
        <v>17.82</v>
      </c>
      <c r="T76">
        <v>17.309999000000001</v>
      </c>
      <c r="U76">
        <v>17.739999999999998</v>
      </c>
      <c r="V76">
        <v>17.623436000000002</v>
      </c>
      <c r="W76">
        <v>52200</v>
      </c>
      <c r="Y76" s="3">
        <v>43866</v>
      </c>
      <c r="Z76">
        <v>9574.0996090000008</v>
      </c>
      <c r="AA76">
        <v>9574.9404300000006</v>
      </c>
      <c r="AB76">
        <v>9454.9296880000002</v>
      </c>
      <c r="AC76">
        <v>9508.6796880000002</v>
      </c>
      <c r="AD76">
        <v>9508.6796880000002</v>
      </c>
      <c r="AE76">
        <v>2462470000</v>
      </c>
    </row>
    <row r="77" spans="1:31">
      <c r="A77" s="3">
        <v>43867</v>
      </c>
      <c r="B77">
        <v>30.166665999999999</v>
      </c>
      <c r="C77">
        <v>30.253333999999999</v>
      </c>
      <c r="D77">
        <v>29.26</v>
      </c>
      <c r="E77">
        <v>29.393332999999998</v>
      </c>
      <c r="F77">
        <v>29.120018000000002</v>
      </c>
      <c r="G77">
        <v>106500</v>
      </c>
      <c r="I77" s="3">
        <v>43867</v>
      </c>
      <c r="J77">
        <v>27.02</v>
      </c>
      <c r="K77">
        <v>27.17</v>
      </c>
      <c r="L77">
        <v>26.799999</v>
      </c>
      <c r="M77">
        <v>26.91</v>
      </c>
      <c r="N77">
        <v>26.603268</v>
      </c>
      <c r="O77">
        <v>46900</v>
      </c>
      <c r="Q77" s="3">
        <v>43867</v>
      </c>
      <c r="R77">
        <v>17.75</v>
      </c>
      <c r="S77">
        <v>18.049999</v>
      </c>
      <c r="T77">
        <v>17.420000000000002</v>
      </c>
      <c r="U77">
        <v>17.739999999999998</v>
      </c>
      <c r="V77">
        <v>17.623436000000002</v>
      </c>
      <c r="W77">
        <v>97100</v>
      </c>
      <c r="Y77" s="3">
        <v>43867</v>
      </c>
      <c r="Z77">
        <v>9540.9804690000001</v>
      </c>
      <c r="AA77">
        <v>9575.6601559999999</v>
      </c>
      <c r="AB77">
        <v>9505.6796880000002</v>
      </c>
      <c r="AC77">
        <v>9572.1503909999992</v>
      </c>
      <c r="AD77">
        <v>9572.1503909999992</v>
      </c>
      <c r="AE77">
        <v>2267300000</v>
      </c>
    </row>
    <row r="78" spans="1:31">
      <c r="A78" s="3">
        <v>43868</v>
      </c>
      <c r="B78">
        <v>29.186665999999999</v>
      </c>
      <c r="C78">
        <v>29.313334000000001</v>
      </c>
      <c r="D78">
        <v>28.860001</v>
      </c>
      <c r="E78">
        <v>29.106667000000002</v>
      </c>
      <c r="F78">
        <v>28.836017999999999</v>
      </c>
      <c r="G78">
        <v>226200</v>
      </c>
      <c r="I78" s="3">
        <v>43868</v>
      </c>
      <c r="J78">
        <v>26.809999000000001</v>
      </c>
      <c r="K78">
        <v>26.809999000000001</v>
      </c>
      <c r="L78">
        <v>26.209999</v>
      </c>
      <c r="M78">
        <v>26.4</v>
      </c>
      <c r="N78">
        <v>26.099081000000002</v>
      </c>
      <c r="O78">
        <v>53000</v>
      </c>
      <c r="Q78" s="3">
        <v>43868</v>
      </c>
      <c r="R78">
        <v>19.09</v>
      </c>
      <c r="S78">
        <v>19.84</v>
      </c>
      <c r="T78">
        <v>18.579999999999998</v>
      </c>
      <c r="U78">
        <v>19.100000000000001</v>
      </c>
      <c r="V78">
        <v>18.974501</v>
      </c>
      <c r="W78">
        <v>117900</v>
      </c>
      <c r="Y78" s="3">
        <v>43868</v>
      </c>
      <c r="Z78">
        <v>9526.6396480000003</v>
      </c>
      <c r="AA78">
        <v>9570.0898440000001</v>
      </c>
      <c r="AB78">
        <v>9496.5302730000003</v>
      </c>
      <c r="AC78">
        <v>9520.5097659999992</v>
      </c>
      <c r="AD78">
        <v>9520.5097659999992</v>
      </c>
      <c r="AE78">
        <v>2238670000</v>
      </c>
    </row>
    <row r="79" spans="1:31">
      <c r="A79" s="3">
        <v>43871</v>
      </c>
      <c r="B79">
        <v>29.059999000000001</v>
      </c>
      <c r="C79">
        <v>29.393332999999998</v>
      </c>
      <c r="D79">
        <v>29.006665999999999</v>
      </c>
      <c r="E79">
        <v>29.353332999999999</v>
      </c>
      <c r="F79">
        <v>29.080390999999999</v>
      </c>
      <c r="G79">
        <v>180300</v>
      </c>
      <c r="I79" s="3">
        <v>43871</v>
      </c>
      <c r="J79">
        <v>26.299999</v>
      </c>
      <c r="K79">
        <v>26.299999</v>
      </c>
      <c r="L79">
        <v>25.860001</v>
      </c>
      <c r="M79">
        <v>26.26</v>
      </c>
      <c r="N79">
        <v>25.960675999999999</v>
      </c>
      <c r="O79">
        <v>60900</v>
      </c>
      <c r="Q79" s="3">
        <v>43871</v>
      </c>
      <c r="R79">
        <v>19.299999</v>
      </c>
      <c r="S79">
        <v>19.579999999999998</v>
      </c>
      <c r="T79">
        <v>19.079999999999998</v>
      </c>
      <c r="U79">
        <v>19.389999</v>
      </c>
      <c r="V79">
        <v>19.262594</v>
      </c>
      <c r="W79">
        <v>72800</v>
      </c>
      <c r="Y79" s="3">
        <v>43871</v>
      </c>
      <c r="Z79">
        <v>9493.6298829999996</v>
      </c>
      <c r="AA79">
        <v>9628.6601559999999</v>
      </c>
      <c r="AB79">
        <v>9493.6298829999996</v>
      </c>
      <c r="AC79">
        <v>9628.3896480000003</v>
      </c>
      <c r="AD79">
        <v>9628.3896480000003</v>
      </c>
      <c r="AE79">
        <v>2179310000</v>
      </c>
    </row>
    <row r="80" spans="1:31">
      <c r="A80" s="3">
        <v>43872</v>
      </c>
      <c r="B80">
        <v>29.533332999999999</v>
      </c>
      <c r="C80">
        <v>30.26</v>
      </c>
      <c r="D80">
        <v>29.253333999999999</v>
      </c>
      <c r="E80">
        <v>29.833334000000001</v>
      </c>
      <c r="F80">
        <v>29.555928999999999</v>
      </c>
      <c r="G80">
        <v>149600</v>
      </c>
      <c r="I80" s="3">
        <v>43872</v>
      </c>
      <c r="J80">
        <v>26.43</v>
      </c>
      <c r="K80">
        <v>27.879999000000002</v>
      </c>
      <c r="L80">
        <v>26.43</v>
      </c>
      <c r="M80">
        <v>27.879999000000002</v>
      </c>
      <c r="N80">
        <v>27.562211999999999</v>
      </c>
      <c r="O80">
        <v>83200</v>
      </c>
      <c r="Q80" s="3">
        <v>43872</v>
      </c>
      <c r="R80">
        <v>19.610001</v>
      </c>
      <c r="S80">
        <v>19.790001</v>
      </c>
      <c r="T80">
        <v>18.940000999999999</v>
      </c>
      <c r="U80">
        <v>18.969999000000001</v>
      </c>
      <c r="V80">
        <v>18.845354</v>
      </c>
      <c r="W80">
        <v>55400</v>
      </c>
      <c r="Y80" s="3">
        <v>43872</v>
      </c>
      <c r="Z80">
        <v>9680.8896480000003</v>
      </c>
      <c r="AA80">
        <v>9714.7402340000008</v>
      </c>
      <c r="AB80">
        <v>9617.2099610000005</v>
      </c>
      <c r="AC80">
        <v>9638.9404300000006</v>
      </c>
      <c r="AD80">
        <v>9638.9404300000006</v>
      </c>
      <c r="AE80">
        <v>2423670000</v>
      </c>
    </row>
    <row r="81" spans="1:31">
      <c r="A81" s="3">
        <v>43873</v>
      </c>
      <c r="B81">
        <v>30.113333000000001</v>
      </c>
      <c r="C81">
        <v>30.333334000000001</v>
      </c>
      <c r="D81">
        <v>29.666665999999999</v>
      </c>
      <c r="E81">
        <v>30.333334000000001</v>
      </c>
      <c r="F81">
        <v>30.051279000000001</v>
      </c>
      <c r="G81">
        <v>198600</v>
      </c>
      <c r="I81" s="3">
        <v>43873</v>
      </c>
      <c r="J81">
        <v>32</v>
      </c>
      <c r="K81">
        <v>35.779998999999997</v>
      </c>
      <c r="L81">
        <v>31.49</v>
      </c>
      <c r="M81">
        <v>31.82</v>
      </c>
      <c r="N81">
        <v>31.4573</v>
      </c>
      <c r="O81">
        <v>741900</v>
      </c>
      <c r="Q81" s="3">
        <v>43873</v>
      </c>
      <c r="R81">
        <v>19.110001</v>
      </c>
      <c r="S81">
        <v>19.209999</v>
      </c>
      <c r="T81">
        <v>18.790001</v>
      </c>
      <c r="U81">
        <v>18.93</v>
      </c>
      <c r="V81">
        <v>18.805616000000001</v>
      </c>
      <c r="W81">
        <v>62900</v>
      </c>
      <c r="Y81" s="3">
        <v>43873</v>
      </c>
      <c r="Z81">
        <v>9688.5996090000008</v>
      </c>
      <c r="AA81">
        <v>9728.7695309999999</v>
      </c>
      <c r="AB81">
        <v>9666.6904300000006</v>
      </c>
      <c r="AC81">
        <v>9725.9599610000005</v>
      </c>
      <c r="AD81">
        <v>9725.9599610000005</v>
      </c>
      <c r="AE81">
        <v>2355000000</v>
      </c>
    </row>
    <row r="82" spans="1:31">
      <c r="A82" s="3">
        <v>43874</v>
      </c>
      <c r="B82">
        <v>26.700001</v>
      </c>
      <c r="C82">
        <v>27.666665999999999</v>
      </c>
      <c r="D82">
        <v>25.200001</v>
      </c>
      <c r="E82">
        <v>27.473333</v>
      </c>
      <c r="F82">
        <v>27.217874999999999</v>
      </c>
      <c r="G82">
        <v>1272500</v>
      </c>
      <c r="I82" s="3">
        <v>43874</v>
      </c>
      <c r="J82">
        <v>31.99</v>
      </c>
      <c r="K82">
        <v>32.209999000000003</v>
      </c>
      <c r="L82">
        <v>30.360001</v>
      </c>
      <c r="M82">
        <v>31.559999000000001</v>
      </c>
      <c r="N82">
        <v>31.200264000000001</v>
      </c>
      <c r="O82">
        <v>160500</v>
      </c>
      <c r="Q82" s="3">
        <v>43874</v>
      </c>
      <c r="R82">
        <v>18.77</v>
      </c>
      <c r="S82">
        <v>18.920000000000002</v>
      </c>
      <c r="T82">
        <v>18.639999</v>
      </c>
      <c r="U82">
        <v>18.700001</v>
      </c>
      <c r="V82">
        <v>18.577128999999999</v>
      </c>
      <c r="W82">
        <v>49200</v>
      </c>
      <c r="Y82" s="3">
        <v>43874</v>
      </c>
      <c r="Z82">
        <v>9657.0400389999995</v>
      </c>
      <c r="AA82">
        <v>9748.3203130000002</v>
      </c>
      <c r="AB82">
        <v>9650.0195309999999</v>
      </c>
      <c r="AC82">
        <v>9711.9697269999997</v>
      </c>
      <c r="AD82">
        <v>9711.9697269999997</v>
      </c>
      <c r="AE82">
        <v>2239270000</v>
      </c>
    </row>
    <row r="83" spans="1:31">
      <c r="A83" s="3">
        <v>43875</v>
      </c>
      <c r="B83">
        <v>27.42</v>
      </c>
      <c r="C83">
        <v>28.58</v>
      </c>
      <c r="D83">
        <v>27.253333999999999</v>
      </c>
      <c r="E83">
        <v>28.433332</v>
      </c>
      <c r="F83">
        <v>28.168942999999999</v>
      </c>
      <c r="G83">
        <v>389400</v>
      </c>
      <c r="I83" s="3">
        <v>43875</v>
      </c>
      <c r="J83">
        <v>31.379999000000002</v>
      </c>
      <c r="K83">
        <v>31.379999000000002</v>
      </c>
      <c r="L83">
        <v>29.940000999999999</v>
      </c>
      <c r="M83">
        <v>30.27</v>
      </c>
      <c r="N83">
        <v>29.924966999999999</v>
      </c>
      <c r="O83">
        <v>96700</v>
      </c>
      <c r="Q83" s="3">
        <v>43875</v>
      </c>
      <c r="R83">
        <v>18.610001</v>
      </c>
      <c r="S83">
        <v>18.760000000000002</v>
      </c>
      <c r="T83">
        <v>18.260000000000002</v>
      </c>
      <c r="U83">
        <v>18.299999</v>
      </c>
      <c r="V83">
        <v>18.179756000000001</v>
      </c>
      <c r="W83">
        <v>60700</v>
      </c>
      <c r="Y83" s="3">
        <v>43875</v>
      </c>
      <c r="Z83">
        <v>9728.9003909999992</v>
      </c>
      <c r="AA83">
        <v>9746.3603519999997</v>
      </c>
      <c r="AB83">
        <v>9693.0498050000006</v>
      </c>
      <c r="AC83">
        <v>9731.1796880000002</v>
      </c>
      <c r="AD83">
        <v>9731.1796880000002</v>
      </c>
      <c r="AE83">
        <v>2222240000</v>
      </c>
    </row>
    <row r="84" spans="1:31">
      <c r="A84" s="3">
        <v>43879</v>
      </c>
      <c r="B84">
        <v>28.266666000000001</v>
      </c>
      <c r="C84">
        <v>29.133333</v>
      </c>
      <c r="D84">
        <v>28.166665999999999</v>
      </c>
      <c r="E84">
        <v>29.106667000000002</v>
      </c>
      <c r="F84">
        <v>28.836017999999999</v>
      </c>
      <c r="G84">
        <v>403500</v>
      </c>
      <c r="I84" s="3">
        <v>43879</v>
      </c>
      <c r="J84">
        <v>30.540001</v>
      </c>
      <c r="K84">
        <v>31.66</v>
      </c>
      <c r="L84">
        <v>30.540001</v>
      </c>
      <c r="M84">
        <v>31.42</v>
      </c>
      <c r="N84">
        <v>31.061858999999998</v>
      </c>
      <c r="O84">
        <v>92800</v>
      </c>
      <c r="Q84" s="3">
        <v>43879</v>
      </c>
      <c r="R84">
        <v>18.290001</v>
      </c>
      <c r="S84">
        <v>18.450001</v>
      </c>
      <c r="T84">
        <v>18.100000000000001</v>
      </c>
      <c r="U84">
        <v>18.290001</v>
      </c>
      <c r="V84">
        <v>18.169823000000001</v>
      </c>
      <c r="W84">
        <v>79300</v>
      </c>
      <c r="Y84" s="3">
        <v>43879</v>
      </c>
      <c r="Z84">
        <v>9679.0400389999995</v>
      </c>
      <c r="AA84">
        <v>9747.6796880000002</v>
      </c>
      <c r="AB84">
        <v>9675.7998050000006</v>
      </c>
      <c r="AC84">
        <v>9732.7402340000008</v>
      </c>
      <c r="AD84">
        <v>9732.7402340000008</v>
      </c>
      <c r="AE84">
        <v>2273460000</v>
      </c>
    </row>
    <row r="85" spans="1:31">
      <c r="A85" s="3">
        <v>43880</v>
      </c>
      <c r="B85">
        <v>29.173334000000001</v>
      </c>
      <c r="C85">
        <v>29.173334000000001</v>
      </c>
      <c r="D85">
        <v>28.653334000000001</v>
      </c>
      <c r="E85">
        <v>28.773333000000001</v>
      </c>
      <c r="F85">
        <v>28.505783000000001</v>
      </c>
      <c r="G85">
        <v>600300</v>
      </c>
      <c r="I85" s="3">
        <v>43880</v>
      </c>
      <c r="J85">
        <v>31.41</v>
      </c>
      <c r="K85">
        <v>31.57</v>
      </c>
      <c r="L85">
        <v>30.9</v>
      </c>
      <c r="M85">
        <v>31.1</v>
      </c>
      <c r="N85">
        <v>30.745508000000001</v>
      </c>
      <c r="O85">
        <v>69600</v>
      </c>
      <c r="Q85" s="3">
        <v>43880</v>
      </c>
      <c r="R85">
        <v>18.280000999999999</v>
      </c>
      <c r="S85">
        <v>18.670000000000002</v>
      </c>
      <c r="T85">
        <v>18.170000000000002</v>
      </c>
      <c r="U85">
        <v>18.489999999999998</v>
      </c>
      <c r="V85">
        <v>18.368507000000001</v>
      </c>
      <c r="W85">
        <v>47700</v>
      </c>
      <c r="Y85" s="3">
        <v>43880</v>
      </c>
      <c r="Z85">
        <v>9782.8095699999994</v>
      </c>
      <c r="AA85">
        <v>9838.3701170000004</v>
      </c>
      <c r="AB85">
        <v>9777.0996090000008</v>
      </c>
      <c r="AC85">
        <v>9817.1796880000002</v>
      </c>
      <c r="AD85">
        <v>9817.1796880000002</v>
      </c>
      <c r="AE85">
        <v>2462530000</v>
      </c>
    </row>
    <row r="86" spans="1:31">
      <c r="A86" s="3">
        <v>43881</v>
      </c>
      <c r="B86">
        <v>28.866667</v>
      </c>
      <c r="C86">
        <v>30.053332999999999</v>
      </c>
      <c r="D86">
        <v>28.866667</v>
      </c>
      <c r="E86">
        <v>29.793333000000001</v>
      </c>
      <c r="F86">
        <v>29.516300000000001</v>
      </c>
      <c r="G86">
        <v>393800</v>
      </c>
      <c r="I86" s="3">
        <v>43881</v>
      </c>
      <c r="J86">
        <v>30.83</v>
      </c>
      <c r="K86">
        <v>31.09</v>
      </c>
      <c r="L86">
        <v>29.700001</v>
      </c>
      <c r="M86">
        <v>29.860001</v>
      </c>
      <c r="N86">
        <v>29.614868000000001</v>
      </c>
      <c r="O86">
        <v>65000</v>
      </c>
      <c r="Q86" s="3">
        <v>43881</v>
      </c>
      <c r="R86">
        <v>18.329999999999998</v>
      </c>
      <c r="S86">
        <v>19.010000000000002</v>
      </c>
      <c r="T86">
        <v>18.329999999999998</v>
      </c>
      <c r="U86">
        <v>18.989999999999998</v>
      </c>
      <c r="V86">
        <v>18.865223</v>
      </c>
      <c r="W86">
        <v>51600</v>
      </c>
      <c r="Y86" s="3">
        <v>43881</v>
      </c>
      <c r="Z86">
        <v>9799.2001949999994</v>
      </c>
      <c r="AA86">
        <v>9820.8603519999997</v>
      </c>
      <c r="AB86">
        <v>9636.9404300000006</v>
      </c>
      <c r="AC86">
        <v>9750.9697269999997</v>
      </c>
      <c r="AD86">
        <v>9750.9697269999997</v>
      </c>
      <c r="AE86">
        <v>2735610000</v>
      </c>
    </row>
    <row r="87" spans="1:31">
      <c r="A87" s="3">
        <v>43882</v>
      </c>
      <c r="B87">
        <v>29.646667000000001</v>
      </c>
      <c r="C87">
        <v>29.873332999999999</v>
      </c>
      <c r="D87">
        <v>29.233333999999999</v>
      </c>
      <c r="E87">
        <v>29.82</v>
      </c>
      <c r="F87">
        <v>29.542719000000002</v>
      </c>
      <c r="G87">
        <v>356000</v>
      </c>
      <c r="I87" s="3">
        <v>43882</v>
      </c>
      <c r="J87">
        <v>29.82</v>
      </c>
      <c r="K87">
        <v>30.02</v>
      </c>
      <c r="L87">
        <v>29.190000999999999</v>
      </c>
      <c r="M87">
        <v>29.639999</v>
      </c>
      <c r="N87">
        <v>29.396671000000001</v>
      </c>
      <c r="O87">
        <v>77600</v>
      </c>
      <c r="Q87" s="3">
        <v>43882</v>
      </c>
      <c r="R87">
        <v>18.91</v>
      </c>
      <c r="S87">
        <v>19.059999000000001</v>
      </c>
      <c r="T87">
        <v>18.629999000000002</v>
      </c>
      <c r="U87">
        <v>18.719999000000001</v>
      </c>
      <c r="V87">
        <v>18.596996000000001</v>
      </c>
      <c r="W87">
        <v>30600</v>
      </c>
      <c r="Y87" s="3">
        <v>43882</v>
      </c>
      <c r="Z87">
        <v>9708.0097659999992</v>
      </c>
      <c r="AA87">
        <v>9715.9501949999994</v>
      </c>
      <c r="AB87">
        <v>9542.3300780000009</v>
      </c>
      <c r="AC87">
        <v>9576.5898440000001</v>
      </c>
      <c r="AD87">
        <v>9576.5898440000001</v>
      </c>
      <c r="AE87">
        <v>2743010000</v>
      </c>
    </row>
    <row r="88" spans="1:31">
      <c r="A88" s="3">
        <v>43885</v>
      </c>
      <c r="B88">
        <v>28.706666999999999</v>
      </c>
      <c r="C88">
        <v>29.5</v>
      </c>
      <c r="D88">
        <v>28.18</v>
      </c>
      <c r="E88">
        <v>28.793333000000001</v>
      </c>
      <c r="F88">
        <v>28.608747000000001</v>
      </c>
      <c r="G88">
        <v>268200</v>
      </c>
      <c r="I88" s="3">
        <v>43885</v>
      </c>
      <c r="J88">
        <v>28.85</v>
      </c>
      <c r="K88">
        <v>29.629999000000002</v>
      </c>
      <c r="L88">
        <v>28.85</v>
      </c>
      <c r="M88">
        <v>29.209999</v>
      </c>
      <c r="N88">
        <v>28.970200999999999</v>
      </c>
      <c r="O88">
        <v>87700</v>
      </c>
      <c r="Q88" s="3">
        <v>43885</v>
      </c>
      <c r="R88">
        <v>18.09</v>
      </c>
      <c r="S88">
        <v>18.25</v>
      </c>
      <c r="T88">
        <v>17.75</v>
      </c>
      <c r="U88">
        <v>17.82</v>
      </c>
      <c r="V88">
        <v>17.702908999999998</v>
      </c>
      <c r="W88">
        <v>38400</v>
      </c>
      <c r="Y88" s="3">
        <v>43885</v>
      </c>
      <c r="Z88">
        <v>9188.4404300000006</v>
      </c>
      <c r="AA88">
        <v>9322.8798829999996</v>
      </c>
      <c r="AB88">
        <v>9166.0097659999992</v>
      </c>
      <c r="AC88">
        <v>9221.2802730000003</v>
      </c>
      <c r="AD88">
        <v>9221.2802730000003</v>
      </c>
      <c r="AE88">
        <v>3177000000</v>
      </c>
    </row>
    <row r="89" spans="1:31">
      <c r="A89" s="3">
        <v>43886</v>
      </c>
      <c r="B89">
        <v>28.84</v>
      </c>
      <c r="C89">
        <v>28.84</v>
      </c>
      <c r="D89">
        <v>28.106667000000002</v>
      </c>
      <c r="E89">
        <v>28.386666999999999</v>
      </c>
      <c r="F89">
        <v>28.204688999999998</v>
      </c>
      <c r="G89">
        <v>667500</v>
      </c>
      <c r="I89" s="3">
        <v>43886</v>
      </c>
      <c r="J89">
        <v>29.209999</v>
      </c>
      <c r="K89">
        <v>29.879999000000002</v>
      </c>
      <c r="L89">
        <v>28.299999</v>
      </c>
      <c r="M89">
        <v>29.299999</v>
      </c>
      <c r="N89">
        <v>29.059462</v>
      </c>
      <c r="O89">
        <v>183200</v>
      </c>
      <c r="Q89" s="3">
        <v>43886</v>
      </c>
      <c r="R89">
        <v>17.870000999999998</v>
      </c>
      <c r="S89">
        <v>17.920000000000002</v>
      </c>
      <c r="T89">
        <v>16.68</v>
      </c>
      <c r="U89">
        <v>16.739999999999998</v>
      </c>
      <c r="V89">
        <v>16.630006999999999</v>
      </c>
      <c r="W89">
        <v>53100</v>
      </c>
      <c r="Y89" s="3">
        <v>43886</v>
      </c>
      <c r="Z89">
        <v>9301.2001949999994</v>
      </c>
      <c r="AA89">
        <v>9315.2597659999992</v>
      </c>
      <c r="AB89">
        <v>8940.4902340000008</v>
      </c>
      <c r="AC89">
        <v>8965.6103519999997</v>
      </c>
      <c r="AD89">
        <v>8965.6103519999997</v>
      </c>
      <c r="AE89">
        <v>3583400000</v>
      </c>
    </row>
    <row r="90" spans="1:31">
      <c r="A90" s="3">
        <v>43887</v>
      </c>
      <c r="B90">
        <v>28.573333999999999</v>
      </c>
      <c r="C90">
        <v>28.693332999999999</v>
      </c>
      <c r="D90">
        <v>27.426666000000001</v>
      </c>
      <c r="E90">
        <v>28.086666000000001</v>
      </c>
      <c r="F90">
        <v>27.906610000000001</v>
      </c>
      <c r="G90">
        <v>641700</v>
      </c>
      <c r="I90" s="3">
        <v>43887</v>
      </c>
      <c r="J90">
        <v>29.360001</v>
      </c>
      <c r="K90">
        <v>29.360001</v>
      </c>
      <c r="L90">
        <v>28.18</v>
      </c>
      <c r="M90">
        <v>28.360001</v>
      </c>
      <c r="N90">
        <v>28.127182000000001</v>
      </c>
      <c r="O90">
        <v>115500</v>
      </c>
      <c r="Q90" s="3">
        <v>43887</v>
      </c>
      <c r="R90">
        <v>16.760000000000002</v>
      </c>
      <c r="S90">
        <v>16.989999999999998</v>
      </c>
      <c r="T90">
        <v>16.309999000000001</v>
      </c>
      <c r="U90">
        <v>16.370000999999998</v>
      </c>
      <c r="V90">
        <v>16.262438</v>
      </c>
      <c r="W90">
        <v>33200</v>
      </c>
      <c r="Y90" s="3">
        <v>43887</v>
      </c>
      <c r="Z90">
        <v>9011.5498050000006</v>
      </c>
      <c r="AA90">
        <v>9148.3203130000002</v>
      </c>
      <c r="AB90">
        <v>8927.7998050000006</v>
      </c>
      <c r="AC90">
        <v>8980.7802730000003</v>
      </c>
      <c r="AD90">
        <v>8980.7802730000003</v>
      </c>
      <c r="AE90">
        <v>3567830000</v>
      </c>
    </row>
    <row r="91" spans="1:31">
      <c r="A91" s="3">
        <v>43888</v>
      </c>
      <c r="B91">
        <v>27.559999000000001</v>
      </c>
      <c r="C91">
        <v>29.473333</v>
      </c>
      <c r="D91">
        <v>27.48</v>
      </c>
      <c r="E91">
        <v>28.52</v>
      </c>
      <c r="F91">
        <v>28.337166</v>
      </c>
      <c r="G91">
        <v>896000</v>
      </c>
      <c r="I91" s="3">
        <v>43888</v>
      </c>
      <c r="J91">
        <v>28.07</v>
      </c>
      <c r="K91">
        <v>28.440000999999999</v>
      </c>
      <c r="L91">
        <v>27.280000999999999</v>
      </c>
      <c r="M91">
        <v>27.379999000000002</v>
      </c>
      <c r="N91">
        <v>27.155225999999999</v>
      </c>
      <c r="O91">
        <v>130600</v>
      </c>
      <c r="Q91" s="3">
        <v>43888</v>
      </c>
      <c r="R91">
        <v>16.16</v>
      </c>
      <c r="S91">
        <v>16.52</v>
      </c>
      <c r="T91">
        <v>15.65</v>
      </c>
      <c r="U91">
        <v>15.98</v>
      </c>
      <c r="V91">
        <v>15.875</v>
      </c>
      <c r="W91">
        <v>55300</v>
      </c>
      <c r="Y91" s="3">
        <v>43888</v>
      </c>
      <c r="Z91">
        <v>8744.0302730000003</v>
      </c>
      <c r="AA91">
        <v>8904.1103519999997</v>
      </c>
      <c r="AB91">
        <v>8562.0498050000006</v>
      </c>
      <c r="AC91">
        <v>8566.4804690000001</v>
      </c>
      <c r="AD91">
        <v>8566.4804690000001</v>
      </c>
      <c r="AE91">
        <v>4536080000</v>
      </c>
    </row>
    <row r="92" spans="1:31">
      <c r="A92" s="3">
        <v>43889</v>
      </c>
      <c r="B92">
        <v>27.746666000000001</v>
      </c>
      <c r="C92">
        <v>28.846665999999999</v>
      </c>
      <c r="D92">
        <v>26.973333</v>
      </c>
      <c r="E92">
        <v>27.946667000000001</v>
      </c>
      <c r="F92">
        <v>27.767509</v>
      </c>
      <c r="G92">
        <v>590300</v>
      </c>
      <c r="I92" s="3">
        <v>43889</v>
      </c>
      <c r="J92">
        <v>26.709999</v>
      </c>
      <c r="K92">
        <v>27.35</v>
      </c>
      <c r="L92">
        <v>26.129999000000002</v>
      </c>
      <c r="M92">
        <v>26.780000999999999</v>
      </c>
      <c r="N92">
        <v>26.560151999999999</v>
      </c>
      <c r="O92">
        <v>155900</v>
      </c>
      <c r="Q92" s="3">
        <v>43889</v>
      </c>
      <c r="R92">
        <v>15.44</v>
      </c>
      <c r="S92">
        <v>15.75</v>
      </c>
      <c r="T92">
        <v>15.02</v>
      </c>
      <c r="U92">
        <v>15.41</v>
      </c>
      <c r="V92">
        <v>15.41</v>
      </c>
      <c r="W92">
        <v>58800</v>
      </c>
      <c r="Y92" s="3">
        <v>43889</v>
      </c>
      <c r="Z92">
        <v>8269.7402340000008</v>
      </c>
      <c r="AA92">
        <v>8591.8203130000002</v>
      </c>
      <c r="AB92">
        <v>8264.1601559999999</v>
      </c>
      <c r="AC92">
        <v>8567.3701170000004</v>
      </c>
      <c r="AD92">
        <v>8567.3701170000004</v>
      </c>
      <c r="AE92">
        <v>5301170000</v>
      </c>
    </row>
    <row r="93" spans="1:31">
      <c r="A93" s="3">
        <v>43892</v>
      </c>
      <c r="B93">
        <v>28.026667</v>
      </c>
      <c r="C93">
        <v>28.933332</v>
      </c>
      <c r="D93">
        <v>27.459999</v>
      </c>
      <c r="E93">
        <v>28.753333999999999</v>
      </c>
      <c r="F93">
        <v>28.569004</v>
      </c>
      <c r="G93">
        <v>305100</v>
      </c>
      <c r="I93" s="3">
        <v>43892</v>
      </c>
      <c r="J93">
        <v>27.040001</v>
      </c>
      <c r="K93">
        <v>27.299999</v>
      </c>
      <c r="L93">
        <v>26.309999000000001</v>
      </c>
      <c r="M93">
        <v>26.84</v>
      </c>
      <c r="N93">
        <v>26.619658999999999</v>
      </c>
      <c r="O93">
        <v>159200</v>
      </c>
      <c r="Q93" s="3">
        <v>43892</v>
      </c>
      <c r="R93">
        <v>15.45</v>
      </c>
      <c r="S93">
        <v>15.5</v>
      </c>
      <c r="T93">
        <v>15.07</v>
      </c>
      <c r="U93">
        <v>15.39</v>
      </c>
      <c r="V93">
        <v>15.39</v>
      </c>
      <c r="W93">
        <v>69200</v>
      </c>
      <c r="Y93" s="3">
        <v>43892</v>
      </c>
      <c r="Z93">
        <v>8667.1396480000003</v>
      </c>
      <c r="AA93">
        <v>8952.8095699999994</v>
      </c>
      <c r="AB93">
        <v>8543.3496090000008</v>
      </c>
      <c r="AC93">
        <v>8952.1699219999991</v>
      </c>
      <c r="AD93">
        <v>8952.1699219999991</v>
      </c>
      <c r="AE93">
        <v>4232760000</v>
      </c>
    </row>
    <row r="94" spans="1:31">
      <c r="A94" s="3">
        <v>43893</v>
      </c>
      <c r="B94">
        <v>28.706666999999999</v>
      </c>
      <c r="C94">
        <v>28.826665999999999</v>
      </c>
      <c r="D94">
        <v>27.633333</v>
      </c>
      <c r="E94">
        <v>27.773333000000001</v>
      </c>
      <c r="F94">
        <v>27.595285000000001</v>
      </c>
      <c r="G94">
        <v>342000</v>
      </c>
      <c r="I94" s="3">
        <v>43893</v>
      </c>
      <c r="J94">
        <v>26.9</v>
      </c>
      <c r="K94">
        <v>27.219999000000001</v>
      </c>
      <c r="L94">
        <v>25.370000999999998</v>
      </c>
      <c r="M94">
        <v>26.030000999999999</v>
      </c>
      <c r="N94">
        <v>25.816309</v>
      </c>
      <c r="O94">
        <v>120700</v>
      </c>
      <c r="Q94" s="3">
        <v>43893</v>
      </c>
      <c r="R94">
        <v>15.39</v>
      </c>
      <c r="S94">
        <v>15.79</v>
      </c>
      <c r="T94">
        <v>14.91</v>
      </c>
      <c r="U94">
        <v>15.02</v>
      </c>
      <c r="V94">
        <v>15.02</v>
      </c>
      <c r="W94">
        <v>66300</v>
      </c>
      <c r="Y94" s="3">
        <v>43893</v>
      </c>
      <c r="Z94">
        <v>8965.0996090000008</v>
      </c>
      <c r="AA94">
        <v>9070.3203130000002</v>
      </c>
      <c r="AB94">
        <v>8602.8896480000003</v>
      </c>
      <c r="AC94">
        <v>8684.0898440000001</v>
      </c>
      <c r="AD94">
        <v>8684.0898440000001</v>
      </c>
      <c r="AE94">
        <v>4336700000</v>
      </c>
    </row>
    <row r="95" spans="1:31">
      <c r="A95" s="3">
        <v>43894</v>
      </c>
      <c r="B95">
        <v>28.193332999999999</v>
      </c>
      <c r="C95">
        <v>28.606667000000002</v>
      </c>
      <c r="D95">
        <v>27.533332999999999</v>
      </c>
      <c r="E95">
        <v>28.08</v>
      </c>
      <c r="F95">
        <v>27.899988</v>
      </c>
      <c r="G95">
        <v>337800</v>
      </c>
      <c r="I95" s="3">
        <v>43894</v>
      </c>
      <c r="J95">
        <v>26.379999000000002</v>
      </c>
      <c r="K95">
        <v>27.15</v>
      </c>
      <c r="L95">
        <v>26.110001</v>
      </c>
      <c r="M95">
        <v>27.129999000000002</v>
      </c>
      <c r="N95">
        <v>26.907278000000002</v>
      </c>
      <c r="O95">
        <v>145000</v>
      </c>
      <c r="Q95" s="3">
        <v>43894</v>
      </c>
      <c r="R95">
        <v>15.29</v>
      </c>
      <c r="S95">
        <v>15.33</v>
      </c>
      <c r="T95">
        <v>15.03</v>
      </c>
      <c r="U95">
        <v>15.3</v>
      </c>
      <c r="V95">
        <v>15.3</v>
      </c>
      <c r="W95">
        <v>49900</v>
      </c>
      <c r="Y95" s="3">
        <v>43894</v>
      </c>
      <c r="Z95">
        <v>8834.0996090000008</v>
      </c>
      <c r="AA95">
        <v>9019.9599610000005</v>
      </c>
      <c r="AB95">
        <v>8757.6601559999999</v>
      </c>
      <c r="AC95">
        <v>9018.0898440000001</v>
      </c>
      <c r="AD95">
        <v>9018.0898440000001</v>
      </c>
      <c r="AE95">
        <v>3602870000</v>
      </c>
    </row>
    <row r="96" spans="1:31">
      <c r="A96" s="3">
        <v>43895</v>
      </c>
      <c r="B96">
        <v>27.5</v>
      </c>
      <c r="C96">
        <v>28.126667000000001</v>
      </c>
      <c r="D96">
        <v>27.233333999999999</v>
      </c>
      <c r="E96">
        <v>27.5</v>
      </c>
      <c r="F96">
        <v>27.323706000000001</v>
      </c>
      <c r="G96">
        <v>500900</v>
      </c>
      <c r="I96" s="3">
        <v>43895</v>
      </c>
      <c r="J96">
        <v>26.790001</v>
      </c>
      <c r="K96">
        <v>26.9</v>
      </c>
      <c r="L96">
        <v>25.889999</v>
      </c>
      <c r="M96">
        <v>26.32</v>
      </c>
      <c r="N96">
        <v>26.103928</v>
      </c>
      <c r="O96">
        <v>75500</v>
      </c>
      <c r="Q96" s="3">
        <v>43895</v>
      </c>
      <c r="R96">
        <v>14.98</v>
      </c>
      <c r="S96">
        <v>15.15</v>
      </c>
      <c r="T96">
        <v>14.67</v>
      </c>
      <c r="U96">
        <v>14.81</v>
      </c>
      <c r="V96">
        <v>14.81</v>
      </c>
      <c r="W96">
        <v>63600</v>
      </c>
      <c r="Y96" s="3">
        <v>43895</v>
      </c>
      <c r="Z96">
        <v>8790.0898440000001</v>
      </c>
      <c r="AA96">
        <v>8921.0800780000009</v>
      </c>
      <c r="AB96">
        <v>8677.3896480000003</v>
      </c>
      <c r="AC96">
        <v>8738.5898440000001</v>
      </c>
      <c r="AD96">
        <v>8738.5898440000001</v>
      </c>
      <c r="AE96">
        <v>3748090000</v>
      </c>
    </row>
    <row r="97" spans="1:31">
      <c r="A97" s="3">
        <v>43896</v>
      </c>
      <c r="B97">
        <v>27</v>
      </c>
      <c r="C97">
        <v>27.360001</v>
      </c>
      <c r="D97">
        <v>26.4</v>
      </c>
      <c r="E97">
        <v>26.986666</v>
      </c>
      <c r="F97">
        <v>26.813662000000001</v>
      </c>
      <c r="G97">
        <v>394400</v>
      </c>
      <c r="I97" s="3">
        <v>43896</v>
      </c>
      <c r="J97">
        <v>25.68</v>
      </c>
      <c r="K97">
        <v>26.34</v>
      </c>
      <c r="L97">
        <v>25.26</v>
      </c>
      <c r="M97">
        <v>26.16</v>
      </c>
      <c r="N97">
        <v>25.945242</v>
      </c>
      <c r="O97">
        <v>82500</v>
      </c>
      <c r="Q97" s="3">
        <v>43896</v>
      </c>
      <c r="R97">
        <v>14.66</v>
      </c>
      <c r="S97">
        <v>15.58</v>
      </c>
      <c r="T97">
        <v>14.66</v>
      </c>
      <c r="U97">
        <v>15.42</v>
      </c>
      <c r="V97">
        <v>15.42</v>
      </c>
      <c r="W97">
        <v>54300</v>
      </c>
      <c r="Y97" s="3">
        <v>43896</v>
      </c>
      <c r="Z97">
        <v>8469.0195309999999</v>
      </c>
      <c r="AA97">
        <v>8612.3603519999997</v>
      </c>
      <c r="AB97">
        <v>8375.1298829999996</v>
      </c>
      <c r="AC97">
        <v>8575.6201170000004</v>
      </c>
      <c r="AD97">
        <v>8575.6201170000004</v>
      </c>
      <c r="AE97">
        <v>4279850000</v>
      </c>
    </row>
    <row r="98" spans="1:31">
      <c r="A98" s="3">
        <v>43899</v>
      </c>
      <c r="B98">
        <v>25.353332999999999</v>
      </c>
      <c r="C98">
        <v>25.613333000000001</v>
      </c>
      <c r="D98">
        <v>22.639999</v>
      </c>
      <c r="E98">
        <v>22.726666999999999</v>
      </c>
      <c r="F98">
        <v>22.580973</v>
      </c>
      <c r="G98">
        <v>378500</v>
      </c>
      <c r="I98" s="3">
        <v>43899</v>
      </c>
      <c r="J98">
        <v>24.92</v>
      </c>
      <c r="K98">
        <v>25.040001</v>
      </c>
      <c r="L98">
        <v>23.809999000000001</v>
      </c>
      <c r="M98">
        <v>24.1</v>
      </c>
      <c r="N98">
        <v>23.902152999999998</v>
      </c>
      <c r="O98">
        <v>88600</v>
      </c>
      <c r="Q98" s="3">
        <v>43899</v>
      </c>
      <c r="R98">
        <v>14.62</v>
      </c>
      <c r="S98">
        <v>14.9</v>
      </c>
      <c r="T98">
        <v>13.83</v>
      </c>
      <c r="U98">
        <v>13.97</v>
      </c>
      <c r="V98">
        <v>13.97</v>
      </c>
      <c r="W98">
        <v>66100</v>
      </c>
      <c r="Y98" s="3">
        <v>43899</v>
      </c>
      <c r="Z98">
        <v>7957.9301759999998</v>
      </c>
      <c r="AA98">
        <v>8243.3095699999994</v>
      </c>
      <c r="AB98">
        <v>7943.1601559999999</v>
      </c>
      <c r="AC98">
        <v>7950.6801759999998</v>
      </c>
      <c r="AD98">
        <v>7950.6801759999998</v>
      </c>
      <c r="AE98">
        <v>4530350000</v>
      </c>
    </row>
    <row r="99" spans="1:31">
      <c r="A99" s="3">
        <v>43900</v>
      </c>
      <c r="B99">
        <v>23.433332</v>
      </c>
      <c r="C99">
        <v>24.059999000000001</v>
      </c>
      <c r="D99">
        <v>23.266666000000001</v>
      </c>
      <c r="E99">
        <v>23.92</v>
      </c>
      <c r="F99">
        <v>23.766656999999999</v>
      </c>
      <c r="G99">
        <v>508200</v>
      </c>
      <c r="I99" s="3">
        <v>43900</v>
      </c>
      <c r="J99">
        <v>24.780000999999999</v>
      </c>
      <c r="K99">
        <v>25.01</v>
      </c>
      <c r="L99">
        <v>23.309999000000001</v>
      </c>
      <c r="M99">
        <v>23.98</v>
      </c>
      <c r="N99">
        <v>23.783138000000001</v>
      </c>
      <c r="O99">
        <v>103600</v>
      </c>
      <c r="Q99" s="3">
        <v>43900</v>
      </c>
      <c r="R99">
        <v>14.4</v>
      </c>
      <c r="S99">
        <v>14.71</v>
      </c>
      <c r="T99">
        <v>13.8</v>
      </c>
      <c r="U99">
        <v>14.16</v>
      </c>
      <c r="V99">
        <v>14.16</v>
      </c>
      <c r="W99">
        <v>49000</v>
      </c>
      <c r="Y99" s="3">
        <v>43900</v>
      </c>
      <c r="Z99">
        <v>8219.7597659999992</v>
      </c>
      <c r="AA99">
        <v>8347.4003909999992</v>
      </c>
      <c r="AB99">
        <v>7930.4301759999998</v>
      </c>
      <c r="AC99">
        <v>8344.25</v>
      </c>
      <c r="AD99">
        <v>8344.25</v>
      </c>
      <c r="AE99">
        <v>4431930000</v>
      </c>
    </row>
    <row r="100" spans="1:31">
      <c r="A100" s="3">
        <v>43901</v>
      </c>
      <c r="B100">
        <v>23.26</v>
      </c>
      <c r="C100">
        <v>23.826665999999999</v>
      </c>
      <c r="D100">
        <v>23.066668</v>
      </c>
      <c r="E100">
        <v>23.506665999999999</v>
      </c>
      <c r="F100">
        <v>23.355972000000001</v>
      </c>
      <c r="G100">
        <v>398400</v>
      </c>
      <c r="I100" s="3">
        <v>43901</v>
      </c>
      <c r="J100">
        <v>23.5</v>
      </c>
      <c r="K100">
        <v>24.639999</v>
      </c>
      <c r="L100">
        <v>23.209999</v>
      </c>
      <c r="M100">
        <v>24.24</v>
      </c>
      <c r="N100">
        <v>24.041001999999999</v>
      </c>
      <c r="O100">
        <v>102500</v>
      </c>
      <c r="Q100" s="3">
        <v>43901</v>
      </c>
      <c r="R100">
        <v>13.72</v>
      </c>
      <c r="S100">
        <v>13.78</v>
      </c>
      <c r="T100">
        <v>13.31</v>
      </c>
      <c r="U100">
        <v>13.37</v>
      </c>
      <c r="V100">
        <v>13.37</v>
      </c>
      <c r="W100">
        <v>71900</v>
      </c>
      <c r="Y100" s="3">
        <v>43901</v>
      </c>
      <c r="Z100">
        <v>8136.25</v>
      </c>
      <c r="AA100">
        <v>8181.3598629999997</v>
      </c>
      <c r="AB100">
        <v>7850.9501950000003</v>
      </c>
      <c r="AC100">
        <v>7952.0498049999997</v>
      </c>
      <c r="AD100">
        <v>7952.0498049999997</v>
      </c>
      <c r="AE100">
        <v>4273890000</v>
      </c>
    </row>
    <row r="101" spans="1:31">
      <c r="A101" s="3">
        <v>43902</v>
      </c>
      <c r="B101">
        <v>21.506665999999999</v>
      </c>
      <c r="C101">
        <v>22.526667</v>
      </c>
      <c r="D101">
        <v>20.440000999999999</v>
      </c>
      <c r="E101">
        <v>20.58</v>
      </c>
      <c r="F101">
        <v>20.448067000000002</v>
      </c>
      <c r="G101">
        <v>685200</v>
      </c>
      <c r="I101" s="3">
        <v>43902</v>
      </c>
      <c r="J101">
        <v>23.43</v>
      </c>
      <c r="K101">
        <v>23.76</v>
      </c>
      <c r="L101">
        <v>20.700001</v>
      </c>
      <c r="M101">
        <v>21.4</v>
      </c>
      <c r="N101">
        <v>21.224318</v>
      </c>
      <c r="O101">
        <v>169300</v>
      </c>
      <c r="Q101" s="3">
        <v>43902</v>
      </c>
      <c r="R101">
        <v>13.21</v>
      </c>
      <c r="S101">
        <v>13.21</v>
      </c>
      <c r="T101">
        <v>11.72</v>
      </c>
      <c r="U101">
        <v>11.78</v>
      </c>
      <c r="V101">
        <v>11.78</v>
      </c>
      <c r="W101">
        <v>91200</v>
      </c>
      <c r="Y101" s="3">
        <v>43902</v>
      </c>
      <c r="Z101">
        <v>7398.580078</v>
      </c>
      <c r="AA101">
        <v>7712.330078</v>
      </c>
      <c r="AB101">
        <v>7194.669922</v>
      </c>
      <c r="AC101">
        <v>7201.7998049999997</v>
      </c>
      <c r="AD101">
        <v>7201.7998049999997</v>
      </c>
      <c r="AE101">
        <v>5066530000</v>
      </c>
    </row>
    <row r="102" spans="1:31">
      <c r="A102" s="3">
        <v>43903</v>
      </c>
      <c r="B102">
        <v>21.620000999999998</v>
      </c>
      <c r="C102">
        <v>22.306667000000001</v>
      </c>
      <c r="D102">
        <v>20.673334000000001</v>
      </c>
      <c r="E102">
        <v>22.280000999999999</v>
      </c>
      <c r="F102">
        <v>22.137170999999999</v>
      </c>
      <c r="G102">
        <v>772800</v>
      </c>
      <c r="I102" s="3">
        <v>43903</v>
      </c>
      <c r="J102">
        <v>22.5</v>
      </c>
      <c r="K102">
        <v>22.5</v>
      </c>
      <c r="L102">
        <v>20.149999999999999</v>
      </c>
      <c r="M102">
        <v>22.27</v>
      </c>
      <c r="N102">
        <v>22.087177000000001</v>
      </c>
      <c r="O102">
        <v>119400</v>
      </c>
      <c r="Q102" s="3">
        <v>43903</v>
      </c>
      <c r="R102">
        <v>12.34</v>
      </c>
      <c r="S102">
        <v>14.91</v>
      </c>
      <c r="T102">
        <v>12.34</v>
      </c>
      <c r="U102">
        <v>13.03</v>
      </c>
      <c r="V102">
        <v>13.03</v>
      </c>
      <c r="W102">
        <v>54900</v>
      </c>
      <c r="Y102" s="3">
        <v>43903</v>
      </c>
      <c r="Z102">
        <v>7610.3901370000003</v>
      </c>
      <c r="AA102">
        <v>7875.9301759999998</v>
      </c>
      <c r="AB102">
        <v>7219.0898440000001</v>
      </c>
      <c r="AC102">
        <v>7874.8798829999996</v>
      </c>
      <c r="AD102">
        <v>7874.8798829999996</v>
      </c>
      <c r="AE102">
        <v>4685890000</v>
      </c>
    </row>
    <row r="103" spans="1:31">
      <c r="A103" s="3">
        <v>43906</v>
      </c>
      <c r="B103">
        <v>20.02</v>
      </c>
      <c r="C103">
        <v>21.073333999999999</v>
      </c>
      <c r="D103">
        <v>19.333334000000001</v>
      </c>
      <c r="E103">
        <v>20.153334000000001</v>
      </c>
      <c r="F103">
        <v>20.024137</v>
      </c>
      <c r="G103">
        <v>556500</v>
      </c>
      <c r="I103" s="3">
        <v>43906</v>
      </c>
      <c r="J103">
        <v>20.290001</v>
      </c>
      <c r="K103">
        <v>21.780000999999999</v>
      </c>
      <c r="L103">
        <v>19.139999</v>
      </c>
      <c r="M103">
        <v>20.49</v>
      </c>
      <c r="N103">
        <v>20.321788999999999</v>
      </c>
      <c r="O103">
        <v>125900</v>
      </c>
      <c r="Q103" s="3">
        <v>43906</v>
      </c>
      <c r="R103">
        <v>11.96</v>
      </c>
      <c r="S103">
        <v>13.25</v>
      </c>
      <c r="T103">
        <v>11.89</v>
      </c>
      <c r="U103">
        <v>12.52</v>
      </c>
      <c r="V103">
        <v>12.52</v>
      </c>
      <c r="W103">
        <v>75900</v>
      </c>
      <c r="Y103" s="3">
        <v>43906</v>
      </c>
      <c r="Z103">
        <v>7392.7299800000001</v>
      </c>
      <c r="AA103">
        <v>7422.2001950000003</v>
      </c>
      <c r="AB103">
        <v>6882.8598629999997</v>
      </c>
      <c r="AC103">
        <v>6904.5898440000001</v>
      </c>
      <c r="AD103">
        <v>6904.5898440000001</v>
      </c>
      <c r="AE103">
        <v>4594360000</v>
      </c>
    </row>
    <row r="104" spans="1:31">
      <c r="A104" s="3">
        <v>43907</v>
      </c>
      <c r="B104">
        <v>20.766666000000001</v>
      </c>
      <c r="C104">
        <v>21.553332999999999</v>
      </c>
      <c r="D104">
        <v>19.586666000000001</v>
      </c>
      <c r="E104">
        <v>21.360001</v>
      </c>
      <c r="F104">
        <v>21.223065999999999</v>
      </c>
      <c r="G104">
        <v>612900</v>
      </c>
      <c r="I104" s="3">
        <v>43907</v>
      </c>
      <c r="J104">
        <v>20.84</v>
      </c>
      <c r="K104">
        <v>21.790001</v>
      </c>
      <c r="L104">
        <v>19.309999000000001</v>
      </c>
      <c r="M104">
        <v>21.65</v>
      </c>
      <c r="N104">
        <v>21.472265</v>
      </c>
      <c r="O104">
        <v>143200</v>
      </c>
      <c r="Q104" s="3">
        <v>43907</v>
      </c>
      <c r="R104">
        <v>12.65</v>
      </c>
      <c r="S104">
        <v>14.63</v>
      </c>
      <c r="T104">
        <v>12.48</v>
      </c>
      <c r="U104">
        <v>14.59</v>
      </c>
      <c r="V104">
        <v>14.59</v>
      </c>
      <c r="W104">
        <v>87600</v>
      </c>
      <c r="Y104" s="3">
        <v>43907</v>
      </c>
      <c r="Z104">
        <v>7072</v>
      </c>
      <c r="AA104">
        <v>7406.2299800000001</v>
      </c>
      <c r="AB104">
        <v>6828.9101559999999</v>
      </c>
      <c r="AC104">
        <v>7334.7797849999997</v>
      </c>
      <c r="AD104">
        <v>7334.7797849999997</v>
      </c>
      <c r="AE104">
        <v>4900000000</v>
      </c>
    </row>
    <row r="105" spans="1:31">
      <c r="A105" s="3">
        <v>43908</v>
      </c>
      <c r="B105">
        <v>20.033332999999999</v>
      </c>
      <c r="C105">
        <v>21.146667000000001</v>
      </c>
      <c r="D105">
        <v>19.213332999999999</v>
      </c>
      <c r="E105">
        <v>19.32</v>
      </c>
      <c r="F105">
        <v>19.196144</v>
      </c>
      <c r="G105">
        <v>491100</v>
      </c>
      <c r="I105" s="3">
        <v>43908</v>
      </c>
      <c r="J105">
        <v>20.34</v>
      </c>
      <c r="K105">
        <v>20.549999</v>
      </c>
      <c r="L105">
        <v>17.07</v>
      </c>
      <c r="M105">
        <v>17.370000999999998</v>
      </c>
      <c r="N105">
        <v>17.227402000000001</v>
      </c>
      <c r="O105">
        <v>107800</v>
      </c>
      <c r="Q105" s="3">
        <v>43908</v>
      </c>
      <c r="R105">
        <v>13.8</v>
      </c>
      <c r="S105">
        <v>14.54</v>
      </c>
      <c r="T105">
        <v>12.36</v>
      </c>
      <c r="U105">
        <v>12.68</v>
      </c>
      <c r="V105">
        <v>12.68</v>
      </c>
      <c r="W105">
        <v>72900</v>
      </c>
      <c r="Y105" s="3">
        <v>43908</v>
      </c>
      <c r="Z105">
        <v>6902.3198240000002</v>
      </c>
      <c r="AA105">
        <v>7182.830078</v>
      </c>
      <c r="AB105">
        <v>6686.3598629999997</v>
      </c>
      <c r="AC105">
        <v>6989.8398440000001</v>
      </c>
      <c r="AD105">
        <v>6989.8398440000001</v>
      </c>
      <c r="AE105">
        <v>4890820000</v>
      </c>
    </row>
    <row r="106" spans="1:31">
      <c r="A106" s="3">
        <v>43909</v>
      </c>
      <c r="B106">
        <v>19.066668</v>
      </c>
      <c r="C106">
        <v>20.280000999999999</v>
      </c>
      <c r="D106">
        <v>18.166665999999999</v>
      </c>
      <c r="E106">
        <v>18.766666000000001</v>
      </c>
      <c r="F106">
        <v>18.646357999999999</v>
      </c>
      <c r="G106">
        <v>537300</v>
      </c>
      <c r="I106" s="3">
        <v>43909</v>
      </c>
      <c r="J106">
        <v>17.299999</v>
      </c>
      <c r="K106">
        <v>20.239999999999998</v>
      </c>
      <c r="L106">
        <v>16.93</v>
      </c>
      <c r="M106">
        <v>19.610001</v>
      </c>
      <c r="N106">
        <v>19.449013000000001</v>
      </c>
      <c r="O106">
        <v>135300</v>
      </c>
      <c r="Q106" s="3">
        <v>43909</v>
      </c>
      <c r="R106">
        <v>12.63</v>
      </c>
      <c r="S106">
        <v>14.19</v>
      </c>
      <c r="T106">
        <v>11.9</v>
      </c>
      <c r="U106">
        <v>12</v>
      </c>
      <c r="V106">
        <v>12</v>
      </c>
      <c r="W106">
        <v>68700</v>
      </c>
      <c r="Y106" s="3">
        <v>43909</v>
      </c>
      <c r="Z106">
        <v>6996.4501950000003</v>
      </c>
      <c r="AA106">
        <v>7341.3798829999996</v>
      </c>
      <c r="AB106">
        <v>6858.3798829999996</v>
      </c>
      <c r="AC106">
        <v>7150.580078</v>
      </c>
      <c r="AD106">
        <v>7150.580078</v>
      </c>
      <c r="AE106">
        <v>4762170000</v>
      </c>
    </row>
    <row r="107" spans="1:31">
      <c r="A107" s="3">
        <v>43910</v>
      </c>
      <c r="B107">
        <v>18.799999</v>
      </c>
      <c r="C107">
        <v>20.253333999999999</v>
      </c>
      <c r="D107">
        <v>18.653334000000001</v>
      </c>
      <c r="E107">
        <v>19.206666999999999</v>
      </c>
      <c r="F107">
        <v>19.083539999999999</v>
      </c>
      <c r="G107">
        <v>870600</v>
      </c>
      <c r="I107" s="3">
        <v>43910</v>
      </c>
      <c r="J107">
        <v>19.620000999999998</v>
      </c>
      <c r="K107">
        <v>19.920000000000002</v>
      </c>
      <c r="L107">
        <v>17.209999</v>
      </c>
      <c r="M107">
        <v>17.66</v>
      </c>
      <c r="N107">
        <v>17.515021999999998</v>
      </c>
      <c r="O107">
        <v>175600</v>
      </c>
      <c r="Q107" s="3">
        <v>43910</v>
      </c>
      <c r="R107">
        <v>11.99</v>
      </c>
      <c r="S107">
        <v>12.77</v>
      </c>
      <c r="T107">
        <v>11.24</v>
      </c>
      <c r="U107">
        <v>11.46</v>
      </c>
      <c r="V107">
        <v>11.46</v>
      </c>
      <c r="W107">
        <v>94100</v>
      </c>
      <c r="Y107" s="3">
        <v>43910</v>
      </c>
      <c r="Z107">
        <v>7248.0698240000002</v>
      </c>
      <c r="AA107">
        <v>7354.4399409999996</v>
      </c>
      <c r="AB107">
        <v>6854.669922</v>
      </c>
      <c r="AC107">
        <v>6879.5200199999999</v>
      </c>
      <c r="AD107">
        <v>6879.5200199999999</v>
      </c>
      <c r="AE107">
        <v>5239940000</v>
      </c>
    </row>
    <row r="108" spans="1:31">
      <c r="A108" s="3">
        <v>43913</v>
      </c>
      <c r="B108">
        <v>19.486666</v>
      </c>
      <c r="C108">
        <v>20.219999000000001</v>
      </c>
      <c r="D108">
        <v>18.733333999999999</v>
      </c>
      <c r="E108">
        <v>19.446667000000001</v>
      </c>
      <c r="F108">
        <v>19.322001</v>
      </c>
      <c r="G108">
        <v>613400</v>
      </c>
      <c r="I108" s="3">
        <v>43913</v>
      </c>
      <c r="J108">
        <v>18.27</v>
      </c>
      <c r="K108">
        <v>19.440000999999999</v>
      </c>
      <c r="L108">
        <v>17.120000999999998</v>
      </c>
      <c r="M108">
        <v>19.290001</v>
      </c>
      <c r="N108">
        <v>19.131640999999998</v>
      </c>
      <c r="O108">
        <v>127000</v>
      </c>
      <c r="Q108" s="3">
        <v>43913</v>
      </c>
      <c r="R108">
        <v>11.3</v>
      </c>
      <c r="S108">
        <v>11.87</v>
      </c>
      <c r="T108">
        <v>11.02</v>
      </c>
      <c r="U108">
        <v>11.6</v>
      </c>
      <c r="V108">
        <v>11.6</v>
      </c>
      <c r="W108">
        <v>107400</v>
      </c>
      <c r="Y108" s="3">
        <v>43913</v>
      </c>
      <c r="Z108">
        <v>6847.2797849999997</v>
      </c>
      <c r="AA108">
        <v>6984.9399409999996</v>
      </c>
      <c r="AB108">
        <v>6631.419922</v>
      </c>
      <c r="AC108">
        <v>6860.669922</v>
      </c>
      <c r="AD108">
        <v>6860.669922</v>
      </c>
      <c r="AE108">
        <v>4330610000</v>
      </c>
    </row>
    <row r="109" spans="1:31">
      <c r="A109" s="3">
        <v>43914</v>
      </c>
      <c r="B109">
        <v>20.406666000000001</v>
      </c>
      <c r="C109">
        <v>22.426666000000001</v>
      </c>
      <c r="D109">
        <v>19.813334000000001</v>
      </c>
      <c r="E109">
        <v>20.893332999999998</v>
      </c>
      <c r="F109">
        <v>20.759391999999998</v>
      </c>
      <c r="G109">
        <v>344300</v>
      </c>
      <c r="I109" s="3">
        <v>43914</v>
      </c>
      <c r="J109">
        <v>20.329999999999998</v>
      </c>
      <c r="K109">
        <v>21.35</v>
      </c>
      <c r="L109">
        <v>19.52</v>
      </c>
      <c r="M109">
        <v>21.08</v>
      </c>
      <c r="N109">
        <v>20.906946000000001</v>
      </c>
      <c r="O109">
        <v>86200</v>
      </c>
      <c r="Q109" s="3">
        <v>43914</v>
      </c>
      <c r="R109">
        <v>12.23</v>
      </c>
      <c r="S109">
        <v>13.01</v>
      </c>
      <c r="T109">
        <v>12.02</v>
      </c>
      <c r="U109">
        <v>12.59</v>
      </c>
      <c r="V109">
        <v>12.59</v>
      </c>
      <c r="W109">
        <v>89200</v>
      </c>
      <c r="Y109" s="3">
        <v>43914</v>
      </c>
      <c r="Z109">
        <v>7196.1499020000001</v>
      </c>
      <c r="AA109">
        <v>7418.3701170000004</v>
      </c>
      <c r="AB109">
        <v>7169.8598629999997</v>
      </c>
      <c r="AC109">
        <v>7417.8598629999997</v>
      </c>
      <c r="AD109">
        <v>7417.8598629999997</v>
      </c>
      <c r="AE109">
        <v>4417380000</v>
      </c>
    </row>
    <row r="110" spans="1:31">
      <c r="A110" s="3">
        <v>43915</v>
      </c>
      <c r="B110">
        <v>20.959999</v>
      </c>
      <c r="C110">
        <v>22.233333999999999</v>
      </c>
      <c r="D110">
        <v>20.293333000000001</v>
      </c>
      <c r="E110">
        <v>21</v>
      </c>
      <c r="F110">
        <v>20.865376000000001</v>
      </c>
      <c r="G110">
        <v>405300</v>
      </c>
      <c r="I110" s="3">
        <v>43915</v>
      </c>
      <c r="J110">
        <v>21.129999000000002</v>
      </c>
      <c r="K110">
        <v>21.709999</v>
      </c>
      <c r="L110">
        <v>19.559999000000001</v>
      </c>
      <c r="M110">
        <v>19.889999</v>
      </c>
      <c r="N110">
        <v>19.726713</v>
      </c>
      <c r="O110">
        <v>138600</v>
      </c>
      <c r="Q110" s="3">
        <v>43915</v>
      </c>
      <c r="R110">
        <v>12.63</v>
      </c>
      <c r="S110">
        <v>14.09</v>
      </c>
      <c r="T110">
        <v>12.34</v>
      </c>
      <c r="U110">
        <v>12.94</v>
      </c>
      <c r="V110">
        <v>12.94</v>
      </c>
      <c r="W110">
        <v>55800</v>
      </c>
      <c r="Y110" s="3">
        <v>43915</v>
      </c>
      <c r="Z110">
        <v>7421.3598629999997</v>
      </c>
      <c r="AA110">
        <v>7671.2099609999996</v>
      </c>
      <c r="AB110">
        <v>7276.3999020000001</v>
      </c>
      <c r="AC110">
        <v>7384.2998049999997</v>
      </c>
      <c r="AD110">
        <v>7384.2998049999997</v>
      </c>
      <c r="AE110">
        <v>4666440000</v>
      </c>
    </row>
    <row r="111" spans="1:31">
      <c r="A111" s="3">
        <v>43916</v>
      </c>
      <c r="B111">
        <v>21.426666000000001</v>
      </c>
      <c r="C111">
        <v>23.266666000000001</v>
      </c>
      <c r="D111">
        <v>20.74</v>
      </c>
      <c r="E111">
        <v>22.719999000000001</v>
      </c>
      <c r="F111">
        <v>22.574348000000001</v>
      </c>
      <c r="G111">
        <v>690200</v>
      </c>
      <c r="I111" s="3">
        <v>43916</v>
      </c>
      <c r="J111">
        <v>20.049999</v>
      </c>
      <c r="K111">
        <v>22.049999</v>
      </c>
      <c r="L111">
        <v>19.98</v>
      </c>
      <c r="M111">
        <v>21.879999000000002</v>
      </c>
      <c r="N111">
        <v>21.700377</v>
      </c>
      <c r="O111">
        <v>131800</v>
      </c>
      <c r="Q111" s="3">
        <v>43916</v>
      </c>
      <c r="R111">
        <v>13.05</v>
      </c>
      <c r="S111">
        <v>13.79</v>
      </c>
      <c r="T111">
        <v>12.32</v>
      </c>
      <c r="U111">
        <v>13.45</v>
      </c>
      <c r="V111">
        <v>13.45</v>
      </c>
      <c r="W111">
        <v>66300</v>
      </c>
      <c r="Y111" s="3">
        <v>43916</v>
      </c>
      <c r="Z111">
        <v>7462.2099609999996</v>
      </c>
      <c r="AA111">
        <v>7809.830078</v>
      </c>
      <c r="AB111">
        <v>7462.2099609999996</v>
      </c>
      <c r="AC111">
        <v>7797.5400390000004</v>
      </c>
      <c r="AD111">
        <v>7797.5400390000004</v>
      </c>
      <c r="AE111">
        <v>3999850000</v>
      </c>
    </row>
    <row r="112" spans="1:31">
      <c r="A112" s="3">
        <v>43917</v>
      </c>
      <c r="B112">
        <v>21.933332</v>
      </c>
      <c r="C112">
        <v>22.686665999999999</v>
      </c>
      <c r="D112">
        <v>21.613333000000001</v>
      </c>
      <c r="E112">
        <v>21.700001</v>
      </c>
      <c r="F112">
        <v>21.560887999999998</v>
      </c>
      <c r="G112">
        <v>335100</v>
      </c>
      <c r="I112" s="3">
        <v>43917</v>
      </c>
      <c r="J112">
        <v>21.5</v>
      </c>
      <c r="K112">
        <v>21.719999000000001</v>
      </c>
      <c r="L112">
        <v>20.16</v>
      </c>
      <c r="M112">
        <v>20.27</v>
      </c>
      <c r="N112">
        <v>20.103596</v>
      </c>
      <c r="O112">
        <v>95400</v>
      </c>
      <c r="Q112" s="3">
        <v>43917</v>
      </c>
      <c r="R112">
        <v>12.97</v>
      </c>
      <c r="S112">
        <v>13.68</v>
      </c>
      <c r="T112">
        <v>12.75</v>
      </c>
      <c r="U112">
        <v>12.83</v>
      </c>
      <c r="V112">
        <v>12.83</v>
      </c>
      <c r="W112">
        <v>67600</v>
      </c>
      <c r="Y112" s="3">
        <v>43917</v>
      </c>
      <c r="Z112">
        <v>7554.25</v>
      </c>
      <c r="AA112">
        <v>7716.2402339999999</v>
      </c>
      <c r="AB112">
        <v>7491.1401370000003</v>
      </c>
      <c r="AC112">
        <v>7502.3798829999996</v>
      </c>
      <c r="AD112">
        <v>7502.3798829999996</v>
      </c>
      <c r="AE112">
        <v>3977010000</v>
      </c>
    </row>
    <row r="113" spans="1:31">
      <c r="A113" s="3">
        <v>43920</v>
      </c>
      <c r="B113">
        <v>21.866667</v>
      </c>
      <c r="C113">
        <v>22.173334000000001</v>
      </c>
      <c r="D113">
        <v>20.866667</v>
      </c>
      <c r="E113">
        <v>21.24</v>
      </c>
      <c r="F113">
        <v>21.103836000000001</v>
      </c>
      <c r="G113">
        <v>301500</v>
      </c>
      <c r="I113" s="3">
        <v>43920</v>
      </c>
      <c r="J113">
        <v>20.370000999999998</v>
      </c>
      <c r="K113">
        <v>23.309999000000001</v>
      </c>
      <c r="L113">
        <v>20.370000999999998</v>
      </c>
      <c r="M113">
        <v>22.5</v>
      </c>
      <c r="N113">
        <v>22.315289</v>
      </c>
      <c r="O113">
        <v>173500</v>
      </c>
      <c r="Q113" s="3">
        <v>43920</v>
      </c>
      <c r="R113">
        <v>12.95</v>
      </c>
      <c r="S113">
        <v>13.67</v>
      </c>
      <c r="T113">
        <v>12.39</v>
      </c>
      <c r="U113">
        <v>13.32</v>
      </c>
      <c r="V113">
        <v>13.32</v>
      </c>
      <c r="W113">
        <v>72700</v>
      </c>
      <c r="Y113" s="3">
        <v>43920</v>
      </c>
      <c r="Z113">
        <v>7583.4599609999996</v>
      </c>
      <c r="AA113">
        <v>7784.3500979999999</v>
      </c>
      <c r="AB113">
        <v>7539.9702150000003</v>
      </c>
      <c r="AC113">
        <v>7774.1499020000001</v>
      </c>
      <c r="AD113">
        <v>7774.1499020000001</v>
      </c>
      <c r="AE113">
        <v>3846900000</v>
      </c>
    </row>
    <row r="114" spans="1:31">
      <c r="A114" s="3">
        <v>43921</v>
      </c>
      <c r="B114">
        <v>21.059999000000001</v>
      </c>
      <c r="C114">
        <v>21.606667000000002</v>
      </c>
      <c r="D114">
        <v>20.993334000000001</v>
      </c>
      <c r="E114">
        <v>21.280000999999999</v>
      </c>
      <c r="F114">
        <v>21.143578999999999</v>
      </c>
      <c r="G114">
        <v>477300</v>
      </c>
      <c r="I114" s="3">
        <v>43921</v>
      </c>
      <c r="J114">
        <v>23.15</v>
      </c>
      <c r="K114">
        <v>24.360001</v>
      </c>
      <c r="L114">
        <v>21.68</v>
      </c>
      <c r="M114">
        <v>22.25</v>
      </c>
      <c r="N114">
        <v>22.067339</v>
      </c>
      <c r="O114">
        <v>213100</v>
      </c>
      <c r="Q114" s="3">
        <v>43921</v>
      </c>
      <c r="R114">
        <v>13.27</v>
      </c>
      <c r="S114">
        <v>13.93</v>
      </c>
      <c r="T114">
        <v>12.53</v>
      </c>
      <c r="U114">
        <v>13.1</v>
      </c>
      <c r="V114">
        <v>13.1</v>
      </c>
      <c r="W114">
        <v>130300</v>
      </c>
      <c r="Y114" s="3">
        <v>43921</v>
      </c>
      <c r="Z114">
        <v>7740.0600590000004</v>
      </c>
      <c r="AA114">
        <v>7880.3100590000004</v>
      </c>
      <c r="AB114">
        <v>7642.8598629999997</v>
      </c>
      <c r="AC114">
        <v>7700.1000979999999</v>
      </c>
      <c r="AD114">
        <v>7700.1000979999999</v>
      </c>
      <c r="AE114">
        <v>4059700000</v>
      </c>
    </row>
    <row r="115" spans="1:31">
      <c r="A115" s="3">
        <v>43922</v>
      </c>
      <c r="B115">
        <v>20.413333999999999</v>
      </c>
      <c r="C115">
        <v>21.133333</v>
      </c>
      <c r="D115">
        <v>19.600000000000001</v>
      </c>
      <c r="E115">
        <v>19.780000999999999</v>
      </c>
      <c r="F115">
        <v>19.653196000000001</v>
      </c>
      <c r="G115">
        <v>272000</v>
      </c>
      <c r="I115" s="3">
        <v>43922</v>
      </c>
      <c r="J115">
        <v>21.92</v>
      </c>
      <c r="K115">
        <v>22.16</v>
      </c>
      <c r="L115">
        <v>20.690000999999999</v>
      </c>
      <c r="M115">
        <v>20.940000999999999</v>
      </c>
      <c r="N115">
        <v>20.768094999999999</v>
      </c>
      <c r="O115">
        <v>147800</v>
      </c>
      <c r="Q115" s="3">
        <v>43922</v>
      </c>
      <c r="R115">
        <v>12.73</v>
      </c>
      <c r="S115">
        <v>13.16</v>
      </c>
      <c r="T115">
        <v>12.32</v>
      </c>
      <c r="U115">
        <v>12.46</v>
      </c>
      <c r="V115">
        <v>12.46</v>
      </c>
      <c r="W115">
        <v>75500</v>
      </c>
      <c r="Y115" s="3">
        <v>43922</v>
      </c>
      <c r="Z115">
        <v>7459.5</v>
      </c>
      <c r="AA115">
        <v>7566.3701170000004</v>
      </c>
      <c r="AB115">
        <v>7301.9799800000001</v>
      </c>
      <c r="AC115">
        <v>7360.580078</v>
      </c>
      <c r="AD115">
        <v>7360.580078</v>
      </c>
      <c r="AE115">
        <v>3685510000</v>
      </c>
    </row>
    <row r="116" spans="1:31">
      <c r="A116" s="3">
        <v>43923</v>
      </c>
      <c r="B116">
        <v>19.733333999999999</v>
      </c>
      <c r="C116">
        <v>20.306667000000001</v>
      </c>
      <c r="D116">
        <v>19.266666000000001</v>
      </c>
      <c r="E116">
        <v>19.946667000000001</v>
      </c>
      <c r="F116">
        <v>19.818794</v>
      </c>
      <c r="G116">
        <v>286700</v>
      </c>
      <c r="I116" s="3">
        <v>43923</v>
      </c>
      <c r="J116">
        <v>20.85</v>
      </c>
      <c r="K116">
        <v>21.66</v>
      </c>
      <c r="L116">
        <v>20.010000000000002</v>
      </c>
      <c r="M116">
        <v>20.940000999999999</v>
      </c>
      <c r="N116">
        <v>20.768094999999999</v>
      </c>
      <c r="O116">
        <v>81400</v>
      </c>
      <c r="Q116" s="3">
        <v>43923</v>
      </c>
      <c r="R116">
        <v>12.33</v>
      </c>
      <c r="S116">
        <v>13.09</v>
      </c>
      <c r="T116">
        <v>12.33</v>
      </c>
      <c r="U116">
        <v>12.87</v>
      </c>
      <c r="V116">
        <v>12.87</v>
      </c>
      <c r="W116">
        <v>70900</v>
      </c>
      <c r="Y116" s="3">
        <v>43923</v>
      </c>
      <c r="Z116">
        <v>7317.4501950000003</v>
      </c>
      <c r="AA116">
        <v>7501.7001950000003</v>
      </c>
      <c r="AB116">
        <v>7307.9501950000003</v>
      </c>
      <c r="AC116">
        <v>7487.3100590000004</v>
      </c>
      <c r="AD116">
        <v>7487.3100590000004</v>
      </c>
      <c r="AE116">
        <v>3608190000</v>
      </c>
    </row>
    <row r="117" spans="1:31">
      <c r="A117" s="3">
        <v>43924</v>
      </c>
      <c r="B117">
        <v>19.686665999999999</v>
      </c>
      <c r="C117">
        <v>21.966667000000001</v>
      </c>
      <c r="D117">
        <v>18.853332999999999</v>
      </c>
      <c r="E117">
        <v>19.286667000000001</v>
      </c>
      <c r="F117">
        <v>19.163027</v>
      </c>
      <c r="G117">
        <v>182100</v>
      </c>
      <c r="I117" s="3">
        <v>43924</v>
      </c>
      <c r="J117">
        <v>20.77</v>
      </c>
      <c r="K117">
        <v>21.17</v>
      </c>
      <c r="L117">
        <v>19.040001</v>
      </c>
      <c r="M117">
        <v>19.329999999999998</v>
      </c>
      <c r="N117">
        <v>19.171312</v>
      </c>
      <c r="O117">
        <v>70500</v>
      </c>
      <c r="Q117" s="3">
        <v>43924</v>
      </c>
      <c r="R117">
        <v>12.64</v>
      </c>
      <c r="S117">
        <v>12.71</v>
      </c>
      <c r="T117">
        <v>11.67</v>
      </c>
      <c r="U117">
        <v>12.01</v>
      </c>
      <c r="V117">
        <v>12.01</v>
      </c>
      <c r="W117">
        <v>87300</v>
      </c>
      <c r="Y117" s="3">
        <v>43924</v>
      </c>
      <c r="Z117">
        <v>7477.2700199999999</v>
      </c>
      <c r="AA117">
        <v>7518.7202150000003</v>
      </c>
      <c r="AB117">
        <v>7288.1098629999997</v>
      </c>
      <c r="AC117">
        <v>7373.080078</v>
      </c>
      <c r="AD117">
        <v>7373.080078</v>
      </c>
      <c r="AE117">
        <v>3279100000</v>
      </c>
    </row>
    <row r="118" spans="1:31">
      <c r="A118" s="3">
        <v>43927</v>
      </c>
      <c r="B118">
        <v>20.106667000000002</v>
      </c>
      <c r="C118">
        <v>20.806667000000001</v>
      </c>
      <c r="D118">
        <v>19.333334000000001</v>
      </c>
      <c r="E118">
        <v>20.533332999999999</v>
      </c>
      <c r="F118">
        <v>20.401699000000001</v>
      </c>
      <c r="G118">
        <v>492900</v>
      </c>
      <c r="I118" s="3">
        <v>43927</v>
      </c>
      <c r="J118">
        <v>20.27</v>
      </c>
      <c r="K118">
        <v>21.299999</v>
      </c>
      <c r="L118">
        <v>20.07</v>
      </c>
      <c r="M118">
        <v>20.700001</v>
      </c>
      <c r="N118">
        <v>20.530066000000001</v>
      </c>
      <c r="O118">
        <v>92100</v>
      </c>
      <c r="Q118" s="3">
        <v>43927</v>
      </c>
      <c r="R118">
        <v>12.4</v>
      </c>
      <c r="S118">
        <v>13.05</v>
      </c>
      <c r="T118">
        <v>12.4</v>
      </c>
      <c r="U118">
        <v>12.59</v>
      </c>
      <c r="V118">
        <v>12.59</v>
      </c>
      <c r="W118">
        <v>82600</v>
      </c>
      <c r="Y118" s="3">
        <v>43927</v>
      </c>
      <c r="Z118">
        <v>7660.169922</v>
      </c>
      <c r="AA118">
        <v>7938.330078</v>
      </c>
      <c r="AB118">
        <v>7617.7900390000004</v>
      </c>
      <c r="AC118">
        <v>7913.2402339999999</v>
      </c>
      <c r="AD118">
        <v>7913.2402339999999</v>
      </c>
      <c r="AE118">
        <v>3849100000</v>
      </c>
    </row>
    <row r="119" spans="1:31">
      <c r="A119" s="3">
        <v>43928</v>
      </c>
      <c r="B119">
        <v>21.493334000000001</v>
      </c>
      <c r="C119">
        <v>21.746666000000001</v>
      </c>
      <c r="D119">
        <v>20.76</v>
      </c>
      <c r="E119">
        <v>21.08</v>
      </c>
      <c r="F119">
        <v>20.944862000000001</v>
      </c>
      <c r="G119">
        <v>261600</v>
      </c>
      <c r="I119" s="3">
        <v>43928</v>
      </c>
      <c r="J119">
        <v>21.700001</v>
      </c>
      <c r="K119">
        <v>22.35</v>
      </c>
      <c r="L119">
        <v>19.91</v>
      </c>
      <c r="M119">
        <v>20.25</v>
      </c>
      <c r="N119">
        <v>20.083759000000001</v>
      </c>
      <c r="O119">
        <v>137200</v>
      </c>
      <c r="Q119" s="3">
        <v>43928</v>
      </c>
      <c r="R119">
        <v>12.96</v>
      </c>
      <c r="S119">
        <v>13.02</v>
      </c>
      <c r="T119">
        <v>12.29</v>
      </c>
      <c r="U119">
        <v>12.32</v>
      </c>
      <c r="V119">
        <v>12.32</v>
      </c>
      <c r="W119">
        <v>48500</v>
      </c>
      <c r="Y119" s="3">
        <v>43928</v>
      </c>
      <c r="Z119">
        <v>8129.9902339999999</v>
      </c>
      <c r="AA119">
        <v>8146.4301759999998</v>
      </c>
      <c r="AB119">
        <v>7881.2202150000003</v>
      </c>
      <c r="AC119">
        <v>7887.2597660000001</v>
      </c>
      <c r="AD119">
        <v>7887.2597660000001</v>
      </c>
      <c r="AE119">
        <v>4069410000</v>
      </c>
    </row>
    <row r="120" spans="1:31">
      <c r="A120" s="3">
        <v>43929</v>
      </c>
      <c r="B120">
        <v>21.433332</v>
      </c>
      <c r="C120">
        <v>22.333334000000001</v>
      </c>
      <c r="D120">
        <v>21.139999</v>
      </c>
      <c r="E120">
        <v>21.84</v>
      </c>
      <c r="F120">
        <v>21.699988999999999</v>
      </c>
      <c r="G120">
        <v>268400</v>
      </c>
      <c r="I120" s="3">
        <v>43929</v>
      </c>
      <c r="J120">
        <v>20.83</v>
      </c>
      <c r="K120">
        <v>21.139999</v>
      </c>
      <c r="L120">
        <v>20</v>
      </c>
      <c r="M120">
        <v>20.870000999999998</v>
      </c>
      <c r="N120">
        <v>20.698668999999999</v>
      </c>
      <c r="O120">
        <v>135900</v>
      </c>
      <c r="Q120" s="3">
        <v>43929</v>
      </c>
      <c r="R120">
        <v>12.66</v>
      </c>
      <c r="S120">
        <v>12.86</v>
      </c>
      <c r="T120">
        <v>12.35</v>
      </c>
      <c r="U120">
        <v>12.63</v>
      </c>
      <c r="V120">
        <v>12.63</v>
      </c>
      <c r="W120">
        <v>47300</v>
      </c>
      <c r="Y120" s="3">
        <v>43929</v>
      </c>
      <c r="Z120">
        <v>7975.7202150000003</v>
      </c>
      <c r="AA120">
        <v>8114.4301759999998</v>
      </c>
      <c r="AB120">
        <v>7901.9399409999996</v>
      </c>
      <c r="AC120">
        <v>8090.8999020000001</v>
      </c>
      <c r="AD120">
        <v>8090.8999020000001</v>
      </c>
      <c r="AE120">
        <v>3470730000</v>
      </c>
    </row>
    <row r="121" spans="1:31">
      <c r="A121" s="3">
        <v>43930</v>
      </c>
      <c r="B121">
        <v>22.32</v>
      </c>
      <c r="C121">
        <v>23.5</v>
      </c>
      <c r="D121">
        <v>22.306667000000001</v>
      </c>
      <c r="E121">
        <v>23.373332999999999</v>
      </c>
      <c r="F121">
        <v>23.223493999999999</v>
      </c>
      <c r="G121">
        <v>261900</v>
      </c>
      <c r="I121" s="3">
        <v>43930</v>
      </c>
      <c r="J121">
        <v>21.35</v>
      </c>
      <c r="K121">
        <v>22.77</v>
      </c>
      <c r="L121">
        <v>21.129999000000002</v>
      </c>
      <c r="M121">
        <v>22.57</v>
      </c>
      <c r="N121">
        <v>22.384712</v>
      </c>
      <c r="O121">
        <v>74100</v>
      </c>
      <c r="Q121" s="3">
        <v>43930</v>
      </c>
      <c r="R121">
        <v>12.79</v>
      </c>
      <c r="S121">
        <v>13.33</v>
      </c>
      <c r="T121">
        <v>12.52</v>
      </c>
      <c r="U121">
        <v>13.01</v>
      </c>
      <c r="V121">
        <v>13.01</v>
      </c>
      <c r="W121">
        <v>60100</v>
      </c>
      <c r="Y121" s="3">
        <v>43930</v>
      </c>
      <c r="Z121">
        <v>8169.0097660000001</v>
      </c>
      <c r="AA121">
        <v>8227.9101559999999</v>
      </c>
      <c r="AB121">
        <v>8072.3198240000002</v>
      </c>
      <c r="AC121">
        <v>8153.580078</v>
      </c>
      <c r="AD121">
        <v>8153.580078</v>
      </c>
      <c r="AE121">
        <v>4123670000</v>
      </c>
    </row>
    <row r="122" spans="1:31">
      <c r="A122" s="3">
        <v>43934</v>
      </c>
      <c r="B122">
        <v>23.153334000000001</v>
      </c>
      <c r="C122">
        <v>23.68</v>
      </c>
      <c r="D122">
        <v>21.933332</v>
      </c>
      <c r="E122">
        <v>22.286667000000001</v>
      </c>
      <c r="F122">
        <v>22.143795000000001</v>
      </c>
      <c r="G122">
        <v>218700</v>
      </c>
      <c r="I122" s="3">
        <v>43934</v>
      </c>
      <c r="J122">
        <v>21.68</v>
      </c>
      <c r="K122">
        <v>22.219999000000001</v>
      </c>
      <c r="L122">
        <v>21.1</v>
      </c>
      <c r="M122">
        <v>21.83</v>
      </c>
      <c r="N122">
        <v>21.650787000000001</v>
      </c>
      <c r="O122">
        <v>82600</v>
      </c>
      <c r="Q122" s="3">
        <v>43934</v>
      </c>
      <c r="R122">
        <v>12.97</v>
      </c>
      <c r="S122">
        <v>13</v>
      </c>
      <c r="T122">
        <v>12.48</v>
      </c>
      <c r="U122">
        <v>12.9</v>
      </c>
      <c r="V122">
        <v>12.9</v>
      </c>
      <c r="W122">
        <v>26200</v>
      </c>
      <c r="Y122" s="3">
        <v>43934</v>
      </c>
      <c r="Z122">
        <v>8127.6899409999996</v>
      </c>
      <c r="AA122">
        <v>8200.4404300000006</v>
      </c>
      <c r="AB122">
        <v>8035.9501950000003</v>
      </c>
      <c r="AC122">
        <v>8192.4199219999991</v>
      </c>
      <c r="AD122">
        <v>8192.4199219999991</v>
      </c>
      <c r="AE122">
        <v>3146860000</v>
      </c>
    </row>
    <row r="123" spans="1:31">
      <c r="A123" s="3">
        <v>43935</v>
      </c>
      <c r="B123">
        <v>22.959999</v>
      </c>
      <c r="C123">
        <v>23.193332999999999</v>
      </c>
      <c r="D123">
        <v>21.860001</v>
      </c>
      <c r="E123">
        <v>22.446667000000001</v>
      </c>
      <c r="F123">
        <v>22.302769000000001</v>
      </c>
      <c r="G123">
        <v>190100</v>
      </c>
      <c r="I123" s="3">
        <v>43935</v>
      </c>
      <c r="J123">
        <v>20.959999</v>
      </c>
      <c r="K123">
        <v>21.92</v>
      </c>
      <c r="L123">
        <v>20.57</v>
      </c>
      <c r="M123">
        <v>21.66</v>
      </c>
      <c r="N123">
        <v>21.482182999999999</v>
      </c>
      <c r="O123">
        <v>150600</v>
      </c>
      <c r="Q123" s="3">
        <v>43935</v>
      </c>
      <c r="R123">
        <v>13.11</v>
      </c>
      <c r="S123">
        <v>13.37</v>
      </c>
      <c r="T123">
        <v>12.05</v>
      </c>
      <c r="U123">
        <v>12.18</v>
      </c>
      <c r="V123">
        <v>12.18</v>
      </c>
      <c r="W123">
        <v>45700</v>
      </c>
      <c r="Y123" s="3">
        <v>43935</v>
      </c>
      <c r="Z123">
        <v>8353.2099610000005</v>
      </c>
      <c r="AA123">
        <v>8531.1103519999997</v>
      </c>
      <c r="AB123">
        <v>8338.0800780000009</v>
      </c>
      <c r="AC123">
        <v>8515.7402340000008</v>
      </c>
      <c r="AD123">
        <v>8515.7402340000008</v>
      </c>
      <c r="AE123">
        <v>3732820000</v>
      </c>
    </row>
    <row r="124" spans="1:31">
      <c r="A124" s="3">
        <v>43936</v>
      </c>
      <c r="B124">
        <v>21.48</v>
      </c>
      <c r="C124">
        <v>22.02</v>
      </c>
      <c r="D124">
        <v>20.706666999999999</v>
      </c>
      <c r="E124">
        <v>21.486666</v>
      </c>
      <c r="F124">
        <v>21.348921000000001</v>
      </c>
      <c r="G124">
        <v>152000</v>
      </c>
      <c r="I124" s="3">
        <v>43936</v>
      </c>
      <c r="J124">
        <v>21.049999</v>
      </c>
      <c r="K124">
        <v>21.6</v>
      </c>
      <c r="L124">
        <v>20.93</v>
      </c>
      <c r="M124">
        <v>21.15</v>
      </c>
      <c r="N124">
        <v>20.976369999999999</v>
      </c>
      <c r="O124">
        <v>83800</v>
      </c>
      <c r="Q124" s="3">
        <v>43936</v>
      </c>
      <c r="R124">
        <v>12.01</v>
      </c>
      <c r="S124">
        <v>12.56</v>
      </c>
      <c r="T124">
        <v>11.72</v>
      </c>
      <c r="U124">
        <v>12</v>
      </c>
      <c r="V124">
        <v>12</v>
      </c>
      <c r="W124">
        <v>87200</v>
      </c>
      <c r="Y124" s="3">
        <v>43936</v>
      </c>
      <c r="Z124">
        <v>8355.9599610000005</v>
      </c>
      <c r="AA124">
        <v>8464.6601559999999</v>
      </c>
      <c r="AB124">
        <v>8308.7900389999995</v>
      </c>
      <c r="AC124">
        <v>8393.1796880000002</v>
      </c>
      <c r="AD124">
        <v>8393.1796880000002</v>
      </c>
      <c r="AE124">
        <v>3333750000</v>
      </c>
    </row>
    <row r="125" spans="1:31">
      <c r="A125" s="3">
        <v>43937</v>
      </c>
      <c r="B125">
        <v>21.52</v>
      </c>
      <c r="C125">
        <v>21.633333</v>
      </c>
      <c r="D125">
        <v>20.713332999999999</v>
      </c>
      <c r="E125">
        <v>21.513334</v>
      </c>
      <c r="F125">
        <v>21.375418</v>
      </c>
      <c r="G125">
        <v>170500</v>
      </c>
      <c r="I125" s="3">
        <v>43937</v>
      </c>
      <c r="J125">
        <v>21.26</v>
      </c>
      <c r="K125">
        <v>21.959999</v>
      </c>
      <c r="L125">
        <v>20.719999000000001</v>
      </c>
      <c r="M125">
        <v>21.84</v>
      </c>
      <c r="N125">
        <v>21.660706000000001</v>
      </c>
      <c r="O125">
        <v>121100</v>
      </c>
      <c r="Q125" s="3">
        <v>43937</v>
      </c>
      <c r="R125">
        <v>11.96</v>
      </c>
      <c r="S125">
        <v>11.96</v>
      </c>
      <c r="T125">
        <v>11.41</v>
      </c>
      <c r="U125">
        <v>11.66</v>
      </c>
      <c r="V125">
        <v>11.66</v>
      </c>
      <c r="W125">
        <v>83300</v>
      </c>
      <c r="Y125" s="3">
        <v>43937</v>
      </c>
      <c r="Z125">
        <v>8479.1103519999997</v>
      </c>
      <c r="AA125">
        <v>8560.1601559999999</v>
      </c>
      <c r="AB125">
        <v>8393.2695309999999</v>
      </c>
      <c r="AC125">
        <v>8532.3603519999997</v>
      </c>
      <c r="AD125">
        <v>8532.3603519999997</v>
      </c>
      <c r="AE125">
        <v>3995870000</v>
      </c>
    </row>
    <row r="126" spans="1:31">
      <c r="A126" s="3">
        <v>43938</v>
      </c>
      <c r="B126">
        <v>22.306667000000001</v>
      </c>
      <c r="C126">
        <v>22.926666000000001</v>
      </c>
      <c r="D126">
        <v>22.200001</v>
      </c>
      <c r="E126">
        <v>22.766666000000001</v>
      </c>
      <c r="F126">
        <v>22.620714</v>
      </c>
      <c r="G126">
        <v>140500</v>
      </c>
      <c r="I126" s="3">
        <v>43938</v>
      </c>
      <c r="J126">
        <v>22.620000999999998</v>
      </c>
      <c r="K126">
        <v>22.98</v>
      </c>
      <c r="L126">
        <v>21.629999000000002</v>
      </c>
      <c r="M126">
        <v>22.59</v>
      </c>
      <c r="N126">
        <v>22.404551000000001</v>
      </c>
      <c r="O126">
        <v>133900</v>
      </c>
      <c r="Q126" s="3">
        <v>43938</v>
      </c>
      <c r="R126">
        <v>11.95</v>
      </c>
      <c r="S126">
        <v>12.47</v>
      </c>
      <c r="T126">
        <v>11.68</v>
      </c>
      <c r="U126">
        <v>12.37</v>
      </c>
      <c r="V126">
        <v>12.37</v>
      </c>
      <c r="W126">
        <v>110100</v>
      </c>
      <c r="Y126" s="3">
        <v>43938</v>
      </c>
      <c r="Z126">
        <v>8667.4804690000001</v>
      </c>
      <c r="AA126">
        <v>8670.2998050000006</v>
      </c>
      <c r="AB126">
        <v>8531.6904300000006</v>
      </c>
      <c r="AC126">
        <v>8650.1396480000003</v>
      </c>
      <c r="AD126">
        <v>8650.1396480000003</v>
      </c>
      <c r="AE126">
        <v>4335020000</v>
      </c>
    </row>
    <row r="127" spans="1:31">
      <c r="A127" s="3">
        <v>43941</v>
      </c>
      <c r="B127">
        <v>22.26</v>
      </c>
      <c r="C127">
        <v>22.426666000000001</v>
      </c>
      <c r="D127">
        <v>21.693332999999999</v>
      </c>
      <c r="E127">
        <v>21.886666999999999</v>
      </c>
      <c r="F127">
        <v>21.746359000000002</v>
      </c>
      <c r="G127">
        <v>132100</v>
      </c>
      <c r="I127" s="3">
        <v>43941</v>
      </c>
      <c r="J127">
        <v>22.5</v>
      </c>
      <c r="K127">
        <v>23.82</v>
      </c>
      <c r="L127">
        <v>22.33</v>
      </c>
      <c r="M127">
        <v>23.200001</v>
      </c>
      <c r="N127">
        <v>23.009542</v>
      </c>
      <c r="O127">
        <v>118400</v>
      </c>
      <c r="Q127" s="3">
        <v>43941</v>
      </c>
      <c r="R127">
        <v>12.21</v>
      </c>
      <c r="S127">
        <v>12.44</v>
      </c>
      <c r="T127">
        <v>11.95</v>
      </c>
      <c r="U127">
        <v>12.24</v>
      </c>
      <c r="V127">
        <v>12.24</v>
      </c>
      <c r="W127">
        <v>78400</v>
      </c>
      <c r="Y127" s="3">
        <v>43941</v>
      </c>
      <c r="Z127">
        <v>8553.3798829999996</v>
      </c>
      <c r="AA127">
        <v>8684.9101559999999</v>
      </c>
      <c r="AB127">
        <v>8553.3798829999996</v>
      </c>
      <c r="AC127">
        <v>8560.7304690000001</v>
      </c>
      <c r="AD127">
        <v>8560.7304690000001</v>
      </c>
      <c r="AE127">
        <v>3796950000</v>
      </c>
    </row>
    <row r="128" spans="1:31">
      <c r="A128" s="3">
        <v>43942</v>
      </c>
      <c r="B128">
        <v>21.373332999999999</v>
      </c>
      <c r="C128">
        <v>21.586666000000001</v>
      </c>
      <c r="D128">
        <v>20.860001</v>
      </c>
      <c r="E128">
        <v>21.093333999999999</v>
      </c>
      <c r="F128">
        <v>20.958110999999999</v>
      </c>
      <c r="G128">
        <v>152200</v>
      </c>
      <c r="I128" s="3">
        <v>43942</v>
      </c>
      <c r="J128">
        <v>22.34</v>
      </c>
      <c r="K128">
        <v>23.02</v>
      </c>
      <c r="L128">
        <v>22.219999000000001</v>
      </c>
      <c r="M128">
        <v>22.719999000000001</v>
      </c>
      <c r="N128">
        <v>22.533481999999999</v>
      </c>
      <c r="O128">
        <v>56000</v>
      </c>
      <c r="Q128" s="3">
        <v>43942</v>
      </c>
      <c r="R128">
        <v>12.16</v>
      </c>
      <c r="S128">
        <v>12.62</v>
      </c>
      <c r="T128">
        <v>11.94</v>
      </c>
      <c r="U128">
        <v>12.37</v>
      </c>
      <c r="V128">
        <v>12.37</v>
      </c>
      <c r="W128">
        <v>69500</v>
      </c>
      <c r="Y128" s="3">
        <v>43942</v>
      </c>
      <c r="Z128">
        <v>8460.6904300000006</v>
      </c>
      <c r="AA128">
        <v>8480.2900389999995</v>
      </c>
      <c r="AB128">
        <v>8215.6904300000006</v>
      </c>
      <c r="AC128">
        <v>8263.2304690000001</v>
      </c>
      <c r="AD128">
        <v>8263.2304690000001</v>
      </c>
      <c r="AE128">
        <v>3756290000</v>
      </c>
    </row>
    <row r="129" spans="1:31">
      <c r="A129" s="3">
        <v>43943</v>
      </c>
      <c r="B129">
        <v>21.74</v>
      </c>
      <c r="C129">
        <v>21.973333</v>
      </c>
      <c r="D129">
        <v>20.940000999999999</v>
      </c>
      <c r="E129">
        <v>21.246666000000001</v>
      </c>
      <c r="F129">
        <v>21.11046</v>
      </c>
      <c r="G129">
        <v>142000</v>
      </c>
      <c r="I129" s="3">
        <v>43943</v>
      </c>
      <c r="J129">
        <v>23.129999000000002</v>
      </c>
      <c r="K129">
        <v>23.190000999999999</v>
      </c>
      <c r="L129">
        <v>22.049999</v>
      </c>
      <c r="M129">
        <v>22.16</v>
      </c>
      <c r="N129">
        <v>21.978079000000001</v>
      </c>
      <c r="O129">
        <v>90000</v>
      </c>
      <c r="Q129" s="3">
        <v>43943</v>
      </c>
      <c r="R129">
        <v>12.53</v>
      </c>
      <c r="S129">
        <v>12.97</v>
      </c>
      <c r="T129">
        <v>12.34</v>
      </c>
      <c r="U129">
        <v>12.85</v>
      </c>
      <c r="V129">
        <v>12.85</v>
      </c>
      <c r="W129">
        <v>50900</v>
      </c>
      <c r="Y129" s="3">
        <v>43943</v>
      </c>
      <c r="Z129">
        <v>8434.5498050000006</v>
      </c>
      <c r="AA129">
        <v>8537.3095699999994</v>
      </c>
      <c r="AB129">
        <v>8404.5400389999995</v>
      </c>
      <c r="AC129">
        <v>8495.3798829999996</v>
      </c>
      <c r="AD129">
        <v>8495.3798829999996</v>
      </c>
      <c r="AE129">
        <v>3025060000</v>
      </c>
    </row>
    <row r="130" spans="1:31">
      <c r="A130" s="3">
        <v>43944</v>
      </c>
      <c r="B130">
        <v>23.293333000000001</v>
      </c>
      <c r="C130">
        <v>23.58</v>
      </c>
      <c r="D130">
        <v>21.073333999999999</v>
      </c>
      <c r="E130">
        <v>22.713332999999999</v>
      </c>
      <c r="F130">
        <v>22.567723999999998</v>
      </c>
      <c r="G130">
        <v>243700</v>
      </c>
      <c r="I130" s="3">
        <v>43944</v>
      </c>
      <c r="J130">
        <v>22.559999000000001</v>
      </c>
      <c r="K130">
        <v>23.58</v>
      </c>
      <c r="L130">
        <v>22.24</v>
      </c>
      <c r="M130">
        <v>23</v>
      </c>
      <c r="N130">
        <v>22.811184000000001</v>
      </c>
      <c r="O130">
        <v>118700</v>
      </c>
      <c r="Q130" s="3">
        <v>43944</v>
      </c>
      <c r="R130">
        <v>12.87</v>
      </c>
      <c r="S130">
        <v>13.56</v>
      </c>
      <c r="T130">
        <v>12.87</v>
      </c>
      <c r="U130">
        <v>13.24</v>
      </c>
      <c r="V130">
        <v>13.24</v>
      </c>
      <c r="W130">
        <v>42500</v>
      </c>
      <c r="Y130" s="3">
        <v>43944</v>
      </c>
      <c r="Z130">
        <v>8528.8398440000001</v>
      </c>
      <c r="AA130">
        <v>8635.2304690000001</v>
      </c>
      <c r="AB130">
        <v>8475.2001949999994</v>
      </c>
      <c r="AC130">
        <v>8494.75</v>
      </c>
      <c r="AD130">
        <v>8494.75</v>
      </c>
      <c r="AE130">
        <v>3734720000</v>
      </c>
    </row>
    <row r="131" spans="1:31">
      <c r="A131" s="3">
        <v>43945</v>
      </c>
      <c r="B131">
        <v>22.98</v>
      </c>
      <c r="C131">
        <v>23.5</v>
      </c>
      <c r="D131">
        <v>22.653334000000001</v>
      </c>
      <c r="E131">
        <v>23.166665999999999</v>
      </c>
      <c r="F131">
        <v>23.018149999999999</v>
      </c>
      <c r="G131">
        <v>367700</v>
      </c>
      <c r="I131" s="3">
        <v>43945</v>
      </c>
      <c r="J131">
        <v>23.059999000000001</v>
      </c>
      <c r="K131">
        <v>23.639999</v>
      </c>
      <c r="L131">
        <v>22.809999000000001</v>
      </c>
      <c r="M131">
        <v>23.09</v>
      </c>
      <c r="N131">
        <v>22.900445999999999</v>
      </c>
      <c r="O131">
        <v>58200</v>
      </c>
      <c r="Q131" s="3">
        <v>43945</v>
      </c>
      <c r="R131">
        <v>13.21</v>
      </c>
      <c r="S131">
        <v>13.27</v>
      </c>
      <c r="T131">
        <v>12.72</v>
      </c>
      <c r="U131">
        <v>12.82</v>
      </c>
      <c r="V131">
        <v>12.82</v>
      </c>
      <c r="W131">
        <v>33600</v>
      </c>
      <c r="Y131" s="3">
        <v>43945</v>
      </c>
      <c r="Z131">
        <v>8530.0800780000009</v>
      </c>
      <c r="AA131">
        <v>8642.9296880000002</v>
      </c>
      <c r="AB131">
        <v>8464.4199219999991</v>
      </c>
      <c r="AC131">
        <v>8634.5195309999999</v>
      </c>
      <c r="AD131">
        <v>8634.5195309999999</v>
      </c>
      <c r="AE131">
        <v>3673170000</v>
      </c>
    </row>
    <row r="132" spans="1:31">
      <c r="A132" s="3">
        <v>43948</v>
      </c>
      <c r="B132">
        <v>23.200001</v>
      </c>
      <c r="C132">
        <v>24.006665999999999</v>
      </c>
      <c r="D132">
        <v>22.68</v>
      </c>
      <c r="E132">
        <v>23.9</v>
      </c>
      <c r="F132">
        <v>23.746784000000002</v>
      </c>
      <c r="G132">
        <v>167000</v>
      </c>
      <c r="I132" s="3">
        <v>43948</v>
      </c>
      <c r="J132">
        <v>23.440000999999999</v>
      </c>
      <c r="K132">
        <v>23.93</v>
      </c>
      <c r="L132">
        <v>23.25</v>
      </c>
      <c r="M132">
        <v>23.879999000000002</v>
      </c>
      <c r="N132">
        <v>23.683958000000001</v>
      </c>
      <c r="O132">
        <v>52400</v>
      </c>
      <c r="Q132" s="3">
        <v>43948</v>
      </c>
      <c r="R132">
        <v>13.07</v>
      </c>
      <c r="S132">
        <v>14.01</v>
      </c>
      <c r="T132">
        <v>12.9</v>
      </c>
      <c r="U132">
        <v>13.93</v>
      </c>
      <c r="V132">
        <v>13.93</v>
      </c>
      <c r="W132">
        <v>59500</v>
      </c>
      <c r="Y132" s="3">
        <v>43948</v>
      </c>
      <c r="Z132">
        <v>8717.9804690000001</v>
      </c>
      <c r="AA132">
        <v>8754.5703130000002</v>
      </c>
      <c r="AB132">
        <v>8697.3701170000004</v>
      </c>
      <c r="AC132">
        <v>8730.1601559999999</v>
      </c>
      <c r="AD132">
        <v>8730.1601559999999</v>
      </c>
      <c r="AE132">
        <v>3678460000</v>
      </c>
    </row>
    <row r="133" spans="1:31">
      <c r="A133" s="3">
        <v>43949</v>
      </c>
      <c r="B133">
        <v>24.559999000000001</v>
      </c>
      <c r="C133">
        <v>25.233333999999999</v>
      </c>
      <c r="D133">
        <v>24.273333000000001</v>
      </c>
      <c r="E133">
        <v>24.360001</v>
      </c>
      <c r="F133">
        <v>24.203835000000002</v>
      </c>
      <c r="G133">
        <v>283100</v>
      </c>
      <c r="I133" s="3">
        <v>43949</v>
      </c>
      <c r="J133">
        <v>24.51</v>
      </c>
      <c r="K133">
        <v>24.610001</v>
      </c>
      <c r="L133">
        <v>23.92</v>
      </c>
      <c r="M133">
        <v>24.16</v>
      </c>
      <c r="N133">
        <v>23.961659999999998</v>
      </c>
      <c r="O133">
        <v>70100</v>
      </c>
      <c r="Q133" s="3">
        <v>43949</v>
      </c>
      <c r="R133">
        <v>14.05</v>
      </c>
      <c r="S133">
        <v>14.69</v>
      </c>
      <c r="T133">
        <v>14.05</v>
      </c>
      <c r="U133">
        <v>14.28</v>
      </c>
      <c r="V133">
        <v>14.28</v>
      </c>
      <c r="W133">
        <v>95700</v>
      </c>
      <c r="Y133" s="3">
        <v>43949</v>
      </c>
      <c r="Z133">
        <v>8825.6904300000006</v>
      </c>
      <c r="AA133">
        <v>8830.5703130000002</v>
      </c>
      <c r="AB133">
        <v>8600.7001949999994</v>
      </c>
      <c r="AC133">
        <v>8607.7304690000001</v>
      </c>
      <c r="AD133">
        <v>8607.7304690000001</v>
      </c>
      <c r="AE133">
        <v>3707540000</v>
      </c>
    </row>
    <row r="134" spans="1:31">
      <c r="A134" s="3">
        <v>43950</v>
      </c>
      <c r="B134">
        <v>25.373332999999999</v>
      </c>
      <c r="C134">
        <v>26.379999000000002</v>
      </c>
      <c r="D134">
        <v>25.206666999999999</v>
      </c>
      <c r="E134">
        <v>25.879999000000002</v>
      </c>
      <c r="F134">
        <v>25.714089999999999</v>
      </c>
      <c r="G134">
        <v>293000</v>
      </c>
      <c r="I134" s="3">
        <v>43950</v>
      </c>
      <c r="J134">
        <v>24.940000999999999</v>
      </c>
      <c r="K134">
        <v>24.969999000000001</v>
      </c>
      <c r="L134">
        <v>24.27</v>
      </c>
      <c r="M134">
        <v>24.76</v>
      </c>
      <c r="N134">
        <v>24.556733999999999</v>
      </c>
      <c r="O134">
        <v>85200</v>
      </c>
      <c r="Q134" s="3">
        <v>43950</v>
      </c>
      <c r="R134">
        <v>14.81</v>
      </c>
      <c r="S134">
        <v>14.89</v>
      </c>
      <c r="T134">
        <v>14.4</v>
      </c>
      <c r="U134">
        <v>14.73</v>
      </c>
      <c r="V134">
        <v>14.73</v>
      </c>
      <c r="W134">
        <v>72100</v>
      </c>
      <c r="Y134" s="3">
        <v>43950</v>
      </c>
      <c r="Z134">
        <v>8802.7001949999994</v>
      </c>
      <c r="AA134">
        <v>8957.2695309999999</v>
      </c>
      <c r="AB134">
        <v>8765.0097659999992</v>
      </c>
      <c r="AC134">
        <v>8914.7099610000005</v>
      </c>
      <c r="AD134">
        <v>8914.7099610000005</v>
      </c>
      <c r="AE134">
        <v>4378540000</v>
      </c>
    </row>
    <row r="135" spans="1:31">
      <c r="A135" s="3">
        <v>43951</v>
      </c>
      <c r="B135">
        <v>25.306667000000001</v>
      </c>
      <c r="C135">
        <v>25.513334</v>
      </c>
      <c r="D135">
        <v>24.713332999999999</v>
      </c>
      <c r="E135">
        <v>25</v>
      </c>
      <c r="F135">
        <v>24.839732999999999</v>
      </c>
      <c r="G135">
        <v>281400</v>
      </c>
      <c r="I135" s="3">
        <v>43951</v>
      </c>
      <c r="J135">
        <v>24.23</v>
      </c>
      <c r="K135">
        <v>24.59</v>
      </c>
      <c r="L135">
        <v>23.74</v>
      </c>
      <c r="M135">
        <v>24.030000999999999</v>
      </c>
      <c r="N135">
        <v>23.832726999999998</v>
      </c>
      <c r="O135">
        <v>100800</v>
      </c>
      <c r="Q135" s="3">
        <v>43951</v>
      </c>
      <c r="R135">
        <v>14.43</v>
      </c>
      <c r="S135">
        <v>14.43</v>
      </c>
      <c r="T135">
        <v>13.84</v>
      </c>
      <c r="U135">
        <v>13.93</v>
      </c>
      <c r="V135">
        <v>13.93</v>
      </c>
      <c r="W135">
        <v>51500</v>
      </c>
      <c r="Y135" s="3">
        <v>43951</v>
      </c>
      <c r="Z135">
        <v>8911.0195309999999</v>
      </c>
      <c r="AA135">
        <v>8926.1103519999997</v>
      </c>
      <c r="AB135">
        <v>8825.8300780000009</v>
      </c>
      <c r="AC135">
        <v>8889.5498050000006</v>
      </c>
      <c r="AD135">
        <v>8889.5498050000006</v>
      </c>
      <c r="AE135">
        <v>4316380000</v>
      </c>
    </row>
    <row r="136" spans="1:31">
      <c r="A136" s="3">
        <v>43952</v>
      </c>
      <c r="B136">
        <v>24.413333999999999</v>
      </c>
      <c r="C136">
        <v>25.113333000000001</v>
      </c>
      <c r="D136">
        <v>23.733333999999999</v>
      </c>
      <c r="E136">
        <v>24.233333999999999</v>
      </c>
      <c r="F136">
        <v>24.077981999999999</v>
      </c>
      <c r="G136">
        <v>542100</v>
      </c>
      <c r="I136" s="3">
        <v>43952</v>
      </c>
      <c r="J136">
        <v>23.57</v>
      </c>
      <c r="K136">
        <v>24.24</v>
      </c>
      <c r="L136">
        <v>22.440000999999999</v>
      </c>
      <c r="M136">
        <v>23.1</v>
      </c>
      <c r="N136">
        <v>22.910361999999999</v>
      </c>
      <c r="O136">
        <v>102600</v>
      </c>
      <c r="Q136" s="3">
        <v>43952</v>
      </c>
      <c r="R136">
        <v>14.08</v>
      </c>
      <c r="S136">
        <v>14.18</v>
      </c>
      <c r="T136">
        <v>12.87</v>
      </c>
      <c r="U136">
        <v>14.16</v>
      </c>
      <c r="V136">
        <v>14.16</v>
      </c>
      <c r="W136">
        <v>48800</v>
      </c>
      <c r="Y136" s="3">
        <v>43952</v>
      </c>
      <c r="Z136">
        <v>8681.2900389999995</v>
      </c>
      <c r="AA136">
        <v>8754.4599610000005</v>
      </c>
      <c r="AB136">
        <v>8566.8398440000001</v>
      </c>
      <c r="AC136">
        <v>8604.9501949999994</v>
      </c>
      <c r="AD136">
        <v>8604.9501949999994</v>
      </c>
      <c r="AE136">
        <v>3722520000</v>
      </c>
    </row>
    <row r="137" spans="1:31">
      <c r="A137" s="3">
        <v>43955</v>
      </c>
      <c r="B137">
        <v>23.879999000000002</v>
      </c>
      <c r="C137">
        <v>24.52</v>
      </c>
      <c r="D137">
        <v>23.313334000000001</v>
      </c>
      <c r="E137">
        <v>24.446667000000001</v>
      </c>
      <c r="F137">
        <v>24.289946</v>
      </c>
      <c r="G137">
        <v>261900</v>
      </c>
      <c r="I137" s="3">
        <v>43955</v>
      </c>
      <c r="J137">
        <v>22.950001</v>
      </c>
      <c r="K137">
        <v>23.360001</v>
      </c>
      <c r="L137">
        <v>22.26</v>
      </c>
      <c r="M137">
        <v>22.73</v>
      </c>
      <c r="N137">
        <v>22.543398</v>
      </c>
      <c r="O137">
        <v>97400</v>
      </c>
      <c r="Q137" s="3">
        <v>43955</v>
      </c>
      <c r="R137">
        <v>13.75</v>
      </c>
      <c r="S137">
        <v>13.89</v>
      </c>
      <c r="T137">
        <v>13.04</v>
      </c>
      <c r="U137">
        <v>13.04</v>
      </c>
      <c r="V137">
        <v>13.04</v>
      </c>
      <c r="W137">
        <v>52300</v>
      </c>
      <c r="Y137" s="3">
        <v>43955</v>
      </c>
      <c r="Z137">
        <v>8555.3203130000002</v>
      </c>
      <c r="AA137">
        <v>8715.8203130000002</v>
      </c>
      <c r="AB137">
        <v>8537.8300780000009</v>
      </c>
      <c r="AC137">
        <v>8710.7099610000005</v>
      </c>
      <c r="AD137">
        <v>8710.7099610000005</v>
      </c>
      <c r="AE137">
        <v>3422150000</v>
      </c>
    </row>
    <row r="138" spans="1:31">
      <c r="A138" s="3">
        <v>43956</v>
      </c>
      <c r="B138">
        <v>24.780000999999999</v>
      </c>
      <c r="C138">
        <v>25.266666000000001</v>
      </c>
      <c r="D138">
        <v>24.306667000000001</v>
      </c>
      <c r="E138">
        <v>24.513334</v>
      </c>
      <c r="F138">
        <v>24.356186000000001</v>
      </c>
      <c r="G138">
        <v>235700</v>
      </c>
      <c r="I138" s="3">
        <v>43956</v>
      </c>
      <c r="J138">
        <v>23.139999</v>
      </c>
      <c r="K138">
        <v>24.860001</v>
      </c>
      <c r="L138">
        <v>23.049999</v>
      </c>
      <c r="M138">
        <v>23.34</v>
      </c>
      <c r="N138">
        <v>23.148392000000001</v>
      </c>
      <c r="O138">
        <v>125600</v>
      </c>
      <c r="Q138" s="3">
        <v>43956</v>
      </c>
      <c r="R138">
        <v>13.17</v>
      </c>
      <c r="S138">
        <v>13.82</v>
      </c>
      <c r="T138">
        <v>13.01</v>
      </c>
      <c r="U138">
        <v>13.07</v>
      </c>
      <c r="V138">
        <v>13.07</v>
      </c>
      <c r="W138">
        <v>51500</v>
      </c>
      <c r="Y138" s="3">
        <v>43956</v>
      </c>
      <c r="Z138">
        <v>8809.6601559999999</v>
      </c>
      <c r="AA138">
        <v>8909.9599610000005</v>
      </c>
      <c r="AB138">
        <v>8781.3095699999994</v>
      </c>
      <c r="AC138">
        <v>8809.1201170000004</v>
      </c>
      <c r="AD138">
        <v>8809.1201170000004</v>
      </c>
      <c r="AE138">
        <v>3913360000</v>
      </c>
    </row>
    <row r="139" spans="1:31">
      <c r="A139" s="3">
        <v>43957</v>
      </c>
      <c r="B139">
        <v>24.719999000000001</v>
      </c>
      <c r="C139">
        <v>24.813334000000001</v>
      </c>
      <c r="D139">
        <v>23.913333999999999</v>
      </c>
      <c r="E139">
        <v>23.966667000000001</v>
      </c>
      <c r="F139">
        <v>23.897516</v>
      </c>
      <c r="G139">
        <v>243900</v>
      </c>
      <c r="I139" s="3">
        <v>43957</v>
      </c>
      <c r="J139">
        <v>23.200001</v>
      </c>
      <c r="K139">
        <v>24.23</v>
      </c>
      <c r="L139">
        <v>19.760000000000002</v>
      </c>
      <c r="M139">
        <v>20.02</v>
      </c>
      <c r="N139">
        <v>19.855647999999999</v>
      </c>
      <c r="O139">
        <v>230700</v>
      </c>
      <c r="Q139" s="3">
        <v>43957</v>
      </c>
      <c r="R139">
        <v>13.03</v>
      </c>
      <c r="S139">
        <v>13.32</v>
      </c>
      <c r="T139">
        <v>12.63</v>
      </c>
      <c r="U139">
        <v>12.95</v>
      </c>
      <c r="V139">
        <v>12.95</v>
      </c>
      <c r="W139">
        <v>41200</v>
      </c>
      <c r="Y139" s="3">
        <v>43957</v>
      </c>
      <c r="Z139">
        <v>8874.7001949999994</v>
      </c>
      <c r="AA139">
        <v>8933.25</v>
      </c>
      <c r="AB139">
        <v>8819.3701170000004</v>
      </c>
      <c r="AC139">
        <v>8854.3896480000003</v>
      </c>
      <c r="AD139">
        <v>8854.3896480000003</v>
      </c>
      <c r="AE139">
        <v>3620030000</v>
      </c>
    </row>
    <row r="140" spans="1:31">
      <c r="A140" s="3">
        <v>43958</v>
      </c>
      <c r="B140">
        <v>24.353332999999999</v>
      </c>
      <c r="C140">
        <v>24.906666000000001</v>
      </c>
      <c r="D140">
        <v>24.173334000000001</v>
      </c>
      <c r="E140">
        <v>24.533332999999999</v>
      </c>
      <c r="F140">
        <v>24.462547000000001</v>
      </c>
      <c r="G140">
        <v>206700</v>
      </c>
      <c r="I140" s="3">
        <v>43958</v>
      </c>
      <c r="J140">
        <v>20.110001</v>
      </c>
      <c r="K140">
        <v>21.870000999999998</v>
      </c>
      <c r="L140">
        <v>19.75</v>
      </c>
      <c r="M140">
        <v>21.82</v>
      </c>
      <c r="N140">
        <v>21.640868999999999</v>
      </c>
      <c r="O140">
        <v>164100</v>
      </c>
      <c r="Q140" s="3">
        <v>43958</v>
      </c>
      <c r="R140">
        <v>13.23</v>
      </c>
      <c r="S140">
        <v>13.23</v>
      </c>
      <c r="T140">
        <v>12.81</v>
      </c>
      <c r="U140">
        <v>12.95</v>
      </c>
      <c r="V140">
        <v>12.95</v>
      </c>
      <c r="W140">
        <v>43100</v>
      </c>
      <c r="Y140" s="3">
        <v>43958</v>
      </c>
      <c r="Z140">
        <v>8973.7802730000003</v>
      </c>
      <c r="AA140">
        <v>9015.9902340000008</v>
      </c>
      <c r="AB140">
        <v>8932.8603519999997</v>
      </c>
      <c r="AC140">
        <v>8979.6601559999999</v>
      </c>
      <c r="AD140">
        <v>8979.6601559999999</v>
      </c>
      <c r="AE140">
        <v>3762070000</v>
      </c>
    </row>
    <row r="141" spans="1:31">
      <c r="A141" s="3">
        <v>43959</v>
      </c>
      <c r="B141">
        <v>25.16</v>
      </c>
      <c r="C141">
        <v>25.719999000000001</v>
      </c>
      <c r="D141">
        <v>24.84</v>
      </c>
      <c r="E141">
        <v>25.58</v>
      </c>
      <c r="F141">
        <v>25.506195000000002</v>
      </c>
      <c r="G141">
        <v>176400</v>
      </c>
      <c r="I141" s="3">
        <v>43959</v>
      </c>
      <c r="J141">
        <v>23.73</v>
      </c>
      <c r="K141">
        <v>23.889999</v>
      </c>
      <c r="L141">
        <v>22.85</v>
      </c>
      <c r="M141">
        <v>23.41</v>
      </c>
      <c r="N141">
        <v>23.217817</v>
      </c>
      <c r="O141">
        <v>141500</v>
      </c>
      <c r="Q141" s="3">
        <v>43959</v>
      </c>
      <c r="R141">
        <v>13.32</v>
      </c>
      <c r="S141">
        <v>13.62</v>
      </c>
      <c r="T141">
        <v>12.93</v>
      </c>
      <c r="U141">
        <v>13.21</v>
      </c>
      <c r="V141">
        <v>13.21</v>
      </c>
      <c r="W141">
        <v>49600</v>
      </c>
      <c r="Y141" s="3">
        <v>43959</v>
      </c>
      <c r="Z141">
        <v>9056.8896480000003</v>
      </c>
      <c r="AA141">
        <v>9125.9804690000001</v>
      </c>
      <c r="AB141">
        <v>9018.2099610000005</v>
      </c>
      <c r="AC141">
        <v>9121.3203130000002</v>
      </c>
      <c r="AD141">
        <v>9121.3203130000002</v>
      </c>
      <c r="AE141">
        <v>3777340000</v>
      </c>
    </row>
    <row r="142" spans="1:31">
      <c r="A142" s="3">
        <v>43962</v>
      </c>
      <c r="B142">
        <v>25.273333000000001</v>
      </c>
      <c r="C142">
        <v>25.666665999999999</v>
      </c>
      <c r="D142">
        <v>24.706666999999999</v>
      </c>
      <c r="E142">
        <v>25.253333999999999</v>
      </c>
      <c r="F142">
        <v>25.180471000000001</v>
      </c>
      <c r="G142">
        <v>245000</v>
      </c>
      <c r="I142" s="3">
        <v>43962</v>
      </c>
      <c r="J142">
        <v>23.27</v>
      </c>
      <c r="K142">
        <v>23.41</v>
      </c>
      <c r="L142">
        <v>22.379999000000002</v>
      </c>
      <c r="M142">
        <v>22.440000999999999</v>
      </c>
      <c r="N142">
        <v>22.255780999999999</v>
      </c>
      <c r="O142">
        <v>115400</v>
      </c>
      <c r="Q142" s="3">
        <v>43962</v>
      </c>
      <c r="R142">
        <v>13.11</v>
      </c>
      <c r="S142">
        <v>13.2</v>
      </c>
      <c r="T142">
        <v>12.58</v>
      </c>
      <c r="U142">
        <v>12.71</v>
      </c>
      <c r="V142">
        <v>12.71</v>
      </c>
      <c r="W142">
        <v>67000</v>
      </c>
      <c r="Y142" s="3">
        <v>43962</v>
      </c>
      <c r="Z142">
        <v>9054.9101559999999</v>
      </c>
      <c r="AA142">
        <v>9241.9199219999991</v>
      </c>
      <c r="AB142">
        <v>9053.1699219999991</v>
      </c>
      <c r="AC142">
        <v>9192.3398440000001</v>
      </c>
      <c r="AD142">
        <v>9192.3398440000001</v>
      </c>
      <c r="AE142">
        <v>3898690000</v>
      </c>
    </row>
    <row r="143" spans="1:31">
      <c r="A143" s="3">
        <v>43963</v>
      </c>
      <c r="B143">
        <v>25.293333000000001</v>
      </c>
      <c r="C143">
        <v>25.453333000000001</v>
      </c>
      <c r="D143">
        <v>23.806667000000001</v>
      </c>
      <c r="E143">
        <v>23.873332999999999</v>
      </c>
      <c r="F143">
        <v>23.804451</v>
      </c>
      <c r="G143">
        <v>656300</v>
      </c>
      <c r="I143" s="3">
        <v>43963</v>
      </c>
      <c r="J143">
        <v>22.6</v>
      </c>
      <c r="K143">
        <v>23.32</v>
      </c>
      <c r="L143">
        <v>20.77</v>
      </c>
      <c r="M143">
        <v>21.219999000000001</v>
      </c>
      <c r="N143">
        <v>21.045794999999998</v>
      </c>
      <c r="O143">
        <v>140000</v>
      </c>
      <c r="Q143" s="3">
        <v>43963</v>
      </c>
      <c r="R143">
        <v>12.74</v>
      </c>
      <c r="S143">
        <v>12.77</v>
      </c>
      <c r="T143">
        <v>12.34</v>
      </c>
      <c r="U143">
        <v>12.42</v>
      </c>
      <c r="V143">
        <v>12.42</v>
      </c>
      <c r="W143">
        <v>88300</v>
      </c>
      <c r="Y143" s="3">
        <v>43963</v>
      </c>
      <c r="Z143">
        <v>9225.1503909999992</v>
      </c>
      <c r="AA143">
        <v>9250.9599610000005</v>
      </c>
      <c r="AB143">
        <v>9000.0703130000002</v>
      </c>
      <c r="AC143">
        <v>9002.5498050000006</v>
      </c>
      <c r="AD143">
        <v>9002.5498050000006</v>
      </c>
      <c r="AE143">
        <v>4315070000</v>
      </c>
    </row>
    <row r="144" spans="1:31">
      <c r="A144" s="3">
        <v>43964</v>
      </c>
      <c r="B144">
        <v>23.786667000000001</v>
      </c>
      <c r="C144">
        <v>23.933332</v>
      </c>
      <c r="D144">
        <v>23.173334000000001</v>
      </c>
      <c r="E144">
        <v>23.440000999999999</v>
      </c>
      <c r="F144">
        <v>23.37237</v>
      </c>
      <c r="G144">
        <v>241100</v>
      </c>
      <c r="I144" s="3">
        <v>43964</v>
      </c>
      <c r="J144">
        <v>21.049999</v>
      </c>
      <c r="K144">
        <v>21.200001</v>
      </c>
      <c r="L144">
        <v>20.18</v>
      </c>
      <c r="M144">
        <v>20.610001</v>
      </c>
      <c r="N144">
        <v>20.440804</v>
      </c>
      <c r="O144">
        <v>125200</v>
      </c>
      <c r="Q144" s="3">
        <v>43964</v>
      </c>
      <c r="R144">
        <v>12.34</v>
      </c>
      <c r="S144">
        <v>12.36</v>
      </c>
      <c r="T144">
        <v>11.78</v>
      </c>
      <c r="U144">
        <v>12.24</v>
      </c>
      <c r="V144">
        <v>12.24</v>
      </c>
      <c r="W144">
        <v>39500</v>
      </c>
      <c r="Y144" s="3">
        <v>43964</v>
      </c>
      <c r="Z144">
        <v>9006.0498050000006</v>
      </c>
      <c r="AA144">
        <v>9074.1601559999999</v>
      </c>
      <c r="AB144">
        <v>8752.6796880000002</v>
      </c>
      <c r="AC144">
        <v>8863.1699219999991</v>
      </c>
      <c r="AD144">
        <v>8863.1699219999991</v>
      </c>
      <c r="AE144">
        <v>4244110000</v>
      </c>
    </row>
    <row r="145" spans="1:31">
      <c r="A145" s="3">
        <v>43965</v>
      </c>
      <c r="B145">
        <v>22.993334000000001</v>
      </c>
      <c r="C145">
        <v>23.4</v>
      </c>
      <c r="D145">
        <v>22.139999</v>
      </c>
      <c r="E145">
        <v>23.366667</v>
      </c>
      <c r="F145">
        <v>23.299247999999999</v>
      </c>
      <c r="G145">
        <v>191100</v>
      </c>
      <c r="I145" s="3">
        <v>43965</v>
      </c>
      <c r="J145">
        <v>20.120000999999998</v>
      </c>
      <c r="K145">
        <v>20.98</v>
      </c>
      <c r="L145">
        <v>19.57</v>
      </c>
      <c r="M145">
        <v>20.98</v>
      </c>
      <c r="N145">
        <v>20.909217999999999</v>
      </c>
      <c r="O145">
        <v>112900</v>
      </c>
      <c r="Q145" s="3">
        <v>43965</v>
      </c>
      <c r="R145">
        <v>11.93</v>
      </c>
      <c r="S145">
        <v>12.09</v>
      </c>
      <c r="T145">
        <v>11.7</v>
      </c>
      <c r="U145">
        <v>12.03</v>
      </c>
      <c r="V145">
        <v>12.03</v>
      </c>
      <c r="W145">
        <v>41200</v>
      </c>
      <c r="Y145" s="3">
        <v>43965</v>
      </c>
      <c r="Z145">
        <v>8788.0400389999995</v>
      </c>
      <c r="AA145">
        <v>8945.7099610000005</v>
      </c>
      <c r="AB145">
        <v>8705.25</v>
      </c>
      <c r="AC145">
        <v>8943.7197269999997</v>
      </c>
      <c r="AD145">
        <v>8943.7197269999997</v>
      </c>
      <c r="AE145">
        <v>3945080000</v>
      </c>
    </row>
    <row r="146" spans="1:31">
      <c r="A146" s="3">
        <v>43966</v>
      </c>
      <c r="B146">
        <v>23.26</v>
      </c>
      <c r="C146">
        <v>23.9</v>
      </c>
      <c r="D146">
        <v>23.26</v>
      </c>
      <c r="E146">
        <v>23.833334000000001</v>
      </c>
      <c r="F146">
        <v>23.764568000000001</v>
      </c>
      <c r="G146">
        <v>188100</v>
      </c>
      <c r="I146" s="3">
        <v>43966</v>
      </c>
      <c r="J146">
        <v>20.860001</v>
      </c>
      <c r="K146">
        <v>21.190000999999999</v>
      </c>
      <c r="L146">
        <v>20.52</v>
      </c>
      <c r="M146">
        <v>20.889999</v>
      </c>
      <c r="N146">
        <v>20.819521000000002</v>
      </c>
      <c r="O146">
        <v>66400</v>
      </c>
      <c r="Q146" s="3">
        <v>43966</v>
      </c>
      <c r="R146">
        <v>12.01</v>
      </c>
      <c r="S146">
        <v>12.06</v>
      </c>
      <c r="T146">
        <v>11.83</v>
      </c>
      <c r="U146">
        <v>11.88</v>
      </c>
      <c r="V146">
        <v>11.88</v>
      </c>
      <c r="W146">
        <v>38200</v>
      </c>
      <c r="Y146" s="3">
        <v>43966</v>
      </c>
      <c r="Z146">
        <v>8839.9902340000008</v>
      </c>
      <c r="AA146">
        <v>9018.4003909999992</v>
      </c>
      <c r="AB146">
        <v>8821.3798829999996</v>
      </c>
      <c r="AC146">
        <v>9014.5595699999994</v>
      </c>
      <c r="AD146">
        <v>9014.5595699999994</v>
      </c>
      <c r="AE146">
        <v>4221500000</v>
      </c>
    </row>
    <row r="147" spans="1:31">
      <c r="A147" s="3">
        <v>43969</v>
      </c>
      <c r="B147">
        <v>24.806667000000001</v>
      </c>
      <c r="C147">
        <v>25.92</v>
      </c>
      <c r="D147">
        <v>24.806667000000001</v>
      </c>
      <c r="E147">
        <v>25.84</v>
      </c>
      <c r="F147">
        <v>25.765443999999999</v>
      </c>
      <c r="G147">
        <v>236100</v>
      </c>
      <c r="I147" s="3">
        <v>43969</v>
      </c>
      <c r="J147">
        <v>21.780000999999999</v>
      </c>
      <c r="K147">
        <v>22.68</v>
      </c>
      <c r="L147">
        <v>21.780000999999999</v>
      </c>
      <c r="M147">
        <v>22.440000999999999</v>
      </c>
      <c r="N147">
        <v>22.364291999999999</v>
      </c>
      <c r="O147">
        <v>129300</v>
      </c>
      <c r="Q147" s="3">
        <v>43969</v>
      </c>
      <c r="R147">
        <v>12.31</v>
      </c>
      <c r="S147">
        <v>12.98</v>
      </c>
      <c r="T147">
        <v>12.31</v>
      </c>
      <c r="U147">
        <v>12.96</v>
      </c>
      <c r="V147">
        <v>12.96</v>
      </c>
      <c r="W147">
        <v>36800</v>
      </c>
      <c r="Y147" s="3">
        <v>43969</v>
      </c>
      <c r="Z147">
        <v>9177.1503909999992</v>
      </c>
      <c r="AA147">
        <v>9267.2197269999997</v>
      </c>
      <c r="AB147">
        <v>9154.3496090000008</v>
      </c>
      <c r="AC147">
        <v>9234.8300780000009</v>
      </c>
      <c r="AD147">
        <v>9234.8300780000009</v>
      </c>
      <c r="AE147">
        <v>4318310000</v>
      </c>
    </row>
    <row r="148" spans="1:31">
      <c r="A148" s="3">
        <v>43970</v>
      </c>
      <c r="B148">
        <v>25.860001</v>
      </c>
      <c r="C148">
        <v>26.059999000000001</v>
      </c>
      <c r="D148">
        <v>25.379999000000002</v>
      </c>
      <c r="E148">
        <v>25.453333000000001</v>
      </c>
      <c r="F148">
        <v>25.379892000000002</v>
      </c>
      <c r="G148">
        <v>276500</v>
      </c>
      <c r="I148" s="3">
        <v>43970</v>
      </c>
      <c r="J148">
        <v>22.26</v>
      </c>
      <c r="K148">
        <v>23.290001</v>
      </c>
      <c r="L148">
        <v>22.08</v>
      </c>
      <c r="M148">
        <v>22.700001</v>
      </c>
      <c r="N148">
        <v>22.623415000000001</v>
      </c>
      <c r="O148">
        <v>89200</v>
      </c>
      <c r="Q148" s="3">
        <v>43970</v>
      </c>
      <c r="R148">
        <v>12.78</v>
      </c>
      <c r="S148">
        <v>12.86</v>
      </c>
      <c r="T148">
        <v>12.44</v>
      </c>
      <c r="U148">
        <v>12.46</v>
      </c>
      <c r="V148">
        <v>12.46</v>
      </c>
      <c r="W148">
        <v>19600</v>
      </c>
      <c r="Y148" s="3">
        <v>43970</v>
      </c>
      <c r="Z148">
        <v>9227.4599610000005</v>
      </c>
      <c r="AA148">
        <v>9317.25</v>
      </c>
      <c r="AB148">
        <v>9183.25</v>
      </c>
      <c r="AC148">
        <v>9185.0996090000008</v>
      </c>
      <c r="AD148">
        <v>9185.0996090000008</v>
      </c>
      <c r="AE148">
        <v>4144770000</v>
      </c>
    </row>
    <row r="149" spans="1:31">
      <c r="A149" s="3">
        <v>43971</v>
      </c>
      <c r="B149">
        <v>25.953333000000001</v>
      </c>
      <c r="C149">
        <v>26.9</v>
      </c>
      <c r="D149">
        <v>25.753333999999999</v>
      </c>
      <c r="E149">
        <v>26.393332999999998</v>
      </c>
      <c r="F149">
        <v>26.317181000000001</v>
      </c>
      <c r="G149">
        <v>297600</v>
      </c>
      <c r="I149" s="3">
        <v>43971</v>
      </c>
      <c r="J149">
        <v>22.940000999999999</v>
      </c>
      <c r="K149">
        <v>22.99</v>
      </c>
      <c r="L149">
        <v>21.83</v>
      </c>
      <c r="M149">
        <v>21.98</v>
      </c>
      <c r="N149">
        <v>21.905843999999998</v>
      </c>
      <c r="O149">
        <v>82500</v>
      </c>
      <c r="Q149" s="3">
        <v>43971</v>
      </c>
      <c r="R149">
        <v>12.47</v>
      </c>
      <c r="S149">
        <v>13.13</v>
      </c>
      <c r="T149">
        <v>12.47</v>
      </c>
      <c r="U149">
        <v>12.86</v>
      </c>
      <c r="V149">
        <v>12.86</v>
      </c>
      <c r="W149">
        <v>32700</v>
      </c>
      <c r="Y149" s="3">
        <v>43971</v>
      </c>
      <c r="Z149">
        <v>9305.6201170000004</v>
      </c>
      <c r="AA149">
        <v>9392.8203130000002</v>
      </c>
      <c r="AB149">
        <v>9304.2001949999994</v>
      </c>
      <c r="AC149">
        <v>9375.7802730000003</v>
      </c>
      <c r="AD149">
        <v>9375.7802730000003</v>
      </c>
      <c r="AE149">
        <v>4292470000</v>
      </c>
    </row>
    <row r="150" spans="1:31">
      <c r="A150" s="3">
        <v>43972</v>
      </c>
      <c r="B150">
        <v>26.226666999999999</v>
      </c>
      <c r="C150">
        <v>26.540001</v>
      </c>
      <c r="D150">
        <v>25.826665999999999</v>
      </c>
      <c r="E150">
        <v>26.4</v>
      </c>
      <c r="F150">
        <v>26.323827999999999</v>
      </c>
      <c r="G150">
        <v>217800</v>
      </c>
      <c r="I150" s="3">
        <v>43972</v>
      </c>
      <c r="J150">
        <v>21.85</v>
      </c>
      <c r="K150">
        <v>22.280000999999999</v>
      </c>
      <c r="L150">
        <v>21.780000999999999</v>
      </c>
      <c r="M150">
        <v>21.99</v>
      </c>
      <c r="N150">
        <v>21.91581</v>
      </c>
      <c r="O150">
        <v>47200</v>
      </c>
      <c r="Q150" s="3">
        <v>43972</v>
      </c>
      <c r="R150">
        <v>12.92</v>
      </c>
      <c r="S150">
        <v>13.2</v>
      </c>
      <c r="T150">
        <v>12.82</v>
      </c>
      <c r="U150">
        <v>13.15</v>
      </c>
      <c r="V150">
        <v>13.15</v>
      </c>
      <c r="W150">
        <v>47900</v>
      </c>
      <c r="Y150" s="3">
        <v>43972</v>
      </c>
      <c r="Z150">
        <v>9375.1904300000006</v>
      </c>
      <c r="AA150">
        <v>9405.25</v>
      </c>
      <c r="AB150">
        <v>9254.8496090000008</v>
      </c>
      <c r="AC150">
        <v>9284.8798829999996</v>
      </c>
      <c r="AD150">
        <v>9284.8798829999996</v>
      </c>
      <c r="AE150">
        <v>3725950000</v>
      </c>
    </row>
    <row r="151" spans="1:31">
      <c r="A151" s="3">
        <v>43973</v>
      </c>
      <c r="B151">
        <v>26.593333999999999</v>
      </c>
      <c r="C151">
        <v>26.593333999999999</v>
      </c>
      <c r="D151">
        <v>25.02</v>
      </c>
      <c r="E151">
        <v>25.620000999999998</v>
      </c>
      <c r="F151">
        <v>25.54608</v>
      </c>
      <c r="G151">
        <v>689000</v>
      </c>
      <c r="I151" s="3">
        <v>43973</v>
      </c>
      <c r="J151">
        <v>21.91</v>
      </c>
      <c r="K151">
        <v>21.91</v>
      </c>
      <c r="L151">
        <v>20.74</v>
      </c>
      <c r="M151">
        <v>21.299999</v>
      </c>
      <c r="N151">
        <v>21.228138000000001</v>
      </c>
      <c r="O151">
        <v>69000</v>
      </c>
      <c r="Q151" s="3">
        <v>43973</v>
      </c>
      <c r="R151">
        <v>13.24</v>
      </c>
      <c r="S151">
        <v>13.4</v>
      </c>
      <c r="T151">
        <v>13</v>
      </c>
      <c r="U151">
        <v>13.37</v>
      </c>
      <c r="V151">
        <v>13.37</v>
      </c>
      <c r="W151">
        <v>21100</v>
      </c>
      <c r="Y151" s="3">
        <v>43973</v>
      </c>
      <c r="Z151">
        <v>9278.5498050000006</v>
      </c>
      <c r="AA151">
        <v>9328.2802730000003</v>
      </c>
      <c r="AB151">
        <v>9239.4101559999999</v>
      </c>
      <c r="AC151">
        <v>9324.5898440000001</v>
      </c>
      <c r="AD151">
        <v>9324.5898440000001</v>
      </c>
      <c r="AE151">
        <v>3641830000</v>
      </c>
    </row>
    <row r="152" spans="1:31">
      <c r="A152" s="3">
        <v>43977</v>
      </c>
      <c r="B152">
        <v>26</v>
      </c>
      <c r="C152">
        <v>27.166665999999999</v>
      </c>
      <c r="D152">
        <v>25.966667000000001</v>
      </c>
      <c r="E152">
        <v>26.933332</v>
      </c>
      <c r="F152">
        <v>26.855620999999999</v>
      </c>
      <c r="G152">
        <v>333300</v>
      </c>
      <c r="I152" s="3">
        <v>43977</v>
      </c>
      <c r="J152">
        <v>22.16</v>
      </c>
      <c r="K152">
        <v>22.639999</v>
      </c>
      <c r="L152">
        <v>21.879999000000002</v>
      </c>
      <c r="M152">
        <v>22.120000999999998</v>
      </c>
      <c r="N152">
        <v>22.045372</v>
      </c>
      <c r="O152">
        <v>87500</v>
      </c>
      <c r="Q152" s="3">
        <v>43977</v>
      </c>
      <c r="R152">
        <v>13.88</v>
      </c>
      <c r="S152">
        <v>14.56</v>
      </c>
      <c r="T152">
        <v>13.86</v>
      </c>
      <c r="U152">
        <v>14.39</v>
      </c>
      <c r="V152">
        <v>14.39</v>
      </c>
      <c r="W152">
        <v>42200</v>
      </c>
      <c r="Y152" s="3">
        <v>43977</v>
      </c>
      <c r="Z152">
        <v>9501.2099610000005</v>
      </c>
      <c r="AA152">
        <v>9501.2099610000005</v>
      </c>
      <c r="AB152">
        <v>9333.1601559999999</v>
      </c>
      <c r="AC152">
        <v>9340.2197269999997</v>
      </c>
      <c r="AD152">
        <v>9340.2197269999997</v>
      </c>
      <c r="AE152">
        <v>4432310000</v>
      </c>
    </row>
    <row r="153" spans="1:31">
      <c r="A153" s="3">
        <v>43978</v>
      </c>
      <c r="B153">
        <v>27.446667000000001</v>
      </c>
      <c r="C153">
        <v>28.52</v>
      </c>
      <c r="D153">
        <v>27.266666000000001</v>
      </c>
      <c r="E153">
        <v>28.326665999999999</v>
      </c>
      <c r="F153">
        <v>28.244935999999999</v>
      </c>
      <c r="G153">
        <v>269000</v>
      </c>
      <c r="I153" s="3">
        <v>43978</v>
      </c>
      <c r="J153">
        <v>22.440000999999999</v>
      </c>
      <c r="K153">
        <v>22.790001</v>
      </c>
      <c r="L153">
        <v>21.73</v>
      </c>
      <c r="M153">
        <v>22.370000999999998</v>
      </c>
      <c r="N153">
        <v>22.294529000000001</v>
      </c>
      <c r="O153">
        <v>116700</v>
      </c>
      <c r="Q153" s="3">
        <v>43978</v>
      </c>
      <c r="R153">
        <v>14.83</v>
      </c>
      <c r="S153">
        <v>15.11</v>
      </c>
      <c r="T153">
        <v>14.59</v>
      </c>
      <c r="U153">
        <v>15.06</v>
      </c>
      <c r="V153">
        <v>15.06</v>
      </c>
      <c r="W153">
        <v>39400</v>
      </c>
      <c r="Y153" s="3">
        <v>43978</v>
      </c>
      <c r="Z153">
        <v>9346.1201170000004</v>
      </c>
      <c r="AA153">
        <v>9414.6201170000004</v>
      </c>
      <c r="AB153">
        <v>9144.2802730000003</v>
      </c>
      <c r="AC153">
        <v>9412.3603519999997</v>
      </c>
      <c r="AD153">
        <v>9412.3603519999997</v>
      </c>
      <c r="AE153">
        <v>4462450000</v>
      </c>
    </row>
    <row r="154" spans="1:31">
      <c r="A154" s="3">
        <v>43979</v>
      </c>
      <c r="B154">
        <v>28.666665999999999</v>
      </c>
      <c r="C154">
        <v>28.926666000000001</v>
      </c>
      <c r="D154">
        <v>27.639999</v>
      </c>
      <c r="E154">
        <v>27.786667000000001</v>
      </c>
      <c r="F154">
        <v>27.706495</v>
      </c>
      <c r="G154">
        <v>304400</v>
      </c>
      <c r="I154" s="3">
        <v>43979</v>
      </c>
      <c r="J154">
        <v>22.709999</v>
      </c>
      <c r="K154">
        <v>23.33</v>
      </c>
      <c r="L154">
        <v>22.16</v>
      </c>
      <c r="M154">
        <v>22.530000999999999</v>
      </c>
      <c r="N154">
        <v>22.453989</v>
      </c>
      <c r="O154">
        <v>118300</v>
      </c>
      <c r="Q154" s="3">
        <v>43979</v>
      </c>
      <c r="R154">
        <v>15.1</v>
      </c>
      <c r="S154">
        <v>15.26</v>
      </c>
      <c r="T154">
        <v>14.8</v>
      </c>
      <c r="U154">
        <v>15.15</v>
      </c>
      <c r="V154">
        <v>15.15</v>
      </c>
      <c r="W154">
        <v>55300</v>
      </c>
      <c r="Y154" s="3">
        <v>43979</v>
      </c>
      <c r="Z154">
        <v>9392.9902340000008</v>
      </c>
      <c r="AA154">
        <v>9523.6396480000003</v>
      </c>
      <c r="AB154">
        <v>9345.2802730000003</v>
      </c>
      <c r="AC154">
        <v>9368.9902340000008</v>
      </c>
      <c r="AD154">
        <v>9368.9902340000008</v>
      </c>
      <c r="AE154">
        <v>4064220000</v>
      </c>
    </row>
    <row r="155" spans="1:31">
      <c r="A155" s="3">
        <v>43980</v>
      </c>
      <c r="B155">
        <v>27.426666000000001</v>
      </c>
      <c r="C155">
        <v>28.113333000000001</v>
      </c>
      <c r="D155">
        <v>27.186665999999999</v>
      </c>
      <c r="E155">
        <v>27.746666000000001</v>
      </c>
      <c r="F155">
        <v>27.666609000000001</v>
      </c>
      <c r="G155">
        <v>486300</v>
      </c>
      <c r="I155" s="3">
        <v>43980</v>
      </c>
      <c r="J155">
        <v>22.360001</v>
      </c>
      <c r="K155">
        <v>22.709999</v>
      </c>
      <c r="L155">
        <v>21.200001</v>
      </c>
      <c r="M155">
        <v>22.120000999999998</v>
      </c>
      <c r="N155">
        <v>22.045372</v>
      </c>
      <c r="O155">
        <v>105900</v>
      </c>
      <c r="Q155" s="3">
        <v>43980</v>
      </c>
      <c r="R155">
        <v>14.86</v>
      </c>
      <c r="S155">
        <v>15.1</v>
      </c>
      <c r="T155">
        <v>14.76</v>
      </c>
      <c r="U155">
        <v>14.86</v>
      </c>
      <c r="V155">
        <v>14.86</v>
      </c>
      <c r="W155">
        <v>146200</v>
      </c>
      <c r="Y155" s="3">
        <v>43980</v>
      </c>
      <c r="Z155">
        <v>9382.3496090000008</v>
      </c>
      <c r="AA155">
        <v>9505.5498050000006</v>
      </c>
      <c r="AB155">
        <v>9324.7304690000001</v>
      </c>
      <c r="AC155">
        <v>9489.8701170000004</v>
      </c>
      <c r="AD155">
        <v>9489.8701170000004</v>
      </c>
      <c r="AE155">
        <v>423570000</v>
      </c>
    </row>
    <row r="156" spans="1:31">
      <c r="A156" s="3">
        <v>43983</v>
      </c>
      <c r="B156">
        <v>27.826665999999999</v>
      </c>
      <c r="C156">
        <v>28.126667000000001</v>
      </c>
      <c r="D156">
        <v>27.213332999999999</v>
      </c>
      <c r="E156">
        <v>27.333334000000001</v>
      </c>
      <c r="F156">
        <v>27.254469</v>
      </c>
      <c r="G156">
        <v>280100</v>
      </c>
      <c r="I156" s="3">
        <v>43983</v>
      </c>
      <c r="J156">
        <v>22.24</v>
      </c>
      <c r="K156">
        <v>22.77</v>
      </c>
      <c r="L156">
        <v>21.639999</v>
      </c>
      <c r="M156">
        <v>21.940000999999999</v>
      </c>
      <c r="N156">
        <v>21.86598</v>
      </c>
      <c r="O156">
        <v>129600</v>
      </c>
      <c r="Q156" s="3">
        <v>43983</v>
      </c>
      <c r="R156">
        <v>14.79</v>
      </c>
      <c r="S156">
        <v>15.1</v>
      </c>
      <c r="T156">
        <v>14.79</v>
      </c>
      <c r="U156">
        <v>14.92</v>
      </c>
      <c r="V156">
        <v>14.92</v>
      </c>
      <c r="W156">
        <v>41500</v>
      </c>
      <c r="Y156" s="3">
        <v>43983</v>
      </c>
      <c r="Z156">
        <v>9471.4199219999991</v>
      </c>
      <c r="AA156">
        <v>9571.2802730000003</v>
      </c>
      <c r="AB156">
        <v>9462.3203130000002</v>
      </c>
      <c r="AC156">
        <v>9552.0498050000006</v>
      </c>
      <c r="AD156">
        <v>9552.0498050000006</v>
      </c>
      <c r="AE156">
        <v>3824770000</v>
      </c>
    </row>
    <row r="157" spans="1:31">
      <c r="A157" s="3">
        <v>43984</v>
      </c>
      <c r="B157">
        <v>27.473333</v>
      </c>
      <c r="C157">
        <v>28</v>
      </c>
      <c r="D157">
        <v>27.293333000000001</v>
      </c>
      <c r="E157">
        <v>27.673334000000001</v>
      </c>
      <c r="F157">
        <v>27.593489000000002</v>
      </c>
      <c r="G157">
        <v>236600</v>
      </c>
      <c r="I157" s="3">
        <v>43984</v>
      </c>
      <c r="J157">
        <v>22.23</v>
      </c>
      <c r="K157">
        <v>22.99</v>
      </c>
      <c r="L157">
        <v>22.200001</v>
      </c>
      <c r="M157">
        <v>22.48</v>
      </c>
      <c r="N157">
        <v>22.404156</v>
      </c>
      <c r="O157">
        <v>105100</v>
      </c>
      <c r="Q157" s="3">
        <v>43984</v>
      </c>
      <c r="R157">
        <v>15.02</v>
      </c>
      <c r="S157">
        <v>15.24</v>
      </c>
      <c r="T157">
        <v>14.86</v>
      </c>
      <c r="U157">
        <v>15.14</v>
      </c>
      <c r="V157">
        <v>15.14</v>
      </c>
      <c r="W157">
        <v>64400</v>
      </c>
      <c r="Y157" s="3">
        <v>43984</v>
      </c>
      <c r="Z157">
        <v>9566.5302730000003</v>
      </c>
      <c r="AA157">
        <v>9611.2197269999997</v>
      </c>
      <c r="AB157">
        <v>9472.0800780000009</v>
      </c>
      <c r="AC157">
        <v>9608.3798829999996</v>
      </c>
      <c r="AD157">
        <v>9608.3798829999996</v>
      </c>
      <c r="AE157">
        <v>3962460000</v>
      </c>
    </row>
    <row r="158" spans="1:31">
      <c r="A158" s="3">
        <v>43985</v>
      </c>
      <c r="B158">
        <v>28.126667000000001</v>
      </c>
      <c r="C158">
        <v>28.76</v>
      </c>
      <c r="D158">
        <v>27.959999</v>
      </c>
      <c r="E158">
        <v>28.606667000000002</v>
      </c>
      <c r="F158">
        <v>28.524128000000001</v>
      </c>
      <c r="G158">
        <v>449900</v>
      </c>
      <c r="I158" s="3">
        <v>43985</v>
      </c>
      <c r="J158">
        <v>22.709999</v>
      </c>
      <c r="K158">
        <v>23.139999</v>
      </c>
      <c r="L158">
        <v>22.49</v>
      </c>
      <c r="M158">
        <v>22.709999</v>
      </c>
      <c r="N158">
        <v>22.633381</v>
      </c>
      <c r="O158">
        <v>154200</v>
      </c>
      <c r="Q158" s="3">
        <v>43985</v>
      </c>
      <c r="R158">
        <v>15.47</v>
      </c>
      <c r="S158">
        <v>16.850000000000001</v>
      </c>
      <c r="T158">
        <v>15.45</v>
      </c>
      <c r="U158">
        <v>16.700001</v>
      </c>
      <c r="V158">
        <v>16.700001</v>
      </c>
      <c r="W158">
        <v>70700</v>
      </c>
      <c r="Y158" s="3">
        <v>43985</v>
      </c>
      <c r="Z158">
        <v>9651.8603519999997</v>
      </c>
      <c r="AA158">
        <v>9707.7802730000003</v>
      </c>
      <c r="AB158">
        <v>9627.1699219999991</v>
      </c>
      <c r="AC158">
        <v>9682.9101559999999</v>
      </c>
      <c r="AD158">
        <v>9682.9101559999999</v>
      </c>
      <c r="AE158">
        <v>4638380000</v>
      </c>
    </row>
    <row r="159" spans="1:31">
      <c r="A159" s="3">
        <v>43986</v>
      </c>
      <c r="B159">
        <v>28.453333000000001</v>
      </c>
      <c r="C159">
        <v>29.559999000000001</v>
      </c>
      <c r="D159">
        <v>28.26</v>
      </c>
      <c r="E159">
        <v>29.393332999999998</v>
      </c>
      <c r="F159">
        <v>29.308524999999999</v>
      </c>
      <c r="G159">
        <v>400100</v>
      </c>
      <c r="I159" s="3">
        <v>43986</v>
      </c>
      <c r="J159">
        <v>22.75</v>
      </c>
      <c r="K159">
        <v>23.49</v>
      </c>
      <c r="L159">
        <v>22.309999000000001</v>
      </c>
      <c r="M159">
        <v>23.07</v>
      </c>
      <c r="N159">
        <v>22.992166999999998</v>
      </c>
      <c r="O159">
        <v>98800</v>
      </c>
      <c r="Q159" s="3">
        <v>43986</v>
      </c>
      <c r="R159">
        <v>16.739999999999998</v>
      </c>
      <c r="S159">
        <v>17.219999000000001</v>
      </c>
      <c r="T159">
        <v>16.260000000000002</v>
      </c>
      <c r="U159">
        <v>17.129999000000002</v>
      </c>
      <c r="V159">
        <v>17.129999000000002</v>
      </c>
      <c r="W159">
        <v>47000</v>
      </c>
      <c r="Y159" s="3">
        <v>43986</v>
      </c>
      <c r="Z159">
        <v>9649.6503909999992</v>
      </c>
      <c r="AA159">
        <v>9716.1396480000003</v>
      </c>
      <c r="AB159">
        <v>9560.4101559999999</v>
      </c>
      <c r="AC159">
        <v>9615.8095699999994</v>
      </c>
      <c r="AD159">
        <v>9615.8095699999994</v>
      </c>
      <c r="AE159">
        <v>6074320000</v>
      </c>
    </row>
    <row r="160" spans="1:31">
      <c r="A160" s="3">
        <v>43987</v>
      </c>
      <c r="B160">
        <v>30</v>
      </c>
      <c r="C160">
        <v>30.866667</v>
      </c>
      <c r="D160">
        <v>29.806667000000001</v>
      </c>
      <c r="E160">
        <v>30.093333999999999</v>
      </c>
      <c r="F160">
        <v>30.006506000000002</v>
      </c>
      <c r="G160">
        <v>448800</v>
      </c>
      <c r="I160" s="3">
        <v>43987</v>
      </c>
      <c r="J160">
        <v>23.82</v>
      </c>
      <c r="K160">
        <v>24.66</v>
      </c>
      <c r="L160">
        <v>23.59</v>
      </c>
      <c r="M160">
        <v>24.33</v>
      </c>
      <c r="N160">
        <v>24.247914999999999</v>
      </c>
      <c r="O160">
        <v>97000</v>
      </c>
      <c r="Q160" s="3">
        <v>43987</v>
      </c>
      <c r="R160">
        <v>17.379999000000002</v>
      </c>
      <c r="S160">
        <v>18.040001</v>
      </c>
      <c r="T160">
        <v>17.34</v>
      </c>
      <c r="U160">
        <v>17.77</v>
      </c>
      <c r="V160">
        <v>17.77</v>
      </c>
      <c r="W160">
        <v>56300</v>
      </c>
      <c r="Y160" s="3">
        <v>43987</v>
      </c>
      <c r="Z160">
        <v>9703.5400389999995</v>
      </c>
      <c r="AA160">
        <v>9845.6904300000006</v>
      </c>
      <c r="AB160">
        <v>9685.3496090000008</v>
      </c>
      <c r="AC160">
        <v>9814.0800780000009</v>
      </c>
      <c r="AD160">
        <v>9814.0800780000009</v>
      </c>
      <c r="AE160">
        <v>6572850000</v>
      </c>
    </row>
    <row r="161" spans="1:31">
      <c r="A161" s="3">
        <v>43990</v>
      </c>
      <c r="B161">
        <v>30.426666000000001</v>
      </c>
      <c r="C161">
        <v>31.226666999999999</v>
      </c>
      <c r="D161">
        <v>30.120000999999998</v>
      </c>
      <c r="E161">
        <v>30.719999000000001</v>
      </c>
      <c r="F161">
        <v>30.631363</v>
      </c>
      <c r="G161">
        <v>231500</v>
      </c>
      <c r="I161" s="3">
        <v>43990</v>
      </c>
      <c r="J161">
        <v>24.549999</v>
      </c>
      <c r="K161">
        <v>24.879999000000002</v>
      </c>
      <c r="L161">
        <v>24</v>
      </c>
      <c r="M161">
        <v>24.77</v>
      </c>
      <c r="N161">
        <v>24.686432</v>
      </c>
      <c r="O161">
        <v>67300</v>
      </c>
      <c r="Q161" s="3">
        <v>43990</v>
      </c>
      <c r="R161">
        <v>17.93</v>
      </c>
      <c r="S161">
        <v>18.02</v>
      </c>
      <c r="T161">
        <v>17.360001</v>
      </c>
      <c r="U161">
        <v>17.48</v>
      </c>
      <c r="V161">
        <v>17.48</v>
      </c>
      <c r="W161">
        <v>52300</v>
      </c>
      <c r="Y161" s="3">
        <v>43990</v>
      </c>
      <c r="Z161">
        <v>9823.4404300000006</v>
      </c>
      <c r="AA161">
        <v>9927.1298829999996</v>
      </c>
      <c r="AB161">
        <v>9780.6103519999997</v>
      </c>
      <c r="AC161">
        <v>9924.75</v>
      </c>
      <c r="AD161">
        <v>9924.75</v>
      </c>
      <c r="AE161">
        <v>6143120000</v>
      </c>
    </row>
    <row r="162" spans="1:31">
      <c r="A162" s="3">
        <v>43991</v>
      </c>
      <c r="B162">
        <v>30.219999000000001</v>
      </c>
      <c r="C162">
        <v>30.226666999999999</v>
      </c>
      <c r="D162">
        <v>29.546666999999999</v>
      </c>
      <c r="E162">
        <v>29.866667</v>
      </c>
      <c r="F162">
        <v>29.780493</v>
      </c>
      <c r="G162">
        <v>142700</v>
      </c>
      <c r="I162" s="3">
        <v>43991</v>
      </c>
      <c r="J162">
        <v>24.51</v>
      </c>
      <c r="K162">
        <v>24.51</v>
      </c>
      <c r="L162">
        <v>23.879999000000002</v>
      </c>
      <c r="M162">
        <v>24.07</v>
      </c>
      <c r="N162">
        <v>23.988792</v>
      </c>
      <c r="O162">
        <v>66700</v>
      </c>
      <c r="Q162" s="3">
        <v>43991</v>
      </c>
      <c r="R162">
        <v>17.059999000000001</v>
      </c>
      <c r="S162">
        <v>17.57</v>
      </c>
      <c r="T162">
        <v>16.350000000000001</v>
      </c>
      <c r="U162">
        <v>17.440000999999999</v>
      </c>
      <c r="V162">
        <v>17.440000999999999</v>
      </c>
      <c r="W162">
        <v>45000</v>
      </c>
      <c r="Y162" s="3">
        <v>43991</v>
      </c>
      <c r="Z162">
        <v>9867.1904300000006</v>
      </c>
      <c r="AA162">
        <v>10002.5</v>
      </c>
      <c r="AB162">
        <v>9863.2695309999999</v>
      </c>
      <c r="AC162">
        <v>9953.75</v>
      </c>
      <c r="AD162">
        <v>9953.75</v>
      </c>
      <c r="AE162">
        <v>5281860000</v>
      </c>
    </row>
    <row r="163" spans="1:31">
      <c r="A163" s="3">
        <v>43992</v>
      </c>
      <c r="B163">
        <v>29.74</v>
      </c>
      <c r="C163">
        <v>29.906666000000001</v>
      </c>
      <c r="D163">
        <v>28.466667000000001</v>
      </c>
      <c r="E163">
        <v>28.5</v>
      </c>
      <c r="F163">
        <v>28.417770000000001</v>
      </c>
      <c r="G163">
        <v>222500</v>
      </c>
      <c r="I163" s="3">
        <v>43992</v>
      </c>
      <c r="J163">
        <v>24.16</v>
      </c>
      <c r="K163">
        <v>24.77</v>
      </c>
      <c r="L163">
        <v>23.68</v>
      </c>
      <c r="M163">
        <v>23.98</v>
      </c>
      <c r="N163">
        <v>23.899096</v>
      </c>
      <c r="O163">
        <v>163400</v>
      </c>
      <c r="Q163" s="3">
        <v>43992</v>
      </c>
      <c r="R163">
        <v>17.370000999999998</v>
      </c>
      <c r="S163">
        <v>17.790001</v>
      </c>
      <c r="T163">
        <v>17.100000000000001</v>
      </c>
      <c r="U163">
        <v>17.139999</v>
      </c>
      <c r="V163">
        <v>17.139999</v>
      </c>
      <c r="W163">
        <v>62000</v>
      </c>
      <c r="Y163" s="3">
        <v>43992</v>
      </c>
      <c r="Z163">
        <v>10012.320313</v>
      </c>
      <c r="AA163">
        <v>10086.889648</v>
      </c>
      <c r="AB163">
        <v>9962.5800780000009</v>
      </c>
      <c r="AC163">
        <v>10020.349609000001</v>
      </c>
      <c r="AD163">
        <v>10020.349609000001</v>
      </c>
      <c r="AE163">
        <v>5128400000</v>
      </c>
    </row>
    <row r="164" spans="1:31">
      <c r="A164" s="3">
        <v>43993</v>
      </c>
      <c r="B164">
        <v>27.353332999999999</v>
      </c>
      <c r="C164">
        <v>28.046666999999999</v>
      </c>
      <c r="D164">
        <v>25.66</v>
      </c>
      <c r="E164">
        <v>25.733333999999999</v>
      </c>
      <c r="F164">
        <v>25.659085999999999</v>
      </c>
      <c r="G164">
        <v>281700</v>
      </c>
      <c r="I164" s="3">
        <v>43993</v>
      </c>
      <c r="J164">
        <v>23.190000999999999</v>
      </c>
      <c r="K164">
        <v>23.190000999999999</v>
      </c>
      <c r="L164">
        <v>21.309999000000001</v>
      </c>
      <c r="M164">
        <v>21.76</v>
      </c>
      <c r="N164">
        <v>21.686585999999998</v>
      </c>
      <c r="O164">
        <v>99500</v>
      </c>
      <c r="Q164" s="3">
        <v>43993</v>
      </c>
      <c r="R164">
        <v>16.370000999999998</v>
      </c>
      <c r="S164">
        <v>16.530000999999999</v>
      </c>
      <c r="T164">
        <v>15.55</v>
      </c>
      <c r="U164">
        <v>15.55</v>
      </c>
      <c r="V164">
        <v>15.55</v>
      </c>
      <c r="W164">
        <v>84900</v>
      </c>
      <c r="Y164" s="3">
        <v>43993</v>
      </c>
      <c r="Z164">
        <v>9791.2402340000008</v>
      </c>
      <c r="AA164">
        <v>9868.0800780000009</v>
      </c>
      <c r="AB164">
        <v>9491.3095699999994</v>
      </c>
      <c r="AC164">
        <v>9492.7304690000001</v>
      </c>
      <c r="AD164">
        <v>9492.7304690000001</v>
      </c>
      <c r="AE164">
        <v>5271000000</v>
      </c>
    </row>
    <row r="165" spans="1:31">
      <c r="A165" s="3">
        <v>43994</v>
      </c>
      <c r="B165">
        <v>26.186665999999999</v>
      </c>
      <c r="C165">
        <v>27.02</v>
      </c>
      <c r="D165">
        <v>25.126667000000001</v>
      </c>
      <c r="E165">
        <v>26.446667000000001</v>
      </c>
      <c r="F165">
        <v>26.370360999999999</v>
      </c>
      <c r="G165">
        <v>277400</v>
      </c>
      <c r="I165" s="3">
        <v>43994</v>
      </c>
      <c r="J165">
        <v>22.559999000000001</v>
      </c>
      <c r="K165">
        <v>22.99</v>
      </c>
      <c r="L165">
        <v>21.889999</v>
      </c>
      <c r="M165">
        <v>22.370000999999998</v>
      </c>
      <c r="N165">
        <v>22.294529000000001</v>
      </c>
      <c r="O165">
        <v>88900</v>
      </c>
      <c r="Q165" s="3">
        <v>43994</v>
      </c>
      <c r="R165">
        <v>16.200001</v>
      </c>
      <c r="S165">
        <v>16.200001</v>
      </c>
      <c r="T165">
        <v>15.15</v>
      </c>
      <c r="U165">
        <v>15.47</v>
      </c>
      <c r="V165">
        <v>15.47</v>
      </c>
      <c r="W165">
        <v>48700</v>
      </c>
      <c r="Y165" s="3">
        <v>43994</v>
      </c>
      <c r="Z165">
        <v>9715.8701170000004</v>
      </c>
      <c r="AA165">
        <v>9768.6396480000003</v>
      </c>
      <c r="AB165">
        <v>9413.6201170000004</v>
      </c>
      <c r="AC165">
        <v>9588.8095699999994</v>
      </c>
      <c r="AD165">
        <v>9588.8095699999994</v>
      </c>
      <c r="AE165">
        <v>4366190000</v>
      </c>
    </row>
    <row r="166" spans="1:31">
      <c r="A166" s="3">
        <v>43997</v>
      </c>
      <c r="B166">
        <v>25.486666</v>
      </c>
      <c r="C166">
        <v>27.200001</v>
      </c>
      <c r="D166">
        <v>25.486666</v>
      </c>
      <c r="E166">
        <v>26.9</v>
      </c>
      <c r="F166">
        <v>26.822386000000002</v>
      </c>
      <c r="G166">
        <v>209700</v>
      </c>
      <c r="I166" s="3">
        <v>43997</v>
      </c>
      <c r="J166">
        <v>21.65</v>
      </c>
      <c r="K166">
        <v>22.639999</v>
      </c>
      <c r="L166">
        <v>21.6</v>
      </c>
      <c r="M166">
        <v>22.559999000000001</v>
      </c>
      <c r="N166">
        <v>22.483886999999999</v>
      </c>
      <c r="O166">
        <v>114200</v>
      </c>
      <c r="Q166" s="3">
        <v>43997</v>
      </c>
      <c r="R166">
        <v>15.02</v>
      </c>
      <c r="S166">
        <v>15.68</v>
      </c>
      <c r="T166">
        <v>14.77</v>
      </c>
      <c r="U166">
        <v>15.61</v>
      </c>
      <c r="V166">
        <v>15.61</v>
      </c>
      <c r="W166">
        <v>39900</v>
      </c>
      <c r="Y166" s="3">
        <v>43997</v>
      </c>
      <c r="Z166">
        <v>9426.9003909999992</v>
      </c>
      <c r="AA166">
        <v>9756.0703130000002</v>
      </c>
      <c r="AB166">
        <v>9403</v>
      </c>
      <c r="AC166">
        <v>9726.0195309999999</v>
      </c>
      <c r="AD166">
        <v>9726.0195309999999</v>
      </c>
      <c r="AE166">
        <v>4440650000</v>
      </c>
    </row>
    <row r="167" spans="1:31">
      <c r="A167" s="3">
        <v>43998</v>
      </c>
      <c r="B167">
        <v>28.146667000000001</v>
      </c>
      <c r="C167">
        <v>28.4</v>
      </c>
      <c r="D167">
        <v>27.059999000000001</v>
      </c>
      <c r="E167">
        <v>27.493334000000001</v>
      </c>
      <c r="F167">
        <v>27.414007000000002</v>
      </c>
      <c r="G167">
        <v>163500</v>
      </c>
      <c r="I167" s="3">
        <v>43998</v>
      </c>
      <c r="J167">
        <v>23.459999</v>
      </c>
      <c r="K167">
        <v>23.49</v>
      </c>
      <c r="L167">
        <v>22.58</v>
      </c>
      <c r="M167">
        <v>23.23</v>
      </c>
      <c r="N167">
        <v>23.151627000000001</v>
      </c>
      <c r="O167">
        <v>113300</v>
      </c>
      <c r="Q167" s="3">
        <v>43998</v>
      </c>
      <c r="R167">
        <v>16.120000999999998</v>
      </c>
      <c r="S167">
        <v>16.120000999999998</v>
      </c>
      <c r="T167">
        <v>15.28</v>
      </c>
      <c r="U167">
        <v>15.61</v>
      </c>
      <c r="V167">
        <v>15.61</v>
      </c>
      <c r="W167">
        <v>25500</v>
      </c>
      <c r="Y167" s="3">
        <v>43998</v>
      </c>
      <c r="Z167">
        <v>9949.7802730000003</v>
      </c>
      <c r="AA167">
        <v>9963.6298829999996</v>
      </c>
      <c r="AB167">
        <v>9748.3798829999996</v>
      </c>
      <c r="AC167">
        <v>9895.8701170000004</v>
      </c>
      <c r="AD167">
        <v>9895.8701170000004</v>
      </c>
      <c r="AE167">
        <v>4639860000</v>
      </c>
    </row>
    <row r="168" spans="1:31">
      <c r="A168" s="3">
        <v>43999</v>
      </c>
      <c r="B168">
        <v>27.573333999999999</v>
      </c>
      <c r="C168">
        <v>27.573333999999999</v>
      </c>
      <c r="D168">
        <v>26.700001</v>
      </c>
      <c r="E168">
        <v>26.813334000000001</v>
      </c>
      <c r="F168">
        <v>26.735969999999998</v>
      </c>
      <c r="G168">
        <v>121800</v>
      </c>
      <c r="I168" s="3">
        <v>43999</v>
      </c>
      <c r="J168">
        <v>23.35</v>
      </c>
      <c r="K168">
        <v>23.35</v>
      </c>
      <c r="L168">
        <v>22.18</v>
      </c>
      <c r="M168">
        <v>22.41</v>
      </c>
      <c r="N168">
        <v>22.334392999999999</v>
      </c>
      <c r="O168">
        <v>103100</v>
      </c>
      <c r="Q168" s="3">
        <v>43999</v>
      </c>
      <c r="R168">
        <v>15.54</v>
      </c>
      <c r="S168">
        <v>15.67</v>
      </c>
      <c r="T168">
        <v>15.37</v>
      </c>
      <c r="U168">
        <v>15.62</v>
      </c>
      <c r="V168">
        <v>15.62</v>
      </c>
      <c r="W168">
        <v>21400</v>
      </c>
      <c r="Y168" s="3">
        <v>43999</v>
      </c>
      <c r="Z168">
        <v>9943.3095699999994</v>
      </c>
      <c r="AA168">
        <v>9991.2099610000005</v>
      </c>
      <c r="AB168">
        <v>9891.8095699999994</v>
      </c>
      <c r="AC168">
        <v>9910.5302730000003</v>
      </c>
      <c r="AD168">
        <v>9910.5302730000003</v>
      </c>
      <c r="AE168">
        <v>4249680000</v>
      </c>
    </row>
    <row r="169" spans="1:31">
      <c r="A169" s="3">
        <v>44000</v>
      </c>
      <c r="B169">
        <v>26.513334</v>
      </c>
      <c r="C169">
        <v>26.886666999999999</v>
      </c>
      <c r="D169">
        <v>25.959999</v>
      </c>
      <c r="E169">
        <v>26.453333000000001</v>
      </c>
      <c r="F169">
        <v>26.377008</v>
      </c>
      <c r="G169">
        <v>286800</v>
      </c>
      <c r="I169" s="3">
        <v>44000</v>
      </c>
      <c r="J169">
        <v>22.26</v>
      </c>
      <c r="K169">
        <v>22.959999</v>
      </c>
      <c r="L169">
        <v>21.879999000000002</v>
      </c>
      <c r="M169">
        <v>22.52</v>
      </c>
      <c r="N169">
        <v>22.444023000000001</v>
      </c>
      <c r="O169">
        <v>74500</v>
      </c>
      <c r="Q169" s="3">
        <v>44000</v>
      </c>
      <c r="R169">
        <v>15.43</v>
      </c>
      <c r="S169">
        <v>15.94</v>
      </c>
      <c r="T169">
        <v>15.43</v>
      </c>
      <c r="U169">
        <v>15.64</v>
      </c>
      <c r="V169">
        <v>15.64</v>
      </c>
      <c r="W169">
        <v>17900</v>
      </c>
      <c r="Y169" s="3">
        <v>44000</v>
      </c>
      <c r="Z169">
        <v>9892.4804690000001</v>
      </c>
      <c r="AA169">
        <v>9959.2001949999994</v>
      </c>
      <c r="AB169">
        <v>9885.6601559999999</v>
      </c>
      <c r="AC169">
        <v>9943.0498050000006</v>
      </c>
      <c r="AD169">
        <v>9943.0498050000006</v>
      </c>
      <c r="AE169">
        <v>4294740000</v>
      </c>
    </row>
    <row r="170" spans="1:31">
      <c r="A170" s="3">
        <v>44001</v>
      </c>
      <c r="B170">
        <v>26.76</v>
      </c>
      <c r="C170">
        <v>26.76</v>
      </c>
      <c r="D170">
        <v>25.32</v>
      </c>
      <c r="E170">
        <v>25.440000999999999</v>
      </c>
      <c r="F170">
        <v>25.366598</v>
      </c>
      <c r="G170">
        <v>474600</v>
      </c>
      <c r="I170" s="3">
        <v>44001</v>
      </c>
      <c r="J170">
        <v>22.68</v>
      </c>
      <c r="K170">
        <v>23.08</v>
      </c>
      <c r="L170">
        <v>22.360001</v>
      </c>
      <c r="M170">
        <v>22.58</v>
      </c>
      <c r="N170">
        <v>22.503820000000001</v>
      </c>
      <c r="O170">
        <v>129800</v>
      </c>
      <c r="Q170" s="3">
        <v>44001</v>
      </c>
      <c r="R170">
        <v>15.86</v>
      </c>
      <c r="S170">
        <v>16.629999000000002</v>
      </c>
      <c r="T170">
        <v>15.86</v>
      </c>
      <c r="U170">
        <v>16.079999999999998</v>
      </c>
      <c r="V170">
        <v>16.079999999999998</v>
      </c>
      <c r="W170">
        <v>72200</v>
      </c>
      <c r="Y170" s="3">
        <v>44001</v>
      </c>
      <c r="Z170">
        <v>10042.129883</v>
      </c>
      <c r="AA170">
        <v>10053.910156</v>
      </c>
      <c r="AB170">
        <v>9872.9404300000006</v>
      </c>
      <c r="AC170">
        <v>9946.1201170000004</v>
      </c>
      <c r="AD170">
        <v>9946.1201170000004</v>
      </c>
      <c r="AE170">
        <v>6068130000</v>
      </c>
    </row>
    <row r="171" spans="1:31">
      <c r="A171" s="3">
        <v>44004</v>
      </c>
      <c r="B171">
        <v>25.34</v>
      </c>
      <c r="C171">
        <v>25.913333999999999</v>
      </c>
      <c r="D171">
        <v>24.853332999999999</v>
      </c>
      <c r="E171">
        <v>25.799999</v>
      </c>
      <c r="F171">
        <v>25.725559000000001</v>
      </c>
      <c r="G171">
        <v>251900</v>
      </c>
      <c r="I171" s="3">
        <v>44004</v>
      </c>
      <c r="J171">
        <v>22.379999000000002</v>
      </c>
      <c r="K171">
        <v>22.719999000000001</v>
      </c>
      <c r="L171">
        <v>21.870000999999998</v>
      </c>
      <c r="M171">
        <v>22.67</v>
      </c>
      <c r="N171">
        <v>22.593515</v>
      </c>
      <c r="O171">
        <v>77300</v>
      </c>
      <c r="Q171" s="3">
        <v>44004</v>
      </c>
      <c r="R171">
        <v>15.89</v>
      </c>
      <c r="S171">
        <v>16.34</v>
      </c>
      <c r="T171">
        <v>15.87</v>
      </c>
      <c r="U171">
        <v>16.299999</v>
      </c>
      <c r="V171">
        <v>16.299999</v>
      </c>
      <c r="W171">
        <v>24700</v>
      </c>
      <c r="Y171" s="3">
        <v>44004</v>
      </c>
      <c r="Z171">
        <v>9945.4902340000008</v>
      </c>
      <c r="AA171">
        <v>10059.610352</v>
      </c>
      <c r="AB171">
        <v>9916.5996090000008</v>
      </c>
      <c r="AC171">
        <v>10056.480469</v>
      </c>
      <c r="AD171">
        <v>10056.480469</v>
      </c>
      <c r="AE171">
        <v>4468000000</v>
      </c>
    </row>
    <row r="172" spans="1:31">
      <c r="A172" s="3">
        <v>44005</v>
      </c>
      <c r="B172">
        <v>26.266666000000001</v>
      </c>
      <c r="C172">
        <v>26.266666000000001</v>
      </c>
      <c r="D172">
        <v>25.620000999999998</v>
      </c>
      <c r="E172">
        <v>25.82</v>
      </c>
      <c r="F172">
        <v>25.745501999999998</v>
      </c>
      <c r="G172">
        <v>254900</v>
      </c>
      <c r="I172" s="3">
        <v>44005</v>
      </c>
      <c r="J172">
        <v>22.780000999999999</v>
      </c>
      <c r="K172">
        <v>23.09</v>
      </c>
      <c r="L172">
        <v>22.620000999999998</v>
      </c>
      <c r="M172">
        <v>22.700001</v>
      </c>
      <c r="N172">
        <v>22.623415000000001</v>
      </c>
      <c r="O172">
        <v>85100</v>
      </c>
      <c r="Q172" s="3">
        <v>44005</v>
      </c>
      <c r="R172">
        <v>16.399999999999999</v>
      </c>
      <c r="S172">
        <v>16.780000999999999</v>
      </c>
      <c r="T172">
        <v>16.370000999999998</v>
      </c>
      <c r="U172">
        <v>16.760000000000002</v>
      </c>
      <c r="V172">
        <v>16.760000000000002</v>
      </c>
      <c r="W172">
        <v>34200</v>
      </c>
      <c r="Y172" s="3">
        <v>44005</v>
      </c>
      <c r="Z172">
        <v>10130.830078000001</v>
      </c>
      <c r="AA172">
        <v>10221.849609000001</v>
      </c>
      <c r="AB172">
        <v>10112.440430000001</v>
      </c>
      <c r="AC172">
        <v>10131.370117</v>
      </c>
      <c r="AD172">
        <v>10131.370117</v>
      </c>
      <c r="AE172">
        <v>5712450000</v>
      </c>
    </row>
    <row r="173" spans="1:31">
      <c r="A173" s="3">
        <v>44006</v>
      </c>
      <c r="B173">
        <v>25.540001</v>
      </c>
      <c r="C173">
        <v>25.613333000000001</v>
      </c>
      <c r="D173">
        <v>24.746666000000001</v>
      </c>
      <c r="E173">
        <v>25.24</v>
      </c>
      <c r="F173">
        <v>25.167175</v>
      </c>
      <c r="G173">
        <v>236400</v>
      </c>
      <c r="I173" s="3">
        <v>44006</v>
      </c>
      <c r="J173">
        <v>22.34</v>
      </c>
      <c r="K173">
        <v>22.34</v>
      </c>
      <c r="L173">
        <v>21.610001</v>
      </c>
      <c r="M173">
        <v>22.01</v>
      </c>
      <c r="N173">
        <v>21.935742999999999</v>
      </c>
      <c r="O173">
        <v>87300</v>
      </c>
      <c r="Q173" s="3">
        <v>44006</v>
      </c>
      <c r="R173">
        <v>16.5</v>
      </c>
      <c r="S173">
        <v>16.59</v>
      </c>
      <c r="T173">
        <v>16.209999</v>
      </c>
      <c r="U173">
        <v>16.219999000000001</v>
      </c>
      <c r="V173">
        <v>16.219999000000001</v>
      </c>
      <c r="W173">
        <v>41400</v>
      </c>
      <c r="Y173" s="3">
        <v>44006</v>
      </c>
      <c r="Z173">
        <v>10092.919921999999</v>
      </c>
      <c r="AA173">
        <v>10137.5</v>
      </c>
      <c r="AB173">
        <v>9842.2197269999997</v>
      </c>
      <c r="AC173">
        <v>9909.1699219999991</v>
      </c>
      <c r="AD173">
        <v>9909.1699219999991</v>
      </c>
      <c r="AE173">
        <v>5549440000</v>
      </c>
    </row>
    <row r="174" spans="1:31">
      <c r="A174" s="3">
        <v>44007</v>
      </c>
      <c r="B174">
        <v>25.16</v>
      </c>
      <c r="C174">
        <v>26.040001</v>
      </c>
      <c r="D174">
        <v>24.933332</v>
      </c>
      <c r="E174">
        <v>26.013334</v>
      </c>
      <c r="F174">
        <v>25.938278</v>
      </c>
      <c r="G174">
        <v>310800</v>
      </c>
      <c r="I174" s="3">
        <v>44007</v>
      </c>
      <c r="J174">
        <v>21.92</v>
      </c>
      <c r="K174">
        <v>22.09</v>
      </c>
      <c r="L174">
        <v>21.57</v>
      </c>
      <c r="M174">
        <v>22.08</v>
      </c>
      <c r="N174">
        <v>22.005507000000001</v>
      </c>
      <c r="O174">
        <v>62500</v>
      </c>
      <c r="Q174" s="3">
        <v>44007</v>
      </c>
      <c r="R174">
        <v>16.16</v>
      </c>
      <c r="S174">
        <v>16.739999999999998</v>
      </c>
      <c r="T174">
        <v>16</v>
      </c>
      <c r="U174">
        <v>16.670000000000002</v>
      </c>
      <c r="V174">
        <v>16.670000000000002</v>
      </c>
      <c r="W174">
        <v>36900</v>
      </c>
      <c r="Y174" s="3">
        <v>44007</v>
      </c>
      <c r="Z174">
        <v>9899.3603519999997</v>
      </c>
      <c r="AA174">
        <v>10023.280273</v>
      </c>
      <c r="AB174">
        <v>9810.4697269999997</v>
      </c>
      <c r="AC174">
        <v>10017</v>
      </c>
      <c r="AD174">
        <v>10017</v>
      </c>
      <c r="AE174">
        <v>4709620000</v>
      </c>
    </row>
    <row r="175" spans="1:31">
      <c r="A175" s="3">
        <v>44008</v>
      </c>
      <c r="B175">
        <v>25.853332999999999</v>
      </c>
      <c r="C175">
        <v>26.353332999999999</v>
      </c>
      <c r="D175">
        <v>25.593333999999999</v>
      </c>
      <c r="E175">
        <v>26.133333</v>
      </c>
      <c r="F175">
        <v>26.057932000000001</v>
      </c>
      <c r="G175">
        <v>457500</v>
      </c>
      <c r="I175" s="3">
        <v>44008</v>
      </c>
      <c r="J175">
        <v>21.870000999999998</v>
      </c>
      <c r="K175">
        <v>21.889999</v>
      </c>
      <c r="L175">
        <v>21.15</v>
      </c>
      <c r="M175">
        <v>21.52</v>
      </c>
      <c r="N175">
        <v>21.447395</v>
      </c>
      <c r="O175">
        <v>128700</v>
      </c>
      <c r="Q175" s="3">
        <v>44008</v>
      </c>
      <c r="R175">
        <v>16.489999999999998</v>
      </c>
      <c r="S175">
        <v>16.510000000000002</v>
      </c>
      <c r="T175">
        <v>16.23</v>
      </c>
      <c r="U175">
        <v>16.43</v>
      </c>
      <c r="V175">
        <v>16.43</v>
      </c>
      <c r="W175">
        <v>88300</v>
      </c>
      <c r="Y175" s="3">
        <v>44008</v>
      </c>
      <c r="Z175">
        <v>9995.1201170000004</v>
      </c>
      <c r="AA175">
        <v>10000.669921999999</v>
      </c>
      <c r="AB175">
        <v>9749.0703130000002</v>
      </c>
      <c r="AC175">
        <v>9757.2197269999997</v>
      </c>
      <c r="AD175">
        <v>9757.2197269999997</v>
      </c>
      <c r="AE175">
        <v>7279230000</v>
      </c>
    </row>
    <row r="176" spans="1:31">
      <c r="A176" s="3">
        <v>44011</v>
      </c>
      <c r="B176">
        <v>26.620000999999998</v>
      </c>
      <c r="C176">
        <v>27.293333000000001</v>
      </c>
      <c r="D176">
        <v>26.059999000000001</v>
      </c>
      <c r="E176">
        <v>26.913333999999999</v>
      </c>
      <c r="F176">
        <v>26.835681999999998</v>
      </c>
      <c r="G176">
        <v>211700</v>
      </c>
      <c r="I176" s="3">
        <v>44011</v>
      </c>
      <c r="J176">
        <v>21.870000999999998</v>
      </c>
      <c r="K176">
        <v>22.389999</v>
      </c>
      <c r="L176">
        <v>21.6</v>
      </c>
      <c r="M176">
        <v>22.02</v>
      </c>
      <c r="N176">
        <v>21.945709000000001</v>
      </c>
      <c r="O176">
        <v>42800</v>
      </c>
      <c r="Q176" s="3">
        <v>44011</v>
      </c>
      <c r="R176">
        <v>16.690000999999999</v>
      </c>
      <c r="S176">
        <v>17.350000000000001</v>
      </c>
      <c r="T176">
        <v>16.620000999999998</v>
      </c>
      <c r="U176">
        <v>17.239999999999998</v>
      </c>
      <c r="V176">
        <v>17.239999999999998</v>
      </c>
      <c r="W176">
        <v>56500</v>
      </c>
      <c r="Y176" s="3">
        <v>44011</v>
      </c>
      <c r="Z176">
        <v>9771.7197269999997</v>
      </c>
      <c r="AA176">
        <v>9877.3398440000001</v>
      </c>
      <c r="AB176">
        <v>9663.6103519999997</v>
      </c>
      <c r="AC176">
        <v>9874.1503909999992</v>
      </c>
      <c r="AD176">
        <v>9874.1503909999992</v>
      </c>
      <c r="AE176">
        <v>4306120000</v>
      </c>
    </row>
    <row r="177" spans="1:31">
      <c r="A177" s="3">
        <v>44012</v>
      </c>
      <c r="B177">
        <v>26.879999000000002</v>
      </c>
      <c r="C177">
        <v>27.700001</v>
      </c>
      <c r="D177">
        <v>26.686665999999999</v>
      </c>
      <c r="E177">
        <v>27.639999</v>
      </c>
      <c r="F177">
        <v>27.560248999999999</v>
      </c>
      <c r="G177">
        <v>242000</v>
      </c>
      <c r="I177" s="3">
        <v>44012</v>
      </c>
      <c r="J177">
        <v>21.959999</v>
      </c>
      <c r="K177">
        <v>22.85</v>
      </c>
      <c r="L177">
        <v>21.77</v>
      </c>
      <c r="M177">
        <v>22.790001</v>
      </c>
      <c r="N177">
        <v>22.713111999999999</v>
      </c>
      <c r="O177">
        <v>71500</v>
      </c>
      <c r="Q177" s="3">
        <v>44012</v>
      </c>
      <c r="R177">
        <v>17.16</v>
      </c>
      <c r="S177">
        <v>17.579999999999998</v>
      </c>
      <c r="T177">
        <v>17.059999000000001</v>
      </c>
      <c r="U177">
        <v>17.379999000000002</v>
      </c>
      <c r="V177">
        <v>17.379999000000002</v>
      </c>
      <c r="W177">
        <v>39300</v>
      </c>
      <c r="Y177" s="3">
        <v>44012</v>
      </c>
      <c r="Z177">
        <v>9875.2900389999995</v>
      </c>
      <c r="AA177">
        <v>10085.589844</v>
      </c>
      <c r="AB177">
        <v>9863.6699219999991</v>
      </c>
      <c r="AC177">
        <v>10058.769531</v>
      </c>
      <c r="AD177">
        <v>10058.769531</v>
      </c>
      <c r="AE177">
        <v>4474000000</v>
      </c>
    </row>
    <row r="178" spans="1:31">
      <c r="A178" s="3">
        <v>44013</v>
      </c>
      <c r="B178">
        <v>27.666665999999999</v>
      </c>
      <c r="C178">
        <v>27.860001</v>
      </c>
      <c r="D178">
        <v>27.093333999999999</v>
      </c>
      <c r="E178">
        <v>27.146667000000001</v>
      </c>
      <c r="F178">
        <v>27.068342000000001</v>
      </c>
      <c r="G178">
        <v>223100</v>
      </c>
      <c r="I178" s="3">
        <v>44013</v>
      </c>
      <c r="J178">
        <v>22.719999000000001</v>
      </c>
      <c r="K178">
        <v>23.01</v>
      </c>
      <c r="L178">
        <v>22.129999000000002</v>
      </c>
      <c r="M178">
        <v>22.389999</v>
      </c>
      <c r="N178">
        <v>22.314461000000001</v>
      </c>
      <c r="O178">
        <v>79700</v>
      </c>
      <c r="Q178" s="3">
        <v>44013</v>
      </c>
      <c r="R178">
        <v>17.399999999999999</v>
      </c>
      <c r="S178">
        <v>17.559999000000001</v>
      </c>
      <c r="T178">
        <v>17.059999000000001</v>
      </c>
      <c r="U178">
        <v>17.260000000000002</v>
      </c>
      <c r="V178">
        <v>17.260000000000002</v>
      </c>
      <c r="W178">
        <v>49000</v>
      </c>
      <c r="Y178" s="3">
        <v>44013</v>
      </c>
      <c r="Z178">
        <v>10063.669921999999</v>
      </c>
      <c r="AA178">
        <v>10197.190430000001</v>
      </c>
      <c r="AB178">
        <v>10048.040039</v>
      </c>
      <c r="AC178">
        <v>10154.629883</v>
      </c>
      <c r="AD178">
        <v>10154.629883</v>
      </c>
      <c r="AE178">
        <v>4595970000</v>
      </c>
    </row>
    <row r="179" spans="1:31">
      <c r="A179" s="3">
        <v>44014</v>
      </c>
      <c r="B179">
        <v>27.74</v>
      </c>
      <c r="C179">
        <v>28.326665999999999</v>
      </c>
      <c r="D179">
        <v>27.326665999999999</v>
      </c>
      <c r="E179">
        <v>27.386666999999999</v>
      </c>
      <c r="F179">
        <v>27.307649999999999</v>
      </c>
      <c r="G179">
        <v>119600</v>
      </c>
      <c r="I179" s="3">
        <v>44014</v>
      </c>
      <c r="J179">
        <v>22.77</v>
      </c>
      <c r="K179">
        <v>22.889999</v>
      </c>
      <c r="L179">
        <v>22.360001</v>
      </c>
      <c r="M179">
        <v>22.4</v>
      </c>
      <c r="N179">
        <v>22.324427</v>
      </c>
      <c r="O179">
        <v>44700</v>
      </c>
      <c r="Q179" s="3">
        <v>44014</v>
      </c>
      <c r="R179">
        <v>17.52</v>
      </c>
      <c r="S179">
        <v>17.600000000000001</v>
      </c>
      <c r="T179">
        <v>17.049999</v>
      </c>
      <c r="U179">
        <v>17.200001</v>
      </c>
      <c r="V179">
        <v>17.200001</v>
      </c>
      <c r="W179">
        <v>27200</v>
      </c>
      <c r="Y179" s="3">
        <v>44014</v>
      </c>
      <c r="Z179">
        <v>10268.669921999999</v>
      </c>
      <c r="AA179">
        <v>10310.360352</v>
      </c>
      <c r="AB179">
        <v>10194.059569999999</v>
      </c>
      <c r="AC179">
        <v>10207.629883</v>
      </c>
      <c r="AD179">
        <v>10207.629883</v>
      </c>
      <c r="AE179">
        <v>4017530000</v>
      </c>
    </row>
    <row r="180" spans="1:31">
      <c r="A180" s="3">
        <v>44018</v>
      </c>
      <c r="B180">
        <v>28.026667</v>
      </c>
      <c r="C180">
        <v>28.426666000000001</v>
      </c>
      <c r="D180">
        <v>27.606667000000002</v>
      </c>
      <c r="E180">
        <v>28.24</v>
      </c>
      <c r="F180">
        <v>28.158519999999999</v>
      </c>
      <c r="G180">
        <v>208200</v>
      </c>
      <c r="I180" s="3">
        <v>44018</v>
      </c>
      <c r="J180">
        <v>22.85</v>
      </c>
      <c r="K180">
        <v>23</v>
      </c>
      <c r="L180">
        <v>22.450001</v>
      </c>
      <c r="M180">
        <v>22.73</v>
      </c>
      <c r="N180">
        <v>22.653313000000001</v>
      </c>
      <c r="O180">
        <v>39400</v>
      </c>
      <c r="Q180" s="3">
        <v>44018</v>
      </c>
      <c r="R180">
        <v>17.469999000000001</v>
      </c>
      <c r="S180">
        <v>17.559999000000001</v>
      </c>
      <c r="T180">
        <v>17.09</v>
      </c>
      <c r="U180">
        <v>17.43</v>
      </c>
      <c r="V180">
        <v>17.43</v>
      </c>
      <c r="W180">
        <v>38600</v>
      </c>
      <c r="Y180" s="3">
        <v>44018</v>
      </c>
      <c r="Z180">
        <v>10360.379883</v>
      </c>
      <c r="AA180">
        <v>10462.049805000001</v>
      </c>
      <c r="AB180">
        <v>10354.980469</v>
      </c>
      <c r="AC180">
        <v>10433.650390999999</v>
      </c>
      <c r="AD180">
        <v>10433.650390999999</v>
      </c>
      <c r="AE180">
        <v>4529480000</v>
      </c>
    </row>
    <row r="181" spans="1:31">
      <c r="A181" s="3">
        <v>44019</v>
      </c>
      <c r="B181">
        <v>27.84</v>
      </c>
      <c r="C181">
        <v>28.073333999999999</v>
      </c>
      <c r="D181">
        <v>26.453333000000001</v>
      </c>
      <c r="E181">
        <v>27.546666999999999</v>
      </c>
      <c r="F181">
        <v>27.467188</v>
      </c>
      <c r="G181">
        <v>261800</v>
      </c>
      <c r="I181" s="3">
        <v>44019</v>
      </c>
      <c r="J181">
        <v>22.469999000000001</v>
      </c>
      <c r="K181">
        <v>22.74</v>
      </c>
      <c r="L181">
        <v>22.24</v>
      </c>
      <c r="M181">
        <v>22.48</v>
      </c>
      <c r="N181">
        <v>22.404156</v>
      </c>
      <c r="O181">
        <v>65300</v>
      </c>
      <c r="Q181" s="3">
        <v>44019</v>
      </c>
      <c r="R181">
        <v>17.25</v>
      </c>
      <c r="S181">
        <v>17.469999000000001</v>
      </c>
      <c r="T181">
        <v>17.02</v>
      </c>
      <c r="U181">
        <v>17.239999999999998</v>
      </c>
      <c r="V181">
        <v>17.239999999999998</v>
      </c>
      <c r="W181">
        <v>26300</v>
      </c>
      <c r="Y181" s="3">
        <v>44019</v>
      </c>
      <c r="Z181">
        <v>10412.459961</v>
      </c>
      <c r="AA181">
        <v>10518.980469</v>
      </c>
      <c r="AB181">
        <v>10337.980469</v>
      </c>
      <c r="AC181">
        <v>10343.889648</v>
      </c>
      <c r="AD181">
        <v>10343.889648</v>
      </c>
      <c r="AE181">
        <v>4314110000</v>
      </c>
    </row>
    <row r="182" spans="1:31">
      <c r="A182" s="3">
        <v>44020</v>
      </c>
      <c r="B182">
        <v>27.559999000000001</v>
      </c>
      <c r="C182">
        <v>27.913333999999999</v>
      </c>
      <c r="D182">
        <v>27.253333999999999</v>
      </c>
      <c r="E182">
        <v>27.58</v>
      </c>
      <c r="F182">
        <v>27.500423000000001</v>
      </c>
      <c r="G182">
        <v>186300</v>
      </c>
      <c r="I182" s="3">
        <v>44020</v>
      </c>
      <c r="J182">
        <v>22.43</v>
      </c>
      <c r="K182">
        <v>22.6</v>
      </c>
      <c r="L182">
        <v>21.59</v>
      </c>
      <c r="M182">
        <v>22.059999000000001</v>
      </c>
      <c r="N182">
        <v>21.985572999999999</v>
      </c>
      <c r="O182">
        <v>74400</v>
      </c>
      <c r="Q182" s="3">
        <v>44020</v>
      </c>
      <c r="R182">
        <v>17.149999999999999</v>
      </c>
      <c r="S182">
        <v>17.399999999999999</v>
      </c>
      <c r="T182">
        <v>16.829999999999998</v>
      </c>
      <c r="U182">
        <v>17.040001</v>
      </c>
      <c r="V182">
        <v>17.040001</v>
      </c>
      <c r="W182">
        <v>24400</v>
      </c>
      <c r="Y182" s="3">
        <v>44020</v>
      </c>
      <c r="Z182">
        <v>10409.349609000001</v>
      </c>
      <c r="AA182">
        <v>10494.629883</v>
      </c>
      <c r="AB182">
        <v>10350.959961</v>
      </c>
      <c r="AC182">
        <v>10492.5</v>
      </c>
      <c r="AD182">
        <v>10492.5</v>
      </c>
      <c r="AE182">
        <v>3999180000</v>
      </c>
    </row>
    <row r="183" spans="1:31">
      <c r="A183" s="3">
        <v>44021</v>
      </c>
      <c r="B183">
        <v>27.620000999999998</v>
      </c>
      <c r="C183">
        <v>27.620000999999998</v>
      </c>
      <c r="D183">
        <v>26.946667000000001</v>
      </c>
      <c r="E183">
        <v>27.106667000000002</v>
      </c>
      <c r="F183">
        <v>27.028455999999998</v>
      </c>
      <c r="G183">
        <v>270900</v>
      </c>
      <c r="I183" s="3">
        <v>44021</v>
      </c>
      <c r="J183">
        <v>21.959999</v>
      </c>
      <c r="K183">
        <v>22.24</v>
      </c>
      <c r="L183">
        <v>21.559999000000001</v>
      </c>
      <c r="M183">
        <v>21.93</v>
      </c>
      <c r="N183">
        <v>21.856012</v>
      </c>
      <c r="O183">
        <v>85600</v>
      </c>
      <c r="Q183" s="3">
        <v>44021</v>
      </c>
      <c r="R183">
        <v>16.93</v>
      </c>
      <c r="S183">
        <v>17</v>
      </c>
      <c r="T183">
        <v>16.579999999999998</v>
      </c>
      <c r="U183">
        <v>16.889999</v>
      </c>
      <c r="V183">
        <v>16.889999</v>
      </c>
      <c r="W183">
        <v>62900</v>
      </c>
      <c r="Y183" s="3">
        <v>44021</v>
      </c>
      <c r="Z183">
        <v>10563.719727</v>
      </c>
      <c r="AA183">
        <v>10578.099609000001</v>
      </c>
      <c r="AB183">
        <v>10379.910156</v>
      </c>
      <c r="AC183">
        <v>10547.75</v>
      </c>
      <c r="AD183">
        <v>10547.75</v>
      </c>
      <c r="AE183">
        <v>3992920000</v>
      </c>
    </row>
    <row r="184" spans="1:31">
      <c r="A184" s="3">
        <v>44022</v>
      </c>
      <c r="B184">
        <v>27.226666999999999</v>
      </c>
      <c r="C184">
        <v>27.933332</v>
      </c>
      <c r="D184">
        <v>26.966667000000001</v>
      </c>
      <c r="E184">
        <v>27.793333000000001</v>
      </c>
      <c r="F184">
        <v>27.713142000000001</v>
      </c>
      <c r="G184">
        <v>322500</v>
      </c>
      <c r="I184" s="3">
        <v>44022</v>
      </c>
      <c r="J184">
        <v>21.91</v>
      </c>
      <c r="K184">
        <v>22.52</v>
      </c>
      <c r="L184">
        <v>21.82</v>
      </c>
      <c r="M184">
        <v>22.450001</v>
      </c>
      <c r="N184">
        <v>22.374258000000001</v>
      </c>
      <c r="O184">
        <v>43300</v>
      </c>
      <c r="Q184" s="3">
        <v>44022</v>
      </c>
      <c r="R184">
        <v>17.07</v>
      </c>
      <c r="S184">
        <v>17.459999</v>
      </c>
      <c r="T184">
        <v>17.049999</v>
      </c>
      <c r="U184">
        <v>17.290001</v>
      </c>
      <c r="V184">
        <v>17.290001</v>
      </c>
      <c r="W184">
        <v>12300</v>
      </c>
      <c r="Y184" s="3">
        <v>44022</v>
      </c>
      <c r="Z184">
        <v>10545.910156</v>
      </c>
      <c r="AA184">
        <v>10622.349609000001</v>
      </c>
      <c r="AB184">
        <v>10447.009765999999</v>
      </c>
      <c r="AC184">
        <v>10617.440430000001</v>
      </c>
      <c r="AD184">
        <v>10617.440430000001</v>
      </c>
      <c r="AE184">
        <v>3509810000</v>
      </c>
    </row>
    <row r="185" spans="1:31">
      <c r="A185" s="3">
        <v>44025</v>
      </c>
      <c r="B185">
        <v>27.733333999999999</v>
      </c>
      <c r="C185">
        <v>28.286667000000001</v>
      </c>
      <c r="D185">
        <v>27.633333</v>
      </c>
      <c r="E185">
        <v>27.886666999999999</v>
      </c>
      <c r="F185">
        <v>27.806206</v>
      </c>
      <c r="G185">
        <v>229800</v>
      </c>
      <c r="I185" s="3">
        <v>44025</v>
      </c>
      <c r="J185">
        <v>22.83</v>
      </c>
      <c r="K185">
        <v>23.290001</v>
      </c>
      <c r="L185">
        <v>22.51</v>
      </c>
      <c r="M185">
        <v>22.6</v>
      </c>
      <c r="N185">
        <v>22.523752000000002</v>
      </c>
      <c r="O185">
        <v>52900</v>
      </c>
      <c r="Q185" s="3">
        <v>44025</v>
      </c>
      <c r="R185">
        <v>17.399999999999999</v>
      </c>
      <c r="S185">
        <v>17.850000000000001</v>
      </c>
      <c r="T185">
        <v>17.16</v>
      </c>
      <c r="U185">
        <v>17.280000999999999</v>
      </c>
      <c r="V185">
        <v>17.280000999999999</v>
      </c>
      <c r="W185">
        <v>32400</v>
      </c>
      <c r="Y185" s="3">
        <v>44025</v>
      </c>
      <c r="Z185">
        <v>10729.919921999999</v>
      </c>
      <c r="AA185">
        <v>10824.780273</v>
      </c>
      <c r="AB185">
        <v>10368.040039</v>
      </c>
      <c r="AC185">
        <v>10390.839844</v>
      </c>
      <c r="AD185">
        <v>10390.839844</v>
      </c>
      <c r="AE185">
        <v>4822050000</v>
      </c>
    </row>
    <row r="186" spans="1:31">
      <c r="A186" s="3">
        <v>44026</v>
      </c>
      <c r="B186">
        <v>27.913333999999999</v>
      </c>
      <c r="C186">
        <v>28.693332999999999</v>
      </c>
      <c r="D186">
        <v>27.546666999999999</v>
      </c>
      <c r="E186">
        <v>28.68</v>
      </c>
      <c r="F186">
        <v>28.597249999999999</v>
      </c>
      <c r="G186">
        <v>204900</v>
      </c>
      <c r="I186" s="3">
        <v>44026</v>
      </c>
      <c r="J186">
        <v>22.6</v>
      </c>
      <c r="K186">
        <v>22.98</v>
      </c>
      <c r="L186">
        <v>22.48</v>
      </c>
      <c r="M186">
        <v>22.959999</v>
      </c>
      <c r="N186">
        <v>22.882536000000002</v>
      </c>
      <c r="O186">
        <v>43200</v>
      </c>
      <c r="Q186" s="3">
        <v>44026</v>
      </c>
      <c r="R186">
        <v>17.43</v>
      </c>
      <c r="S186">
        <v>17.540001</v>
      </c>
      <c r="T186">
        <v>17.209999</v>
      </c>
      <c r="U186">
        <v>17.450001</v>
      </c>
      <c r="V186">
        <v>17.450001</v>
      </c>
      <c r="W186">
        <v>27300</v>
      </c>
      <c r="Y186" s="3">
        <v>44026</v>
      </c>
      <c r="Z186">
        <v>10310.25</v>
      </c>
      <c r="AA186">
        <v>10497.830078000001</v>
      </c>
      <c r="AB186">
        <v>10182.459961</v>
      </c>
      <c r="AC186">
        <v>10488.580078000001</v>
      </c>
      <c r="AD186">
        <v>10488.580078000001</v>
      </c>
      <c r="AE186">
        <v>4419480000</v>
      </c>
    </row>
    <row r="187" spans="1:31">
      <c r="A187" s="3">
        <v>44027</v>
      </c>
      <c r="B187">
        <v>29.446667000000001</v>
      </c>
      <c r="C187">
        <v>30.213332999999999</v>
      </c>
      <c r="D187">
        <v>29.139999</v>
      </c>
      <c r="E187">
        <v>30.073333999999999</v>
      </c>
      <c r="F187">
        <v>29.986564999999999</v>
      </c>
      <c r="G187">
        <v>213800</v>
      </c>
      <c r="I187" s="3">
        <v>44027</v>
      </c>
      <c r="J187">
        <v>23.42</v>
      </c>
      <c r="K187">
        <v>24.58</v>
      </c>
      <c r="L187">
        <v>23.42</v>
      </c>
      <c r="M187">
        <v>24.43</v>
      </c>
      <c r="N187">
        <v>24.347577999999999</v>
      </c>
      <c r="O187">
        <v>100200</v>
      </c>
      <c r="Q187" s="3">
        <v>44027</v>
      </c>
      <c r="R187">
        <v>17.860001</v>
      </c>
      <c r="S187">
        <v>18.370000999999998</v>
      </c>
      <c r="T187">
        <v>17.809999000000001</v>
      </c>
      <c r="U187">
        <v>18.09</v>
      </c>
      <c r="V187">
        <v>18.09</v>
      </c>
      <c r="W187">
        <v>45300</v>
      </c>
      <c r="Y187" s="3">
        <v>44027</v>
      </c>
      <c r="Z187">
        <v>10576.719727</v>
      </c>
      <c r="AA187">
        <v>10604.669921999999</v>
      </c>
      <c r="AB187">
        <v>10420.540039</v>
      </c>
      <c r="AC187">
        <v>10550.490234000001</v>
      </c>
      <c r="AD187">
        <v>10550.490234000001</v>
      </c>
      <c r="AE187">
        <v>4610540000</v>
      </c>
    </row>
    <row r="188" spans="1:31">
      <c r="A188" s="3">
        <v>44028</v>
      </c>
      <c r="B188">
        <v>29.566668</v>
      </c>
      <c r="C188">
        <v>30.18</v>
      </c>
      <c r="D188">
        <v>29.193332999999999</v>
      </c>
      <c r="E188">
        <v>29.773333000000001</v>
      </c>
      <c r="F188">
        <v>29.687428000000001</v>
      </c>
      <c r="G188">
        <v>166200</v>
      </c>
      <c r="I188" s="3">
        <v>44028</v>
      </c>
      <c r="J188">
        <v>24.379999000000002</v>
      </c>
      <c r="K188">
        <v>24.57</v>
      </c>
      <c r="L188">
        <v>23.790001</v>
      </c>
      <c r="M188">
        <v>24.120000999999998</v>
      </c>
      <c r="N188">
        <v>24.038623999999999</v>
      </c>
      <c r="O188">
        <v>44700</v>
      </c>
      <c r="Q188" s="3">
        <v>44028</v>
      </c>
      <c r="R188">
        <v>18.120000999999998</v>
      </c>
      <c r="S188">
        <v>18.120000999999998</v>
      </c>
      <c r="T188">
        <v>17.32</v>
      </c>
      <c r="U188">
        <v>17.360001</v>
      </c>
      <c r="V188">
        <v>17.360001</v>
      </c>
      <c r="W188">
        <v>83200</v>
      </c>
      <c r="Y188" s="3">
        <v>44028</v>
      </c>
      <c r="Z188">
        <v>10443.870117</v>
      </c>
      <c r="AA188">
        <v>10499.790039</v>
      </c>
      <c r="AB188">
        <v>10364.389648</v>
      </c>
      <c r="AC188">
        <v>10473.830078000001</v>
      </c>
      <c r="AD188">
        <v>10473.830078000001</v>
      </c>
      <c r="AE188">
        <v>4237290000</v>
      </c>
    </row>
    <row r="189" spans="1:31">
      <c r="A189" s="3">
        <v>44029</v>
      </c>
      <c r="B189">
        <v>29.786667000000001</v>
      </c>
      <c r="C189">
        <v>30.306667000000001</v>
      </c>
      <c r="D189">
        <v>29.506665999999999</v>
      </c>
      <c r="E189">
        <v>29.74</v>
      </c>
      <c r="F189">
        <v>29.654191999999998</v>
      </c>
      <c r="G189">
        <v>215100</v>
      </c>
      <c r="I189" s="3">
        <v>44029</v>
      </c>
      <c r="J189">
        <v>24.120000999999998</v>
      </c>
      <c r="K189">
        <v>25.02</v>
      </c>
      <c r="L189">
        <v>24.120000999999998</v>
      </c>
      <c r="M189">
        <v>24.83</v>
      </c>
      <c r="N189">
        <v>24.746229</v>
      </c>
      <c r="O189">
        <v>60700</v>
      </c>
      <c r="Q189" s="3">
        <v>44029</v>
      </c>
      <c r="R189">
        <v>17.280000999999999</v>
      </c>
      <c r="S189">
        <v>18.25</v>
      </c>
      <c r="T189">
        <v>17.280000999999999</v>
      </c>
      <c r="U189">
        <v>18.149999999999999</v>
      </c>
      <c r="V189">
        <v>18.149999999999999</v>
      </c>
      <c r="W189">
        <v>53300</v>
      </c>
      <c r="Y189" s="3">
        <v>44029</v>
      </c>
      <c r="Z189">
        <v>10500.519531</v>
      </c>
      <c r="AA189">
        <v>10532.620117</v>
      </c>
      <c r="AB189">
        <v>10421.209961</v>
      </c>
      <c r="AC189">
        <v>10503.190430000001</v>
      </c>
      <c r="AD189">
        <v>10503.190430000001</v>
      </c>
      <c r="AE189">
        <v>4334280000</v>
      </c>
    </row>
    <row r="190" spans="1:31">
      <c r="A190" s="3">
        <v>44032</v>
      </c>
      <c r="B190">
        <v>29.700001</v>
      </c>
      <c r="C190">
        <v>29.700001</v>
      </c>
      <c r="D190">
        <v>28.953333000000001</v>
      </c>
      <c r="E190">
        <v>29.226666999999999</v>
      </c>
      <c r="F190">
        <v>29.142340000000001</v>
      </c>
      <c r="G190">
        <v>106200</v>
      </c>
      <c r="I190" s="3">
        <v>44032</v>
      </c>
      <c r="J190">
        <v>24.75</v>
      </c>
      <c r="K190">
        <v>25.129999000000002</v>
      </c>
      <c r="L190">
        <v>24.629999000000002</v>
      </c>
      <c r="M190">
        <v>25.02</v>
      </c>
      <c r="N190">
        <v>24.935589</v>
      </c>
      <c r="O190">
        <v>56200</v>
      </c>
      <c r="Q190" s="3">
        <v>44032</v>
      </c>
      <c r="R190">
        <v>17.98</v>
      </c>
      <c r="S190">
        <v>18.149999999999999</v>
      </c>
      <c r="T190">
        <v>17.760000000000002</v>
      </c>
      <c r="U190">
        <v>17.899999999999999</v>
      </c>
      <c r="V190">
        <v>17.899999999999999</v>
      </c>
      <c r="W190">
        <v>21100</v>
      </c>
      <c r="Y190" s="3">
        <v>44032</v>
      </c>
      <c r="Z190">
        <v>10526.019531</v>
      </c>
      <c r="AA190">
        <v>10783.799805000001</v>
      </c>
      <c r="AB190">
        <v>10488.040039</v>
      </c>
      <c r="AC190">
        <v>10767.089844</v>
      </c>
      <c r="AD190">
        <v>10767.089844</v>
      </c>
      <c r="AE190">
        <v>4274340000</v>
      </c>
    </row>
    <row r="191" spans="1:31">
      <c r="A191" s="3">
        <v>44033</v>
      </c>
      <c r="B191">
        <v>29.553332999999999</v>
      </c>
      <c r="C191">
        <v>30.133333</v>
      </c>
      <c r="D191">
        <v>29.4</v>
      </c>
      <c r="E191">
        <v>29.966667000000001</v>
      </c>
      <c r="F191">
        <v>29.880205</v>
      </c>
      <c r="G191">
        <v>267600</v>
      </c>
      <c r="I191" s="3">
        <v>44033</v>
      </c>
      <c r="J191">
        <v>25.27</v>
      </c>
      <c r="K191">
        <v>26.299999</v>
      </c>
      <c r="L191">
        <v>25.27</v>
      </c>
      <c r="M191">
        <v>25.82</v>
      </c>
      <c r="N191">
        <v>25.732887000000002</v>
      </c>
      <c r="O191">
        <v>87000</v>
      </c>
      <c r="Q191" s="3">
        <v>44033</v>
      </c>
      <c r="R191">
        <v>18.190000999999999</v>
      </c>
      <c r="S191">
        <v>18.389999</v>
      </c>
      <c r="T191">
        <v>17.98</v>
      </c>
      <c r="U191">
        <v>18.389999</v>
      </c>
      <c r="V191">
        <v>18.389999</v>
      </c>
      <c r="W191">
        <v>98300</v>
      </c>
      <c r="Y191" s="3">
        <v>44033</v>
      </c>
      <c r="Z191">
        <v>10837.879883</v>
      </c>
      <c r="AA191">
        <v>10839.929688</v>
      </c>
      <c r="AB191">
        <v>10650.459961</v>
      </c>
      <c r="AC191">
        <v>10680.360352</v>
      </c>
      <c r="AD191">
        <v>10680.360352</v>
      </c>
      <c r="AE191">
        <v>5311750000</v>
      </c>
    </row>
    <row r="192" spans="1:31">
      <c r="A192" s="3">
        <v>44034</v>
      </c>
      <c r="B192">
        <v>29.9</v>
      </c>
      <c r="C192">
        <v>30.266666000000001</v>
      </c>
      <c r="D192">
        <v>29.5</v>
      </c>
      <c r="E192">
        <v>29.793333000000001</v>
      </c>
      <c r="F192">
        <v>29.707370999999998</v>
      </c>
      <c r="G192">
        <v>354200</v>
      </c>
      <c r="I192" s="3">
        <v>44034</v>
      </c>
      <c r="J192">
        <v>25.73</v>
      </c>
      <c r="K192">
        <v>26.1</v>
      </c>
      <c r="L192">
        <v>24.950001</v>
      </c>
      <c r="M192">
        <v>25.24</v>
      </c>
      <c r="N192">
        <v>25.154844000000001</v>
      </c>
      <c r="O192">
        <v>153000</v>
      </c>
      <c r="Q192" s="3">
        <v>44034</v>
      </c>
      <c r="R192">
        <v>18.399999999999999</v>
      </c>
      <c r="S192">
        <v>18.889999</v>
      </c>
      <c r="T192">
        <v>18.329999999999998</v>
      </c>
      <c r="U192">
        <v>18.489999999999998</v>
      </c>
      <c r="V192">
        <v>18.489999999999998</v>
      </c>
      <c r="W192">
        <v>122300</v>
      </c>
      <c r="Y192" s="3">
        <v>44034</v>
      </c>
      <c r="Z192">
        <v>10687.580078000001</v>
      </c>
      <c r="AA192">
        <v>10745.320313</v>
      </c>
      <c r="AB192">
        <v>10627.450194999999</v>
      </c>
      <c r="AC192">
        <v>10706.129883</v>
      </c>
      <c r="AD192">
        <v>10706.129883</v>
      </c>
      <c r="AE192">
        <v>4074020000</v>
      </c>
    </row>
    <row r="193" spans="1:31">
      <c r="A193" s="3">
        <v>44035</v>
      </c>
      <c r="B193">
        <v>30.666665999999999</v>
      </c>
      <c r="C193">
        <v>33.193333000000003</v>
      </c>
      <c r="D193">
        <v>30.533332999999999</v>
      </c>
      <c r="E193">
        <v>32.366664999999998</v>
      </c>
      <c r="F193">
        <v>32.273277</v>
      </c>
      <c r="G193">
        <v>468600</v>
      </c>
      <c r="I193" s="3">
        <v>44035</v>
      </c>
      <c r="J193">
        <v>25.360001</v>
      </c>
      <c r="K193">
        <v>25.700001</v>
      </c>
      <c r="L193">
        <v>25.120000999999998</v>
      </c>
      <c r="M193">
        <v>25.450001</v>
      </c>
      <c r="N193">
        <v>25.364138000000001</v>
      </c>
      <c r="O193">
        <v>78900</v>
      </c>
      <c r="Q193" s="3">
        <v>44035</v>
      </c>
      <c r="R193">
        <v>18.43</v>
      </c>
      <c r="S193">
        <v>18.57</v>
      </c>
      <c r="T193">
        <v>17.860001</v>
      </c>
      <c r="U193">
        <v>17.989999999999998</v>
      </c>
      <c r="V193">
        <v>17.989999999999998</v>
      </c>
      <c r="W193">
        <v>94600</v>
      </c>
      <c r="Y193" s="3">
        <v>44035</v>
      </c>
      <c r="Z193">
        <v>10689.5</v>
      </c>
      <c r="AA193">
        <v>10728.120117</v>
      </c>
      <c r="AB193">
        <v>10407.870117</v>
      </c>
      <c r="AC193">
        <v>10461.419921999999</v>
      </c>
      <c r="AD193">
        <v>10461.419921999999</v>
      </c>
      <c r="AE193">
        <v>4469470000</v>
      </c>
    </row>
    <row r="194" spans="1:31">
      <c r="A194" s="3">
        <v>44036</v>
      </c>
      <c r="B194">
        <v>32</v>
      </c>
      <c r="C194">
        <v>32.933334000000002</v>
      </c>
      <c r="D194">
        <v>31.74</v>
      </c>
      <c r="E194">
        <v>32.333331999999999</v>
      </c>
      <c r="F194">
        <v>32.24004</v>
      </c>
      <c r="G194">
        <v>515700</v>
      </c>
      <c r="I194" s="3">
        <v>44036</v>
      </c>
      <c r="J194">
        <v>25.42</v>
      </c>
      <c r="K194">
        <v>25.48</v>
      </c>
      <c r="L194">
        <v>24.629999000000002</v>
      </c>
      <c r="M194">
        <v>24.84</v>
      </c>
      <c r="N194">
        <v>24.756195000000002</v>
      </c>
      <c r="O194">
        <v>45100</v>
      </c>
      <c r="Q194" s="3">
        <v>44036</v>
      </c>
      <c r="R194">
        <v>17.809999000000001</v>
      </c>
      <c r="S194">
        <v>17.98</v>
      </c>
      <c r="T194">
        <v>17.370000999999998</v>
      </c>
      <c r="U194">
        <v>17.420000000000002</v>
      </c>
      <c r="V194">
        <v>17.420000000000002</v>
      </c>
      <c r="W194">
        <v>42500</v>
      </c>
      <c r="Y194" s="3">
        <v>44036</v>
      </c>
      <c r="Z194">
        <v>10294.410156</v>
      </c>
      <c r="AA194">
        <v>10418.75</v>
      </c>
      <c r="AB194">
        <v>10217.309569999999</v>
      </c>
      <c r="AC194">
        <v>10363.179688</v>
      </c>
      <c r="AD194">
        <v>10363.179688</v>
      </c>
      <c r="AE194">
        <v>4205330000</v>
      </c>
    </row>
    <row r="195" spans="1:31">
      <c r="A195" s="3">
        <v>44039</v>
      </c>
      <c r="B195">
        <v>32.273335000000003</v>
      </c>
      <c r="C195">
        <v>32.773335000000003</v>
      </c>
      <c r="D195">
        <v>31.266666000000001</v>
      </c>
      <c r="E195">
        <v>32.720001000000003</v>
      </c>
      <c r="F195">
        <v>32.625594999999997</v>
      </c>
      <c r="G195">
        <v>282500</v>
      </c>
      <c r="I195" s="3">
        <v>44039</v>
      </c>
      <c r="J195">
        <v>24.809999000000001</v>
      </c>
      <c r="K195">
        <v>24.99</v>
      </c>
      <c r="L195">
        <v>24.49</v>
      </c>
      <c r="M195">
        <v>24.549999</v>
      </c>
      <c r="N195">
        <v>24.467172999999999</v>
      </c>
      <c r="O195">
        <v>58900</v>
      </c>
      <c r="Q195" s="3">
        <v>44039</v>
      </c>
      <c r="R195">
        <v>17.43</v>
      </c>
      <c r="S195">
        <v>17.93</v>
      </c>
      <c r="T195">
        <v>17.360001</v>
      </c>
      <c r="U195">
        <v>17.860001</v>
      </c>
      <c r="V195">
        <v>17.860001</v>
      </c>
      <c r="W195">
        <v>42100</v>
      </c>
      <c r="Y195" s="3">
        <v>44039</v>
      </c>
      <c r="Z195">
        <v>10421.700194999999</v>
      </c>
      <c r="AA195">
        <v>10546.440430000001</v>
      </c>
      <c r="AB195">
        <v>10399.860352</v>
      </c>
      <c r="AC195">
        <v>10536.269531</v>
      </c>
      <c r="AD195">
        <v>10536.269531</v>
      </c>
      <c r="AE195">
        <v>4209900000</v>
      </c>
    </row>
    <row r="196" spans="1:31">
      <c r="A196" s="3">
        <v>44040</v>
      </c>
      <c r="B196">
        <v>32.32</v>
      </c>
      <c r="C196">
        <v>33.026668999999998</v>
      </c>
      <c r="D196">
        <v>32.166668000000001</v>
      </c>
      <c r="E196">
        <v>32.286667000000001</v>
      </c>
      <c r="F196">
        <v>32.193511999999998</v>
      </c>
      <c r="G196">
        <v>214700</v>
      </c>
      <c r="I196" s="3">
        <v>44040</v>
      </c>
      <c r="J196">
        <v>24.370000999999998</v>
      </c>
      <c r="K196">
        <v>24.75</v>
      </c>
      <c r="L196">
        <v>24.09</v>
      </c>
      <c r="M196">
        <v>24.15</v>
      </c>
      <c r="N196">
        <v>24.068521</v>
      </c>
      <c r="O196">
        <v>53600</v>
      </c>
      <c r="Q196" s="3">
        <v>44040</v>
      </c>
      <c r="R196">
        <v>17.66</v>
      </c>
      <c r="S196">
        <v>17.969999000000001</v>
      </c>
      <c r="T196">
        <v>17.040001</v>
      </c>
      <c r="U196">
        <v>17.690000999999999</v>
      </c>
      <c r="V196">
        <v>17.690000999999999</v>
      </c>
      <c r="W196">
        <v>50800</v>
      </c>
      <c r="Y196" s="3">
        <v>44040</v>
      </c>
      <c r="Z196">
        <v>10509.200194999999</v>
      </c>
      <c r="AA196">
        <v>10523.639648</v>
      </c>
      <c r="AB196">
        <v>10397.870117</v>
      </c>
      <c r="AC196">
        <v>10402.089844</v>
      </c>
      <c r="AD196">
        <v>10402.089844</v>
      </c>
      <c r="AE196">
        <v>3869230000</v>
      </c>
    </row>
    <row r="197" spans="1:31">
      <c r="A197" s="3">
        <v>44041</v>
      </c>
      <c r="B197">
        <v>32.273335000000003</v>
      </c>
      <c r="C197">
        <v>32.840000000000003</v>
      </c>
      <c r="D197">
        <v>32.066665999999998</v>
      </c>
      <c r="E197">
        <v>32.433334000000002</v>
      </c>
      <c r="F197">
        <v>32.339756000000001</v>
      </c>
      <c r="G197">
        <v>188900</v>
      </c>
      <c r="I197" s="3">
        <v>44041</v>
      </c>
      <c r="J197">
        <v>24.370000999999998</v>
      </c>
      <c r="K197">
        <v>24.92</v>
      </c>
      <c r="L197">
        <v>24.23</v>
      </c>
      <c r="M197">
        <v>24.66</v>
      </c>
      <c r="N197">
        <v>24.576801</v>
      </c>
      <c r="O197">
        <v>52100</v>
      </c>
      <c r="Q197" s="3">
        <v>44041</v>
      </c>
      <c r="R197">
        <v>17.809999000000001</v>
      </c>
      <c r="S197">
        <v>18.299999</v>
      </c>
      <c r="T197">
        <v>17.760000000000002</v>
      </c>
      <c r="U197">
        <v>18.100000000000001</v>
      </c>
      <c r="V197">
        <v>18.100000000000001</v>
      </c>
      <c r="W197">
        <v>28700</v>
      </c>
      <c r="Y197" s="3">
        <v>44041</v>
      </c>
      <c r="Z197">
        <v>10474.700194999999</v>
      </c>
      <c r="AA197">
        <v>10567.910156</v>
      </c>
      <c r="AB197">
        <v>10464</v>
      </c>
      <c r="AC197">
        <v>10542.940430000001</v>
      </c>
      <c r="AD197">
        <v>10542.940430000001</v>
      </c>
      <c r="AE197">
        <v>3970900000</v>
      </c>
    </row>
    <row r="198" spans="1:31">
      <c r="A198" s="3">
        <v>44042</v>
      </c>
      <c r="B198">
        <v>31.933332</v>
      </c>
      <c r="C198">
        <v>32.453335000000003</v>
      </c>
      <c r="D198">
        <v>31.746666000000001</v>
      </c>
      <c r="E198">
        <v>32.306666999999997</v>
      </c>
      <c r="F198">
        <v>32.213455000000003</v>
      </c>
      <c r="G198">
        <v>209100</v>
      </c>
      <c r="I198" s="3">
        <v>44042</v>
      </c>
      <c r="J198">
        <v>24.15</v>
      </c>
      <c r="K198">
        <v>24.790001</v>
      </c>
      <c r="L198">
        <v>24.15</v>
      </c>
      <c r="M198">
        <v>24.459999</v>
      </c>
      <c r="N198">
        <v>24.377476000000001</v>
      </c>
      <c r="O198">
        <v>69800</v>
      </c>
      <c r="Q198" s="3">
        <v>44042</v>
      </c>
      <c r="R198">
        <v>17.879999000000002</v>
      </c>
      <c r="S198">
        <v>18.139999</v>
      </c>
      <c r="T198">
        <v>17.73</v>
      </c>
      <c r="U198">
        <v>17.920000000000002</v>
      </c>
      <c r="V198">
        <v>17.920000000000002</v>
      </c>
      <c r="W198">
        <v>23000</v>
      </c>
      <c r="Y198" s="3">
        <v>44042</v>
      </c>
      <c r="Z198">
        <v>10450.120117</v>
      </c>
      <c r="AA198">
        <v>10609.589844</v>
      </c>
      <c r="AB198">
        <v>10412.089844</v>
      </c>
      <c r="AC198">
        <v>10587.809569999999</v>
      </c>
      <c r="AD198">
        <v>10587.809569999999</v>
      </c>
      <c r="AE198">
        <v>4135200000</v>
      </c>
    </row>
    <row r="199" spans="1:31">
      <c r="A199" s="3">
        <v>44043</v>
      </c>
      <c r="B199">
        <v>31.986666</v>
      </c>
      <c r="C199">
        <v>32.006667999999998</v>
      </c>
      <c r="D199">
        <v>31.133333</v>
      </c>
      <c r="E199">
        <v>31.719999000000001</v>
      </c>
      <c r="F199">
        <v>31.628478999999999</v>
      </c>
      <c r="G199">
        <v>204900</v>
      </c>
      <c r="I199" s="3">
        <v>44043</v>
      </c>
      <c r="J199">
        <v>24.4</v>
      </c>
      <c r="K199">
        <v>24.790001</v>
      </c>
      <c r="L199">
        <v>24.309999000000001</v>
      </c>
      <c r="M199">
        <v>24.68</v>
      </c>
      <c r="N199">
        <v>24.596734999999999</v>
      </c>
      <c r="O199">
        <v>80400</v>
      </c>
      <c r="Q199" s="3">
        <v>44043</v>
      </c>
      <c r="R199">
        <v>18.07</v>
      </c>
      <c r="S199">
        <v>18.829999999999998</v>
      </c>
      <c r="T199">
        <v>17.91</v>
      </c>
      <c r="U199">
        <v>18.370000999999998</v>
      </c>
      <c r="V199">
        <v>18.370000999999998</v>
      </c>
      <c r="W199">
        <v>92100</v>
      </c>
      <c r="Y199" s="3">
        <v>44043</v>
      </c>
      <c r="Z199">
        <v>10741.469727</v>
      </c>
      <c r="AA199">
        <v>10747.799805000001</v>
      </c>
      <c r="AB199">
        <v>10557.700194999999</v>
      </c>
      <c r="AC199">
        <v>10745.269531</v>
      </c>
      <c r="AD199">
        <v>10745.269531</v>
      </c>
      <c r="AE199">
        <v>4418390000</v>
      </c>
    </row>
    <row r="200" spans="1:31">
      <c r="A200" s="3">
        <v>44046</v>
      </c>
      <c r="B200">
        <v>31.973333</v>
      </c>
      <c r="C200">
        <v>32.553333000000002</v>
      </c>
      <c r="D200">
        <v>31.973333</v>
      </c>
      <c r="E200">
        <v>32.413333999999999</v>
      </c>
      <c r="F200">
        <v>32.319813000000003</v>
      </c>
      <c r="G200">
        <v>198600</v>
      </c>
      <c r="I200" s="3">
        <v>44046</v>
      </c>
      <c r="J200">
        <v>24.809999000000001</v>
      </c>
      <c r="K200">
        <v>26.85</v>
      </c>
      <c r="L200">
        <v>24.77</v>
      </c>
      <c r="M200">
        <v>26.440000999999999</v>
      </c>
      <c r="N200">
        <v>26.350798000000001</v>
      </c>
      <c r="O200">
        <v>168600</v>
      </c>
      <c r="Q200" s="3">
        <v>44046</v>
      </c>
      <c r="R200">
        <v>18.559999000000001</v>
      </c>
      <c r="S200">
        <v>18.59</v>
      </c>
      <c r="T200">
        <v>18.100000000000001</v>
      </c>
      <c r="U200">
        <v>18.450001</v>
      </c>
      <c r="V200">
        <v>18.450001</v>
      </c>
      <c r="W200">
        <v>84100</v>
      </c>
      <c r="Y200" s="3">
        <v>44046</v>
      </c>
      <c r="Z200">
        <v>10848.639648</v>
      </c>
      <c r="AA200">
        <v>10927.559569999999</v>
      </c>
      <c r="AB200">
        <v>10831.150390999999</v>
      </c>
      <c r="AC200">
        <v>10902.799805000001</v>
      </c>
      <c r="AD200">
        <v>10902.799805000001</v>
      </c>
      <c r="AE200">
        <v>4173600000</v>
      </c>
    </row>
    <row r="201" spans="1:31">
      <c r="A201" s="3">
        <v>44047</v>
      </c>
      <c r="B201">
        <v>32.220001000000003</v>
      </c>
      <c r="C201">
        <v>32.573334000000003</v>
      </c>
      <c r="D201">
        <v>31.753333999999999</v>
      </c>
      <c r="E201">
        <v>32.099997999999999</v>
      </c>
      <c r="F201">
        <v>32.007381000000002</v>
      </c>
      <c r="G201">
        <v>103200</v>
      </c>
      <c r="I201" s="3">
        <v>44047</v>
      </c>
      <c r="J201">
        <v>26.379999000000002</v>
      </c>
      <c r="K201">
        <v>27.99</v>
      </c>
      <c r="L201">
        <v>26.379999000000002</v>
      </c>
      <c r="M201">
        <v>27.809999000000001</v>
      </c>
      <c r="N201">
        <v>27.716173000000001</v>
      </c>
      <c r="O201">
        <v>130200</v>
      </c>
      <c r="Q201" s="3">
        <v>44047</v>
      </c>
      <c r="R201">
        <v>18.709999</v>
      </c>
      <c r="S201">
        <v>18.709999</v>
      </c>
      <c r="T201">
        <v>18.139999</v>
      </c>
      <c r="U201">
        <v>18.290001</v>
      </c>
      <c r="V201">
        <v>18.290001</v>
      </c>
      <c r="W201">
        <v>60400</v>
      </c>
      <c r="Y201" s="3">
        <v>44047</v>
      </c>
      <c r="Z201">
        <v>10897.889648</v>
      </c>
      <c r="AA201">
        <v>10941.910156</v>
      </c>
      <c r="AB201">
        <v>10852.900390999999</v>
      </c>
      <c r="AC201">
        <v>10941.169921999999</v>
      </c>
      <c r="AD201">
        <v>10941.169921999999</v>
      </c>
      <c r="AE201">
        <v>3973570000</v>
      </c>
    </row>
    <row r="202" spans="1:31">
      <c r="A202" s="3">
        <v>44048</v>
      </c>
      <c r="B202">
        <v>32.493332000000002</v>
      </c>
      <c r="C202">
        <v>32.513331999999998</v>
      </c>
      <c r="D202">
        <v>31.793333000000001</v>
      </c>
      <c r="E202">
        <v>32.346668000000001</v>
      </c>
      <c r="F202">
        <v>32.253337999999999</v>
      </c>
      <c r="G202">
        <v>188300</v>
      </c>
      <c r="I202" s="3">
        <v>44048</v>
      </c>
      <c r="J202">
        <v>30.42</v>
      </c>
      <c r="K202">
        <v>31.440000999999999</v>
      </c>
      <c r="L202">
        <v>28.370000999999998</v>
      </c>
      <c r="M202">
        <v>29.190000999999999</v>
      </c>
      <c r="N202">
        <v>29.091518000000001</v>
      </c>
      <c r="O202">
        <v>178700</v>
      </c>
      <c r="Q202" s="3">
        <v>44048</v>
      </c>
      <c r="R202">
        <v>18.450001</v>
      </c>
      <c r="S202">
        <v>18.52</v>
      </c>
      <c r="T202">
        <v>18.100000000000001</v>
      </c>
      <c r="U202">
        <v>18.370000999999998</v>
      </c>
      <c r="V202">
        <v>18.370000999999998</v>
      </c>
      <c r="W202">
        <v>47200</v>
      </c>
      <c r="Y202" s="3">
        <v>44048</v>
      </c>
      <c r="Z202">
        <v>10967.870117</v>
      </c>
      <c r="AA202">
        <v>11002.110352</v>
      </c>
      <c r="AB202">
        <v>10943.719727</v>
      </c>
      <c r="AC202">
        <v>10998.400390999999</v>
      </c>
      <c r="AD202">
        <v>10998.400390999999</v>
      </c>
      <c r="AE202">
        <v>4119550000</v>
      </c>
    </row>
    <row r="203" spans="1:31">
      <c r="A203" s="3">
        <v>44049</v>
      </c>
      <c r="B203">
        <v>32.139999000000003</v>
      </c>
      <c r="C203">
        <v>32.246665999999998</v>
      </c>
      <c r="D203">
        <v>31.84</v>
      </c>
      <c r="E203">
        <v>32.020000000000003</v>
      </c>
      <c r="F203">
        <v>32.020000000000003</v>
      </c>
      <c r="G203">
        <v>91100</v>
      </c>
      <c r="I203" s="3">
        <v>44049</v>
      </c>
      <c r="J203">
        <v>29.15</v>
      </c>
      <c r="K203">
        <v>29.43</v>
      </c>
      <c r="L203">
        <v>28.690000999999999</v>
      </c>
      <c r="M203">
        <v>29.01</v>
      </c>
      <c r="N203">
        <v>28.912127000000002</v>
      </c>
      <c r="O203">
        <v>90800</v>
      </c>
      <c r="Q203" s="3">
        <v>44049</v>
      </c>
      <c r="R203">
        <v>18.399999999999999</v>
      </c>
      <c r="S203">
        <v>18.620000999999998</v>
      </c>
      <c r="T203">
        <v>18.34</v>
      </c>
      <c r="U203">
        <v>18.459999</v>
      </c>
      <c r="V203">
        <v>18.459999</v>
      </c>
      <c r="W203">
        <v>25400</v>
      </c>
      <c r="Y203" s="3">
        <v>44049</v>
      </c>
      <c r="Z203">
        <v>10989.980469</v>
      </c>
      <c r="AA203">
        <v>11121.190430000001</v>
      </c>
      <c r="AB203">
        <v>10963.410156</v>
      </c>
      <c r="AC203">
        <v>11108.070313</v>
      </c>
      <c r="AD203">
        <v>11108.070313</v>
      </c>
      <c r="AE203">
        <v>4086290000</v>
      </c>
    </row>
    <row r="204" spans="1:31">
      <c r="A204" s="3">
        <v>44050</v>
      </c>
      <c r="B204">
        <v>32.026668999999998</v>
      </c>
      <c r="C204">
        <v>32.666668000000001</v>
      </c>
      <c r="D204">
        <v>31.966667000000001</v>
      </c>
      <c r="E204">
        <v>32.633335000000002</v>
      </c>
      <c r="F204">
        <v>32.633335000000002</v>
      </c>
      <c r="G204">
        <v>125700</v>
      </c>
      <c r="I204" s="3">
        <v>44050</v>
      </c>
      <c r="J204">
        <v>29.01</v>
      </c>
      <c r="K204">
        <v>29.5</v>
      </c>
      <c r="L204">
        <v>27.43</v>
      </c>
      <c r="M204">
        <v>28.26</v>
      </c>
      <c r="N204">
        <v>28.164656000000001</v>
      </c>
      <c r="O204">
        <v>75600</v>
      </c>
      <c r="Q204" s="3">
        <v>44050</v>
      </c>
      <c r="R204">
        <v>18.489999999999998</v>
      </c>
      <c r="S204">
        <v>18.889999</v>
      </c>
      <c r="T204">
        <v>18.420000000000002</v>
      </c>
      <c r="U204">
        <v>18.879999000000002</v>
      </c>
      <c r="V204">
        <v>18.879999000000002</v>
      </c>
      <c r="W204">
        <v>100600</v>
      </c>
      <c r="Y204" s="3">
        <v>44050</v>
      </c>
      <c r="Z204">
        <v>11072.530273</v>
      </c>
      <c r="AA204">
        <v>11126.040039</v>
      </c>
      <c r="AB204">
        <v>10920.370117</v>
      </c>
      <c r="AC204">
        <v>11010.980469</v>
      </c>
      <c r="AD204">
        <v>11010.980469</v>
      </c>
      <c r="AE204">
        <v>4230720000</v>
      </c>
    </row>
    <row r="205" spans="1:31">
      <c r="A205" s="3">
        <v>44053</v>
      </c>
      <c r="B205">
        <v>32.666668000000001</v>
      </c>
      <c r="C205">
        <v>33.900002000000001</v>
      </c>
      <c r="D205">
        <v>32.313332000000003</v>
      </c>
      <c r="E205">
        <v>33.246665999999998</v>
      </c>
      <c r="F205">
        <v>33.246665999999998</v>
      </c>
      <c r="G205">
        <v>327800</v>
      </c>
      <c r="I205" s="3">
        <v>44053</v>
      </c>
      <c r="J205">
        <v>28.459999</v>
      </c>
      <c r="K205">
        <v>28.98</v>
      </c>
      <c r="L205">
        <v>28.4</v>
      </c>
      <c r="M205">
        <v>28.42</v>
      </c>
      <c r="N205">
        <v>28.324116</v>
      </c>
      <c r="O205">
        <v>57900</v>
      </c>
      <c r="Q205" s="3">
        <v>44053</v>
      </c>
      <c r="R205">
        <v>18.899999999999999</v>
      </c>
      <c r="S205">
        <v>19.469999000000001</v>
      </c>
      <c r="T205">
        <v>18.879999000000002</v>
      </c>
      <c r="U205">
        <v>19.34</v>
      </c>
      <c r="V205">
        <v>19.34</v>
      </c>
      <c r="W205">
        <v>61400</v>
      </c>
      <c r="Y205" s="3">
        <v>44053</v>
      </c>
      <c r="Z205">
        <v>11033.730469</v>
      </c>
      <c r="AA205">
        <v>11040.240234000001</v>
      </c>
      <c r="AB205">
        <v>10849.459961</v>
      </c>
      <c r="AC205">
        <v>10968.360352</v>
      </c>
      <c r="AD205">
        <v>10968.360352</v>
      </c>
      <c r="AE205">
        <v>4018530000</v>
      </c>
    </row>
    <row r="206" spans="1:31">
      <c r="A206" s="3">
        <v>44054</v>
      </c>
      <c r="B206">
        <v>33.706665000000001</v>
      </c>
      <c r="C206">
        <v>33.946666999999998</v>
      </c>
      <c r="D206">
        <v>33.220001000000003</v>
      </c>
      <c r="E206">
        <v>33.513331999999998</v>
      </c>
      <c r="F206">
        <v>33.513331999999998</v>
      </c>
      <c r="G206">
        <v>180200</v>
      </c>
      <c r="I206" s="3">
        <v>44054</v>
      </c>
      <c r="J206">
        <v>28.799999</v>
      </c>
      <c r="K206">
        <v>29.110001</v>
      </c>
      <c r="L206">
        <v>28.43</v>
      </c>
      <c r="M206">
        <v>28.67</v>
      </c>
      <c r="N206">
        <v>28.573273</v>
      </c>
      <c r="O206">
        <v>73400</v>
      </c>
      <c r="Q206" s="3">
        <v>44054</v>
      </c>
      <c r="R206">
        <v>19.52</v>
      </c>
      <c r="S206">
        <v>19.760000000000002</v>
      </c>
      <c r="T206">
        <v>19.18</v>
      </c>
      <c r="U206">
        <v>19.379999000000002</v>
      </c>
      <c r="V206">
        <v>19.379999000000002</v>
      </c>
      <c r="W206">
        <v>78200</v>
      </c>
      <c r="Y206" s="3">
        <v>44054</v>
      </c>
      <c r="Z206">
        <v>10942.660156</v>
      </c>
      <c r="AA206">
        <v>10989.419921999999</v>
      </c>
      <c r="AB206">
        <v>10762.709961</v>
      </c>
      <c r="AC206">
        <v>10782.820313</v>
      </c>
      <c r="AD206">
        <v>10782.820313</v>
      </c>
      <c r="AE206">
        <v>4303980000</v>
      </c>
    </row>
    <row r="207" spans="1:31">
      <c r="A207" s="3">
        <v>44055</v>
      </c>
      <c r="B207">
        <v>34</v>
      </c>
      <c r="C207">
        <v>34.153331999999999</v>
      </c>
      <c r="D207">
        <v>33.546664999999997</v>
      </c>
      <c r="E207">
        <v>33.720001000000003</v>
      </c>
      <c r="F207">
        <v>33.720001000000003</v>
      </c>
      <c r="G207">
        <v>193400</v>
      </c>
      <c r="I207" s="3">
        <v>44055</v>
      </c>
      <c r="J207">
        <v>29.040001</v>
      </c>
      <c r="K207">
        <v>29.540001</v>
      </c>
      <c r="L207">
        <v>28.83</v>
      </c>
      <c r="M207">
        <v>29.17</v>
      </c>
      <c r="N207">
        <v>29.071587000000001</v>
      </c>
      <c r="O207">
        <v>43900</v>
      </c>
      <c r="Q207" s="3">
        <v>44055</v>
      </c>
      <c r="R207">
        <v>19.639999</v>
      </c>
      <c r="S207">
        <v>20.350000000000001</v>
      </c>
      <c r="T207">
        <v>19.459999</v>
      </c>
      <c r="U207">
        <v>20.280000999999999</v>
      </c>
      <c r="V207">
        <v>20.280000999999999</v>
      </c>
      <c r="W207">
        <v>55500</v>
      </c>
      <c r="Y207" s="3">
        <v>44055</v>
      </c>
      <c r="Z207">
        <v>10878.120117</v>
      </c>
      <c r="AA207">
        <v>11036.719727</v>
      </c>
      <c r="AB207">
        <v>10877.160156</v>
      </c>
      <c r="AC207">
        <v>11012.240234000001</v>
      </c>
      <c r="AD207">
        <v>11012.240234000001</v>
      </c>
      <c r="AE207">
        <v>3716840000</v>
      </c>
    </row>
    <row r="208" spans="1:31">
      <c r="A208" s="3">
        <v>44056</v>
      </c>
      <c r="B208">
        <v>33.726664999999997</v>
      </c>
      <c r="C208">
        <v>33.933334000000002</v>
      </c>
      <c r="D208">
        <v>33.506667999999998</v>
      </c>
      <c r="E208">
        <v>33.653331999999999</v>
      </c>
      <c r="F208">
        <v>33.653331999999999</v>
      </c>
      <c r="G208">
        <v>151200</v>
      </c>
      <c r="I208" s="3">
        <v>44056</v>
      </c>
      <c r="J208">
        <v>29.02</v>
      </c>
      <c r="K208">
        <v>29.83</v>
      </c>
      <c r="L208">
        <v>29.02</v>
      </c>
      <c r="M208">
        <v>29.639999</v>
      </c>
      <c r="N208">
        <v>29.539999000000002</v>
      </c>
      <c r="O208">
        <v>49300</v>
      </c>
      <c r="Q208" s="3">
        <v>44056</v>
      </c>
      <c r="R208">
        <v>20.149999999999999</v>
      </c>
      <c r="S208">
        <v>20.190000999999999</v>
      </c>
      <c r="T208">
        <v>19.670000000000002</v>
      </c>
      <c r="U208">
        <v>19.75</v>
      </c>
      <c r="V208">
        <v>19.75</v>
      </c>
      <c r="W208">
        <v>60400</v>
      </c>
      <c r="Y208" s="3">
        <v>44056</v>
      </c>
      <c r="Z208">
        <v>11026.860352</v>
      </c>
      <c r="AA208">
        <v>11124.849609000001</v>
      </c>
      <c r="AB208">
        <v>11007.5</v>
      </c>
      <c r="AC208">
        <v>11042.5</v>
      </c>
      <c r="AD208">
        <v>11042.5</v>
      </c>
      <c r="AE208">
        <v>3444140000</v>
      </c>
    </row>
    <row r="209" spans="1:31">
      <c r="A209" s="3">
        <v>44057</v>
      </c>
      <c r="B209">
        <v>33.459999000000003</v>
      </c>
      <c r="C209">
        <v>33.779998999999997</v>
      </c>
      <c r="D209">
        <v>33.353332999999999</v>
      </c>
      <c r="E209">
        <v>33.626666999999998</v>
      </c>
      <c r="F209">
        <v>33.626666999999998</v>
      </c>
      <c r="G209">
        <v>82500</v>
      </c>
      <c r="I209" s="3">
        <v>44057</v>
      </c>
      <c r="J209">
        <v>29.4</v>
      </c>
      <c r="K209">
        <v>29.48</v>
      </c>
      <c r="L209">
        <v>28.709999</v>
      </c>
      <c r="M209">
        <v>28.870000999999998</v>
      </c>
      <c r="N209">
        <v>28.870000999999998</v>
      </c>
      <c r="O209">
        <v>55200</v>
      </c>
      <c r="Q209" s="3">
        <v>44057</v>
      </c>
      <c r="R209">
        <v>19.700001</v>
      </c>
      <c r="S209">
        <v>19.799999</v>
      </c>
      <c r="T209">
        <v>19.209999</v>
      </c>
      <c r="U209">
        <v>19.360001</v>
      </c>
      <c r="V209">
        <v>19.360001</v>
      </c>
      <c r="W209">
        <v>37000</v>
      </c>
      <c r="Y209" s="3">
        <v>44057</v>
      </c>
      <c r="Z209">
        <v>11042.240234000001</v>
      </c>
      <c r="AA209">
        <v>11058.440430000001</v>
      </c>
      <c r="AB209">
        <v>10972.059569999999</v>
      </c>
      <c r="AC209">
        <v>11019.299805000001</v>
      </c>
      <c r="AD209">
        <v>11019.299805000001</v>
      </c>
      <c r="AE209">
        <v>3491320000</v>
      </c>
    </row>
    <row r="210" spans="1:31">
      <c r="A210" s="3">
        <v>44060</v>
      </c>
      <c r="B210">
        <v>33.659999999999997</v>
      </c>
      <c r="C210">
        <v>33.993332000000002</v>
      </c>
      <c r="D210">
        <v>33.5</v>
      </c>
      <c r="E210">
        <v>33.673332000000002</v>
      </c>
      <c r="F210">
        <v>33.673332000000002</v>
      </c>
      <c r="G210">
        <v>97500</v>
      </c>
      <c r="I210" s="3">
        <v>44060</v>
      </c>
      <c r="J210">
        <v>28.969999000000001</v>
      </c>
      <c r="K210">
        <v>29</v>
      </c>
      <c r="L210">
        <v>28.299999</v>
      </c>
      <c r="M210">
        <v>28.74</v>
      </c>
      <c r="N210">
        <v>28.74</v>
      </c>
      <c r="O210">
        <v>55800</v>
      </c>
      <c r="Q210" s="3">
        <v>44060</v>
      </c>
      <c r="R210">
        <v>19.41</v>
      </c>
      <c r="S210">
        <v>19.41</v>
      </c>
      <c r="T210">
        <v>19.02</v>
      </c>
      <c r="U210">
        <v>19.260000000000002</v>
      </c>
      <c r="V210">
        <v>19.260000000000002</v>
      </c>
      <c r="W210">
        <v>41200</v>
      </c>
      <c r="Y210" s="3">
        <v>44060</v>
      </c>
      <c r="Z210">
        <v>11083.25</v>
      </c>
      <c r="AA210">
        <v>11144.530273</v>
      </c>
      <c r="AB210">
        <v>11080.299805000001</v>
      </c>
      <c r="AC210">
        <v>11129.730469</v>
      </c>
      <c r="AD210">
        <v>11129.730469</v>
      </c>
      <c r="AE210">
        <v>3193160000</v>
      </c>
    </row>
    <row r="211" spans="1:31">
      <c r="A211" s="3">
        <v>44061</v>
      </c>
      <c r="B211">
        <v>33.479999999999997</v>
      </c>
      <c r="C211">
        <v>33.833331999999999</v>
      </c>
      <c r="D211">
        <v>33.080002</v>
      </c>
      <c r="E211">
        <v>33.133335000000002</v>
      </c>
      <c r="F211">
        <v>33.133335000000002</v>
      </c>
      <c r="G211">
        <v>129500</v>
      </c>
      <c r="I211" s="3">
        <v>44061</v>
      </c>
      <c r="J211">
        <v>28.6</v>
      </c>
      <c r="K211">
        <v>29.08</v>
      </c>
      <c r="L211">
        <v>28.51</v>
      </c>
      <c r="M211">
        <v>29.07</v>
      </c>
      <c r="N211">
        <v>29.07</v>
      </c>
      <c r="O211">
        <v>40000</v>
      </c>
      <c r="Q211" s="3">
        <v>44061</v>
      </c>
      <c r="R211">
        <v>19.32</v>
      </c>
      <c r="S211">
        <v>19.41</v>
      </c>
      <c r="T211">
        <v>19.120000999999998</v>
      </c>
      <c r="U211">
        <v>19.260000000000002</v>
      </c>
      <c r="V211">
        <v>19.260000000000002</v>
      </c>
      <c r="W211">
        <v>16700</v>
      </c>
      <c r="Y211" s="3">
        <v>44061</v>
      </c>
      <c r="Z211">
        <v>11170.75</v>
      </c>
      <c r="AA211">
        <v>11230.620117</v>
      </c>
      <c r="AB211">
        <v>11103.830078000001</v>
      </c>
      <c r="AC211">
        <v>11210.839844</v>
      </c>
      <c r="AD211">
        <v>11210.839844</v>
      </c>
      <c r="AE211">
        <v>3199470000</v>
      </c>
    </row>
    <row r="212" spans="1:31">
      <c r="A212" s="3">
        <v>44062</v>
      </c>
      <c r="B212">
        <v>33.166668000000001</v>
      </c>
      <c r="C212">
        <v>33.766666000000001</v>
      </c>
      <c r="D212">
        <v>33.073334000000003</v>
      </c>
      <c r="E212">
        <v>33.266666000000001</v>
      </c>
      <c r="F212">
        <v>33.266666000000001</v>
      </c>
      <c r="G212">
        <v>101400</v>
      </c>
      <c r="I212" s="3">
        <v>44062</v>
      </c>
      <c r="J212">
        <v>29</v>
      </c>
      <c r="K212">
        <v>29.629999000000002</v>
      </c>
      <c r="L212">
        <v>28.73</v>
      </c>
      <c r="M212">
        <v>29.25</v>
      </c>
      <c r="N212">
        <v>29.25</v>
      </c>
      <c r="O212">
        <v>60400</v>
      </c>
      <c r="Q212" s="3">
        <v>44062</v>
      </c>
      <c r="R212">
        <v>19.25</v>
      </c>
      <c r="S212">
        <v>19.629999000000002</v>
      </c>
      <c r="T212">
        <v>19.18</v>
      </c>
      <c r="U212">
        <v>19.379999000000002</v>
      </c>
      <c r="V212">
        <v>19.379999000000002</v>
      </c>
      <c r="W212">
        <v>27300</v>
      </c>
      <c r="Y212" s="3">
        <v>44062</v>
      </c>
      <c r="Z212">
        <v>11214.799805000001</v>
      </c>
      <c r="AA212">
        <v>11257.419921999999</v>
      </c>
      <c r="AB212">
        <v>11132.099609000001</v>
      </c>
      <c r="AC212">
        <v>11146.459961</v>
      </c>
      <c r="AD212">
        <v>11146.459961</v>
      </c>
      <c r="AE212">
        <v>3467890000</v>
      </c>
    </row>
    <row r="213" spans="1:31">
      <c r="A213" s="3">
        <v>44063</v>
      </c>
      <c r="B213">
        <v>32.846668000000001</v>
      </c>
      <c r="C213">
        <v>33.266666000000001</v>
      </c>
      <c r="D213">
        <v>32.373333000000002</v>
      </c>
      <c r="E213">
        <v>32.939999</v>
      </c>
      <c r="F213">
        <v>32.939999</v>
      </c>
      <c r="G213">
        <v>74400</v>
      </c>
      <c r="I213" s="3">
        <v>44063</v>
      </c>
      <c r="J213">
        <v>28.99</v>
      </c>
      <c r="K213">
        <v>29.559999000000001</v>
      </c>
      <c r="L213">
        <v>28.84</v>
      </c>
      <c r="M213">
        <v>29.200001</v>
      </c>
      <c r="N213">
        <v>29.200001</v>
      </c>
      <c r="O213">
        <v>54500</v>
      </c>
      <c r="Q213" s="3">
        <v>44063</v>
      </c>
      <c r="R213">
        <v>19.129999000000002</v>
      </c>
      <c r="S213">
        <v>19.690000999999999</v>
      </c>
      <c r="T213">
        <v>19.120000999999998</v>
      </c>
      <c r="U213">
        <v>19.559999000000001</v>
      </c>
      <c r="V213">
        <v>19.559999000000001</v>
      </c>
      <c r="W213">
        <v>32100</v>
      </c>
      <c r="Y213" s="3">
        <v>44063</v>
      </c>
      <c r="Z213">
        <v>11096.400390999999</v>
      </c>
      <c r="AA213">
        <v>11283.620117</v>
      </c>
      <c r="AB213">
        <v>11090.030273</v>
      </c>
      <c r="AC213">
        <v>11264.950194999999</v>
      </c>
      <c r="AD213">
        <v>11264.950194999999</v>
      </c>
      <c r="AE213">
        <v>4170980000</v>
      </c>
    </row>
    <row r="214" spans="1:31">
      <c r="A214" s="3">
        <v>44064</v>
      </c>
      <c r="B214">
        <v>32.813332000000003</v>
      </c>
      <c r="C214">
        <v>33.619999</v>
      </c>
      <c r="D214">
        <v>32.700001</v>
      </c>
      <c r="E214">
        <v>33.580002</v>
      </c>
      <c r="F214">
        <v>33.580002</v>
      </c>
      <c r="G214">
        <v>174800</v>
      </c>
      <c r="I214" s="3">
        <v>44064</v>
      </c>
      <c r="J214">
        <v>28.99</v>
      </c>
      <c r="K214">
        <v>29.309999000000001</v>
      </c>
      <c r="L214">
        <v>28.93</v>
      </c>
      <c r="M214">
        <v>29.23</v>
      </c>
      <c r="N214">
        <v>29.23</v>
      </c>
      <c r="O214">
        <v>93300</v>
      </c>
      <c r="Q214" s="3">
        <v>44064</v>
      </c>
      <c r="R214">
        <v>19.57</v>
      </c>
      <c r="S214">
        <v>19.600000000000001</v>
      </c>
      <c r="T214">
        <v>19.399999999999999</v>
      </c>
      <c r="U214">
        <v>19.469999000000001</v>
      </c>
      <c r="V214">
        <v>19.469999000000001</v>
      </c>
      <c r="W214">
        <v>56300</v>
      </c>
      <c r="Y214" s="3">
        <v>44064</v>
      </c>
      <c r="Z214">
        <v>11258.440430000001</v>
      </c>
      <c r="AA214">
        <v>11326.209961</v>
      </c>
      <c r="AB214">
        <v>11245.440430000001</v>
      </c>
      <c r="AC214">
        <v>11311.799805000001</v>
      </c>
      <c r="AD214">
        <v>11311.799805000001</v>
      </c>
      <c r="AE214">
        <v>3905670000</v>
      </c>
    </row>
    <row r="215" spans="1:31">
      <c r="A215" s="3">
        <v>44067</v>
      </c>
      <c r="B215">
        <v>33.746665999999998</v>
      </c>
      <c r="C215">
        <v>34.060001</v>
      </c>
      <c r="D215">
        <v>33.033332999999999</v>
      </c>
      <c r="E215">
        <v>33.313332000000003</v>
      </c>
      <c r="F215">
        <v>33.313332000000003</v>
      </c>
      <c r="G215">
        <v>176000</v>
      </c>
      <c r="I215" s="3">
        <v>44067</v>
      </c>
      <c r="J215">
        <v>29.389999</v>
      </c>
      <c r="K215">
        <v>29.389999</v>
      </c>
      <c r="L215">
        <v>28.48</v>
      </c>
      <c r="M215">
        <v>28.76</v>
      </c>
      <c r="N215">
        <v>28.76</v>
      </c>
      <c r="O215">
        <v>48700</v>
      </c>
      <c r="Q215" s="3">
        <v>44067</v>
      </c>
      <c r="R215">
        <v>19.690000999999999</v>
      </c>
      <c r="S215">
        <v>19.690000999999999</v>
      </c>
      <c r="T215">
        <v>19.389999</v>
      </c>
      <c r="U215">
        <v>19.48</v>
      </c>
      <c r="V215">
        <v>19.48</v>
      </c>
      <c r="W215">
        <v>18100</v>
      </c>
      <c r="Y215" s="3">
        <v>44067</v>
      </c>
      <c r="Z215">
        <v>11449.25</v>
      </c>
      <c r="AA215">
        <v>11462.049805000001</v>
      </c>
      <c r="AB215">
        <v>11297.530273</v>
      </c>
      <c r="AC215">
        <v>11379.719727</v>
      </c>
      <c r="AD215">
        <v>11379.719727</v>
      </c>
      <c r="AE215">
        <v>3885880000</v>
      </c>
    </row>
    <row r="216" spans="1:31">
      <c r="A216" s="3">
        <v>44068</v>
      </c>
      <c r="B216">
        <v>33.606667000000002</v>
      </c>
      <c r="C216">
        <v>33.606667000000002</v>
      </c>
      <c r="D216">
        <v>32.653331999999999</v>
      </c>
      <c r="E216">
        <v>32.853332999999999</v>
      </c>
      <c r="F216">
        <v>32.853332999999999</v>
      </c>
      <c r="G216">
        <v>123800</v>
      </c>
      <c r="I216" s="3">
        <v>44068</v>
      </c>
      <c r="J216">
        <v>28.959999</v>
      </c>
      <c r="K216">
        <v>29.059999000000001</v>
      </c>
      <c r="L216">
        <v>28.110001</v>
      </c>
      <c r="M216">
        <v>28.23</v>
      </c>
      <c r="N216">
        <v>28.23</v>
      </c>
      <c r="O216">
        <v>62300</v>
      </c>
      <c r="Q216" s="3">
        <v>44068</v>
      </c>
      <c r="R216">
        <v>19.600000000000001</v>
      </c>
      <c r="S216">
        <v>20.77</v>
      </c>
      <c r="T216">
        <v>19.510000000000002</v>
      </c>
      <c r="U216">
        <v>20.74</v>
      </c>
      <c r="V216">
        <v>20.74</v>
      </c>
      <c r="W216">
        <v>119500</v>
      </c>
      <c r="Y216" s="3">
        <v>44068</v>
      </c>
      <c r="Z216">
        <v>11370.230469</v>
      </c>
      <c r="AA216">
        <v>11468.259765999999</v>
      </c>
      <c r="AB216">
        <v>11343.040039</v>
      </c>
      <c r="AC216">
        <v>11466.469727</v>
      </c>
      <c r="AD216">
        <v>11466.469727</v>
      </c>
      <c r="AE216">
        <v>3454500000</v>
      </c>
    </row>
    <row r="217" spans="1:31">
      <c r="A217" s="3">
        <v>44069</v>
      </c>
      <c r="B217">
        <v>32.866664999999998</v>
      </c>
      <c r="C217">
        <v>33.040000999999997</v>
      </c>
      <c r="D217">
        <v>32.613334999999999</v>
      </c>
      <c r="E217">
        <v>32.799999</v>
      </c>
      <c r="F217">
        <v>32.799999</v>
      </c>
      <c r="G217">
        <v>256200</v>
      </c>
      <c r="I217" s="3">
        <v>44069</v>
      </c>
      <c r="J217">
        <v>28.129999000000002</v>
      </c>
      <c r="K217">
        <v>28.530000999999999</v>
      </c>
      <c r="L217">
        <v>27.700001</v>
      </c>
      <c r="M217">
        <v>27.700001</v>
      </c>
      <c r="N217">
        <v>27.700001</v>
      </c>
      <c r="O217">
        <v>51400</v>
      </c>
      <c r="Q217" s="3">
        <v>44069</v>
      </c>
      <c r="R217">
        <v>20.639999</v>
      </c>
      <c r="S217">
        <v>20.92</v>
      </c>
      <c r="T217">
        <v>20.030000999999999</v>
      </c>
      <c r="U217">
        <v>20.530000999999999</v>
      </c>
      <c r="V217">
        <v>20.530000999999999</v>
      </c>
      <c r="W217">
        <v>74300</v>
      </c>
      <c r="Y217" s="3">
        <v>44069</v>
      </c>
      <c r="Z217">
        <v>11516.620117</v>
      </c>
      <c r="AA217">
        <v>11672.049805000001</v>
      </c>
      <c r="AB217">
        <v>11507.459961</v>
      </c>
      <c r="AC217">
        <v>11665.059569999999</v>
      </c>
      <c r="AD217">
        <v>11665.059569999999</v>
      </c>
      <c r="AE217">
        <v>3441550000</v>
      </c>
    </row>
    <row r="218" spans="1:31">
      <c r="A218" s="3">
        <v>44070</v>
      </c>
      <c r="B218">
        <v>32.946666999999998</v>
      </c>
      <c r="C218">
        <v>33</v>
      </c>
      <c r="D218">
        <v>32.560001</v>
      </c>
      <c r="E218">
        <v>32.653331999999999</v>
      </c>
      <c r="F218">
        <v>32.653331999999999</v>
      </c>
      <c r="G218">
        <v>175700</v>
      </c>
      <c r="I218" s="3">
        <v>44070</v>
      </c>
      <c r="J218">
        <v>27.799999</v>
      </c>
      <c r="K218">
        <v>27.799999</v>
      </c>
      <c r="L218">
        <v>27.23</v>
      </c>
      <c r="M218">
        <v>27.440000999999999</v>
      </c>
      <c r="N218">
        <v>27.440000999999999</v>
      </c>
      <c r="O218">
        <v>64500</v>
      </c>
      <c r="Q218" s="3">
        <v>44070</v>
      </c>
      <c r="R218">
        <v>20.75</v>
      </c>
      <c r="S218">
        <v>21.559999000000001</v>
      </c>
      <c r="T218">
        <v>20.540001</v>
      </c>
      <c r="U218">
        <v>21.440000999999999</v>
      </c>
      <c r="V218">
        <v>21.440000999999999</v>
      </c>
      <c r="W218">
        <v>71300</v>
      </c>
      <c r="Y218" s="3">
        <v>44070</v>
      </c>
      <c r="Z218">
        <v>11688.190430000001</v>
      </c>
      <c r="AA218">
        <v>11730.009765999999</v>
      </c>
      <c r="AB218">
        <v>11551.009765999999</v>
      </c>
      <c r="AC218">
        <v>11625.339844</v>
      </c>
      <c r="AD218">
        <v>11625.339844</v>
      </c>
      <c r="AE218">
        <v>3535800000</v>
      </c>
    </row>
    <row r="219" spans="1:31">
      <c r="A219" s="3">
        <v>44071</v>
      </c>
      <c r="B219">
        <v>32.773335000000003</v>
      </c>
      <c r="C219">
        <v>33.159999999999997</v>
      </c>
      <c r="D219">
        <v>32.733333999999999</v>
      </c>
      <c r="E219">
        <v>32.919998</v>
      </c>
      <c r="F219">
        <v>32.919998</v>
      </c>
      <c r="G219">
        <v>136200</v>
      </c>
      <c r="I219" s="3">
        <v>44071</v>
      </c>
      <c r="J219">
        <v>27.42</v>
      </c>
      <c r="K219">
        <v>27.66</v>
      </c>
      <c r="L219">
        <v>26.93</v>
      </c>
      <c r="M219">
        <v>27.370000999999998</v>
      </c>
      <c r="N219">
        <v>27.370000999999998</v>
      </c>
      <c r="O219">
        <v>69100</v>
      </c>
      <c r="Q219" s="3">
        <v>44071</v>
      </c>
      <c r="R219">
        <v>21.4</v>
      </c>
      <c r="S219">
        <v>21.92</v>
      </c>
      <c r="T219">
        <v>21.18</v>
      </c>
      <c r="U219">
        <v>21.83</v>
      </c>
      <c r="V219">
        <v>21.83</v>
      </c>
      <c r="W219">
        <v>167400</v>
      </c>
      <c r="Y219" s="3">
        <v>44071</v>
      </c>
      <c r="Z219">
        <v>11689.280273</v>
      </c>
      <c r="AA219">
        <v>11708.769531</v>
      </c>
      <c r="AB219">
        <v>11634.769531</v>
      </c>
      <c r="AC219">
        <v>11695.629883</v>
      </c>
      <c r="AD219">
        <v>11695.629883</v>
      </c>
      <c r="AE219">
        <v>2997810000</v>
      </c>
    </row>
    <row r="220" spans="1:31">
      <c r="A220" s="3">
        <v>44074</v>
      </c>
      <c r="B220">
        <v>32.926665999999997</v>
      </c>
      <c r="C220">
        <v>33.139999000000003</v>
      </c>
      <c r="D220">
        <v>32.213332999999999</v>
      </c>
      <c r="E220">
        <v>32.213332999999999</v>
      </c>
      <c r="F220">
        <v>32.213332999999999</v>
      </c>
      <c r="G220">
        <v>204200</v>
      </c>
      <c r="I220" s="3">
        <v>44074</v>
      </c>
      <c r="J220">
        <v>27.309999000000001</v>
      </c>
      <c r="K220">
        <v>27.700001</v>
      </c>
      <c r="L220">
        <v>27.049999</v>
      </c>
      <c r="M220">
        <v>27.360001</v>
      </c>
      <c r="N220">
        <v>27.360001</v>
      </c>
      <c r="O220">
        <v>89500</v>
      </c>
      <c r="Q220" s="3">
        <v>44074</v>
      </c>
      <c r="R220">
        <v>21.6</v>
      </c>
      <c r="S220">
        <v>22</v>
      </c>
      <c r="T220">
        <v>21.49</v>
      </c>
      <c r="U220">
        <v>21.5</v>
      </c>
      <c r="V220">
        <v>21.5</v>
      </c>
      <c r="W220">
        <v>148900</v>
      </c>
      <c r="Y220" s="3">
        <v>44074</v>
      </c>
      <c r="Z220">
        <v>11718.809569999999</v>
      </c>
      <c r="AA220">
        <v>11829.839844</v>
      </c>
      <c r="AB220">
        <v>11697.419921999999</v>
      </c>
      <c r="AC220">
        <v>11775.459961</v>
      </c>
      <c r="AD220">
        <v>11775.459961</v>
      </c>
      <c r="AE220">
        <v>3596980000</v>
      </c>
    </row>
    <row r="221" spans="1:31">
      <c r="A221" s="3">
        <v>44075</v>
      </c>
      <c r="B221">
        <v>32.113334999999999</v>
      </c>
      <c r="C221">
        <v>33.18</v>
      </c>
      <c r="D221">
        <v>32.113334999999999</v>
      </c>
      <c r="E221">
        <v>33</v>
      </c>
      <c r="F221">
        <v>33</v>
      </c>
      <c r="G221">
        <v>122100</v>
      </c>
      <c r="I221" s="3">
        <v>44075</v>
      </c>
      <c r="J221">
        <v>27.16</v>
      </c>
      <c r="K221">
        <v>27.16</v>
      </c>
      <c r="L221">
        <v>26.110001</v>
      </c>
      <c r="M221">
        <v>26.870000999999998</v>
      </c>
      <c r="N221">
        <v>26.870000999999998</v>
      </c>
      <c r="O221">
        <v>59600</v>
      </c>
      <c r="Q221" s="3">
        <v>44075</v>
      </c>
      <c r="R221">
        <v>21.51</v>
      </c>
      <c r="S221">
        <v>22.040001</v>
      </c>
      <c r="T221">
        <v>21.5</v>
      </c>
      <c r="U221">
        <v>22.040001</v>
      </c>
      <c r="V221">
        <v>22.040001</v>
      </c>
      <c r="W221">
        <v>114200</v>
      </c>
      <c r="Y221" s="3">
        <v>44075</v>
      </c>
      <c r="Z221">
        <v>11850.959961</v>
      </c>
      <c r="AA221">
        <v>11945.719727</v>
      </c>
      <c r="AB221">
        <v>11794.780273</v>
      </c>
      <c r="AC221">
        <v>11939.669921999999</v>
      </c>
      <c r="AD221">
        <v>11939.669921999999</v>
      </c>
      <c r="AE221">
        <v>3480780000</v>
      </c>
    </row>
    <row r="222" spans="1:31">
      <c r="A222" s="3">
        <v>44076</v>
      </c>
      <c r="B222">
        <v>33.026668999999998</v>
      </c>
      <c r="C222">
        <v>33.153331999999999</v>
      </c>
      <c r="D222">
        <v>32.613334999999999</v>
      </c>
      <c r="E222">
        <v>33</v>
      </c>
      <c r="F222">
        <v>33</v>
      </c>
      <c r="G222">
        <v>184800</v>
      </c>
      <c r="I222" s="3">
        <v>44076</v>
      </c>
      <c r="J222">
        <v>26.85</v>
      </c>
      <c r="K222">
        <v>27.5</v>
      </c>
      <c r="L222">
        <v>26.74</v>
      </c>
      <c r="M222">
        <v>27.5</v>
      </c>
      <c r="N222">
        <v>27.5</v>
      </c>
      <c r="O222">
        <v>70600</v>
      </c>
      <c r="Q222" s="3">
        <v>44076</v>
      </c>
      <c r="R222">
        <v>22.059999000000001</v>
      </c>
      <c r="S222">
        <v>23.030000999999999</v>
      </c>
      <c r="T222">
        <v>22.040001</v>
      </c>
      <c r="U222">
        <v>22.690000999999999</v>
      </c>
      <c r="V222">
        <v>22.690000999999999</v>
      </c>
      <c r="W222">
        <v>98000</v>
      </c>
      <c r="Y222" s="3">
        <v>44076</v>
      </c>
      <c r="Z222">
        <v>12047.259765999999</v>
      </c>
      <c r="AA222">
        <v>12074.059569999999</v>
      </c>
      <c r="AB222">
        <v>11836.179688</v>
      </c>
      <c r="AC222">
        <v>12056.440430000001</v>
      </c>
      <c r="AD222">
        <v>12056.440430000001</v>
      </c>
      <c r="AE222">
        <v>3966140000</v>
      </c>
    </row>
    <row r="223" spans="1:31">
      <c r="A223" s="3">
        <v>44077</v>
      </c>
      <c r="B223">
        <v>32.933334000000002</v>
      </c>
      <c r="C223">
        <v>32.986668000000002</v>
      </c>
      <c r="D223">
        <v>32.020000000000003</v>
      </c>
      <c r="E223">
        <v>32.166668000000001</v>
      </c>
      <c r="F223">
        <v>32.166668000000001</v>
      </c>
      <c r="G223">
        <v>126000</v>
      </c>
      <c r="I223" s="3">
        <v>44077</v>
      </c>
      <c r="J223">
        <v>27.16</v>
      </c>
      <c r="K223">
        <v>27.52</v>
      </c>
      <c r="L223">
        <v>26.51</v>
      </c>
      <c r="M223">
        <v>26.969999000000001</v>
      </c>
      <c r="N223">
        <v>26.969999000000001</v>
      </c>
      <c r="O223">
        <v>73000</v>
      </c>
      <c r="Q223" s="3">
        <v>44077</v>
      </c>
      <c r="R223">
        <v>22.709999</v>
      </c>
      <c r="S223">
        <v>22.709999</v>
      </c>
      <c r="T223">
        <v>21.709999</v>
      </c>
      <c r="U223">
        <v>21.870000999999998</v>
      </c>
      <c r="V223">
        <v>21.870000999999998</v>
      </c>
      <c r="W223">
        <v>44400</v>
      </c>
      <c r="Y223" s="3">
        <v>44077</v>
      </c>
      <c r="Z223">
        <v>11861.900390999999</v>
      </c>
      <c r="AA223">
        <v>11894.400390999999</v>
      </c>
      <c r="AB223">
        <v>11361.360352</v>
      </c>
      <c r="AC223">
        <v>11458.099609000001</v>
      </c>
      <c r="AD223">
        <v>11458.099609000001</v>
      </c>
      <c r="AE223">
        <v>4437500000</v>
      </c>
    </row>
    <row r="224" spans="1:31">
      <c r="A224" s="3">
        <v>44078</v>
      </c>
      <c r="B224">
        <v>32.566665999999998</v>
      </c>
      <c r="C224">
        <v>33.18</v>
      </c>
      <c r="D224">
        <v>32.286667000000001</v>
      </c>
      <c r="E224">
        <v>32.933334000000002</v>
      </c>
      <c r="F224">
        <v>32.933334000000002</v>
      </c>
      <c r="G224">
        <v>179700</v>
      </c>
      <c r="I224" s="3">
        <v>44078</v>
      </c>
      <c r="J224">
        <v>27.16</v>
      </c>
      <c r="K224">
        <v>27.16</v>
      </c>
      <c r="L224">
        <v>25.67</v>
      </c>
      <c r="M224">
        <v>26.08</v>
      </c>
      <c r="N224">
        <v>26.08</v>
      </c>
      <c r="O224">
        <v>67800</v>
      </c>
      <c r="Q224" s="3">
        <v>44078</v>
      </c>
      <c r="R224">
        <v>22.25</v>
      </c>
      <c r="S224">
        <v>22.25</v>
      </c>
      <c r="T224">
        <v>21.6</v>
      </c>
      <c r="U224">
        <v>22.049999</v>
      </c>
      <c r="V224">
        <v>22.049999</v>
      </c>
      <c r="W224">
        <v>47800</v>
      </c>
      <c r="Y224" s="3">
        <v>44078</v>
      </c>
      <c r="Z224">
        <v>11396.240234000001</v>
      </c>
      <c r="AA224">
        <v>11531.179688</v>
      </c>
      <c r="AB224">
        <v>10875.870117</v>
      </c>
      <c r="AC224">
        <v>11313.129883</v>
      </c>
      <c r="AD224">
        <v>11313.129883</v>
      </c>
      <c r="AE224">
        <v>4269190000</v>
      </c>
    </row>
    <row r="225" spans="1:31">
      <c r="A225" s="3">
        <v>44082</v>
      </c>
      <c r="B225">
        <v>32.759998000000003</v>
      </c>
      <c r="C225">
        <v>33.573334000000003</v>
      </c>
      <c r="D225">
        <v>32.346668000000001</v>
      </c>
      <c r="E225">
        <v>32.853332999999999</v>
      </c>
      <c r="F225">
        <v>32.853332999999999</v>
      </c>
      <c r="G225">
        <v>210300</v>
      </c>
      <c r="I225" s="3">
        <v>44082</v>
      </c>
      <c r="J225">
        <v>26</v>
      </c>
      <c r="K225">
        <v>26.139999</v>
      </c>
      <c r="L225">
        <v>25.360001</v>
      </c>
      <c r="M225">
        <v>26.02</v>
      </c>
      <c r="N225">
        <v>26.02</v>
      </c>
      <c r="O225">
        <v>95800</v>
      </c>
      <c r="Q225" s="3">
        <v>44082</v>
      </c>
      <c r="R225">
        <v>21.92</v>
      </c>
      <c r="S225">
        <v>22.129999000000002</v>
      </c>
      <c r="T225">
        <v>21.389999</v>
      </c>
      <c r="U225">
        <v>22.01</v>
      </c>
      <c r="V225">
        <v>22.01</v>
      </c>
      <c r="W225">
        <v>66100</v>
      </c>
      <c r="Y225" s="3">
        <v>44082</v>
      </c>
      <c r="Z225">
        <v>10900.700194999999</v>
      </c>
      <c r="AA225">
        <v>11131.5</v>
      </c>
      <c r="AB225">
        <v>10837.200194999999</v>
      </c>
      <c r="AC225">
        <v>10847.690430000001</v>
      </c>
      <c r="AD225">
        <v>10847.690430000001</v>
      </c>
      <c r="AE225">
        <v>3872230000</v>
      </c>
    </row>
    <row r="226" spans="1:31">
      <c r="A226" s="3">
        <v>44083</v>
      </c>
      <c r="B226">
        <v>33.139999000000003</v>
      </c>
      <c r="C226">
        <v>33.313332000000003</v>
      </c>
      <c r="D226">
        <v>32.646667000000001</v>
      </c>
      <c r="E226">
        <v>33.053333000000002</v>
      </c>
      <c r="F226">
        <v>33.053333000000002</v>
      </c>
      <c r="G226">
        <v>162000</v>
      </c>
      <c r="I226" s="3">
        <v>44083</v>
      </c>
      <c r="J226">
        <v>26.530000999999999</v>
      </c>
      <c r="K226">
        <v>29.25</v>
      </c>
      <c r="L226">
        <v>26.42</v>
      </c>
      <c r="M226">
        <v>29.120000999999998</v>
      </c>
      <c r="N226">
        <v>29.120000999999998</v>
      </c>
      <c r="O226">
        <v>203700</v>
      </c>
      <c r="Q226" s="3">
        <v>44083</v>
      </c>
      <c r="R226">
        <v>22.110001</v>
      </c>
      <c r="S226">
        <v>22.379999000000002</v>
      </c>
      <c r="T226">
        <v>21.959999</v>
      </c>
      <c r="U226">
        <v>22.02</v>
      </c>
      <c r="V226">
        <v>22.02</v>
      </c>
      <c r="W226">
        <v>62600</v>
      </c>
      <c r="Y226" s="3">
        <v>44083</v>
      </c>
      <c r="Z226">
        <v>11064.759765999999</v>
      </c>
      <c r="AA226">
        <v>11217.690430000001</v>
      </c>
      <c r="AB226">
        <v>10970.450194999999</v>
      </c>
      <c r="AC226">
        <v>11141.559569999999</v>
      </c>
      <c r="AD226">
        <v>11141.559569999999</v>
      </c>
      <c r="AE226">
        <v>3531780000</v>
      </c>
    </row>
    <row r="227" spans="1:31">
      <c r="A227" s="3">
        <v>44084</v>
      </c>
      <c r="B227">
        <v>33.119999</v>
      </c>
      <c r="C227">
        <v>33.340000000000003</v>
      </c>
      <c r="D227">
        <v>32.073334000000003</v>
      </c>
      <c r="E227">
        <v>32.200001</v>
      </c>
      <c r="F227">
        <v>32.200001</v>
      </c>
      <c r="G227">
        <v>146400</v>
      </c>
      <c r="I227" s="3">
        <v>44084</v>
      </c>
      <c r="J227">
        <v>30.5</v>
      </c>
      <c r="K227">
        <v>31.450001</v>
      </c>
      <c r="L227">
        <v>29.5</v>
      </c>
      <c r="M227">
        <v>29.6</v>
      </c>
      <c r="N227">
        <v>29.6</v>
      </c>
      <c r="O227">
        <v>167600</v>
      </c>
      <c r="Q227" s="3">
        <v>44084</v>
      </c>
      <c r="R227">
        <v>22.139999</v>
      </c>
      <c r="S227">
        <v>22.200001</v>
      </c>
      <c r="T227">
        <v>21.59</v>
      </c>
      <c r="U227">
        <v>21.9</v>
      </c>
      <c r="V227">
        <v>21.9</v>
      </c>
      <c r="W227">
        <v>75600</v>
      </c>
      <c r="Y227" s="3">
        <v>44084</v>
      </c>
      <c r="Z227">
        <v>11235.530273</v>
      </c>
      <c r="AA227">
        <v>11299.530273</v>
      </c>
      <c r="AB227">
        <v>10875.019531</v>
      </c>
      <c r="AC227">
        <v>10919.589844</v>
      </c>
      <c r="AD227">
        <v>10919.589844</v>
      </c>
      <c r="AE227">
        <v>3814100000</v>
      </c>
    </row>
    <row r="228" spans="1:31">
      <c r="A228" s="3">
        <v>44085</v>
      </c>
      <c r="B228">
        <v>32.446666999999998</v>
      </c>
      <c r="C228">
        <v>32.793334999999999</v>
      </c>
      <c r="D228">
        <v>32.206665000000001</v>
      </c>
      <c r="E228">
        <v>32.5</v>
      </c>
      <c r="F228">
        <v>32.5</v>
      </c>
      <c r="G228">
        <v>115700</v>
      </c>
      <c r="I228" s="3">
        <v>44085</v>
      </c>
      <c r="J228">
        <v>29.58</v>
      </c>
      <c r="K228">
        <v>29.84</v>
      </c>
      <c r="L228">
        <v>27.219999000000001</v>
      </c>
      <c r="M228">
        <v>27.709999</v>
      </c>
      <c r="N228">
        <v>27.709999</v>
      </c>
      <c r="O228">
        <v>99600</v>
      </c>
      <c r="Q228" s="3">
        <v>44085</v>
      </c>
      <c r="R228">
        <v>22.08</v>
      </c>
      <c r="S228">
        <v>22.370000999999998</v>
      </c>
      <c r="T228">
        <v>21.33</v>
      </c>
      <c r="U228">
        <v>21.4</v>
      </c>
      <c r="V228">
        <v>21.4</v>
      </c>
      <c r="W228">
        <v>82800</v>
      </c>
      <c r="Y228" s="3">
        <v>44085</v>
      </c>
      <c r="Z228">
        <v>11010.070313</v>
      </c>
      <c r="AA228">
        <v>11033.040039</v>
      </c>
      <c r="AB228">
        <v>10728.030273</v>
      </c>
      <c r="AC228">
        <v>10853.549805000001</v>
      </c>
      <c r="AD228">
        <v>10853.549805000001</v>
      </c>
      <c r="AE228">
        <v>3609190000</v>
      </c>
    </row>
    <row r="229" spans="1:31">
      <c r="A229" s="3">
        <v>44088</v>
      </c>
      <c r="B229">
        <v>32.713332999999999</v>
      </c>
      <c r="C229">
        <v>33.153331999999999</v>
      </c>
      <c r="D229">
        <v>32.646667000000001</v>
      </c>
      <c r="E229">
        <v>33.073334000000003</v>
      </c>
      <c r="F229">
        <v>33.073334000000003</v>
      </c>
      <c r="G229">
        <v>190200</v>
      </c>
      <c r="I229" s="3">
        <v>44088</v>
      </c>
      <c r="J229">
        <v>27.9</v>
      </c>
      <c r="K229">
        <v>28.110001</v>
      </c>
      <c r="L229">
        <v>27.290001</v>
      </c>
      <c r="M229">
        <v>27.389999</v>
      </c>
      <c r="N229">
        <v>27.389999</v>
      </c>
      <c r="O229">
        <v>105000</v>
      </c>
      <c r="Q229" s="3">
        <v>44088</v>
      </c>
      <c r="R229">
        <v>21.51</v>
      </c>
      <c r="S229">
        <v>22.110001</v>
      </c>
      <c r="T229">
        <v>20.9</v>
      </c>
      <c r="U229">
        <v>21.24</v>
      </c>
      <c r="V229">
        <v>21.24</v>
      </c>
      <c r="W229">
        <v>64500</v>
      </c>
      <c r="Y229" s="3">
        <v>44088</v>
      </c>
      <c r="Z229">
        <v>11010.139648</v>
      </c>
      <c r="AA229">
        <v>11118.290039</v>
      </c>
      <c r="AB229">
        <v>10982.259765999999</v>
      </c>
      <c r="AC229">
        <v>11056.650390999999</v>
      </c>
      <c r="AD229">
        <v>11056.650390999999</v>
      </c>
      <c r="AE229">
        <v>3716820000</v>
      </c>
    </row>
    <row r="230" spans="1:31">
      <c r="A230" s="3">
        <v>44089</v>
      </c>
      <c r="B230">
        <v>33.32</v>
      </c>
      <c r="C230">
        <v>33.540000999999997</v>
      </c>
      <c r="D230">
        <v>32.753334000000002</v>
      </c>
      <c r="E230">
        <v>32.993332000000002</v>
      </c>
      <c r="F230">
        <v>32.993332000000002</v>
      </c>
      <c r="G230">
        <v>161400</v>
      </c>
      <c r="I230" s="3">
        <v>44089</v>
      </c>
      <c r="J230">
        <v>27.559999000000001</v>
      </c>
      <c r="K230">
        <v>27.58</v>
      </c>
      <c r="L230">
        <v>26.129999000000002</v>
      </c>
      <c r="M230">
        <v>26.59</v>
      </c>
      <c r="N230">
        <v>26.59</v>
      </c>
      <c r="O230">
        <v>60600</v>
      </c>
      <c r="Q230" s="3">
        <v>44089</v>
      </c>
      <c r="R230">
        <v>21.33</v>
      </c>
      <c r="S230">
        <v>21.77</v>
      </c>
      <c r="T230">
        <v>21.040001</v>
      </c>
      <c r="U230">
        <v>21.549999</v>
      </c>
      <c r="V230">
        <v>21.549999</v>
      </c>
      <c r="W230">
        <v>50300</v>
      </c>
      <c r="Y230" s="3">
        <v>44089</v>
      </c>
      <c r="Z230">
        <v>11193.959961</v>
      </c>
      <c r="AA230">
        <v>11244.459961</v>
      </c>
      <c r="AB230">
        <v>11127.980469</v>
      </c>
      <c r="AC230">
        <v>11190.320313</v>
      </c>
      <c r="AD230">
        <v>11190.320313</v>
      </c>
      <c r="AE230">
        <v>3772820000</v>
      </c>
    </row>
    <row r="231" spans="1:31">
      <c r="A231" s="3">
        <v>44090</v>
      </c>
      <c r="B231">
        <v>33.326667999999998</v>
      </c>
      <c r="C231">
        <v>33.993332000000002</v>
      </c>
      <c r="D231">
        <v>33.080002</v>
      </c>
      <c r="E231">
        <v>33.533332999999999</v>
      </c>
      <c r="F231">
        <v>33.533332999999999</v>
      </c>
      <c r="G231">
        <v>160200</v>
      </c>
      <c r="I231" s="3">
        <v>44090</v>
      </c>
      <c r="J231">
        <v>26.700001</v>
      </c>
      <c r="K231">
        <v>27</v>
      </c>
      <c r="L231">
        <v>26.4</v>
      </c>
      <c r="M231">
        <v>26.5</v>
      </c>
      <c r="N231">
        <v>26.5</v>
      </c>
      <c r="O231">
        <v>40000</v>
      </c>
      <c r="Q231" s="3">
        <v>44090</v>
      </c>
      <c r="R231">
        <v>21.74</v>
      </c>
      <c r="S231">
        <v>22.17</v>
      </c>
      <c r="T231">
        <v>21.370000999999998</v>
      </c>
      <c r="U231">
        <v>21.4</v>
      </c>
      <c r="V231">
        <v>21.4</v>
      </c>
      <c r="W231">
        <v>45700</v>
      </c>
      <c r="Y231" s="3">
        <v>44090</v>
      </c>
      <c r="Z231">
        <v>11222.080078000001</v>
      </c>
      <c r="AA231">
        <v>11245.419921999999</v>
      </c>
      <c r="AB231">
        <v>11046.429688</v>
      </c>
      <c r="AC231">
        <v>11050.469727</v>
      </c>
      <c r="AD231">
        <v>11050.469727</v>
      </c>
      <c r="AE231">
        <v>3661710000</v>
      </c>
    </row>
    <row r="232" spans="1:31">
      <c r="A232" s="3">
        <v>44091</v>
      </c>
      <c r="B232">
        <v>33.226664999999997</v>
      </c>
      <c r="C232">
        <v>34.099997999999999</v>
      </c>
      <c r="D232">
        <v>33.073334000000003</v>
      </c>
      <c r="E232">
        <v>33.906666000000001</v>
      </c>
      <c r="F232">
        <v>33.906666000000001</v>
      </c>
      <c r="G232">
        <v>159800</v>
      </c>
      <c r="I232" s="3">
        <v>44091</v>
      </c>
      <c r="J232">
        <v>26.15</v>
      </c>
      <c r="K232">
        <v>26.790001</v>
      </c>
      <c r="L232">
        <v>25.879999000000002</v>
      </c>
      <c r="M232">
        <v>26.6</v>
      </c>
      <c r="N232">
        <v>26.6</v>
      </c>
      <c r="O232">
        <v>51500</v>
      </c>
      <c r="Q232" s="3">
        <v>44091</v>
      </c>
      <c r="R232">
        <v>21.41</v>
      </c>
      <c r="S232">
        <v>21.67</v>
      </c>
      <c r="T232">
        <v>21.290001</v>
      </c>
      <c r="U232">
        <v>21.360001</v>
      </c>
      <c r="V232">
        <v>21.360001</v>
      </c>
      <c r="W232">
        <v>24100</v>
      </c>
      <c r="Y232" s="3">
        <v>44091</v>
      </c>
      <c r="Z232">
        <v>10796.049805000001</v>
      </c>
      <c r="AA232">
        <v>10974.450194999999</v>
      </c>
      <c r="AB232">
        <v>10783.809569999999</v>
      </c>
      <c r="AC232">
        <v>10910.280273</v>
      </c>
      <c r="AD232">
        <v>10910.280273</v>
      </c>
      <c r="AE232">
        <v>3726750000</v>
      </c>
    </row>
    <row r="233" spans="1:31">
      <c r="A233" s="3">
        <v>44092</v>
      </c>
      <c r="B233">
        <v>34.166668000000001</v>
      </c>
      <c r="C233">
        <v>34.526668999999998</v>
      </c>
      <c r="D233">
        <v>33.740001999999997</v>
      </c>
      <c r="E233">
        <v>33.979999999999997</v>
      </c>
      <c r="F233">
        <v>33.979999999999997</v>
      </c>
      <c r="G233">
        <v>336800</v>
      </c>
      <c r="I233" s="3">
        <v>44092</v>
      </c>
      <c r="J233">
        <v>26.9</v>
      </c>
      <c r="K233">
        <v>27.129999000000002</v>
      </c>
      <c r="L233">
        <v>26.200001</v>
      </c>
      <c r="M233">
        <v>26.969999000000001</v>
      </c>
      <c r="N233">
        <v>26.969999000000001</v>
      </c>
      <c r="O233">
        <v>172100</v>
      </c>
      <c r="Q233" s="3">
        <v>44092</v>
      </c>
      <c r="R233">
        <v>21.540001</v>
      </c>
      <c r="S233">
        <v>21.540001</v>
      </c>
      <c r="T233">
        <v>20.5</v>
      </c>
      <c r="U233">
        <v>21.25</v>
      </c>
      <c r="V233">
        <v>21.25</v>
      </c>
      <c r="W233">
        <v>98500</v>
      </c>
      <c r="Y233" s="3">
        <v>44092</v>
      </c>
      <c r="Z233">
        <v>10973.450194999999</v>
      </c>
      <c r="AA233">
        <v>10977.679688</v>
      </c>
      <c r="AB233">
        <v>10639.950194999999</v>
      </c>
      <c r="AC233">
        <v>10793.280273</v>
      </c>
      <c r="AD233">
        <v>10793.280273</v>
      </c>
      <c r="AE233">
        <v>5745690000</v>
      </c>
    </row>
    <row r="234" spans="1:31">
      <c r="A234" s="3">
        <v>44095</v>
      </c>
      <c r="B234">
        <v>33.346668000000001</v>
      </c>
      <c r="C234">
        <v>33.580002</v>
      </c>
      <c r="D234">
        <v>31.866667</v>
      </c>
      <c r="E234">
        <v>32.340000000000003</v>
      </c>
      <c r="F234">
        <v>32.340000000000003</v>
      </c>
      <c r="G234">
        <v>263300</v>
      </c>
      <c r="I234" s="3">
        <v>44095</v>
      </c>
      <c r="J234">
        <v>26.530000999999999</v>
      </c>
      <c r="K234">
        <v>26.58</v>
      </c>
      <c r="L234">
        <v>25.370000999999998</v>
      </c>
      <c r="M234">
        <v>25.940000999999999</v>
      </c>
      <c r="N234">
        <v>25.940000999999999</v>
      </c>
      <c r="O234">
        <v>87400</v>
      </c>
      <c r="Q234" s="3">
        <v>44095</v>
      </c>
      <c r="R234">
        <v>20.950001</v>
      </c>
      <c r="S234">
        <v>20.950001</v>
      </c>
      <c r="T234">
        <v>19.620000999999998</v>
      </c>
      <c r="U234">
        <v>20.389999</v>
      </c>
      <c r="V234">
        <v>20.389999</v>
      </c>
      <c r="W234">
        <v>72000</v>
      </c>
      <c r="Y234" s="3">
        <v>44095</v>
      </c>
      <c r="Z234">
        <v>10610.139648</v>
      </c>
      <c r="AA234">
        <v>10782.740234000001</v>
      </c>
      <c r="AB234">
        <v>10519.490234000001</v>
      </c>
      <c r="AC234">
        <v>10778.799805000001</v>
      </c>
      <c r="AD234">
        <v>10778.799805000001</v>
      </c>
      <c r="AE234">
        <v>3885200000</v>
      </c>
    </row>
    <row r="235" spans="1:31">
      <c r="A235" s="3">
        <v>44096</v>
      </c>
      <c r="B235">
        <v>32.486668000000002</v>
      </c>
      <c r="C235">
        <v>33.193333000000003</v>
      </c>
      <c r="D235">
        <v>32.206665000000001</v>
      </c>
      <c r="E235">
        <v>33.119999</v>
      </c>
      <c r="F235">
        <v>33.119999</v>
      </c>
      <c r="G235">
        <v>235100</v>
      </c>
      <c r="I235" s="3">
        <v>44096</v>
      </c>
      <c r="J235">
        <v>26.190000999999999</v>
      </c>
      <c r="K235">
        <v>26.190000999999999</v>
      </c>
      <c r="L235">
        <v>24.57</v>
      </c>
      <c r="M235">
        <v>24.98</v>
      </c>
      <c r="N235">
        <v>24.98</v>
      </c>
      <c r="O235">
        <v>98300</v>
      </c>
      <c r="Q235" s="3">
        <v>44096</v>
      </c>
      <c r="R235">
        <v>20.559999000000001</v>
      </c>
      <c r="S235">
        <v>20.57</v>
      </c>
      <c r="T235">
        <v>20.02</v>
      </c>
      <c r="U235">
        <v>20.170000000000002</v>
      </c>
      <c r="V235">
        <v>20.170000000000002</v>
      </c>
      <c r="W235">
        <v>26400</v>
      </c>
      <c r="Y235" s="3">
        <v>44096</v>
      </c>
      <c r="Z235">
        <v>10873.299805000001</v>
      </c>
      <c r="AA235">
        <v>10979.650390999999</v>
      </c>
      <c r="AB235">
        <v>10737.519531</v>
      </c>
      <c r="AC235">
        <v>10963.639648</v>
      </c>
      <c r="AD235">
        <v>10963.639648</v>
      </c>
      <c r="AE235">
        <v>3492020000</v>
      </c>
    </row>
    <row r="236" spans="1:31">
      <c r="A236" s="3">
        <v>44097</v>
      </c>
      <c r="B236">
        <v>33.293334999999999</v>
      </c>
      <c r="C236">
        <v>34.653331999999999</v>
      </c>
      <c r="D236">
        <v>32.479999999999997</v>
      </c>
      <c r="E236">
        <v>32.546664999999997</v>
      </c>
      <c r="F236">
        <v>32.546664999999997</v>
      </c>
      <c r="G236">
        <v>287300</v>
      </c>
      <c r="I236" s="3">
        <v>44097</v>
      </c>
      <c r="J236">
        <v>25.16</v>
      </c>
      <c r="K236">
        <v>26.76</v>
      </c>
      <c r="L236">
        <v>24.98</v>
      </c>
      <c r="M236">
        <v>26.030000999999999</v>
      </c>
      <c r="N236">
        <v>26.030000999999999</v>
      </c>
      <c r="O236">
        <v>164700</v>
      </c>
      <c r="Q236" s="3">
        <v>44097</v>
      </c>
      <c r="R236">
        <v>20.129999000000002</v>
      </c>
      <c r="S236">
        <v>20.459999</v>
      </c>
      <c r="T236">
        <v>20.040001</v>
      </c>
      <c r="U236">
        <v>20.200001</v>
      </c>
      <c r="V236">
        <v>20.200001</v>
      </c>
      <c r="W236">
        <v>45400</v>
      </c>
      <c r="Y236" s="3">
        <v>44097</v>
      </c>
      <c r="Z236">
        <v>10950.820313</v>
      </c>
      <c r="AA236">
        <v>10962.030273</v>
      </c>
      <c r="AB236">
        <v>10612.910156</v>
      </c>
      <c r="AC236">
        <v>10632.990234000001</v>
      </c>
      <c r="AD236">
        <v>10632.990234000001</v>
      </c>
      <c r="AE236">
        <v>4074600000</v>
      </c>
    </row>
    <row r="237" spans="1:31">
      <c r="A237" s="3">
        <v>44098</v>
      </c>
      <c r="B237">
        <v>32.413333999999999</v>
      </c>
      <c r="C237">
        <v>33.113334999999999</v>
      </c>
      <c r="D237">
        <v>31.846665999999999</v>
      </c>
      <c r="E237">
        <v>32.293334999999999</v>
      </c>
      <c r="F237">
        <v>32.293334999999999</v>
      </c>
      <c r="G237">
        <v>122900</v>
      </c>
      <c r="I237" s="3">
        <v>44098</v>
      </c>
      <c r="J237">
        <v>26.01</v>
      </c>
      <c r="K237">
        <v>26.68</v>
      </c>
      <c r="L237">
        <v>25.459999</v>
      </c>
      <c r="M237">
        <v>25.889999</v>
      </c>
      <c r="N237">
        <v>25.889999</v>
      </c>
      <c r="O237">
        <v>77900</v>
      </c>
      <c r="Q237" s="3">
        <v>44098</v>
      </c>
      <c r="R237">
        <v>20.200001</v>
      </c>
      <c r="S237">
        <v>20.530000999999999</v>
      </c>
      <c r="T237">
        <v>19.959999</v>
      </c>
      <c r="U237">
        <v>20.290001</v>
      </c>
      <c r="V237">
        <v>20.290001</v>
      </c>
      <c r="W237">
        <v>38100</v>
      </c>
      <c r="Y237" s="3">
        <v>44098</v>
      </c>
      <c r="Z237">
        <v>10551.019531</v>
      </c>
      <c r="AA237">
        <v>10799.549805000001</v>
      </c>
      <c r="AB237">
        <v>10520.219727</v>
      </c>
      <c r="AC237">
        <v>10672.269531</v>
      </c>
      <c r="AD237">
        <v>10672.269531</v>
      </c>
      <c r="AE237">
        <v>4080730000</v>
      </c>
    </row>
    <row r="238" spans="1:31">
      <c r="A238" s="3">
        <v>44099</v>
      </c>
      <c r="B238">
        <v>32.066665999999998</v>
      </c>
      <c r="C238">
        <v>32.386665000000001</v>
      </c>
      <c r="D238">
        <v>31.52</v>
      </c>
      <c r="E238">
        <v>32.273335000000003</v>
      </c>
      <c r="F238">
        <v>32.273335000000003</v>
      </c>
      <c r="G238">
        <v>119700</v>
      </c>
      <c r="I238" s="3">
        <v>44099</v>
      </c>
      <c r="J238">
        <v>25.68</v>
      </c>
      <c r="K238">
        <v>26.889999</v>
      </c>
      <c r="L238">
        <v>25.68</v>
      </c>
      <c r="M238">
        <v>26.49</v>
      </c>
      <c r="N238">
        <v>26.49</v>
      </c>
      <c r="O238">
        <v>50100</v>
      </c>
      <c r="Q238" s="3">
        <v>44099</v>
      </c>
      <c r="R238">
        <v>20.280000999999999</v>
      </c>
      <c r="S238">
        <v>20.399999999999999</v>
      </c>
      <c r="T238">
        <v>19.989999999999998</v>
      </c>
      <c r="U238">
        <v>20.129999000000002</v>
      </c>
      <c r="V238">
        <v>20.129999000000002</v>
      </c>
      <c r="W238">
        <v>57900</v>
      </c>
      <c r="Y238" s="3">
        <v>44099</v>
      </c>
      <c r="Z238">
        <v>10680.459961</v>
      </c>
      <c r="AA238">
        <v>10939.549805000001</v>
      </c>
      <c r="AB238">
        <v>10639.980469</v>
      </c>
      <c r="AC238">
        <v>10913.559569999999</v>
      </c>
      <c r="AD238">
        <v>10913.559569999999</v>
      </c>
      <c r="AE238">
        <v>3767230000</v>
      </c>
    </row>
    <row r="239" spans="1:31">
      <c r="A239" s="3">
        <v>44102</v>
      </c>
      <c r="B239">
        <v>32.700001</v>
      </c>
      <c r="C239">
        <v>33.773335000000003</v>
      </c>
      <c r="D239">
        <v>32.700001</v>
      </c>
      <c r="E239">
        <v>33.560001</v>
      </c>
      <c r="F239">
        <v>33.560001</v>
      </c>
      <c r="G239">
        <v>162200</v>
      </c>
      <c r="I239" s="3">
        <v>44102</v>
      </c>
      <c r="J239">
        <v>26.809999000000001</v>
      </c>
      <c r="K239">
        <v>27.879999000000002</v>
      </c>
      <c r="L239">
        <v>26.65</v>
      </c>
      <c r="M239">
        <v>27.610001</v>
      </c>
      <c r="N239">
        <v>27.610001</v>
      </c>
      <c r="O239">
        <v>59300</v>
      </c>
      <c r="Q239" s="3">
        <v>44102</v>
      </c>
      <c r="R239">
        <v>20.329999999999998</v>
      </c>
      <c r="S239">
        <v>20.969999000000001</v>
      </c>
      <c r="T239">
        <v>20.329999999999998</v>
      </c>
      <c r="U239">
        <v>20.860001</v>
      </c>
      <c r="V239">
        <v>20.860001</v>
      </c>
      <c r="W239">
        <v>33400</v>
      </c>
      <c r="Y239" s="3">
        <v>44102</v>
      </c>
      <c r="Z239">
        <v>11084.379883</v>
      </c>
      <c r="AA239">
        <v>11120.790039</v>
      </c>
      <c r="AB239">
        <v>11019.139648</v>
      </c>
      <c r="AC239">
        <v>11117.530273</v>
      </c>
      <c r="AD239">
        <v>11117.530273</v>
      </c>
      <c r="AE239">
        <v>3562900000</v>
      </c>
    </row>
    <row r="240" spans="1:31">
      <c r="A240" s="3">
        <v>44103</v>
      </c>
      <c r="B240">
        <v>33.560001</v>
      </c>
      <c r="C240">
        <v>33.953335000000003</v>
      </c>
      <c r="D240">
        <v>33.426665999999997</v>
      </c>
      <c r="E240">
        <v>33.520000000000003</v>
      </c>
      <c r="F240">
        <v>33.520000000000003</v>
      </c>
      <c r="G240">
        <v>137100</v>
      </c>
      <c r="I240" s="3">
        <v>44103</v>
      </c>
      <c r="J240">
        <v>27.57</v>
      </c>
      <c r="K240">
        <v>27.889999</v>
      </c>
      <c r="L240">
        <v>27.41</v>
      </c>
      <c r="M240">
        <v>27.49</v>
      </c>
      <c r="N240">
        <v>27.49</v>
      </c>
      <c r="O240">
        <v>47300</v>
      </c>
      <c r="Q240" s="3">
        <v>44103</v>
      </c>
      <c r="R240">
        <v>20.860001</v>
      </c>
      <c r="S240">
        <v>21.040001</v>
      </c>
      <c r="T240">
        <v>20.68</v>
      </c>
      <c r="U240">
        <v>20.790001</v>
      </c>
      <c r="V240">
        <v>20.790001</v>
      </c>
      <c r="W240">
        <v>19900</v>
      </c>
      <c r="Y240" s="3">
        <v>44103</v>
      </c>
      <c r="Z240">
        <v>11109</v>
      </c>
      <c r="AA240">
        <v>11153.230469</v>
      </c>
      <c r="AB240">
        <v>11065.629883</v>
      </c>
      <c r="AC240">
        <v>11085.25</v>
      </c>
      <c r="AD240">
        <v>11085.25</v>
      </c>
      <c r="AE240">
        <v>3363870000</v>
      </c>
    </row>
    <row r="241" spans="1:31">
      <c r="A241" s="3">
        <v>44104</v>
      </c>
      <c r="B241">
        <v>33.526668999999998</v>
      </c>
      <c r="C241">
        <v>34.313332000000003</v>
      </c>
      <c r="D241">
        <v>33.479999999999997</v>
      </c>
      <c r="E241">
        <v>33.693333000000003</v>
      </c>
      <c r="F241">
        <v>33.693333000000003</v>
      </c>
      <c r="G241">
        <v>202400</v>
      </c>
      <c r="I241" s="3">
        <v>44104</v>
      </c>
      <c r="J241">
        <v>27.48</v>
      </c>
      <c r="K241">
        <v>28.030000999999999</v>
      </c>
      <c r="L241">
        <v>27.01</v>
      </c>
      <c r="M241">
        <v>27.610001</v>
      </c>
      <c r="N241">
        <v>27.610001</v>
      </c>
      <c r="O241">
        <v>71300</v>
      </c>
      <c r="Q241" s="3">
        <v>44104</v>
      </c>
      <c r="R241">
        <v>20.93</v>
      </c>
      <c r="S241">
        <v>21.639999</v>
      </c>
      <c r="T241">
        <v>20.51</v>
      </c>
      <c r="U241">
        <v>20.860001</v>
      </c>
      <c r="V241">
        <v>20.860001</v>
      </c>
      <c r="W241">
        <v>63600</v>
      </c>
      <c r="Y241" s="3">
        <v>44104</v>
      </c>
      <c r="Z241">
        <v>11092.900390999999</v>
      </c>
      <c r="AA241">
        <v>11277.959961</v>
      </c>
      <c r="AB241">
        <v>11092.900390999999</v>
      </c>
      <c r="AC241">
        <v>11167.509765999999</v>
      </c>
      <c r="AD241">
        <v>11167.509765999999</v>
      </c>
      <c r="AE241">
        <v>4228200000</v>
      </c>
    </row>
    <row r="242" spans="1:31">
      <c r="A242" s="3">
        <v>44105</v>
      </c>
      <c r="B242">
        <v>33.853332999999999</v>
      </c>
      <c r="C242">
        <v>34.040000999999997</v>
      </c>
      <c r="D242">
        <v>33.366664999999998</v>
      </c>
      <c r="E242">
        <v>34.013331999999998</v>
      </c>
      <c r="F242">
        <v>34.013331999999998</v>
      </c>
      <c r="G242">
        <v>129900</v>
      </c>
      <c r="I242" s="3">
        <v>44105</v>
      </c>
      <c r="J242">
        <v>27.65</v>
      </c>
      <c r="K242">
        <v>27.879999000000002</v>
      </c>
      <c r="L242">
        <v>27.129999000000002</v>
      </c>
      <c r="M242">
        <v>27.68</v>
      </c>
      <c r="N242">
        <v>27.68</v>
      </c>
      <c r="O242">
        <v>50200</v>
      </c>
      <c r="Q242" s="3">
        <v>44105</v>
      </c>
      <c r="R242">
        <v>21</v>
      </c>
      <c r="S242">
        <v>21.27</v>
      </c>
      <c r="T242">
        <v>20.780000999999999</v>
      </c>
      <c r="U242">
        <v>21.08</v>
      </c>
      <c r="V242">
        <v>21.08</v>
      </c>
      <c r="W242">
        <v>35500</v>
      </c>
      <c r="Y242" s="3">
        <v>44105</v>
      </c>
      <c r="Z242">
        <v>11291.990234000001</v>
      </c>
      <c r="AA242">
        <v>11344.129883</v>
      </c>
      <c r="AB242">
        <v>11240.530273</v>
      </c>
      <c r="AC242">
        <v>11326.509765999999</v>
      </c>
      <c r="AD242">
        <v>11326.509765999999</v>
      </c>
      <c r="AE242">
        <v>3978100000</v>
      </c>
    </row>
    <row r="243" spans="1:31">
      <c r="A243" s="3">
        <v>44106</v>
      </c>
      <c r="B243">
        <v>33.493332000000002</v>
      </c>
      <c r="C243">
        <v>34.953335000000003</v>
      </c>
      <c r="D243">
        <v>33.493332000000002</v>
      </c>
      <c r="E243">
        <v>34.826667999999998</v>
      </c>
      <c r="F243">
        <v>34.826667999999998</v>
      </c>
      <c r="G243">
        <v>159800</v>
      </c>
      <c r="I243" s="3">
        <v>44106</v>
      </c>
      <c r="J243">
        <v>27.16</v>
      </c>
      <c r="K243">
        <v>27.719999000000001</v>
      </c>
      <c r="L243">
        <v>26.959999</v>
      </c>
      <c r="M243">
        <v>27.290001</v>
      </c>
      <c r="N243">
        <v>27.290001</v>
      </c>
      <c r="O243">
        <v>56100</v>
      </c>
      <c r="Q243" s="3">
        <v>44106</v>
      </c>
      <c r="R243">
        <v>20.74</v>
      </c>
      <c r="S243">
        <v>21.299999</v>
      </c>
      <c r="T243">
        <v>20.6</v>
      </c>
      <c r="U243">
        <v>21.23</v>
      </c>
      <c r="V243">
        <v>21.23</v>
      </c>
      <c r="W243">
        <v>20300</v>
      </c>
      <c r="Y243" s="3">
        <v>44106</v>
      </c>
      <c r="Z243">
        <v>11082.530273</v>
      </c>
      <c r="AA243">
        <v>11244.870117</v>
      </c>
      <c r="AB243">
        <v>11033.690430000001</v>
      </c>
      <c r="AC243">
        <v>11075.019531</v>
      </c>
      <c r="AD243">
        <v>11075.019531</v>
      </c>
      <c r="AE243">
        <v>3715090000</v>
      </c>
    </row>
    <row r="244" spans="1:31">
      <c r="A244" s="3">
        <v>44109</v>
      </c>
      <c r="B244">
        <v>35.146667000000001</v>
      </c>
      <c r="C244">
        <v>36.479999999999997</v>
      </c>
      <c r="D244">
        <v>35</v>
      </c>
      <c r="E244">
        <v>36.459999000000003</v>
      </c>
      <c r="F244">
        <v>36.459999000000003</v>
      </c>
      <c r="G244">
        <v>202100</v>
      </c>
      <c r="I244" s="3">
        <v>44109</v>
      </c>
      <c r="J244">
        <v>27.530000999999999</v>
      </c>
      <c r="K244">
        <v>27.940000999999999</v>
      </c>
      <c r="L244">
        <v>27.450001</v>
      </c>
      <c r="M244">
        <v>27.75</v>
      </c>
      <c r="N244">
        <v>27.75</v>
      </c>
      <c r="O244">
        <v>40000</v>
      </c>
      <c r="Q244" s="3">
        <v>44109</v>
      </c>
      <c r="R244">
        <v>21.25</v>
      </c>
      <c r="S244">
        <v>21.940000999999999</v>
      </c>
      <c r="T244">
        <v>20.690000999999999</v>
      </c>
      <c r="U244">
        <v>21.870000999999998</v>
      </c>
      <c r="V244">
        <v>21.870000999999998</v>
      </c>
      <c r="W244">
        <v>61900</v>
      </c>
      <c r="Y244" s="3">
        <v>44109</v>
      </c>
      <c r="Z244">
        <v>11169.110352</v>
      </c>
      <c r="AA244">
        <v>11335.209961</v>
      </c>
      <c r="AB244">
        <v>11162.519531</v>
      </c>
      <c r="AC244">
        <v>11332.490234000001</v>
      </c>
      <c r="AD244">
        <v>11332.490234000001</v>
      </c>
      <c r="AE244">
        <v>3597940000</v>
      </c>
    </row>
    <row r="245" spans="1:31">
      <c r="A245" s="3">
        <v>44110</v>
      </c>
      <c r="B245">
        <v>36.606667000000002</v>
      </c>
      <c r="C245">
        <v>37.693333000000003</v>
      </c>
      <c r="D245">
        <v>35.366664999999998</v>
      </c>
      <c r="E245">
        <v>36.933334000000002</v>
      </c>
      <c r="F245">
        <v>36.933334000000002</v>
      </c>
      <c r="G245">
        <v>324900</v>
      </c>
      <c r="I245" s="3">
        <v>44110</v>
      </c>
      <c r="J245">
        <v>27.98</v>
      </c>
      <c r="K245">
        <v>28.75</v>
      </c>
      <c r="L245">
        <v>27.450001</v>
      </c>
      <c r="M245">
        <v>27.66</v>
      </c>
      <c r="N245">
        <v>27.66</v>
      </c>
      <c r="O245">
        <v>83000</v>
      </c>
      <c r="Q245" s="3">
        <v>44110</v>
      </c>
      <c r="R245">
        <v>21.91</v>
      </c>
      <c r="S245">
        <v>22.059999000000001</v>
      </c>
      <c r="T245">
        <v>21.209999</v>
      </c>
      <c r="U245">
        <v>21.549999</v>
      </c>
      <c r="V245">
        <v>21.549999</v>
      </c>
      <c r="W245">
        <v>21600</v>
      </c>
      <c r="Y245" s="3">
        <v>44110</v>
      </c>
      <c r="Z245">
        <v>11314.530273</v>
      </c>
      <c r="AA245">
        <v>11392.410156</v>
      </c>
      <c r="AB245">
        <v>11124.450194999999</v>
      </c>
      <c r="AC245">
        <v>11154.599609000001</v>
      </c>
      <c r="AD245">
        <v>11154.599609000001</v>
      </c>
      <c r="AE245">
        <v>4360550000</v>
      </c>
    </row>
    <row r="246" spans="1:31">
      <c r="A246" s="3">
        <v>44111</v>
      </c>
      <c r="B246">
        <v>37.466667000000001</v>
      </c>
      <c r="C246">
        <v>38.099997999999999</v>
      </c>
      <c r="D246">
        <v>37</v>
      </c>
      <c r="E246">
        <v>38</v>
      </c>
      <c r="F246">
        <v>38</v>
      </c>
      <c r="G246">
        <v>243600</v>
      </c>
      <c r="I246" s="3">
        <v>44111</v>
      </c>
      <c r="J246">
        <v>27.99</v>
      </c>
      <c r="K246">
        <v>28.030000999999999</v>
      </c>
      <c r="L246">
        <v>27.27</v>
      </c>
      <c r="M246">
        <v>27.27</v>
      </c>
      <c r="N246">
        <v>27.27</v>
      </c>
      <c r="O246">
        <v>69700</v>
      </c>
      <c r="Q246" s="3">
        <v>44111</v>
      </c>
      <c r="R246">
        <v>21.98</v>
      </c>
      <c r="S246">
        <v>22.02</v>
      </c>
      <c r="T246">
        <v>21.469999000000001</v>
      </c>
      <c r="U246">
        <v>21.93</v>
      </c>
      <c r="V246">
        <v>21.93</v>
      </c>
      <c r="W246">
        <v>17100</v>
      </c>
      <c r="Y246" s="3">
        <v>44111</v>
      </c>
      <c r="Z246">
        <v>11271.679688</v>
      </c>
      <c r="AA246">
        <v>11380.559569999999</v>
      </c>
      <c r="AB246">
        <v>11258.349609000001</v>
      </c>
      <c r="AC246">
        <v>11364.599609000001</v>
      </c>
      <c r="AD246">
        <v>11364.599609000001</v>
      </c>
      <c r="AE246">
        <v>3891460000</v>
      </c>
    </row>
    <row r="247" spans="1:31">
      <c r="A247" s="3">
        <v>44112</v>
      </c>
      <c r="B247">
        <v>38.5</v>
      </c>
      <c r="C247">
        <v>38.5</v>
      </c>
      <c r="D247">
        <v>37.32</v>
      </c>
      <c r="E247">
        <v>37.82</v>
      </c>
      <c r="F247">
        <v>37.82</v>
      </c>
      <c r="G247">
        <v>186500</v>
      </c>
      <c r="I247" s="3">
        <v>44112</v>
      </c>
      <c r="J247">
        <v>27.459999</v>
      </c>
      <c r="K247">
        <v>28.190000999999999</v>
      </c>
      <c r="L247">
        <v>27.24</v>
      </c>
      <c r="M247">
        <v>28.129999000000002</v>
      </c>
      <c r="N247">
        <v>28.129999000000002</v>
      </c>
      <c r="O247">
        <v>78600</v>
      </c>
      <c r="Q247" s="3">
        <v>44112</v>
      </c>
      <c r="R247">
        <v>22.049999</v>
      </c>
      <c r="S247">
        <v>22.42</v>
      </c>
      <c r="T247">
        <v>21.629999000000002</v>
      </c>
      <c r="U247">
        <v>22.35</v>
      </c>
      <c r="V247">
        <v>22.35</v>
      </c>
      <c r="W247">
        <v>30000</v>
      </c>
      <c r="Y247" s="3">
        <v>44112</v>
      </c>
      <c r="Z247">
        <v>11443.349609000001</v>
      </c>
      <c r="AA247">
        <v>11448.230469</v>
      </c>
      <c r="AB247">
        <v>11384.330078000001</v>
      </c>
      <c r="AC247">
        <v>11420.980469</v>
      </c>
      <c r="AD247">
        <v>11420.980469</v>
      </c>
      <c r="AE247">
        <v>3486530000</v>
      </c>
    </row>
    <row r="248" spans="1:31">
      <c r="A248" s="3">
        <v>44113</v>
      </c>
      <c r="B248">
        <v>38.159999999999997</v>
      </c>
      <c r="C248">
        <v>38.18</v>
      </c>
      <c r="D248">
        <v>37.046664999999997</v>
      </c>
      <c r="E248">
        <v>37.200001</v>
      </c>
      <c r="F248">
        <v>37.200001</v>
      </c>
      <c r="G248">
        <v>135200</v>
      </c>
      <c r="I248" s="3">
        <v>44113</v>
      </c>
      <c r="J248">
        <v>28.440000999999999</v>
      </c>
      <c r="K248">
        <v>28.540001</v>
      </c>
      <c r="L248">
        <v>27.940000999999999</v>
      </c>
      <c r="M248">
        <v>28.24</v>
      </c>
      <c r="N248">
        <v>28.24</v>
      </c>
      <c r="O248">
        <v>38500</v>
      </c>
      <c r="Q248" s="3">
        <v>44113</v>
      </c>
      <c r="R248">
        <v>22.43</v>
      </c>
      <c r="S248">
        <v>22.440000999999999</v>
      </c>
      <c r="T248">
        <v>22.01</v>
      </c>
      <c r="U248">
        <v>22.27</v>
      </c>
      <c r="V248">
        <v>22.27</v>
      </c>
      <c r="W248">
        <v>14000</v>
      </c>
      <c r="Y248" s="3">
        <v>44113</v>
      </c>
      <c r="Z248">
        <v>11487.599609000001</v>
      </c>
      <c r="AA248">
        <v>11581.230469</v>
      </c>
      <c r="AB248">
        <v>11476.660156</v>
      </c>
      <c r="AC248">
        <v>11579.940430000001</v>
      </c>
      <c r="AD248">
        <v>11579.940430000001</v>
      </c>
      <c r="AE248">
        <v>3475620000</v>
      </c>
    </row>
    <row r="249" spans="1:31">
      <c r="A249" s="3">
        <v>44116</v>
      </c>
      <c r="B249">
        <v>37.173332000000002</v>
      </c>
      <c r="C249">
        <v>37.873333000000002</v>
      </c>
      <c r="D249">
        <v>37.093333999999999</v>
      </c>
      <c r="E249">
        <v>37.700001</v>
      </c>
      <c r="F249">
        <v>37.700001</v>
      </c>
      <c r="G249">
        <v>148500</v>
      </c>
      <c r="I249" s="3">
        <v>44116</v>
      </c>
      <c r="J249">
        <v>28.200001</v>
      </c>
      <c r="K249">
        <v>28.65</v>
      </c>
      <c r="L249">
        <v>27.65</v>
      </c>
      <c r="M249">
        <v>28.57</v>
      </c>
      <c r="N249">
        <v>28.57</v>
      </c>
      <c r="O249">
        <v>53200</v>
      </c>
      <c r="Q249" s="3">
        <v>44116</v>
      </c>
      <c r="R249">
        <v>22.379999000000002</v>
      </c>
      <c r="S249">
        <v>23.940000999999999</v>
      </c>
      <c r="T249">
        <v>22.379999000000002</v>
      </c>
      <c r="U249">
        <v>23.120000999999998</v>
      </c>
      <c r="V249">
        <v>23.120000999999998</v>
      </c>
      <c r="W249">
        <v>97400</v>
      </c>
      <c r="Y249" s="3">
        <v>44116</v>
      </c>
      <c r="Z249">
        <v>11732.330078000001</v>
      </c>
      <c r="AA249">
        <v>11965.540039</v>
      </c>
      <c r="AB249">
        <v>11704.129883</v>
      </c>
      <c r="AC249">
        <v>11876.259765999999</v>
      </c>
      <c r="AD249">
        <v>11876.259765999999</v>
      </c>
      <c r="AE249">
        <v>3862990000</v>
      </c>
    </row>
    <row r="250" spans="1:31">
      <c r="A250" s="3">
        <v>44117</v>
      </c>
      <c r="B250">
        <v>37.57</v>
      </c>
      <c r="C250">
        <v>38.299999</v>
      </c>
      <c r="D250">
        <v>36.68</v>
      </c>
      <c r="E250">
        <v>37.159999999999997</v>
      </c>
      <c r="F250">
        <v>37.159999999999997</v>
      </c>
      <c r="G250">
        <v>142700</v>
      </c>
      <c r="I250" s="3">
        <v>44117</v>
      </c>
      <c r="J250">
        <v>28.450001</v>
      </c>
      <c r="K250">
        <v>29.18</v>
      </c>
      <c r="L250">
        <v>28.17</v>
      </c>
      <c r="M250">
        <v>28.99</v>
      </c>
      <c r="N250">
        <v>28.99</v>
      </c>
      <c r="O250">
        <v>50000</v>
      </c>
      <c r="Q250" s="3">
        <v>44117</v>
      </c>
      <c r="R250">
        <v>23.15</v>
      </c>
      <c r="S250">
        <v>23.18</v>
      </c>
      <c r="T250">
        <v>22.620000999999998</v>
      </c>
      <c r="U250">
        <v>22.799999</v>
      </c>
      <c r="V250">
        <v>22.799999</v>
      </c>
      <c r="W250">
        <v>23900</v>
      </c>
      <c r="Y250" s="3">
        <v>44117</v>
      </c>
      <c r="Z250">
        <v>11901.759765999999</v>
      </c>
      <c r="AA250">
        <v>11946.980469</v>
      </c>
      <c r="AB250">
        <v>11821.830078000001</v>
      </c>
      <c r="AC250">
        <v>11863.900390999999</v>
      </c>
      <c r="AD250">
        <v>11863.900390999999</v>
      </c>
      <c r="AE250">
        <v>3607730000</v>
      </c>
    </row>
    <row r="251" spans="1:31">
      <c r="A251" s="3">
        <v>44118</v>
      </c>
      <c r="B251">
        <v>37.029998999999997</v>
      </c>
      <c r="C251">
        <v>37.189999</v>
      </c>
      <c r="D251">
        <v>36.259998000000003</v>
      </c>
      <c r="E251">
        <v>36.279998999999997</v>
      </c>
      <c r="F251">
        <v>36.279998999999997</v>
      </c>
      <c r="G251">
        <v>83200</v>
      </c>
      <c r="I251" s="3">
        <v>44118</v>
      </c>
      <c r="J251">
        <v>29.09</v>
      </c>
      <c r="K251">
        <v>29.26</v>
      </c>
      <c r="L251">
        <v>28.57</v>
      </c>
      <c r="M251">
        <v>28.65</v>
      </c>
      <c r="N251">
        <v>28.65</v>
      </c>
      <c r="O251">
        <v>45700</v>
      </c>
      <c r="Q251" s="3">
        <v>44118</v>
      </c>
      <c r="R251">
        <v>23.08</v>
      </c>
      <c r="S251">
        <v>23.200001</v>
      </c>
      <c r="T251">
        <v>22.91</v>
      </c>
      <c r="U251">
        <v>22.91</v>
      </c>
      <c r="V251">
        <v>22.91</v>
      </c>
      <c r="W251">
        <v>82400</v>
      </c>
      <c r="Y251" s="3">
        <v>44118</v>
      </c>
      <c r="Z251">
        <v>11889.070313</v>
      </c>
      <c r="AA251">
        <v>11939.919921999999</v>
      </c>
      <c r="AB251">
        <v>11714.349609000001</v>
      </c>
      <c r="AC251">
        <v>11768.730469</v>
      </c>
      <c r="AD251">
        <v>11768.730469</v>
      </c>
      <c r="AE251">
        <v>3393010000</v>
      </c>
    </row>
    <row r="252" spans="1:31">
      <c r="A252" s="3">
        <v>44119</v>
      </c>
      <c r="B252">
        <v>35.880001</v>
      </c>
      <c r="C252">
        <v>36.630001</v>
      </c>
      <c r="D252">
        <v>35.080002</v>
      </c>
      <c r="E252">
        <v>36.470001000000003</v>
      </c>
      <c r="F252">
        <v>36.470001000000003</v>
      </c>
      <c r="G252">
        <v>123200</v>
      </c>
      <c r="I252" s="3">
        <v>44119</v>
      </c>
      <c r="J252">
        <v>28.280000999999999</v>
      </c>
      <c r="K252">
        <v>29.07</v>
      </c>
      <c r="L252">
        <v>28.059999000000001</v>
      </c>
      <c r="M252">
        <v>29.02</v>
      </c>
      <c r="N252">
        <v>29.02</v>
      </c>
      <c r="O252">
        <v>44400</v>
      </c>
      <c r="Q252" s="3">
        <v>44119</v>
      </c>
      <c r="R252">
        <v>22.91</v>
      </c>
      <c r="S252">
        <v>23.17</v>
      </c>
      <c r="T252">
        <v>22.41</v>
      </c>
      <c r="U252">
        <v>23.09</v>
      </c>
      <c r="V252">
        <v>23.09</v>
      </c>
      <c r="W252">
        <v>45500</v>
      </c>
      <c r="Y252" s="3">
        <v>44119</v>
      </c>
      <c r="Z252">
        <v>11559.879883</v>
      </c>
      <c r="AA252">
        <v>11740.679688</v>
      </c>
      <c r="AB252">
        <v>11559.099609000001</v>
      </c>
      <c r="AC252">
        <v>11713.870117</v>
      </c>
      <c r="AD252">
        <v>11713.870117</v>
      </c>
      <c r="AE252">
        <v>3304490000</v>
      </c>
    </row>
    <row r="253" spans="1:31">
      <c r="A253" s="3">
        <v>44120</v>
      </c>
      <c r="B253">
        <v>36.330002</v>
      </c>
      <c r="C253">
        <v>37.400002000000001</v>
      </c>
      <c r="D253">
        <v>36.060001</v>
      </c>
      <c r="E253">
        <v>37.099997999999999</v>
      </c>
      <c r="F253">
        <v>37.099997999999999</v>
      </c>
      <c r="G253">
        <v>256500</v>
      </c>
      <c r="I253" s="3">
        <v>44120</v>
      </c>
      <c r="J253">
        <v>28.860001</v>
      </c>
      <c r="K253">
        <v>29.59</v>
      </c>
      <c r="L253">
        <v>28.33</v>
      </c>
      <c r="M253">
        <v>28.639999</v>
      </c>
      <c r="N253">
        <v>28.639999</v>
      </c>
      <c r="O253">
        <v>53900</v>
      </c>
      <c r="Q253" s="3">
        <v>44120</v>
      </c>
      <c r="R253">
        <v>22.950001</v>
      </c>
      <c r="S253">
        <v>23</v>
      </c>
      <c r="T253">
        <v>22.469999000000001</v>
      </c>
      <c r="U253">
        <v>22.52</v>
      </c>
      <c r="V253">
        <v>22.52</v>
      </c>
      <c r="W253">
        <v>42400</v>
      </c>
      <c r="Y253" s="3">
        <v>44120</v>
      </c>
      <c r="Z253">
        <v>11761.830078000001</v>
      </c>
      <c r="AA253">
        <v>11827.419921999999</v>
      </c>
      <c r="AB253">
        <v>11648.530273</v>
      </c>
      <c r="AC253">
        <v>11671.559569999999</v>
      </c>
      <c r="AD253">
        <v>11671.559569999999</v>
      </c>
      <c r="AE253">
        <v>3156270000</v>
      </c>
    </row>
    <row r="254" spans="1:31">
      <c r="A254" s="3">
        <v>44123</v>
      </c>
      <c r="B254">
        <v>37.340000000000003</v>
      </c>
      <c r="C254">
        <v>37.400002000000001</v>
      </c>
      <c r="D254">
        <v>36.119999</v>
      </c>
      <c r="E254">
        <v>36.369999</v>
      </c>
      <c r="F254">
        <v>36.369999</v>
      </c>
      <c r="G254">
        <v>142800</v>
      </c>
      <c r="I254" s="3">
        <v>44123</v>
      </c>
      <c r="J254">
        <v>28.639999</v>
      </c>
      <c r="K254">
        <v>29.18</v>
      </c>
      <c r="L254">
        <v>27.860001</v>
      </c>
      <c r="M254">
        <v>27.91</v>
      </c>
      <c r="N254">
        <v>27.91</v>
      </c>
      <c r="O254">
        <v>33500</v>
      </c>
      <c r="Q254" s="3">
        <v>44123</v>
      </c>
      <c r="R254">
        <v>22.74</v>
      </c>
      <c r="S254">
        <v>22.92</v>
      </c>
      <c r="T254">
        <v>22.08</v>
      </c>
      <c r="U254">
        <v>22.219999000000001</v>
      </c>
      <c r="V254">
        <v>22.219999000000001</v>
      </c>
      <c r="W254">
        <v>42500</v>
      </c>
      <c r="Y254" s="3">
        <v>44123</v>
      </c>
      <c r="Z254">
        <v>11732.339844</v>
      </c>
      <c r="AA254">
        <v>11778.110352</v>
      </c>
      <c r="AB254">
        <v>11454.570313</v>
      </c>
      <c r="AC254">
        <v>11478.879883</v>
      </c>
      <c r="AD254">
        <v>11478.879883</v>
      </c>
      <c r="AE254">
        <v>3455430000</v>
      </c>
    </row>
    <row r="255" spans="1:31">
      <c r="A255" s="3">
        <v>44124</v>
      </c>
      <c r="B255">
        <v>37.169998</v>
      </c>
      <c r="C255">
        <v>37.169998</v>
      </c>
      <c r="D255">
        <v>35.810001</v>
      </c>
      <c r="E255">
        <v>36.169998</v>
      </c>
      <c r="F255">
        <v>36.036354000000003</v>
      </c>
      <c r="G255">
        <v>122700</v>
      </c>
      <c r="I255" s="3">
        <v>44124</v>
      </c>
      <c r="J255">
        <v>28.16</v>
      </c>
      <c r="K255">
        <v>28.700001</v>
      </c>
      <c r="L255">
        <v>27.73</v>
      </c>
      <c r="M255">
        <v>28.17</v>
      </c>
      <c r="N255">
        <v>28.17</v>
      </c>
      <c r="O255">
        <v>71200</v>
      </c>
      <c r="Q255" s="3">
        <v>44124</v>
      </c>
      <c r="R255">
        <v>22.280000999999999</v>
      </c>
      <c r="S255">
        <v>22.66</v>
      </c>
      <c r="T255">
        <v>22.040001</v>
      </c>
      <c r="U255">
        <v>22.299999</v>
      </c>
      <c r="V255">
        <v>22.192143999999999</v>
      </c>
      <c r="W255">
        <v>48300</v>
      </c>
      <c r="Y255" s="3">
        <v>44124</v>
      </c>
      <c r="Z255">
        <v>11531.830078000001</v>
      </c>
      <c r="AA255">
        <v>11632.889648</v>
      </c>
      <c r="AB255">
        <v>11471.230469</v>
      </c>
      <c r="AC255">
        <v>11516.490234000001</v>
      </c>
      <c r="AD255">
        <v>11516.490234000001</v>
      </c>
      <c r="AE255">
        <v>3483200000</v>
      </c>
    </row>
    <row r="256" spans="1:31">
      <c r="A256" s="3">
        <v>44125</v>
      </c>
      <c r="B256">
        <v>36.330002</v>
      </c>
      <c r="C256">
        <v>36.860000999999997</v>
      </c>
      <c r="D256">
        <v>35.360000999999997</v>
      </c>
      <c r="E256">
        <v>35.889999000000003</v>
      </c>
      <c r="F256">
        <v>35.757389000000003</v>
      </c>
      <c r="G256">
        <v>125500</v>
      </c>
      <c r="I256" s="3">
        <v>44125</v>
      </c>
      <c r="J256">
        <v>28.309999000000001</v>
      </c>
      <c r="K256">
        <v>28.67</v>
      </c>
      <c r="L256">
        <v>28.219999000000001</v>
      </c>
      <c r="M256">
        <v>28.52</v>
      </c>
      <c r="N256">
        <v>28.52</v>
      </c>
      <c r="O256">
        <v>55500</v>
      </c>
      <c r="Q256" s="3">
        <v>44125</v>
      </c>
      <c r="R256">
        <v>22.35</v>
      </c>
      <c r="S256">
        <v>22.6</v>
      </c>
      <c r="T256">
        <v>22.040001</v>
      </c>
      <c r="U256">
        <v>22.200001</v>
      </c>
      <c r="V256">
        <v>22.09263</v>
      </c>
      <c r="W256">
        <v>21100</v>
      </c>
      <c r="Y256" s="3">
        <v>44125</v>
      </c>
      <c r="Z256">
        <v>11530.389648</v>
      </c>
      <c r="AA256">
        <v>11613.790039</v>
      </c>
      <c r="AB256">
        <v>11476.080078000001</v>
      </c>
      <c r="AC256">
        <v>11484.690430000001</v>
      </c>
      <c r="AD256">
        <v>11484.690430000001</v>
      </c>
      <c r="AE256">
        <v>3445520000</v>
      </c>
    </row>
    <row r="257" spans="1:31">
      <c r="A257" s="3">
        <v>44126</v>
      </c>
      <c r="B257">
        <v>37.770000000000003</v>
      </c>
      <c r="C257">
        <v>38</v>
      </c>
      <c r="D257">
        <v>35.790000999999997</v>
      </c>
      <c r="E257">
        <v>37.169998</v>
      </c>
      <c r="F257">
        <v>37.032657999999998</v>
      </c>
      <c r="G257">
        <v>321300</v>
      </c>
      <c r="I257" s="3">
        <v>44126</v>
      </c>
      <c r="J257">
        <v>28.440000999999999</v>
      </c>
      <c r="K257">
        <v>29</v>
      </c>
      <c r="L257">
        <v>28.4</v>
      </c>
      <c r="M257">
        <v>28.77</v>
      </c>
      <c r="N257">
        <v>28.77</v>
      </c>
      <c r="O257">
        <v>37200</v>
      </c>
      <c r="Q257" s="3">
        <v>44126</v>
      </c>
      <c r="R257">
        <v>22.139999</v>
      </c>
      <c r="S257">
        <v>22.23</v>
      </c>
      <c r="T257">
        <v>21.52</v>
      </c>
      <c r="U257">
        <v>22.030000999999999</v>
      </c>
      <c r="V257">
        <v>21.923452000000001</v>
      </c>
      <c r="W257">
        <v>49900</v>
      </c>
      <c r="Y257" s="3">
        <v>44126</v>
      </c>
      <c r="Z257">
        <v>11526.969727</v>
      </c>
      <c r="AA257">
        <v>11548.769531</v>
      </c>
      <c r="AB257">
        <v>11369.290039</v>
      </c>
      <c r="AC257">
        <v>11506.009765999999</v>
      </c>
      <c r="AD257">
        <v>11506.009765999999</v>
      </c>
      <c r="AE257">
        <v>3414590000</v>
      </c>
    </row>
    <row r="258" spans="1:31">
      <c r="A258" s="3">
        <v>44127</v>
      </c>
      <c r="B258">
        <v>37.869999</v>
      </c>
      <c r="C258">
        <v>38.889999000000003</v>
      </c>
      <c r="D258">
        <v>37.419998</v>
      </c>
      <c r="E258">
        <v>38.650002000000001</v>
      </c>
      <c r="F258">
        <v>38.507195000000003</v>
      </c>
      <c r="G258">
        <v>427700</v>
      </c>
      <c r="I258" s="3">
        <v>44127</v>
      </c>
      <c r="J258">
        <v>28.879999000000002</v>
      </c>
      <c r="K258">
        <v>29.459999</v>
      </c>
      <c r="L258">
        <v>28.65</v>
      </c>
      <c r="M258">
        <v>29.09</v>
      </c>
      <c r="N258">
        <v>29.09</v>
      </c>
      <c r="O258">
        <v>48500</v>
      </c>
      <c r="Q258" s="3">
        <v>44127</v>
      </c>
      <c r="R258">
        <v>22.07</v>
      </c>
      <c r="S258">
        <v>22.16</v>
      </c>
      <c r="T258">
        <v>21.940000999999999</v>
      </c>
      <c r="U258">
        <v>22</v>
      </c>
      <c r="V258">
        <v>21.893597</v>
      </c>
      <c r="W258">
        <v>44800</v>
      </c>
      <c r="Y258" s="3">
        <v>44127</v>
      </c>
      <c r="Z258">
        <v>11536.009765999999</v>
      </c>
      <c r="AA258">
        <v>11548.849609000001</v>
      </c>
      <c r="AB258">
        <v>11434.860352</v>
      </c>
      <c r="AC258">
        <v>11548.280273</v>
      </c>
      <c r="AD258">
        <v>11548.280273</v>
      </c>
      <c r="AE258">
        <v>3134240000</v>
      </c>
    </row>
    <row r="259" spans="1:31">
      <c r="A259" s="3">
        <v>44130</v>
      </c>
      <c r="B259">
        <v>37.950001</v>
      </c>
      <c r="C259">
        <v>38.369999</v>
      </c>
      <c r="D259">
        <v>36.400002000000001</v>
      </c>
      <c r="E259">
        <v>37.340000000000003</v>
      </c>
      <c r="F259">
        <v>37.202033999999998</v>
      </c>
      <c r="G259">
        <v>267400</v>
      </c>
      <c r="I259" s="3">
        <v>44130</v>
      </c>
      <c r="J259">
        <v>28.780000999999999</v>
      </c>
      <c r="K259">
        <v>29.049999</v>
      </c>
      <c r="L259">
        <v>28.459999</v>
      </c>
      <c r="M259">
        <v>28.700001</v>
      </c>
      <c r="N259">
        <v>28.700001</v>
      </c>
      <c r="O259">
        <v>37700</v>
      </c>
      <c r="Q259" s="3">
        <v>44130</v>
      </c>
      <c r="R259">
        <v>21.870000999999998</v>
      </c>
      <c r="S259">
        <v>22.040001</v>
      </c>
      <c r="T259">
        <v>20.620000999999998</v>
      </c>
      <c r="U259">
        <v>21.360001</v>
      </c>
      <c r="V259">
        <v>21.256692999999999</v>
      </c>
      <c r="W259">
        <v>43300</v>
      </c>
      <c r="Y259" s="3">
        <v>44130</v>
      </c>
      <c r="Z259">
        <v>11440.639648</v>
      </c>
      <c r="AA259">
        <v>11545.629883</v>
      </c>
      <c r="AB259">
        <v>11221.059569999999</v>
      </c>
      <c r="AC259">
        <v>11358.940430000001</v>
      </c>
      <c r="AD259">
        <v>11358.940430000001</v>
      </c>
      <c r="AE259">
        <v>3186950000</v>
      </c>
    </row>
    <row r="260" spans="1:31">
      <c r="A260" s="3">
        <v>44131</v>
      </c>
      <c r="B260">
        <v>37.090000000000003</v>
      </c>
      <c r="C260">
        <v>37.349997999999999</v>
      </c>
      <c r="D260">
        <v>36.490001999999997</v>
      </c>
      <c r="E260">
        <v>36.630001</v>
      </c>
      <c r="F260">
        <v>36.494655999999999</v>
      </c>
      <c r="G260">
        <v>185700</v>
      </c>
      <c r="I260" s="3">
        <v>44131</v>
      </c>
      <c r="J260">
        <v>28.610001</v>
      </c>
      <c r="K260">
        <v>29.219999000000001</v>
      </c>
      <c r="L260">
        <v>28.41</v>
      </c>
      <c r="M260">
        <v>29.02</v>
      </c>
      <c r="N260">
        <v>29.02</v>
      </c>
      <c r="O260">
        <v>34200</v>
      </c>
      <c r="Q260" s="3">
        <v>44131</v>
      </c>
      <c r="R260">
        <v>21.34</v>
      </c>
      <c r="S260">
        <v>21.35</v>
      </c>
      <c r="T260">
        <v>20.65</v>
      </c>
      <c r="U260">
        <v>20.84</v>
      </c>
      <c r="V260">
        <v>20.739208000000001</v>
      </c>
      <c r="W260">
        <v>44900</v>
      </c>
      <c r="Y260" s="3">
        <v>44131</v>
      </c>
      <c r="Z260">
        <v>11409.339844</v>
      </c>
      <c r="AA260">
        <v>11465.059569999999</v>
      </c>
      <c r="AB260">
        <v>11361.860352</v>
      </c>
      <c r="AC260">
        <v>11431.349609000001</v>
      </c>
      <c r="AD260">
        <v>11431.349609000001</v>
      </c>
      <c r="AE260">
        <v>3079530000</v>
      </c>
    </row>
    <row r="261" spans="1:31">
      <c r="A261" s="3">
        <v>44132</v>
      </c>
      <c r="B261">
        <v>37.990001999999997</v>
      </c>
      <c r="C261">
        <v>37.990001999999997</v>
      </c>
      <c r="D261">
        <v>35.060001</v>
      </c>
      <c r="E261">
        <v>36.459999000000003</v>
      </c>
      <c r="F261">
        <v>36.325282999999999</v>
      </c>
      <c r="G261">
        <v>280900</v>
      </c>
      <c r="I261" s="3">
        <v>44132</v>
      </c>
      <c r="J261">
        <v>28.49</v>
      </c>
      <c r="K261">
        <v>28.74</v>
      </c>
      <c r="L261">
        <v>27.65</v>
      </c>
      <c r="M261">
        <v>28.16</v>
      </c>
      <c r="N261">
        <v>28.16</v>
      </c>
      <c r="O261">
        <v>103200</v>
      </c>
      <c r="Q261" s="3">
        <v>44132</v>
      </c>
      <c r="R261">
        <v>20.399999999999999</v>
      </c>
      <c r="S261">
        <v>20.559999000000001</v>
      </c>
      <c r="T261">
        <v>20.010000000000002</v>
      </c>
      <c r="U261">
        <v>20.040001</v>
      </c>
      <c r="V261">
        <v>19.943076999999999</v>
      </c>
      <c r="W261">
        <v>37900</v>
      </c>
      <c r="Y261" s="3">
        <v>44132</v>
      </c>
      <c r="Z261">
        <v>11230.900390999999</v>
      </c>
      <c r="AA261">
        <v>11249.950194999999</v>
      </c>
      <c r="AB261">
        <v>10999.070313</v>
      </c>
      <c r="AC261">
        <v>11004.870117</v>
      </c>
      <c r="AD261">
        <v>11004.870117</v>
      </c>
      <c r="AE261">
        <v>3912580000</v>
      </c>
    </row>
    <row r="262" spans="1:31">
      <c r="A262" s="3">
        <v>44133</v>
      </c>
      <c r="B262">
        <v>36.380001</v>
      </c>
      <c r="C262">
        <v>36.560001</v>
      </c>
      <c r="D262">
        <v>35.439999</v>
      </c>
      <c r="E262">
        <v>36.299999</v>
      </c>
      <c r="F262">
        <v>36.165874000000002</v>
      </c>
      <c r="G262">
        <v>192000</v>
      </c>
      <c r="I262" s="3">
        <v>44133</v>
      </c>
      <c r="J262">
        <v>28.09</v>
      </c>
      <c r="K262">
        <v>28.309999000000001</v>
      </c>
      <c r="L262">
        <v>27.33</v>
      </c>
      <c r="M262">
        <v>28</v>
      </c>
      <c r="N262">
        <v>28</v>
      </c>
      <c r="O262">
        <v>47200</v>
      </c>
      <c r="Q262" s="3">
        <v>44133</v>
      </c>
      <c r="R262">
        <v>20.040001</v>
      </c>
      <c r="S262">
        <v>20.260000000000002</v>
      </c>
      <c r="T262">
        <v>19.809999000000001</v>
      </c>
      <c r="U262">
        <v>20.030000999999999</v>
      </c>
      <c r="V262">
        <v>19.933126000000001</v>
      </c>
      <c r="W262">
        <v>55800</v>
      </c>
      <c r="Y262" s="3">
        <v>44133</v>
      </c>
      <c r="Z262">
        <v>11064.469727</v>
      </c>
      <c r="AA262">
        <v>11287.629883</v>
      </c>
      <c r="AB262">
        <v>11030.190430000001</v>
      </c>
      <c r="AC262">
        <v>11185.589844</v>
      </c>
      <c r="AD262">
        <v>11185.589844</v>
      </c>
      <c r="AE262">
        <v>3222460000</v>
      </c>
    </row>
    <row r="263" spans="1:31">
      <c r="A263" s="3">
        <v>44134</v>
      </c>
      <c r="B263">
        <v>36.220001000000003</v>
      </c>
      <c r="C263">
        <v>36.639999000000003</v>
      </c>
      <c r="D263">
        <v>35.509998000000003</v>
      </c>
      <c r="E263">
        <v>35.840000000000003</v>
      </c>
      <c r="F263">
        <v>35.707577000000001</v>
      </c>
      <c r="G263">
        <v>192500</v>
      </c>
      <c r="I263" s="3">
        <v>44134</v>
      </c>
      <c r="J263">
        <v>27.879999000000002</v>
      </c>
      <c r="K263">
        <v>28.200001</v>
      </c>
      <c r="L263">
        <v>27.610001</v>
      </c>
      <c r="M263">
        <v>27.889999</v>
      </c>
      <c r="N263">
        <v>27.889999</v>
      </c>
      <c r="O263">
        <v>92000</v>
      </c>
      <c r="Q263" s="3">
        <v>44134</v>
      </c>
      <c r="R263">
        <v>19.760000000000002</v>
      </c>
      <c r="S263">
        <v>20.079999999999998</v>
      </c>
      <c r="T263">
        <v>19.399999999999999</v>
      </c>
      <c r="U263">
        <v>19.73</v>
      </c>
      <c r="V263">
        <v>19.634575000000002</v>
      </c>
      <c r="W263">
        <v>60000</v>
      </c>
      <c r="Y263" s="3">
        <v>44134</v>
      </c>
      <c r="Z263">
        <v>11103.469727</v>
      </c>
      <c r="AA263">
        <v>11129.809569999999</v>
      </c>
      <c r="AB263">
        <v>10822.570313</v>
      </c>
      <c r="AC263">
        <v>10911.589844</v>
      </c>
      <c r="AD263">
        <v>10911.589844</v>
      </c>
      <c r="AE263">
        <v>3662840000</v>
      </c>
    </row>
    <row r="264" spans="1:31">
      <c r="A264" s="3">
        <v>44137</v>
      </c>
      <c r="B264">
        <v>36.209999000000003</v>
      </c>
      <c r="C264">
        <v>37.389999000000003</v>
      </c>
      <c r="D264">
        <v>35.729999999999997</v>
      </c>
      <c r="E264">
        <v>37.270000000000003</v>
      </c>
      <c r="F264">
        <v>37.132294000000002</v>
      </c>
      <c r="G264">
        <v>199300</v>
      </c>
      <c r="I264" s="3">
        <v>44137</v>
      </c>
      <c r="J264">
        <v>28.17</v>
      </c>
      <c r="K264">
        <v>28.17</v>
      </c>
      <c r="L264">
        <v>26.84</v>
      </c>
      <c r="M264">
        <v>27.139999</v>
      </c>
      <c r="N264">
        <v>27.139999</v>
      </c>
      <c r="O264">
        <v>79200</v>
      </c>
      <c r="Q264" s="3">
        <v>44137</v>
      </c>
      <c r="R264">
        <v>20.079999999999998</v>
      </c>
      <c r="S264">
        <v>21.09</v>
      </c>
      <c r="T264">
        <v>20.059999000000001</v>
      </c>
      <c r="U264">
        <v>21.01</v>
      </c>
      <c r="V264">
        <v>20.908386</v>
      </c>
      <c r="W264">
        <v>65400</v>
      </c>
      <c r="Y264" s="3">
        <v>44137</v>
      </c>
      <c r="Z264">
        <v>11010.450194999999</v>
      </c>
      <c r="AA264">
        <v>11071.080078000001</v>
      </c>
      <c r="AB264">
        <v>10830.950194999999</v>
      </c>
      <c r="AC264">
        <v>10957.610352</v>
      </c>
      <c r="AD264">
        <v>10957.610352</v>
      </c>
      <c r="AE264">
        <v>3196720000</v>
      </c>
    </row>
    <row r="265" spans="1:31">
      <c r="A265" s="3">
        <v>44138</v>
      </c>
      <c r="B265">
        <v>38</v>
      </c>
      <c r="C265">
        <v>38.57</v>
      </c>
      <c r="D265">
        <v>37.279998999999997</v>
      </c>
      <c r="E265">
        <v>38.229999999999997</v>
      </c>
      <c r="F265">
        <v>38.088745000000003</v>
      </c>
      <c r="G265">
        <v>191100</v>
      </c>
      <c r="I265" s="3">
        <v>44138</v>
      </c>
      <c r="J265">
        <v>27.52</v>
      </c>
      <c r="K265">
        <v>28.02</v>
      </c>
      <c r="L265">
        <v>27.379999000000002</v>
      </c>
      <c r="M265">
        <v>27.950001</v>
      </c>
      <c r="N265">
        <v>27.950001</v>
      </c>
      <c r="O265">
        <v>143500</v>
      </c>
      <c r="Q265" s="3">
        <v>44138</v>
      </c>
      <c r="R265">
        <v>21.51</v>
      </c>
      <c r="S265">
        <v>21.9</v>
      </c>
      <c r="T265">
        <v>21.4</v>
      </c>
      <c r="U265">
        <v>21.809999000000001</v>
      </c>
      <c r="V265">
        <v>21.704515000000001</v>
      </c>
      <c r="W265">
        <v>63900</v>
      </c>
      <c r="Y265" s="3">
        <v>44138</v>
      </c>
      <c r="Z265">
        <v>11038.660156</v>
      </c>
      <c r="AA265">
        <v>11213.919921999999</v>
      </c>
      <c r="AB265">
        <v>11004.839844</v>
      </c>
      <c r="AC265">
        <v>11160.570313</v>
      </c>
      <c r="AD265">
        <v>11160.570313</v>
      </c>
      <c r="AE265">
        <v>3190710000</v>
      </c>
    </row>
    <row r="266" spans="1:31">
      <c r="A266" s="3">
        <v>44139</v>
      </c>
      <c r="B266">
        <v>37.479999999999997</v>
      </c>
      <c r="C266">
        <v>38.099997999999999</v>
      </c>
      <c r="D266">
        <v>36.759998000000003</v>
      </c>
      <c r="E266">
        <v>37.709999000000003</v>
      </c>
      <c r="F266">
        <v>37.570663000000003</v>
      </c>
      <c r="G266">
        <v>153700</v>
      </c>
      <c r="I266" s="3">
        <v>44139</v>
      </c>
      <c r="J266">
        <v>27.700001</v>
      </c>
      <c r="K266">
        <v>28.02</v>
      </c>
      <c r="L266">
        <v>27.610001</v>
      </c>
      <c r="M266">
        <v>27.75</v>
      </c>
      <c r="N266">
        <v>27.75</v>
      </c>
      <c r="O266">
        <v>82700</v>
      </c>
      <c r="Q266" s="3">
        <v>44139</v>
      </c>
      <c r="R266">
        <v>21.57</v>
      </c>
      <c r="S266">
        <v>22.33</v>
      </c>
      <c r="T266">
        <v>21.4</v>
      </c>
      <c r="U266">
        <v>21.469999000000001</v>
      </c>
      <c r="V266">
        <v>21.366159</v>
      </c>
      <c r="W266">
        <v>60200</v>
      </c>
      <c r="Y266" s="3">
        <v>44139</v>
      </c>
      <c r="Z266">
        <v>11443.769531</v>
      </c>
      <c r="AA266">
        <v>11663.309569999999</v>
      </c>
      <c r="AB266">
        <v>11394.209961</v>
      </c>
      <c r="AC266">
        <v>11590.780273</v>
      </c>
      <c r="AD266">
        <v>11590.780273</v>
      </c>
      <c r="AE266">
        <v>3606820000</v>
      </c>
    </row>
    <row r="267" spans="1:31">
      <c r="A267" s="3">
        <v>44140</v>
      </c>
      <c r="B267">
        <v>37.790000999999997</v>
      </c>
      <c r="C267">
        <v>38.650002000000001</v>
      </c>
      <c r="D267">
        <v>37.709999000000003</v>
      </c>
      <c r="E267">
        <v>37.889999000000003</v>
      </c>
      <c r="F267">
        <v>37.75</v>
      </c>
      <c r="G267">
        <v>147700</v>
      </c>
      <c r="I267" s="3">
        <v>44140</v>
      </c>
      <c r="J267">
        <v>27.889999</v>
      </c>
      <c r="K267">
        <v>28.91</v>
      </c>
      <c r="L267">
        <v>27.889999</v>
      </c>
      <c r="M267">
        <v>28.08</v>
      </c>
      <c r="N267">
        <v>28.08</v>
      </c>
      <c r="O267">
        <v>123600</v>
      </c>
      <c r="Q267" s="3">
        <v>44140</v>
      </c>
      <c r="R267">
        <v>21.809999000000001</v>
      </c>
      <c r="S267">
        <v>22.32</v>
      </c>
      <c r="T267">
        <v>21.780000999999999</v>
      </c>
      <c r="U267">
        <v>21.98</v>
      </c>
      <c r="V267">
        <v>21.873692999999999</v>
      </c>
      <c r="W267">
        <v>25700</v>
      </c>
      <c r="Y267" s="3">
        <v>44140</v>
      </c>
      <c r="Z267">
        <v>11816.330078000001</v>
      </c>
      <c r="AA267">
        <v>11924.280273</v>
      </c>
      <c r="AB267">
        <v>11784.150390999999</v>
      </c>
      <c r="AC267">
        <v>11890.929688</v>
      </c>
      <c r="AD267">
        <v>11890.929688</v>
      </c>
      <c r="AE267">
        <v>3823380000</v>
      </c>
    </row>
    <row r="268" spans="1:31">
      <c r="A268" s="3">
        <v>44141</v>
      </c>
      <c r="B268">
        <v>38.07</v>
      </c>
      <c r="C268">
        <v>38.07</v>
      </c>
      <c r="D268">
        <v>36.029998999999997</v>
      </c>
      <c r="E268">
        <v>36.340000000000003</v>
      </c>
      <c r="F268">
        <v>36.340000000000003</v>
      </c>
      <c r="G268">
        <v>158600</v>
      </c>
      <c r="I268" s="3">
        <v>44141</v>
      </c>
      <c r="J268">
        <v>28.84</v>
      </c>
      <c r="K268">
        <v>28.85</v>
      </c>
      <c r="L268">
        <v>27.129999000000002</v>
      </c>
      <c r="M268">
        <v>27.700001</v>
      </c>
      <c r="N268">
        <v>27.700001</v>
      </c>
      <c r="O268">
        <v>140400</v>
      </c>
      <c r="Q268" s="3">
        <v>44141</v>
      </c>
      <c r="R268">
        <v>21.85</v>
      </c>
      <c r="S268">
        <v>21.85</v>
      </c>
      <c r="T268">
        <v>20.959999</v>
      </c>
      <c r="U268">
        <v>21.049999</v>
      </c>
      <c r="V268">
        <v>20.948191000000001</v>
      </c>
      <c r="W268">
        <v>20300</v>
      </c>
      <c r="Y268" s="3">
        <v>44141</v>
      </c>
      <c r="Z268">
        <v>11869.900390999999</v>
      </c>
      <c r="AA268">
        <v>11920.540039</v>
      </c>
      <c r="AB268">
        <v>11737.129883</v>
      </c>
      <c r="AC268">
        <v>11895.230469</v>
      </c>
      <c r="AD268">
        <v>11895.230469</v>
      </c>
      <c r="AE268">
        <v>4156030000</v>
      </c>
    </row>
    <row r="269" spans="1:31">
      <c r="A269" s="3">
        <v>44144</v>
      </c>
      <c r="B269">
        <v>37.57</v>
      </c>
      <c r="C269">
        <v>39.330002</v>
      </c>
      <c r="D269">
        <v>37.229999999999997</v>
      </c>
      <c r="E269">
        <v>37.599997999999999</v>
      </c>
      <c r="F269">
        <v>37.599997999999999</v>
      </c>
      <c r="G269">
        <v>271600</v>
      </c>
      <c r="I269" s="3">
        <v>44144</v>
      </c>
      <c r="J269">
        <v>28.790001</v>
      </c>
      <c r="K269">
        <v>29.280000999999999</v>
      </c>
      <c r="L269">
        <v>28.27</v>
      </c>
      <c r="M269">
        <v>28.51</v>
      </c>
      <c r="N269">
        <v>28.51</v>
      </c>
      <c r="O269">
        <v>157500</v>
      </c>
      <c r="Q269" s="3">
        <v>44144</v>
      </c>
      <c r="R269">
        <v>21.98</v>
      </c>
      <c r="S269">
        <v>22.549999</v>
      </c>
      <c r="T269">
        <v>21.209999</v>
      </c>
      <c r="U269">
        <v>21.299999</v>
      </c>
      <c r="V269">
        <v>21.196981000000001</v>
      </c>
      <c r="W269">
        <v>45000</v>
      </c>
      <c r="Y269" s="3">
        <v>44144</v>
      </c>
      <c r="Z269">
        <v>12046.660156</v>
      </c>
      <c r="AA269">
        <v>12108.070313</v>
      </c>
      <c r="AB269">
        <v>11703.490234000001</v>
      </c>
      <c r="AC269">
        <v>11713.780273</v>
      </c>
      <c r="AD269">
        <v>11713.780273</v>
      </c>
      <c r="AE269">
        <v>5823620000</v>
      </c>
    </row>
    <row r="270" spans="1:31">
      <c r="A270" s="3">
        <v>44145</v>
      </c>
      <c r="B270">
        <v>37.82</v>
      </c>
      <c r="C270">
        <v>39.709999000000003</v>
      </c>
      <c r="D270">
        <v>37.82</v>
      </c>
      <c r="E270">
        <v>39.009998000000003</v>
      </c>
      <c r="F270">
        <v>39.009998000000003</v>
      </c>
      <c r="G270">
        <v>288600</v>
      </c>
      <c r="I270" s="3">
        <v>44145</v>
      </c>
      <c r="J270">
        <v>28.780000999999999</v>
      </c>
      <c r="K270">
        <v>30.16</v>
      </c>
      <c r="L270">
        <v>28.34</v>
      </c>
      <c r="M270">
        <v>29.969999000000001</v>
      </c>
      <c r="N270">
        <v>29.969999000000001</v>
      </c>
      <c r="O270">
        <v>165500</v>
      </c>
      <c r="Q270" s="3">
        <v>44145</v>
      </c>
      <c r="R270">
        <v>21.58</v>
      </c>
      <c r="S270">
        <v>22.83</v>
      </c>
      <c r="T270">
        <v>21.290001</v>
      </c>
      <c r="U270">
        <v>22.51</v>
      </c>
      <c r="V270">
        <v>22.401130999999999</v>
      </c>
      <c r="W270">
        <v>45300</v>
      </c>
      <c r="Y270" s="3">
        <v>44145</v>
      </c>
      <c r="Z270">
        <v>11622.440430000001</v>
      </c>
      <c r="AA270">
        <v>11665.870117</v>
      </c>
      <c r="AB270">
        <v>11424.610352</v>
      </c>
      <c r="AC270">
        <v>11553.860352</v>
      </c>
      <c r="AD270">
        <v>11553.860352</v>
      </c>
      <c r="AE270">
        <v>4712950000</v>
      </c>
    </row>
    <row r="271" spans="1:31">
      <c r="A271" s="3">
        <v>44146</v>
      </c>
      <c r="B271">
        <v>39.18</v>
      </c>
      <c r="C271">
        <v>39.400002000000001</v>
      </c>
      <c r="D271">
        <v>37.909999999999997</v>
      </c>
      <c r="E271">
        <v>38.479999999999997</v>
      </c>
      <c r="F271">
        <v>38.479999999999997</v>
      </c>
      <c r="G271">
        <v>309000</v>
      </c>
      <c r="I271" s="3">
        <v>44146</v>
      </c>
      <c r="J271">
        <v>30.18</v>
      </c>
      <c r="K271">
        <v>30.25</v>
      </c>
      <c r="L271">
        <v>29.299999</v>
      </c>
      <c r="M271">
        <v>29.76</v>
      </c>
      <c r="N271">
        <v>29.76</v>
      </c>
      <c r="O271">
        <v>85500</v>
      </c>
      <c r="Q271" s="3">
        <v>44146</v>
      </c>
      <c r="R271">
        <v>22.129999000000002</v>
      </c>
      <c r="S271">
        <v>22.51</v>
      </c>
      <c r="T271">
        <v>22.07</v>
      </c>
      <c r="U271">
        <v>22.309999000000001</v>
      </c>
      <c r="V271">
        <v>22.202096999999998</v>
      </c>
      <c r="W271">
        <v>26300</v>
      </c>
      <c r="Y271" s="3">
        <v>44146</v>
      </c>
      <c r="Z271">
        <v>11656.650390999999</v>
      </c>
      <c r="AA271">
        <v>11793.570313</v>
      </c>
      <c r="AB271">
        <v>11638.900390999999</v>
      </c>
      <c r="AC271">
        <v>11786.429688</v>
      </c>
      <c r="AD271">
        <v>11786.429688</v>
      </c>
      <c r="AE271">
        <v>3823270000</v>
      </c>
    </row>
    <row r="272" spans="1:31">
      <c r="A272" s="3">
        <v>44147</v>
      </c>
      <c r="B272">
        <v>38.139999000000003</v>
      </c>
      <c r="C272">
        <v>39.25</v>
      </c>
      <c r="D272">
        <v>37.099997999999999</v>
      </c>
      <c r="E272">
        <v>37.459999000000003</v>
      </c>
      <c r="F272">
        <v>37.459999000000003</v>
      </c>
      <c r="G272">
        <v>262700</v>
      </c>
      <c r="I272" s="3">
        <v>44147</v>
      </c>
      <c r="J272">
        <v>29.5</v>
      </c>
      <c r="K272">
        <v>29.93</v>
      </c>
      <c r="L272">
        <v>29.08</v>
      </c>
      <c r="M272">
        <v>29.309999000000001</v>
      </c>
      <c r="N272">
        <v>29.309999000000001</v>
      </c>
      <c r="O272">
        <v>115300</v>
      </c>
      <c r="Q272" s="3">
        <v>44147</v>
      </c>
      <c r="R272">
        <v>21.879999000000002</v>
      </c>
      <c r="S272">
        <v>22</v>
      </c>
      <c r="T272">
        <v>21.51</v>
      </c>
      <c r="U272">
        <v>21.870000999999998</v>
      </c>
      <c r="V272">
        <v>21.764227000000002</v>
      </c>
      <c r="W272">
        <v>20100</v>
      </c>
      <c r="Y272" s="3">
        <v>44147</v>
      </c>
      <c r="Z272">
        <v>11802.5</v>
      </c>
      <c r="AA272">
        <v>11847.839844</v>
      </c>
      <c r="AB272">
        <v>11666.370117</v>
      </c>
      <c r="AC272">
        <v>11709.589844</v>
      </c>
      <c r="AD272">
        <v>11709.589844</v>
      </c>
      <c r="AE272">
        <v>3862690000</v>
      </c>
    </row>
    <row r="273" spans="1:31">
      <c r="A273" s="3">
        <v>44148</v>
      </c>
      <c r="B273">
        <v>37.849997999999999</v>
      </c>
      <c r="C273">
        <v>38.200001</v>
      </c>
      <c r="D273">
        <v>37.189999</v>
      </c>
      <c r="E273">
        <v>37.290000999999997</v>
      </c>
      <c r="F273">
        <v>37.290000999999997</v>
      </c>
      <c r="G273">
        <v>248700</v>
      </c>
      <c r="I273" s="3">
        <v>44148</v>
      </c>
      <c r="J273">
        <v>29.51</v>
      </c>
      <c r="K273">
        <v>29.98</v>
      </c>
      <c r="L273">
        <v>28.809999000000001</v>
      </c>
      <c r="M273">
        <v>29.66</v>
      </c>
      <c r="N273">
        <v>29.66</v>
      </c>
      <c r="O273">
        <v>116200</v>
      </c>
      <c r="Q273" s="3">
        <v>44148</v>
      </c>
      <c r="R273">
        <v>21.870000999999998</v>
      </c>
      <c r="S273">
        <v>22.35</v>
      </c>
      <c r="T273">
        <v>21.84</v>
      </c>
      <c r="U273">
        <v>22.110001</v>
      </c>
      <c r="V273">
        <v>22.003064999999999</v>
      </c>
      <c r="W273">
        <v>26600</v>
      </c>
      <c r="Y273" s="3">
        <v>44148</v>
      </c>
      <c r="Z273">
        <v>11794.940430000001</v>
      </c>
      <c r="AA273">
        <v>11849.790039</v>
      </c>
      <c r="AB273">
        <v>11715.519531</v>
      </c>
      <c r="AC273">
        <v>11829.290039</v>
      </c>
      <c r="AD273">
        <v>11829.290039</v>
      </c>
      <c r="AE273">
        <v>3640680000</v>
      </c>
    </row>
    <row r="274" spans="1:31">
      <c r="A274" s="3">
        <v>44151</v>
      </c>
      <c r="B274">
        <v>38.029998999999997</v>
      </c>
      <c r="C274">
        <v>38.479999999999997</v>
      </c>
      <c r="D274">
        <v>37.669998</v>
      </c>
      <c r="E274">
        <v>38.060001</v>
      </c>
      <c r="F274">
        <v>38.060001</v>
      </c>
      <c r="G274">
        <v>240000</v>
      </c>
      <c r="I274" s="3">
        <v>44151</v>
      </c>
      <c r="J274">
        <v>29.959999</v>
      </c>
      <c r="K274">
        <v>30.16</v>
      </c>
      <c r="L274">
        <v>29.09</v>
      </c>
      <c r="M274">
        <v>29.51</v>
      </c>
      <c r="N274">
        <v>29.51</v>
      </c>
      <c r="O274">
        <v>91600</v>
      </c>
      <c r="Q274" s="3">
        <v>44151</v>
      </c>
      <c r="R274">
        <v>22.52</v>
      </c>
      <c r="S274">
        <v>23.1</v>
      </c>
      <c r="T274">
        <v>22.129999000000002</v>
      </c>
      <c r="U274">
        <v>23.040001</v>
      </c>
      <c r="V274">
        <v>22.928567999999999</v>
      </c>
      <c r="W274">
        <v>34400</v>
      </c>
      <c r="Y274" s="3">
        <v>44151</v>
      </c>
      <c r="Z274">
        <v>11847.110352</v>
      </c>
      <c r="AA274">
        <v>11937.719727</v>
      </c>
      <c r="AB274">
        <v>11814.889648</v>
      </c>
      <c r="AC274">
        <v>11924.129883</v>
      </c>
      <c r="AD274">
        <v>11924.129883</v>
      </c>
      <c r="AE274">
        <v>4138920000</v>
      </c>
    </row>
    <row r="275" spans="1:31">
      <c r="A275" s="3">
        <v>44152</v>
      </c>
      <c r="B275">
        <v>37.549999</v>
      </c>
      <c r="C275">
        <v>38.220001000000003</v>
      </c>
      <c r="D275">
        <v>36.869999</v>
      </c>
      <c r="E275">
        <v>37.650002000000001</v>
      </c>
      <c r="F275">
        <v>37.650002000000001</v>
      </c>
      <c r="G275">
        <v>217700</v>
      </c>
      <c r="I275" s="3">
        <v>44152</v>
      </c>
      <c r="J275">
        <v>29.209999</v>
      </c>
      <c r="K275">
        <v>30.33</v>
      </c>
      <c r="L275">
        <v>28.809999000000001</v>
      </c>
      <c r="M275">
        <v>29.52</v>
      </c>
      <c r="N275">
        <v>29.52</v>
      </c>
      <c r="O275">
        <v>72100</v>
      </c>
      <c r="Q275" s="3">
        <v>44152</v>
      </c>
      <c r="R275">
        <v>22.860001</v>
      </c>
      <c r="S275">
        <v>23.299999</v>
      </c>
      <c r="T275">
        <v>22.450001</v>
      </c>
      <c r="U275">
        <v>23.1</v>
      </c>
      <c r="V275">
        <v>22.988277</v>
      </c>
      <c r="W275">
        <v>16900</v>
      </c>
      <c r="Y275" s="3">
        <v>44152</v>
      </c>
      <c r="Z275">
        <v>11913.349609000001</v>
      </c>
      <c r="AA275">
        <v>11950.179688</v>
      </c>
      <c r="AB275">
        <v>11852.410156</v>
      </c>
      <c r="AC275">
        <v>11899.339844</v>
      </c>
      <c r="AD275">
        <v>11899.339844</v>
      </c>
      <c r="AE275">
        <v>4122770000</v>
      </c>
    </row>
    <row r="276" spans="1:31">
      <c r="A276" s="3">
        <v>44153</v>
      </c>
      <c r="B276">
        <v>37.909999999999997</v>
      </c>
      <c r="C276">
        <v>38.700001</v>
      </c>
      <c r="D276">
        <v>37.740001999999997</v>
      </c>
      <c r="E276">
        <v>38.200001</v>
      </c>
      <c r="F276">
        <v>38.200001</v>
      </c>
      <c r="G276">
        <v>178700</v>
      </c>
      <c r="I276" s="3">
        <v>44153</v>
      </c>
      <c r="J276">
        <v>29.639999</v>
      </c>
      <c r="K276">
        <v>29.940000999999999</v>
      </c>
      <c r="L276">
        <v>29.26</v>
      </c>
      <c r="M276">
        <v>29.32</v>
      </c>
      <c r="N276">
        <v>29.32</v>
      </c>
      <c r="O276">
        <v>44800</v>
      </c>
      <c r="Q276" s="3">
        <v>44153</v>
      </c>
      <c r="R276">
        <v>23.299999</v>
      </c>
      <c r="S276">
        <v>23.5</v>
      </c>
      <c r="T276">
        <v>23</v>
      </c>
      <c r="U276">
        <v>23</v>
      </c>
      <c r="V276">
        <v>22.888760000000001</v>
      </c>
      <c r="W276">
        <v>21400</v>
      </c>
      <c r="Y276" s="3">
        <v>44153</v>
      </c>
      <c r="Z276">
        <v>11896.059569999999</v>
      </c>
      <c r="AA276">
        <v>11942.490234000001</v>
      </c>
      <c r="AB276">
        <v>11799.959961</v>
      </c>
      <c r="AC276">
        <v>11801.599609000001</v>
      </c>
      <c r="AD276">
        <v>11801.599609000001</v>
      </c>
      <c r="AE276">
        <v>4699160000</v>
      </c>
    </row>
    <row r="277" spans="1:31">
      <c r="A277" s="3">
        <v>44154</v>
      </c>
      <c r="B277">
        <v>38.029998999999997</v>
      </c>
      <c r="C277">
        <v>38.240001999999997</v>
      </c>
      <c r="D277">
        <v>37.270000000000003</v>
      </c>
      <c r="E277">
        <v>38.18</v>
      </c>
      <c r="F277">
        <v>38.18</v>
      </c>
      <c r="G277">
        <v>102600</v>
      </c>
      <c r="I277" s="3">
        <v>44154</v>
      </c>
      <c r="J277">
        <v>29.15</v>
      </c>
      <c r="K277">
        <v>29.32</v>
      </c>
      <c r="L277">
        <v>28.83</v>
      </c>
      <c r="M277">
        <v>29.26</v>
      </c>
      <c r="N277">
        <v>29.26</v>
      </c>
      <c r="O277">
        <v>47300</v>
      </c>
      <c r="Q277" s="3">
        <v>44154</v>
      </c>
      <c r="R277">
        <v>23.01</v>
      </c>
      <c r="S277">
        <v>23.209999</v>
      </c>
      <c r="T277">
        <v>22.26</v>
      </c>
      <c r="U277">
        <v>22.85</v>
      </c>
      <c r="V277">
        <v>22.739487</v>
      </c>
      <c r="W277">
        <v>37400</v>
      </c>
      <c r="Y277" s="3">
        <v>44154</v>
      </c>
      <c r="Z277">
        <v>11779.040039</v>
      </c>
      <c r="AA277">
        <v>11912.629883</v>
      </c>
      <c r="AB277">
        <v>11760.980469</v>
      </c>
      <c r="AC277">
        <v>11904.709961</v>
      </c>
      <c r="AD277">
        <v>11904.709961</v>
      </c>
      <c r="AE277">
        <v>5322580000</v>
      </c>
    </row>
    <row r="278" spans="1:31">
      <c r="A278" s="3">
        <v>44155</v>
      </c>
      <c r="B278">
        <v>37.740001999999997</v>
      </c>
      <c r="C278">
        <v>38.490001999999997</v>
      </c>
      <c r="D278">
        <v>37.459999000000003</v>
      </c>
      <c r="E278">
        <v>38.400002000000001</v>
      </c>
      <c r="F278">
        <v>38.400002000000001</v>
      </c>
      <c r="G278">
        <v>154900</v>
      </c>
      <c r="I278" s="3">
        <v>44155</v>
      </c>
      <c r="J278">
        <v>29.02</v>
      </c>
      <c r="K278">
        <v>29.360001</v>
      </c>
      <c r="L278">
        <v>28.02</v>
      </c>
      <c r="M278">
        <v>28.85</v>
      </c>
      <c r="N278">
        <v>28.85</v>
      </c>
      <c r="O278">
        <v>61400</v>
      </c>
      <c r="Q278" s="3">
        <v>44155</v>
      </c>
      <c r="R278">
        <v>22.58</v>
      </c>
      <c r="S278">
        <v>22.700001</v>
      </c>
      <c r="T278">
        <v>22.02</v>
      </c>
      <c r="U278">
        <v>22.09</v>
      </c>
      <c r="V278">
        <v>21.983162</v>
      </c>
      <c r="W278">
        <v>44200</v>
      </c>
      <c r="Y278" s="3">
        <v>44155</v>
      </c>
      <c r="Z278">
        <v>11892.700194999999</v>
      </c>
      <c r="AA278">
        <v>11935.469727</v>
      </c>
      <c r="AB278">
        <v>11852.509765999999</v>
      </c>
      <c r="AC278">
        <v>11854.969727</v>
      </c>
      <c r="AD278">
        <v>11854.969727</v>
      </c>
      <c r="AE278">
        <v>5319340000</v>
      </c>
    </row>
    <row r="279" spans="1:31">
      <c r="A279" s="3">
        <v>44158</v>
      </c>
      <c r="B279">
        <v>38.470001000000003</v>
      </c>
      <c r="C279">
        <v>39.020000000000003</v>
      </c>
      <c r="D279">
        <v>38.299999</v>
      </c>
      <c r="E279">
        <v>38.599997999999999</v>
      </c>
      <c r="F279">
        <v>38.599997999999999</v>
      </c>
      <c r="G279">
        <v>142300</v>
      </c>
      <c r="I279" s="3">
        <v>44158</v>
      </c>
      <c r="J279">
        <v>28.99</v>
      </c>
      <c r="K279">
        <v>29.24</v>
      </c>
      <c r="L279">
        <v>28.4</v>
      </c>
      <c r="M279">
        <v>28.610001</v>
      </c>
      <c r="N279">
        <v>28.610001</v>
      </c>
      <c r="O279">
        <v>71500</v>
      </c>
      <c r="Q279" s="3">
        <v>44158</v>
      </c>
      <c r="R279">
        <v>22.18</v>
      </c>
      <c r="S279">
        <v>22.4</v>
      </c>
      <c r="T279">
        <v>21.549999</v>
      </c>
      <c r="U279">
        <v>21.809999000000001</v>
      </c>
      <c r="V279">
        <v>21.704515000000001</v>
      </c>
      <c r="W279">
        <v>49000</v>
      </c>
      <c r="Y279" s="3">
        <v>44158</v>
      </c>
      <c r="Z279">
        <v>11916.759765999999</v>
      </c>
      <c r="AA279">
        <v>11949.330078000001</v>
      </c>
      <c r="AB279">
        <v>11796.530273</v>
      </c>
      <c r="AC279">
        <v>11880.629883</v>
      </c>
      <c r="AD279">
        <v>11880.629883</v>
      </c>
      <c r="AE279">
        <v>5360830000</v>
      </c>
    </row>
    <row r="280" spans="1:31">
      <c r="A280" s="3">
        <v>44159</v>
      </c>
      <c r="B280">
        <v>38.799999</v>
      </c>
      <c r="C280">
        <v>40.459999000000003</v>
      </c>
      <c r="D280">
        <v>38.360000999999997</v>
      </c>
      <c r="E280">
        <v>39.810001</v>
      </c>
      <c r="F280">
        <v>39.810001</v>
      </c>
      <c r="G280">
        <v>343000</v>
      </c>
      <c r="I280" s="3">
        <v>44159</v>
      </c>
      <c r="J280">
        <v>28.950001</v>
      </c>
      <c r="K280">
        <v>30.48</v>
      </c>
      <c r="L280">
        <v>28.6</v>
      </c>
      <c r="M280">
        <v>30.02</v>
      </c>
      <c r="N280">
        <v>30.02</v>
      </c>
      <c r="O280">
        <v>87200</v>
      </c>
      <c r="Q280" s="3">
        <v>44159</v>
      </c>
      <c r="R280">
        <v>21.780000999999999</v>
      </c>
      <c r="S280">
        <v>22.610001</v>
      </c>
      <c r="T280">
        <v>21.690000999999999</v>
      </c>
      <c r="U280">
        <v>22.559999000000001</v>
      </c>
      <c r="V280">
        <v>22.450887999999999</v>
      </c>
      <c r="W280">
        <v>45000</v>
      </c>
      <c r="Y280" s="3">
        <v>44159</v>
      </c>
      <c r="Z280">
        <v>11939.330078000001</v>
      </c>
      <c r="AA280">
        <v>12049.879883</v>
      </c>
      <c r="AB280">
        <v>11863.450194999999</v>
      </c>
      <c r="AC280">
        <v>12036.790039</v>
      </c>
      <c r="AD280">
        <v>12036.790039</v>
      </c>
      <c r="AE280">
        <v>6277790000</v>
      </c>
    </row>
    <row r="281" spans="1:31">
      <c r="A281" s="3">
        <v>44160</v>
      </c>
      <c r="B281">
        <v>39.810001</v>
      </c>
      <c r="C281">
        <v>40.400002000000001</v>
      </c>
      <c r="D281">
        <v>38.990001999999997</v>
      </c>
      <c r="E281">
        <v>39.419998</v>
      </c>
      <c r="F281">
        <v>39.419998</v>
      </c>
      <c r="G281">
        <v>374300</v>
      </c>
      <c r="I281" s="3">
        <v>44160</v>
      </c>
      <c r="J281">
        <v>29.82</v>
      </c>
      <c r="K281">
        <v>30.5</v>
      </c>
      <c r="L281">
        <v>29.08</v>
      </c>
      <c r="M281">
        <v>29.18</v>
      </c>
      <c r="N281">
        <v>29.18</v>
      </c>
      <c r="O281">
        <v>97700</v>
      </c>
      <c r="Q281" s="3">
        <v>44160</v>
      </c>
      <c r="R281">
        <v>22.379999000000002</v>
      </c>
      <c r="S281">
        <v>22.5</v>
      </c>
      <c r="T281">
        <v>22.030000999999999</v>
      </c>
      <c r="U281">
        <v>22.290001</v>
      </c>
      <c r="V281">
        <v>22.182196000000001</v>
      </c>
      <c r="W281">
        <v>14600</v>
      </c>
      <c r="Y281" s="3">
        <v>44160</v>
      </c>
      <c r="Z281">
        <v>12053.889648</v>
      </c>
      <c r="AA281">
        <v>12114.769531</v>
      </c>
      <c r="AB281">
        <v>12020.950194999999</v>
      </c>
      <c r="AC281">
        <v>12094.400390999999</v>
      </c>
      <c r="AD281">
        <v>12094.400390999999</v>
      </c>
      <c r="AE281">
        <v>4425030000</v>
      </c>
    </row>
    <row r="282" spans="1:31">
      <c r="A282" s="3">
        <v>44162</v>
      </c>
      <c r="B282">
        <v>39.299999</v>
      </c>
      <c r="C282">
        <v>39.860000999999997</v>
      </c>
      <c r="D282">
        <v>38.68</v>
      </c>
      <c r="E282">
        <v>38.740001999999997</v>
      </c>
      <c r="F282">
        <v>38.740001999999997</v>
      </c>
      <c r="G282">
        <v>102200</v>
      </c>
      <c r="I282" s="3">
        <v>44162</v>
      </c>
      <c r="J282">
        <v>29.26</v>
      </c>
      <c r="K282">
        <v>29.33</v>
      </c>
      <c r="L282">
        <v>28.370000999999998</v>
      </c>
      <c r="M282">
        <v>28.940000999999999</v>
      </c>
      <c r="N282">
        <v>28.940000999999999</v>
      </c>
      <c r="O282">
        <v>43300</v>
      </c>
      <c r="Q282" s="3">
        <v>44162</v>
      </c>
      <c r="R282">
        <v>22.35</v>
      </c>
      <c r="S282">
        <v>22.35</v>
      </c>
      <c r="T282">
        <v>21.68</v>
      </c>
      <c r="U282">
        <v>21.92</v>
      </c>
      <c r="V282">
        <v>21.813984000000001</v>
      </c>
      <c r="W282">
        <v>10600</v>
      </c>
      <c r="Y282" s="3">
        <v>44162</v>
      </c>
      <c r="Z282">
        <v>12159.179688</v>
      </c>
      <c r="AA282">
        <v>12236.230469</v>
      </c>
      <c r="AB282">
        <v>12154.570313</v>
      </c>
      <c r="AC282">
        <v>12205.849609000001</v>
      </c>
      <c r="AD282">
        <v>12205.849609000001</v>
      </c>
      <c r="AE282">
        <v>3401890000</v>
      </c>
    </row>
    <row r="283" spans="1:31">
      <c r="A283" s="3">
        <v>44165</v>
      </c>
      <c r="B283">
        <v>38.599997999999999</v>
      </c>
      <c r="C283">
        <v>38.93</v>
      </c>
      <c r="D283">
        <v>38.049999</v>
      </c>
      <c r="E283">
        <v>38.330002</v>
      </c>
      <c r="F283">
        <v>38.330002</v>
      </c>
      <c r="G283">
        <v>319600</v>
      </c>
      <c r="I283" s="3">
        <v>44165</v>
      </c>
      <c r="J283">
        <v>28.82</v>
      </c>
      <c r="K283">
        <v>28.83</v>
      </c>
      <c r="L283">
        <v>28.32</v>
      </c>
      <c r="M283">
        <v>28.43</v>
      </c>
      <c r="N283">
        <v>28.43</v>
      </c>
      <c r="O283">
        <v>156700</v>
      </c>
      <c r="Q283" s="3">
        <v>44165</v>
      </c>
      <c r="R283">
        <v>21.92</v>
      </c>
      <c r="S283">
        <v>22.41</v>
      </c>
      <c r="T283">
        <v>21.43</v>
      </c>
      <c r="U283">
        <v>21.51</v>
      </c>
      <c r="V283">
        <v>21.405968000000001</v>
      </c>
      <c r="W283">
        <v>50800</v>
      </c>
      <c r="Y283" s="3">
        <v>44165</v>
      </c>
      <c r="Z283">
        <v>12224.25</v>
      </c>
      <c r="AA283">
        <v>12244.650390999999</v>
      </c>
      <c r="AB283">
        <v>12027.160156</v>
      </c>
      <c r="AC283">
        <v>12198.740234000001</v>
      </c>
      <c r="AD283">
        <v>12198.740234000001</v>
      </c>
      <c r="AE283">
        <v>7693430000</v>
      </c>
    </row>
    <row r="284" spans="1:31">
      <c r="A284" s="3">
        <v>44166</v>
      </c>
      <c r="B284">
        <v>38.720001000000003</v>
      </c>
      <c r="C284">
        <v>39.279998999999997</v>
      </c>
      <c r="D284">
        <v>38.25</v>
      </c>
      <c r="E284">
        <v>38.450001</v>
      </c>
      <c r="F284">
        <v>38.450001</v>
      </c>
      <c r="G284">
        <v>200000</v>
      </c>
      <c r="I284" s="3">
        <v>44166</v>
      </c>
      <c r="J284">
        <v>28.639999</v>
      </c>
      <c r="K284">
        <v>28.76</v>
      </c>
      <c r="L284">
        <v>27.719999000000001</v>
      </c>
      <c r="M284">
        <v>27.9</v>
      </c>
      <c r="N284">
        <v>27.9</v>
      </c>
      <c r="O284">
        <v>106800</v>
      </c>
      <c r="Q284" s="3">
        <v>44166</v>
      </c>
      <c r="R284">
        <v>21.93</v>
      </c>
      <c r="S284">
        <v>22.389999</v>
      </c>
      <c r="T284">
        <v>21.84</v>
      </c>
      <c r="U284">
        <v>22.219999000000001</v>
      </c>
      <c r="V284">
        <v>22.112532000000002</v>
      </c>
      <c r="W284">
        <v>54900</v>
      </c>
      <c r="Y284" s="3">
        <v>44166</v>
      </c>
      <c r="Z284">
        <v>12313.360352</v>
      </c>
      <c r="AA284">
        <v>12405.790039</v>
      </c>
      <c r="AB284">
        <v>12263.929688</v>
      </c>
      <c r="AC284">
        <v>12355.110352</v>
      </c>
      <c r="AD284">
        <v>12355.110352</v>
      </c>
      <c r="AE284">
        <v>6467180000</v>
      </c>
    </row>
    <row r="285" spans="1:31">
      <c r="A285" s="3">
        <v>44167</v>
      </c>
      <c r="B285">
        <v>38.200001</v>
      </c>
      <c r="C285">
        <v>39.150002000000001</v>
      </c>
      <c r="D285">
        <v>37.68</v>
      </c>
      <c r="E285">
        <v>38.459999000000003</v>
      </c>
      <c r="F285">
        <v>38.459999000000003</v>
      </c>
      <c r="G285">
        <v>172900</v>
      </c>
      <c r="I285" s="3">
        <v>44167</v>
      </c>
      <c r="J285">
        <v>27.75</v>
      </c>
      <c r="K285">
        <v>28.120000999999998</v>
      </c>
      <c r="L285">
        <v>27.690000999999999</v>
      </c>
      <c r="M285">
        <v>27.99</v>
      </c>
      <c r="N285">
        <v>27.99</v>
      </c>
      <c r="O285">
        <v>68600</v>
      </c>
      <c r="Q285" s="3">
        <v>44167</v>
      </c>
      <c r="R285">
        <v>22.219999000000001</v>
      </c>
      <c r="S285">
        <v>22.440000999999999</v>
      </c>
      <c r="T285">
        <v>21.870000999999998</v>
      </c>
      <c r="U285">
        <v>22.15</v>
      </c>
      <c r="V285">
        <v>22.042871000000002</v>
      </c>
      <c r="W285">
        <v>44900</v>
      </c>
      <c r="Y285" s="3">
        <v>44167</v>
      </c>
      <c r="Z285">
        <v>12285.75</v>
      </c>
      <c r="AA285">
        <v>12360.059569999999</v>
      </c>
      <c r="AB285">
        <v>12217.349609000001</v>
      </c>
      <c r="AC285">
        <v>12349.370117</v>
      </c>
      <c r="AD285">
        <v>12349.370117</v>
      </c>
      <c r="AE285">
        <v>5150820000</v>
      </c>
    </row>
    <row r="286" spans="1:31">
      <c r="A286" s="3">
        <v>44168</v>
      </c>
      <c r="B286">
        <v>38.490001999999997</v>
      </c>
      <c r="C286">
        <v>39.080002</v>
      </c>
      <c r="D286">
        <v>38.119999</v>
      </c>
      <c r="E286">
        <v>38.799999</v>
      </c>
      <c r="F286">
        <v>38.799999</v>
      </c>
      <c r="G286">
        <v>175300</v>
      </c>
      <c r="I286" s="3">
        <v>44168</v>
      </c>
      <c r="J286">
        <v>28.110001</v>
      </c>
      <c r="K286">
        <v>28.49</v>
      </c>
      <c r="L286">
        <v>27.85</v>
      </c>
      <c r="M286">
        <v>27.940000999999999</v>
      </c>
      <c r="N286">
        <v>27.940000999999999</v>
      </c>
      <c r="O286">
        <v>53700</v>
      </c>
      <c r="Q286" s="3">
        <v>44168</v>
      </c>
      <c r="R286">
        <v>22.889999</v>
      </c>
      <c r="S286">
        <v>23.4</v>
      </c>
      <c r="T286">
        <v>21.559999000000001</v>
      </c>
      <c r="U286">
        <v>21.709999</v>
      </c>
      <c r="V286">
        <v>21.605</v>
      </c>
      <c r="W286">
        <v>91200</v>
      </c>
      <c r="Y286" s="3">
        <v>44168</v>
      </c>
      <c r="Z286">
        <v>12369.259765999999</v>
      </c>
      <c r="AA286">
        <v>12439.019531</v>
      </c>
      <c r="AB286">
        <v>12356.990234000001</v>
      </c>
      <c r="AC286">
        <v>12377.179688</v>
      </c>
      <c r="AD286">
        <v>12377.179688</v>
      </c>
      <c r="AE286">
        <v>5182100000</v>
      </c>
    </row>
    <row r="287" spans="1:31">
      <c r="A287" s="3">
        <v>44169</v>
      </c>
      <c r="B287">
        <v>39.130001</v>
      </c>
      <c r="C287">
        <v>40.330002</v>
      </c>
      <c r="D287">
        <v>39.029998999999997</v>
      </c>
      <c r="E287">
        <v>40.159999999999997</v>
      </c>
      <c r="F287">
        <v>40.159999999999997</v>
      </c>
      <c r="G287">
        <v>258800</v>
      </c>
      <c r="I287" s="3">
        <v>44169</v>
      </c>
      <c r="J287">
        <v>28.02</v>
      </c>
      <c r="K287">
        <v>28.34</v>
      </c>
      <c r="L287">
        <v>27.99</v>
      </c>
      <c r="M287">
        <v>28.059999000000001</v>
      </c>
      <c r="N287">
        <v>28.059999000000001</v>
      </c>
      <c r="O287">
        <v>92900</v>
      </c>
      <c r="Q287" s="3">
        <v>44169</v>
      </c>
      <c r="R287">
        <v>21.540001</v>
      </c>
      <c r="S287">
        <v>21.98</v>
      </c>
      <c r="T287">
        <v>21.219999000000001</v>
      </c>
      <c r="U287">
        <v>21.84</v>
      </c>
      <c r="V287">
        <v>21.84</v>
      </c>
      <c r="W287">
        <v>50600</v>
      </c>
      <c r="Y287" s="3">
        <v>44169</v>
      </c>
      <c r="Z287">
        <v>12399.320313</v>
      </c>
      <c r="AA287">
        <v>12464.230469</v>
      </c>
      <c r="AB287">
        <v>12376.440430000001</v>
      </c>
      <c r="AC287">
        <v>12464.230469</v>
      </c>
      <c r="AD287">
        <v>12464.230469</v>
      </c>
      <c r="AE287">
        <v>5044210000</v>
      </c>
    </row>
    <row r="288" spans="1:31">
      <c r="A288" s="3">
        <v>44172</v>
      </c>
      <c r="B288">
        <v>40</v>
      </c>
      <c r="C288">
        <v>40</v>
      </c>
      <c r="D288">
        <v>39.139999000000003</v>
      </c>
      <c r="E288">
        <v>39.409999999999997</v>
      </c>
      <c r="F288">
        <v>39.409999999999997</v>
      </c>
      <c r="G288">
        <v>149900</v>
      </c>
      <c r="I288" s="3">
        <v>44172</v>
      </c>
      <c r="J288">
        <v>28.139999</v>
      </c>
      <c r="K288">
        <v>28.540001</v>
      </c>
      <c r="L288">
        <v>27.9</v>
      </c>
      <c r="M288">
        <v>28.08</v>
      </c>
      <c r="N288">
        <v>28.08</v>
      </c>
      <c r="O288">
        <v>105700</v>
      </c>
      <c r="Q288" s="3">
        <v>44172</v>
      </c>
      <c r="R288">
        <v>21.610001</v>
      </c>
      <c r="S288">
        <v>21.92</v>
      </c>
      <c r="T288">
        <v>21.389999</v>
      </c>
      <c r="U288">
        <v>21.84</v>
      </c>
      <c r="V288">
        <v>21.84</v>
      </c>
      <c r="W288">
        <v>44900</v>
      </c>
      <c r="Y288" s="3">
        <v>44172</v>
      </c>
      <c r="Z288">
        <v>12461</v>
      </c>
      <c r="AA288">
        <v>12536.230469</v>
      </c>
      <c r="AB288">
        <v>12460.549805000001</v>
      </c>
      <c r="AC288">
        <v>12519.950194999999</v>
      </c>
      <c r="AD288">
        <v>12519.950194999999</v>
      </c>
      <c r="AE288">
        <v>4741690000</v>
      </c>
    </row>
    <row r="289" spans="1:31">
      <c r="A289" s="3">
        <v>44173</v>
      </c>
      <c r="B289">
        <v>38.630001</v>
      </c>
      <c r="C289">
        <v>40.060001</v>
      </c>
      <c r="D289">
        <v>38.5</v>
      </c>
      <c r="E289">
        <v>40</v>
      </c>
      <c r="F289">
        <v>40</v>
      </c>
      <c r="G289">
        <v>240900</v>
      </c>
      <c r="I289" s="3">
        <v>44173</v>
      </c>
      <c r="J289">
        <v>27.870000999999998</v>
      </c>
      <c r="K289">
        <v>28.49</v>
      </c>
      <c r="L289">
        <v>27.59</v>
      </c>
      <c r="M289">
        <v>28.389999</v>
      </c>
      <c r="N289">
        <v>28.389999</v>
      </c>
      <c r="O289">
        <v>186400</v>
      </c>
      <c r="Q289" s="3">
        <v>44173</v>
      </c>
      <c r="R289">
        <v>21.219999000000001</v>
      </c>
      <c r="S289">
        <v>22.09</v>
      </c>
      <c r="T289">
        <v>21.219999000000001</v>
      </c>
      <c r="U289">
        <v>22.049999</v>
      </c>
      <c r="V289">
        <v>22.049999</v>
      </c>
      <c r="W289">
        <v>75500</v>
      </c>
      <c r="Y289" s="3">
        <v>44173</v>
      </c>
      <c r="Z289">
        <v>12503.169921999999</v>
      </c>
      <c r="AA289">
        <v>12594.540039</v>
      </c>
      <c r="AB289">
        <v>12453.209961</v>
      </c>
      <c r="AC289">
        <v>12582.769531</v>
      </c>
      <c r="AD289">
        <v>12582.769531</v>
      </c>
      <c r="AE289">
        <v>4758170000</v>
      </c>
    </row>
    <row r="290" spans="1:31">
      <c r="A290" s="3">
        <v>44174</v>
      </c>
      <c r="B290">
        <v>40.540000999999997</v>
      </c>
      <c r="C290">
        <v>41.119999</v>
      </c>
      <c r="D290">
        <v>39.799999</v>
      </c>
      <c r="E290">
        <v>40.68</v>
      </c>
      <c r="F290">
        <v>40.68</v>
      </c>
      <c r="G290">
        <v>283000</v>
      </c>
      <c r="I290" s="3">
        <v>44174</v>
      </c>
      <c r="J290">
        <v>28.610001</v>
      </c>
      <c r="K290">
        <v>29.370000999999998</v>
      </c>
      <c r="L290">
        <v>28.389999</v>
      </c>
      <c r="M290">
        <v>28.49</v>
      </c>
      <c r="N290">
        <v>28.49</v>
      </c>
      <c r="O290">
        <v>153000</v>
      </c>
      <c r="Q290" s="3">
        <v>44174</v>
      </c>
      <c r="R290">
        <v>22.219999000000001</v>
      </c>
      <c r="S290">
        <v>22.4</v>
      </c>
      <c r="T290">
        <v>21.93</v>
      </c>
      <c r="U290">
        <v>22.059999000000001</v>
      </c>
      <c r="V290">
        <v>22.059999000000001</v>
      </c>
      <c r="W290">
        <v>39600</v>
      </c>
      <c r="Y290" s="3">
        <v>44174</v>
      </c>
      <c r="Z290">
        <v>12591.690430000001</v>
      </c>
      <c r="AA290">
        <v>12607.139648</v>
      </c>
      <c r="AB290">
        <v>12290.780273</v>
      </c>
      <c r="AC290">
        <v>12338.950194999999</v>
      </c>
      <c r="AD290">
        <v>12338.950194999999</v>
      </c>
      <c r="AE290">
        <v>5131720000</v>
      </c>
    </row>
    <row r="291" spans="1:31">
      <c r="A291" s="3">
        <v>44175</v>
      </c>
      <c r="B291">
        <v>40.520000000000003</v>
      </c>
      <c r="C291">
        <v>41</v>
      </c>
      <c r="D291">
        <v>40.150002000000001</v>
      </c>
      <c r="E291">
        <v>40.770000000000003</v>
      </c>
      <c r="F291">
        <v>40.770000000000003</v>
      </c>
      <c r="G291">
        <v>233100</v>
      </c>
      <c r="I291" s="3">
        <v>44175</v>
      </c>
      <c r="J291">
        <v>28.74</v>
      </c>
      <c r="K291">
        <v>28.74</v>
      </c>
      <c r="L291">
        <v>27.450001</v>
      </c>
      <c r="M291">
        <v>27.639999</v>
      </c>
      <c r="N291">
        <v>27.639999</v>
      </c>
      <c r="O291">
        <v>94100</v>
      </c>
      <c r="Q291" s="3">
        <v>44175</v>
      </c>
      <c r="R291">
        <v>21.75</v>
      </c>
      <c r="S291">
        <v>22.110001</v>
      </c>
      <c r="T291">
        <v>21.299999</v>
      </c>
      <c r="U291">
        <v>21.85</v>
      </c>
      <c r="V291">
        <v>21.85</v>
      </c>
      <c r="W291">
        <v>34500</v>
      </c>
      <c r="Y291" s="3">
        <v>44175</v>
      </c>
      <c r="Z291">
        <v>12247.549805000001</v>
      </c>
      <c r="AA291">
        <v>12431.559569999999</v>
      </c>
      <c r="AB291">
        <v>12214.740234000001</v>
      </c>
      <c r="AC291">
        <v>12405.809569999999</v>
      </c>
      <c r="AD291">
        <v>12405.809569999999</v>
      </c>
      <c r="AE291">
        <v>4470060000</v>
      </c>
    </row>
    <row r="292" spans="1:31">
      <c r="A292" s="3">
        <v>44176</v>
      </c>
      <c r="B292">
        <v>40.349997999999999</v>
      </c>
      <c r="C292">
        <v>41.549999</v>
      </c>
      <c r="D292">
        <v>40.349997999999999</v>
      </c>
      <c r="E292">
        <v>41.27</v>
      </c>
      <c r="F292">
        <v>41.27</v>
      </c>
      <c r="G292">
        <v>206700</v>
      </c>
      <c r="I292" s="3">
        <v>44176</v>
      </c>
      <c r="J292">
        <v>27.5</v>
      </c>
      <c r="K292">
        <v>27.98</v>
      </c>
      <c r="L292">
        <v>27</v>
      </c>
      <c r="M292">
        <v>27.07</v>
      </c>
      <c r="N292">
        <v>27.07</v>
      </c>
      <c r="O292">
        <v>103200</v>
      </c>
      <c r="Q292" s="3">
        <v>44176</v>
      </c>
      <c r="R292">
        <v>21.780000999999999</v>
      </c>
      <c r="S292">
        <v>21.780000999999999</v>
      </c>
      <c r="T292">
        <v>21.209999</v>
      </c>
      <c r="U292">
        <v>21.280000999999999</v>
      </c>
      <c r="V292">
        <v>21.280000999999999</v>
      </c>
      <c r="W292">
        <v>24600</v>
      </c>
      <c r="Y292" s="3">
        <v>44176</v>
      </c>
      <c r="Z292">
        <v>12336.790039</v>
      </c>
      <c r="AA292">
        <v>12383.5</v>
      </c>
      <c r="AB292">
        <v>12246.769531</v>
      </c>
      <c r="AC292">
        <v>12377.870117</v>
      </c>
      <c r="AD292">
        <v>12377.870117</v>
      </c>
      <c r="AE292">
        <v>4268140000</v>
      </c>
    </row>
    <row r="293" spans="1:31">
      <c r="A293" s="3">
        <v>44179</v>
      </c>
      <c r="B293">
        <v>40.540000999999997</v>
      </c>
      <c r="C293">
        <v>41.119999</v>
      </c>
      <c r="D293">
        <v>39.799999</v>
      </c>
      <c r="E293">
        <v>40.68</v>
      </c>
      <c r="F293">
        <v>40.68</v>
      </c>
      <c r="G293">
        <v>283000</v>
      </c>
      <c r="I293" s="3">
        <v>44179</v>
      </c>
      <c r="J293">
        <v>28.74</v>
      </c>
      <c r="K293">
        <v>28.74</v>
      </c>
      <c r="L293">
        <v>27.450001</v>
      </c>
      <c r="M293">
        <v>27.639999</v>
      </c>
      <c r="N293">
        <v>27.639999</v>
      </c>
      <c r="O293">
        <v>94100</v>
      </c>
      <c r="Q293" s="3">
        <v>44179</v>
      </c>
      <c r="R293">
        <v>21.610001</v>
      </c>
      <c r="S293">
        <v>21.92</v>
      </c>
      <c r="T293">
        <v>21.389999</v>
      </c>
      <c r="U293">
        <v>21.84</v>
      </c>
      <c r="V293">
        <v>21.84</v>
      </c>
      <c r="W293">
        <v>44900</v>
      </c>
      <c r="Y293" s="3">
        <v>44179</v>
      </c>
      <c r="Z293">
        <v>12503.169921999999</v>
      </c>
      <c r="AA293">
        <v>12594.540039</v>
      </c>
      <c r="AB293">
        <v>12453.209961</v>
      </c>
      <c r="AC293">
        <v>12582.769531</v>
      </c>
      <c r="AD293">
        <v>12582.769531</v>
      </c>
      <c r="AE293">
        <v>4758170000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20"/>
  <sheetViews>
    <sheetView workbookViewId="0">
      <selection activeCell="C7" sqref="C7"/>
    </sheetView>
  </sheetViews>
  <sheetFormatPr defaultRowHeight="14.4"/>
  <cols>
    <col min="1" max="1" width="10.6640625" bestFit="1" customWidth="1"/>
    <col min="2" max="2" width="10.5546875" customWidth="1"/>
    <col min="3" max="3" width="9.88671875" customWidth="1"/>
    <col min="7" max="7" width="11.33203125" customWidth="1"/>
    <col min="8" max="8" width="10" customWidth="1"/>
    <col min="9" max="9" width="38.21875" customWidth="1"/>
    <col min="12" max="12" width="26.44140625" customWidth="1"/>
    <col min="14" max="14" width="10.33203125" bestFit="1" customWidth="1"/>
    <col min="17" max="17" width="9.88671875" customWidth="1"/>
    <col min="18" max="18" width="10.109375" customWidth="1"/>
    <col min="19" max="19" width="12.109375" customWidth="1"/>
    <col min="20" max="20" width="9.88671875" customWidth="1"/>
    <col min="21" max="21" width="24.6640625" customWidth="1"/>
  </cols>
  <sheetData>
    <row r="1" spans="1:21">
      <c r="B1" s="2" t="s">
        <v>438</v>
      </c>
    </row>
    <row r="2" spans="1:21">
      <c r="A2" s="2"/>
      <c r="B2" s="409"/>
      <c r="C2" s="408" t="s">
        <v>436</v>
      </c>
      <c r="D2" s="408" t="s">
        <v>436</v>
      </c>
      <c r="E2" s="408" t="s">
        <v>436</v>
      </c>
      <c r="F2" s="408" t="s">
        <v>437</v>
      </c>
      <c r="G2" s="408" t="s">
        <v>437</v>
      </c>
      <c r="H2" s="408" t="s">
        <v>437</v>
      </c>
      <c r="O2" t="s">
        <v>450</v>
      </c>
    </row>
    <row r="3" spans="1:21" ht="27.75" customHeight="1">
      <c r="A3" s="2" t="s">
        <v>408</v>
      </c>
      <c r="B3" s="407" t="s">
        <v>417</v>
      </c>
      <c r="C3" s="407" t="s">
        <v>430</v>
      </c>
      <c r="D3" s="407" t="s">
        <v>431</v>
      </c>
      <c r="E3" s="407" t="s">
        <v>432</v>
      </c>
      <c r="F3" s="407" t="s">
        <v>433</v>
      </c>
      <c r="G3" s="407" t="s">
        <v>434</v>
      </c>
      <c r="H3" s="407" t="s">
        <v>435</v>
      </c>
      <c r="O3" t="s">
        <v>258</v>
      </c>
      <c r="P3" t="s">
        <v>451</v>
      </c>
      <c r="Q3" t="s">
        <v>452</v>
      </c>
      <c r="R3" t="s">
        <v>453</v>
      </c>
      <c r="S3" t="s">
        <v>457</v>
      </c>
    </row>
    <row r="4" spans="1:21">
      <c r="A4" s="3">
        <f>ΧΑΑ!A3</f>
        <v>43832</v>
      </c>
      <c r="N4" t="s">
        <v>456</v>
      </c>
      <c r="R4" t="s">
        <v>454</v>
      </c>
      <c r="S4" t="s">
        <v>455</v>
      </c>
    </row>
    <row r="5" spans="1:21" ht="15" thickBot="1">
      <c r="A5" s="3">
        <f>ΧΑΑ!A4</f>
        <v>43833</v>
      </c>
      <c r="B5">
        <f>LN(ΧΑΑ!AI4/ΧΑΑ!AI3)</f>
        <v>-1.1476244389397173E-2</v>
      </c>
      <c r="C5">
        <f>LN(ΧΑΑ!E4/ΧΑΑ!E3)</f>
        <v>-7.5472056353829663E-3</v>
      </c>
      <c r="D5">
        <f>LN(ΧΑΑ!O4/ΧΑΑ!O3)</f>
        <v>-1.5322985170419121E-2</v>
      </c>
      <c r="E5">
        <f>LN(ΧΑΑ!Y4/ΧΑΑ!Y3)</f>
        <v>0</v>
      </c>
      <c r="F5">
        <f>LN(AMOIVAIA!E4/AMOIVAIA!E3)</f>
        <v>1.8850146957712041E-3</v>
      </c>
      <c r="G5">
        <f>LN(AMOIVAIA!O4/AMOIVAIA!O3)</f>
        <v>7.6834425600916332E-4</v>
      </c>
      <c r="H5">
        <f>LN(AMOIVAIA!Y4/AMOIVAIA!Y3)</f>
        <v>1.4684290450666464E-3</v>
      </c>
    </row>
    <row r="6" spans="1:21" ht="24.6" thickBot="1">
      <c r="A6" s="3">
        <f>ΧΑΑ!A5</f>
        <v>43837</v>
      </c>
      <c r="B6">
        <f>LN(ΧΑΑ!AI5/ΧΑΑ!AI4)</f>
        <v>4.9870548615777287E-3</v>
      </c>
      <c r="C6">
        <f>LN(ΧΑΑ!E5/ΧΑΑ!E4)</f>
        <v>0</v>
      </c>
      <c r="D6">
        <f>LN(ΧΑΑ!O5/ΧΑΑ!O4)</f>
        <v>8.9885318261152952E-3</v>
      </c>
      <c r="E6">
        <f>LN(ΧΑΑ!Y5/ΧΑΑ!Y4)</f>
        <v>-6.688988150796652E-3</v>
      </c>
      <c r="F6">
        <f>LN(AMOIVAIA!E5/AMOIVAIA!E4)</f>
        <v>0</v>
      </c>
      <c r="G6">
        <f>LN(AMOIVAIA!O5/AMOIVAIA!O4)</f>
        <v>5.3619431413853731E-3</v>
      </c>
      <c r="H6">
        <f>LN(AMOIVAIA!Y5/AMOIVAIA!Y4)</f>
        <v>7.3340670687475375E-4</v>
      </c>
      <c r="K6" s="138"/>
      <c r="L6" s="139" t="s">
        <v>173</v>
      </c>
      <c r="M6" s="139"/>
      <c r="N6" s="407" t="s">
        <v>417</v>
      </c>
      <c r="O6" s="407" t="s">
        <v>430</v>
      </c>
      <c r="P6" s="407" t="s">
        <v>431</v>
      </c>
      <c r="Q6" s="407" t="s">
        <v>432</v>
      </c>
      <c r="R6" s="407" t="s">
        <v>433</v>
      </c>
      <c r="S6" s="407" t="s">
        <v>434</v>
      </c>
      <c r="T6" s="407" t="s">
        <v>435</v>
      </c>
      <c r="U6" s="135"/>
    </row>
    <row r="7" spans="1:21">
      <c r="A7" s="3">
        <f>ΧΑΑ!A6</f>
        <v>43838</v>
      </c>
      <c r="B7">
        <f>LN(ΧΑΑ!AI6/ΧΑΑ!AI5)</f>
        <v>-1.1441996424219796E-2</v>
      </c>
      <c r="C7">
        <f>LN(ΧΑΑ!E6/ΧΑΑ!E5)</f>
        <v>-5.5900947468658445E-2</v>
      </c>
      <c r="D7">
        <f>LN(ΧΑΑ!O6/ΧΑΑ!O5)</f>
        <v>-2.3221771580974358E-2</v>
      </c>
      <c r="E7">
        <f>LN(ΧΑΑ!Y6/ΧΑΑ!Y5)</f>
        <v>6.6889881507967101E-3</v>
      </c>
      <c r="F7">
        <f>LN(AMOIVAIA!E6/AMOIVAIA!E5)</f>
        <v>1.8814680997055703E-3</v>
      </c>
      <c r="G7">
        <f>LN(AMOIVAIA!O6/AMOIVAIA!O5)</f>
        <v>-1.1525290849054086E-2</v>
      </c>
      <c r="H7">
        <f>LN(AMOIVAIA!Y6/AMOIVAIA!Y5)</f>
        <v>-1.4673516939498429E-3</v>
      </c>
      <c r="K7" s="140">
        <v>1</v>
      </c>
      <c r="L7" s="141" t="s">
        <v>174</v>
      </c>
      <c r="M7" s="141" t="s">
        <v>175</v>
      </c>
      <c r="N7" s="142">
        <f>AVERAGE(B5:B250)</f>
        <v>-5.6860534543884986E-4</v>
      </c>
      <c r="O7" s="142">
        <f t="shared" ref="O7:T7" si="0">AVERAGE(C5:C250)</f>
        <v>-2.5524387004203685E-2</v>
      </c>
      <c r="P7" s="142">
        <f t="shared" si="0"/>
        <v>2.1099155378186156E-3</v>
      </c>
      <c r="Q7" s="142">
        <f t="shared" si="0"/>
        <v>-3.0959902831530141E-4</v>
      </c>
      <c r="R7" s="142">
        <f t="shared" si="0"/>
        <v>9.8505338974663585E-5</v>
      </c>
      <c r="S7" s="142">
        <f t="shared" si="0"/>
        <v>-2.9812856868988814E-4</v>
      </c>
      <c r="T7" s="142">
        <f t="shared" si="0"/>
        <v>5.3410061552179069E-5</v>
      </c>
      <c r="U7" s="143"/>
    </row>
    <row r="8" spans="1:21">
      <c r="A8" s="3">
        <f>ΧΑΑ!A7</f>
        <v>43839</v>
      </c>
      <c r="B8">
        <f>LN(ΧΑΑ!AI7/ΧΑΑ!AI6)</f>
        <v>1.2922477580759678E-2</v>
      </c>
      <c r="C8">
        <f>LN(ΧΑΑ!E7/ΧΑΑ!E6)</f>
        <v>0</v>
      </c>
      <c r="D8">
        <f>LN(ΧΑΑ!O7/ΧΑΑ!O6)</f>
        <v>-1.1952986349098153E-3</v>
      </c>
      <c r="E8">
        <f>LN(ΧΑΑ!Y7/ΧΑΑ!Y6)</f>
        <v>0</v>
      </c>
      <c r="F8">
        <f>LN(AMOIVAIA!E7/AMOIVAIA!E6)</f>
        <v>0</v>
      </c>
      <c r="G8">
        <f>LN(AMOIVAIA!O7/AMOIVAIA!O6)</f>
        <v>1.1525290849053977E-2</v>
      </c>
      <c r="H8">
        <f>LN(AMOIVAIA!Y7/AMOIVAIA!Y6)</f>
        <v>4.3956114730381293E-3</v>
      </c>
      <c r="K8" s="140"/>
      <c r="L8" s="141" t="s">
        <v>176</v>
      </c>
      <c r="M8" s="141" t="s">
        <v>177</v>
      </c>
      <c r="N8" s="142">
        <f>VAR(B5:B250)</f>
        <v>7.151647114823289E-4</v>
      </c>
      <c r="O8" s="142">
        <f t="shared" ref="O8:T8" si="1">VAR(C5:C250)</f>
        <v>2.9245526988611794</v>
      </c>
      <c r="P8" s="142">
        <f t="shared" si="1"/>
        <v>5.9677083259729086E-4</v>
      </c>
      <c r="Q8" s="142">
        <f t="shared" si="1"/>
        <v>2.5771680124342123E-4</v>
      </c>
      <c r="R8" s="142">
        <f t="shared" si="1"/>
        <v>7.1426382003850986E-5</v>
      </c>
      <c r="S8" s="142">
        <f t="shared" si="1"/>
        <v>5.8935359888795142E-4</v>
      </c>
      <c r="T8" s="142">
        <f t="shared" si="1"/>
        <v>8.0597060991579545E-5</v>
      </c>
      <c r="U8" s="143" t="s">
        <v>178</v>
      </c>
    </row>
    <row r="9" spans="1:21">
      <c r="A9" s="3">
        <f>ΧΑΑ!A8</f>
        <v>43840</v>
      </c>
      <c r="B9">
        <f>LN(ΧΑΑ!AI8/ΧΑΑ!AI7)</f>
        <v>-2.6274688169122895E-3</v>
      </c>
      <c r="C9">
        <f>LN(ΧΑΑ!E8/ΧΑΑ!E7)</f>
        <v>-1.6631412096727669E-2</v>
      </c>
      <c r="D9">
        <f>LN(ΧΑΑ!O8/ΧΑΑ!O7)</f>
        <v>1.1626501689136023E-2</v>
      </c>
      <c r="E9">
        <f>LN(ΧΑΑ!Y8/ΧΑΑ!Y7)</f>
        <v>0</v>
      </c>
      <c r="F9">
        <f>LN(AMOIVAIA!E8/AMOIVAIA!E7)</f>
        <v>0</v>
      </c>
      <c r="G9">
        <f>LN(AMOIVAIA!O8/AMOIVAIA!O7)</f>
        <v>-6.8992224602718207E-3</v>
      </c>
      <c r="H9">
        <f>LN(AMOIVAIA!Y8/AMOIVAIA!Y7)</f>
        <v>-1.4630580517603286E-3</v>
      </c>
      <c r="K9" s="140"/>
      <c r="L9" s="141" t="s">
        <v>179</v>
      </c>
      <c r="M9" s="141" t="s">
        <v>180</v>
      </c>
      <c r="N9" s="142">
        <f>SQRT(N8)</f>
        <v>2.6742563666977196E-2</v>
      </c>
      <c r="O9" s="142">
        <f t="shared" ref="O9:T9" si="2">SQRT(O8)</f>
        <v>1.7101323629652705</v>
      </c>
      <c r="P9" s="142">
        <f t="shared" si="2"/>
        <v>2.4428893396903816E-2</v>
      </c>
      <c r="Q9" s="142">
        <f t="shared" si="2"/>
        <v>1.6053560391496375E-2</v>
      </c>
      <c r="R9" s="142">
        <f t="shared" si="2"/>
        <v>8.4514130181793257E-3</v>
      </c>
      <c r="S9" s="142">
        <f t="shared" si="2"/>
        <v>2.4276606000179501E-2</v>
      </c>
      <c r="T9" s="142">
        <f t="shared" si="2"/>
        <v>8.9775865905921248E-3</v>
      </c>
      <c r="U9" s="142"/>
    </row>
    <row r="10" spans="1:21">
      <c r="A10" s="3">
        <f>ΧΑΑ!A9</f>
        <v>43843</v>
      </c>
      <c r="B10">
        <f>LN(ΧΑΑ!AI9/ΧΑΑ!AI8)</f>
        <v>-4.60115189230236E-3</v>
      </c>
      <c r="C10">
        <f>LN(ΧΑΑ!E9/ΧΑΑ!E8)</f>
        <v>-6.9159342997999236</v>
      </c>
      <c r="D10">
        <f>LN(ΧΑΑ!O9/ΧΑΑ!O8)</f>
        <v>1.0193501750841133E-2</v>
      </c>
      <c r="E10">
        <f>LN(ΧΑΑ!Y9/ΧΑΑ!Y8)</f>
        <v>0</v>
      </c>
      <c r="F10">
        <f>LN(AMOIVAIA!E9/AMOIVAIA!E8)</f>
        <v>0</v>
      </c>
      <c r="G10">
        <f>LN(AMOIVAIA!O9/AMOIVAIA!O8)</f>
        <v>5.37017017459378E-3</v>
      </c>
      <c r="H10">
        <f>LN(AMOIVAIA!Y9/AMOIVAIA!Y8)</f>
        <v>0</v>
      </c>
      <c r="K10" s="140"/>
      <c r="L10" s="141"/>
      <c r="M10" s="141"/>
      <c r="N10" s="142"/>
      <c r="O10" s="142"/>
      <c r="P10" s="142"/>
      <c r="Q10" s="142"/>
      <c r="R10" s="142"/>
      <c r="S10" s="142"/>
      <c r="T10" s="142"/>
      <c r="U10" s="143"/>
    </row>
    <row r="11" spans="1:21">
      <c r="A11" s="3">
        <f>ΧΑΑ!A10</f>
        <v>43844</v>
      </c>
      <c r="B11">
        <f>LN(ΧΑΑ!AI10/ΧΑΑ!AI9)</f>
        <v>4.6661108599108624E-3</v>
      </c>
      <c r="C11">
        <f>LN(ΧΑΑ!E10/ΧΑΑ!E9)</f>
        <v>6.924046966580323</v>
      </c>
      <c r="D11">
        <f>LN(ΧΑΑ!O10/ΧΑΑ!O9)</f>
        <v>1.7656235458913101E-2</v>
      </c>
      <c r="E11">
        <f>LN(ΧΑΑ!Y10/ΧΑΑ!Y9)</f>
        <v>0</v>
      </c>
      <c r="F11">
        <f>LN(AMOIVAIA!E10/AMOIVAIA!E9)</f>
        <v>0</v>
      </c>
      <c r="G11">
        <f>LN(AMOIVAIA!O10/AMOIVAIA!O9)</f>
        <v>6.1022309876430933E-3</v>
      </c>
      <c r="H11">
        <f>LN(AMOIVAIA!Y10/AMOIVAIA!Y9)</f>
        <v>1.4630580517603152E-3</v>
      </c>
      <c r="K11" s="140"/>
      <c r="L11" s="141" t="s">
        <v>181</v>
      </c>
      <c r="M11" s="141" t="s">
        <v>182</v>
      </c>
      <c r="N11" s="144">
        <f>N9/N7</f>
        <v>-47.031854134852132</v>
      </c>
      <c r="O11" s="144">
        <f t="shared" ref="O11:T11" si="3">O9/O7</f>
        <v>-66.999938634515445</v>
      </c>
      <c r="P11" s="144">
        <f t="shared" si="3"/>
        <v>11.578138062417507</v>
      </c>
      <c r="Q11" s="144">
        <f t="shared" si="3"/>
        <v>-51.852747984554817</v>
      </c>
      <c r="R11" s="144">
        <f t="shared" si="3"/>
        <v>85.796496983306682</v>
      </c>
      <c r="S11" s="144">
        <f t="shared" si="3"/>
        <v>-81.42998876914713</v>
      </c>
      <c r="T11" s="144">
        <f t="shared" si="3"/>
        <v>168.08792818599269</v>
      </c>
      <c r="U11" s="143"/>
    </row>
    <row r="12" spans="1:21">
      <c r="A12" s="3">
        <f>ΧΑΑ!A11</f>
        <v>43845</v>
      </c>
      <c r="B12">
        <f>LN(ΧΑΑ!AI11/ΧΑΑ!AI10)</f>
        <v>5.366169380779837E-3</v>
      </c>
      <c r="C12">
        <f>LN(ΧΑΑ!E11/ΧΑΑ!E10)</f>
        <v>-8.112666780399758E-3</v>
      </c>
      <c r="D12">
        <f>LN(ΧΑΑ!O11/ΧΑΑ!O10)</f>
        <v>1.7475435225622598E-2</v>
      </c>
      <c r="E12">
        <f>LN(ΧΑΑ!Y11/ΧΑΑ!Y10)</f>
        <v>-2.0202707317519466E-2</v>
      </c>
      <c r="F12">
        <f>LN(AMOIVAIA!E11/AMOIVAIA!E10)</f>
        <v>1.8779348242001143E-3</v>
      </c>
      <c r="G12">
        <f>LN(AMOIVAIA!O11/AMOIVAIA!O10)</f>
        <v>7.5757938084577226E-3</v>
      </c>
      <c r="H12">
        <f>LN(AMOIVAIA!Y11/AMOIVAIA!Y10)</f>
        <v>0</v>
      </c>
      <c r="K12" s="140"/>
      <c r="L12" s="141"/>
      <c r="M12" s="13"/>
      <c r="N12" s="142"/>
      <c r="O12" s="142"/>
      <c r="P12" s="142"/>
      <c r="Q12" s="142"/>
      <c r="R12" s="142"/>
      <c r="S12" s="142"/>
      <c r="T12" s="142"/>
      <c r="U12" s="143"/>
    </row>
    <row r="13" spans="1:21">
      <c r="A13" s="3">
        <f>ΧΑΑ!A12</f>
        <v>43846</v>
      </c>
      <c r="B13">
        <f>LN(ΧΑΑ!AI12/ΧΑΑ!AI11)</f>
        <v>3.7296030420302393E-3</v>
      </c>
      <c r="C13">
        <f>LN(ΧΑΑ!E12/ΧΑΑ!E11)</f>
        <v>1.66314120967276E-2</v>
      </c>
      <c r="D13">
        <f>LN(ΧΑΑ!O12/ΧΑΑ!O11)</f>
        <v>1.8161962089374907E-2</v>
      </c>
      <c r="E13">
        <f>LN(ΧΑΑ!Y12/ΧΑΑ!Y11)</f>
        <v>0</v>
      </c>
      <c r="F13">
        <f>LN(AMOIVAIA!E12/AMOIVAIA!E11)</f>
        <v>-1.8779348242000977E-3</v>
      </c>
      <c r="G13">
        <f>LN(AMOIVAIA!O12/AMOIVAIA!O11)</f>
        <v>3.7664827954768648E-3</v>
      </c>
      <c r="H13">
        <f>LN(AMOIVAIA!Y12/AMOIVAIA!Y11)</f>
        <v>7.3072710595313843E-4</v>
      </c>
      <c r="K13" s="140">
        <v>2</v>
      </c>
      <c r="L13" s="141" t="s">
        <v>183</v>
      </c>
      <c r="M13" s="13"/>
      <c r="O13" s="141">
        <f>INTERCEPT(C5:C250,$B$5:$B$250)</f>
        <v>-2.5451792960313181E-2</v>
      </c>
      <c r="P13" s="141">
        <f t="shared" ref="P13:T13" si="4">INTERCEPT(D5:D250,$B$5:$B$250)</f>
        <v>2.4798744863927329E-3</v>
      </c>
      <c r="Q13" s="141">
        <f t="shared" si="4"/>
        <v>-2.2909742868571002E-4</v>
      </c>
      <c r="R13" s="141">
        <f t="shared" si="4"/>
        <v>1.2938964429969182E-4</v>
      </c>
      <c r="S13" s="141">
        <f t="shared" si="4"/>
        <v>-2.9930802113739107E-4</v>
      </c>
      <c r="T13" s="141">
        <f t="shared" si="4"/>
        <v>8.2707211379132411E-5</v>
      </c>
      <c r="U13" s="143"/>
    </row>
    <row r="14" spans="1:21">
      <c r="A14" s="3">
        <f>ΧΑΑ!A13</f>
        <v>43847</v>
      </c>
      <c r="B14">
        <f>LN(ΧΑΑ!AI13/ΧΑΑ!AI12)</f>
        <v>2.239666593767078E-3</v>
      </c>
      <c r="C14">
        <f>LN(ΧΑΑ!E13/ΧΑΑ!E12)</f>
        <v>-3.3544112883268237E-2</v>
      </c>
      <c r="D14">
        <f>LN(ΧΑΑ!O13/ΧΑΑ!O12)</f>
        <v>0</v>
      </c>
      <c r="E14">
        <f>LN(ΧΑΑ!Y13/ΧΑΑ!Y12)</f>
        <v>0</v>
      </c>
      <c r="F14">
        <f>LN(AMOIVAIA!E13/AMOIVAIA!E12)</f>
        <v>1.8779348242001143E-3</v>
      </c>
      <c r="G14">
        <f>LN(AMOIVAIA!O13/AMOIVAIA!O12)</f>
        <v>5.2493558861435238E-3</v>
      </c>
      <c r="H14">
        <f>LN(AMOIVAIA!Y13/AMOIVAIA!Y12)</f>
        <v>1.4598542738656728E-3</v>
      </c>
      <c r="K14" s="140"/>
      <c r="L14" s="281" t="s">
        <v>458</v>
      </c>
      <c r="M14" s="13"/>
      <c r="O14" s="149">
        <f>SLOPE(C5:C250,$B$5:$B$250)</f>
        <v>0.12767035075000152</v>
      </c>
      <c r="P14" s="149">
        <f t="shared" ref="P14:T14" si="5">SLOPE(D5:D250,$B$5:$B$250)</f>
        <v>0.65064275519355641</v>
      </c>
      <c r="Q14" s="149">
        <f t="shared" si="5"/>
        <v>0.14157728251298837</v>
      </c>
      <c r="R14" s="149">
        <f t="shared" si="5"/>
        <v>5.431588987471038E-2</v>
      </c>
      <c r="S14" s="149">
        <f t="shared" si="5"/>
        <v>-2.0742901152162527E-3</v>
      </c>
      <c r="T14" s="149">
        <f t="shared" si="5"/>
        <v>5.1524576865069387E-2</v>
      </c>
      <c r="U14" s="143" t="s">
        <v>185</v>
      </c>
    </row>
    <row r="15" spans="1:21">
      <c r="A15" s="3">
        <f>ΧΑΑ!A14</f>
        <v>43850</v>
      </c>
      <c r="B15">
        <f>LN(ΧΑΑ!AI14/ΧΑΑ!AI13)</f>
        <v>6.3806620592564171E-3</v>
      </c>
      <c r="C15">
        <f>LN(ΧΑΑ!E14/ΧΑΑ!E13)</f>
        <v>-6.9690502033738664</v>
      </c>
      <c r="D15">
        <f>LN(ΧΑΑ!O14/ΧΑΑ!O13)</f>
        <v>-1.1100833702391837E-3</v>
      </c>
      <c r="E15">
        <f>LN(ΧΑΑ!Y14/ΧΑΑ!Y13)</f>
        <v>1.3513719166722855E-2</v>
      </c>
      <c r="F15">
        <f>LN(AMOIVAIA!E14/AMOIVAIA!E13)</f>
        <v>0</v>
      </c>
      <c r="G15">
        <f>LN(AMOIVAIA!O14/AMOIVAIA!O13)</f>
        <v>1.4947685892295046E-3</v>
      </c>
      <c r="H15">
        <f>LN(AMOIVAIA!Y14/AMOIVAIA!Y13)</f>
        <v>2.1857932199802256E-3</v>
      </c>
      <c r="K15" s="140"/>
      <c r="L15" s="141"/>
      <c r="M15" s="141"/>
      <c r="N15" s="141"/>
      <c r="O15" s="141"/>
      <c r="P15" s="141"/>
      <c r="Q15" s="141"/>
      <c r="R15" s="141"/>
      <c r="S15" s="141"/>
      <c r="T15" s="141"/>
      <c r="U15" s="146"/>
    </row>
    <row r="16" spans="1:21">
      <c r="A16" s="3">
        <f>ΧΑΑ!A15</f>
        <v>43851</v>
      </c>
      <c r="B16">
        <f>LN(ΧΑΑ!AI15/ΧΑΑ!AI14)</f>
        <v>2.1992391212848029E-3</v>
      </c>
      <c r="C16">
        <f>LN(ΧΑΑ!E15/ΧΑΑ!E14)</f>
        <v>6.9348461256030021</v>
      </c>
      <c r="D16">
        <f>LN(ΧΑΑ!O15/ΧΑΑ!O14)</f>
        <v>-3.7092030657097336E-3</v>
      </c>
      <c r="E16">
        <f>LN(ΧΑΑ!Y15/ΧΑΑ!Y14)</f>
        <v>0</v>
      </c>
      <c r="F16">
        <f>LN(AMOIVAIA!E15/AMOIVAIA!E14)</f>
        <v>1.874414794350352E-3</v>
      </c>
      <c r="G16">
        <f>LN(AMOIVAIA!O15/AMOIVAIA!O14)</f>
        <v>1.4925375905060505E-3</v>
      </c>
      <c r="H16">
        <f>LN(AMOIVAIA!Y15/AMOIVAIA!Y14)</f>
        <v>1.4545457109943617E-3</v>
      </c>
      <c r="K16" s="140"/>
      <c r="L16" s="12" t="s">
        <v>186</v>
      </c>
      <c r="M16" s="13"/>
      <c r="N16" s="147">
        <f>COUNT(A5:A250)</f>
        <v>246</v>
      </c>
      <c r="O16" s="147">
        <f t="shared" ref="O16:T16" si="6">COUNT(B5:B250)</f>
        <v>246</v>
      </c>
      <c r="P16" s="147">
        <f t="shared" si="6"/>
        <v>246</v>
      </c>
      <c r="Q16" s="147">
        <f t="shared" si="6"/>
        <v>246</v>
      </c>
      <c r="R16" s="147">
        <f t="shared" si="6"/>
        <v>246</v>
      </c>
      <c r="S16" s="147">
        <f t="shared" si="6"/>
        <v>246</v>
      </c>
      <c r="T16" s="147">
        <f t="shared" si="6"/>
        <v>246</v>
      </c>
      <c r="U16" s="146"/>
    </row>
    <row r="17" spans="1:21">
      <c r="A17" s="3">
        <f>ΧΑΑ!A16</f>
        <v>43852</v>
      </c>
      <c r="B17">
        <f>LN(ΧΑΑ!AI16/ΧΑΑ!AI15)</f>
        <v>6.8958569243179229E-4</v>
      </c>
      <c r="C17">
        <f>LN(ΧΑΑ!E16/ΧΑΑ!E15)</f>
        <v>-6.8992189479598505</v>
      </c>
      <c r="D17">
        <f>LN(ΧΑΑ!O16/ΧΑΑ!O15)</f>
        <v>6.0512688512274551E-3</v>
      </c>
      <c r="E17">
        <f>LN(ΧΑΑ!Y16/ΧΑΑ!Y15)</f>
        <v>-2.0339684237122672E-2</v>
      </c>
      <c r="F17">
        <f>LN(AMOIVAIA!E16/AMOIVAIA!E15)</f>
        <v>1.8709079358116025E-3</v>
      </c>
      <c r="G17">
        <f>LN(AMOIVAIA!O16/AMOIVAIA!O15)</f>
        <v>-4.484312447328687E-3</v>
      </c>
      <c r="H17">
        <f>LN(AMOIVAIA!Y16/AMOIVAIA!Y15)</f>
        <v>7.2648023536593198E-4</v>
      </c>
      <c r="K17" s="140"/>
      <c r="L17" s="12" t="s">
        <v>187</v>
      </c>
      <c r="M17" s="13"/>
      <c r="N17" s="148"/>
      <c r="O17" s="148"/>
      <c r="P17" s="148"/>
      <c r="Q17" s="13"/>
      <c r="R17" s="13"/>
      <c r="S17" s="13"/>
      <c r="T17" s="13"/>
      <c r="U17" s="146"/>
    </row>
    <row r="18" spans="1:21" ht="16.2">
      <c r="A18" s="3">
        <f>ΧΑΑ!A17</f>
        <v>43853</v>
      </c>
      <c r="B18">
        <f>LN(ΧΑΑ!AI17/ΧΑΑ!AI16)</f>
        <v>-3.9849369184383728E-3</v>
      </c>
      <c r="C18">
        <f>LN(ΧΑΑ!E17/ΧΑΑ!E16)</f>
        <v>6.8992189479598505</v>
      </c>
      <c r="D18">
        <f>LN(ΧΑΑ!O17/ΧΑΑ!O16)</f>
        <v>-1.2139378604471751E-2</v>
      </c>
      <c r="E18">
        <f>LN(ΧΑΑ!Y17/ΧΑΑ!Y16)</f>
        <v>-6.8728792877620643E-3</v>
      </c>
      <c r="F18">
        <f>LN(AMOIVAIA!E17/AMOIVAIA!E16)</f>
        <v>0</v>
      </c>
      <c r="G18">
        <f>LN(AMOIVAIA!O17/AMOIVAIA!O16)</f>
        <v>1.0432285373406047E-2</v>
      </c>
      <c r="H18">
        <f>LN(AMOIVAIA!Y17/AMOIVAIA!Y16)</f>
        <v>2.17627942259567E-3</v>
      </c>
      <c r="K18" s="140"/>
      <c r="L18" s="12" t="s">
        <v>188</v>
      </c>
      <c r="M18" s="13"/>
      <c r="N18" s="13"/>
      <c r="O18" s="13"/>
      <c r="P18" s="13"/>
      <c r="Q18" s="13"/>
      <c r="R18" s="13"/>
      <c r="S18" s="13"/>
      <c r="T18" s="13"/>
      <c r="U18" s="146"/>
    </row>
    <row r="19" spans="1:21">
      <c r="A19" s="3">
        <f>ΧΑΑ!A18</f>
        <v>43854</v>
      </c>
      <c r="B19">
        <f>LN(ΧΑΑ!AI18/ΧΑΑ!AI17)</f>
        <v>1.0032873473749161E-2</v>
      </c>
      <c r="C19">
        <f>LN(ΧΑΑ!E18/ΧΑΑ!E17)</f>
        <v>1.7000409434415741E-2</v>
      </c>
      <c r="D19">
        <f>LN(ΧΑΑ!O18/ΧΑΑ!O17)</f>
        <v>1.3369845106465834E-2</v>
      </c>
      <c r="E19">
        <f>LN(ΧΑΑ!Y18/ΧΑΑ!Y17)</f>
        <v>6.8728792877620504E-3</v>
      </c>
      <c r="F19">
        <f>LN(AMOIVAIA!E18/AMOIVAIA!E17)</f>
        <v>5.5918132657779345E-3</v>
      </c>
      <c r="G19">
        <f>LN(AMOIVAIA!O18/AMOIVAIA!O17)</f>
        <v>-1.1181629732186915E-2</v>
      </c>
      <c r="H19">
        <f>LN(AMOIVAIA!Y18/AMOIVAIA!Y17)</f>
        <v>2.1715535135077109E-3</v>
      </c>
      <c r="K19" s="140"/>
      <c r="L19" s="12" t="s">
        <v>189</v>
      </c>
      <c r="M19" s="13"/>
      <c r="N19" s="410">
        <f>N7</f>
        <v>-5.6860534543884986E-4</v>
      </c>
      <c r="O19" s="410">
        <f t="shared" ref="O19:T19" si="7">O7</f>
        <v>-2.5524387004203685E-2</v>
      </c>
      <c r="P19" s="410">
        <f t="shared" si="7"/>
        <v>2.1099155378186156E-3</v>
      </c>
      <c r="Q19" s="410">
        <f t="shared" si="7"/>
        <v>-3.0959902831530141E-4</v>
      </c>
      <c r="R19" s="410">
        <f t="shared" si="7"/>
        <v>9.8505338974663585E-5</v>
      </c>
      <c r="S19" s="410">
        <f t="shared" si="7"/>
        <v>-2.9812856868988814E-4</v>
      </c>
      <c r="T19" s="410">
        <f t="shared" si="7"/>
        <v>5.3410061552179069E-5</v>
      </c>
      <c r="U19" s="146"/>
    </row>
    <row r="20" spans="1:21">
      <c r="A20" s="3">
        <f>ΧΑΑ!A19</f>
        <v>43857</v>
      </c>
      <c r="B20">
        <f>LN(ΧΑΑ!AI19/ΧΑΑ!AI18)</f>
        <v>-1.3146845127628287E-2</v>
      </c>
      <c r="C20">
        <f>LN(ΧΑΑ!E19/ΧΑΑ!E18)</f>
        <v>0</v>
      </c>
      <c r="D20">
        <f>LN(ΧΑΑ!O19/ΧΑΑ!O18)</f>
        <v>2.4564001543234725E-3</v>
      </c>
      <c r="E20">
        <f>LN(ΧΑΑ!Y19/ΧΑΑ!Y18)</f>
        <v>0</v>
      </c>
      <c r="F20">
        <f>LN(AMOIVAIA!E19/AMOIVAIA!E18)</f>
        <v>0</v>
      </c>
      <c r="G20">
        <f>LN(AMOIVAIA!O19/AMOIVAIA!O18)</f>
        <v>-3.0030052597695457E-3</v>
      </c>
      <c r="H20">
        <f>LN(AMOIVAIA!Y19/AMOIVAIA!Y18)</f>
        <v>-1.4471782554660287E-3</v>
      </c>
      <c r="K20" s="140"/>
      <c r="L20" s="12" t="s">
        <v>15</v>
      </c>
      <c r="M20" s="13"/>
      <c r="N20" s="412">
        <v>1</v>
      </c>
      <c r="O20" s="412">
        <v>1</v>
      </c>
      <c r="P20" s="412">
        <v>1</v>
      </c>
      <c r="Q20" s="413">
        <v>1</v>
      </c>
      <c r="R20" s="413">
        <v>1</v>
      </c>
      <c r="S20" s="413">
        <v>1</v>
      </c>
      <c r="T20" s="413">
        <v>1</v>
      </c>
      <c r="U20" s="146"/>
    </row>
    <row r="21" spans="1:21">
      <c r="A21" s="3">
        <f>ΧΑΑ!A20</f>
        <v>43858</v>
      </c>
      <c r="B21">
        <f>LN(ΧΑΑ!AI20/ΧΑΑ!AI19)</f>
        <v>-3.0165612708224067E-3</v>
      </c>
      <c r="C21">
        <f>LN(ΧΑΑ!E20/ΧΑΑ!E19)</f>
        <v>0</v>
      </c>
      <c r="D21">
        <f>LN(ΧΑΑ!O20/ΧΑΑ!O19)</f>
        <v>0</v>
      </c>
      <c r="E21">
        <f>LN(ΧΑΑ!Y20/ΧΑΑ!Y19)</f>
        <v>0</v>
      </c>
      <c r="F21">
        <f>LN(AMOIVAIA!E20/AMOIVAIA!E19)</f>
        <v>0</v>
      </c>
      <c r="G21">
        <f>LN(AMOIVAIA!O20/AMOIVAIA!O19)</f>
        <v>-2.2581868835919784E-3</v>
      </c>
      <c r="H21">
        <f>LN(AMOIVAIA!Y20/AMOIVAIA!Y19)</f>
        <v>1.4471782554660718E-3</v>
      </c>
      <c r="K21" s="140"/>
      <c r="L21" s="12" t="s">
        <v>16</v>
      </c>
      <c r="M21" s="13"/>
      <c r="N21" s="414">
        <f>N16</f>
        <v>246</v>
      </c>
      <c r="O21" s="414">
        <f t="shared" ref="O21:T21" si="8">O16</f>
        <v>246</v>
      </c>
      <c r="P21" s="414">
        <f t="shared" si="8"/>
        <v>246</v>
      </c>
      <c r="Q21" s="414">
        <f t="shared" si="8"/>
        <v>246</v>
      </c>
      <c r="R21" s="414">
        <f t="shared" si="8"/>
        <v>246</v>
      </c>
      <c r="S21" s="414">
        <f t="shared" si="8"/>
        <v>246</v>
      </c>
      <c r="T21" s="414">
        <f t="shared" si="8"/>
        <v>246</v>
      </c>
      <c r="U21" s="146"/>
    </row>
    <row r="22" spans="1:21" ht="16.2">
      <c r="A22" s="3">
        <f>ΧΑΑ!A21</f>
        <v>43859</v>
      </c>
      <c r="B22">
        <f>LN(ΧΑΑ!AI21/ΧΑΑ!AI20)</f>
        <v>-2.3811578094792142E-3</v>
      </c>
      <c r="C22">
        <f>LN(ΧΑΑ!E21/ΧΑΑ!E20)</f>
        <v>8.8845599224836817E-3</v>
      </c>
      <c r="D22">
        <f>LN(ΧΑΑ!O21/ΧΑΑ!O20)</f>
        <v>-6.0289324418354466E-3</v>
      </c>
      <c r="E22">
        <f>LN(ΧΑΑ!Y21/ΧΑΑ!Y20)</f>
        <v>0</v>
      </c>
      <c r="F22">
        <f>LN(AMOIVAIA!E21/AMOIVAIA!E20)</f>
        <v>0</v>
      </c>
      <c r="G22">
        <f>LN(AMOIVAIA!O21/AMOIVAIA!O20)</f>
        <v>-1.1368064828173216E-2</v>
      </c>
      <c r="H22">
        <f>LN(AMOIVAIA!Y21/AMOIVAIA!Y20)</f>
        <v>-7.2332733714302797E-4</v>
      </c>
      <c r="K22" s="140" t="s">
        <v>190</v>
      </c>
      <c r="L22" s="12" t="s">
        <v>191</v>
      </c>
      <c r="M22" s="13"/>
      <c r="N22" s="13"/>
      <c r="O22" s="13"/>
      <c r="P22" s="13"/>
      <c r="Q22" s="13"/>
      <c r="R22" s="13"/>
      <c r="S22" s="13"/>
      <c r="T22" s="13"/>
      <c r="U22" s="146"/>
    </row>
    <row r="23" spans="1:21">
      <c r="A23" s="3">
        <f>ΧΑΑ!A22</f>
        <v>43860</v>
      </c>
      <c r="B23">
        <f>LN(ΧΑΑ!AI22/ΧΑΑ!AI21)</f>
        <v>-1.0796792457524858E-2</v>
      </c>
      <c r="C23">
        <f>LN(ΧΑΑ!E22/ΧΑΑ!E21)</f>
        <v>-8.8845599224836418E-3</v>
      </c>
      <c r="D23">
        <f>LN(ΧΑΑ!O22/ΧΑΑ!O21)</f>
        <v>-1.8308002486862353E-2</v>
      </c>
      <c r="E23">
        <f>LN(ΧΑΑ!Y22/ΧΑΑ!Y21)</f>
        <v>-6.8728792877620643E-3</v>
      </c>
      <c r="F23">
        <f>LN(AMOIVAIA!E22/AMOIVAIA!E21)</f>
        <v>0</v>
      </c>
      <c r="G23">
        <f>LN(AMOIVAIA!O22/AMOIVAIA!O21)</f>
        <v>-1.1498785187590396E-2</v>
      </c>
      <c r="H23">
        <f>LN(AMOIVAIA!Y22/AMOIVAIA!Y21)</f>
        <v>-1.4482261763647637E-3</v>
      </c>
      <c r="K23" s="140"/>
      <c r="L23" s="12" t="s">
        <v>192</v>
      </c>
      <c r="M23" s="13"/>
      <c r="N23" s="419">
        <f>((1+N19)^(N20*N16))-1</f>
        <v>-0.13056934181801261</v>
      </c>
      <c r="O23" s="419">
        <f t="shared" ref="O23:T23" si="9">((1+O19)^(O20*O16))-1</f>
        <v>-0.99827153791024237</v>
      </c>
      <c r="P23" s="419">
        <f t="shared" si="9"/>
        <v>0.679493780430523</v>
      </c>
      <c r="Q23" s="419">
        <f t="shared" si="9"/>
        <v>-7.3344260684985785E-2</v>
      </c>
      <c r="R23" s="419">
        <f t="shared" si="9"/>
        <v>2.4527079186991374E-2</v>
      </c>
      <c r="S23" s="419">
        <f t="shared" si="9"/>
        <v>-7.0724995948586611E-2</v>
      </c>
      <c r="T23" s="419">
        <f t="shared" si="9"/>
        <v>1.3225213932368085E-2</v>
      </c>
      <c r="U23" s="146"/>
    </row>
    <row r="24" spans="1:21">
      <c r="A24" s="3">
        <f>ΧΑΑ!A23</f>
        <v>43861</v>
      </c>
      <c r="B24">
        <f>LN(ΧΑΑ!AI23/ΧΑΑ!AI22)</f>
        <v>-1.1254901542838765E-2</v>
      </c>
      <c r="C24">
        <f>LN(ΧΑΑ!E23/ΧΑΑ!E22)</f>
        <v>-2.6119013650850155E-2</v>
      </c>
      <c r="D24">
        <f>LN(ΧΑΑ!O23/ΧΑΑ!O22)</f>
        <v>2.3852876791824939E-3</v>
      </c>
      <c r="E24">
        <f>LN(ΧΑΑ!Y23/ΧΑΑ!Y22)</f>
        <v>0</v>
      </c>
      <c r="F24">
        <f>LN(AMOIVAIA!E23/AMOIVAIA!E22)</f>
        <v>-1.8604656529196783E-3</v>
      </c>
      <c r="G24">
        <f>LN(AMOIVAIA!O23/AMOIVAIA!O22)</f>
        <v>-6.187181377256535E-3</v>
      </c>
      <c r="H24">
        <f>LN(AMOIVAIA!Y23/AMOIVAIA!Y22)</f>
        <v>-1.4503265776466359E-3</v>
      </c>
      <c r="K24" s="140"/>
      <c r="L24" s="141"/>
      <c r="M24" s="141"/>
      <c r="N24" s="141"/>
      <c r="O24" s="141"/>
      <c r="P24" s="141"/>
      <c r="Q24" s="141"/>
      <c r="R24" s="141"/>
      <c r="S24" s="141"/>
      <c r="T24" s="141"/>
      <c r="U24" s="146"/>
    </row>
    <row r="25" spans="1:21">
      <c r="A25" s="3">
        <f>ΧΑΑ!A24</f>
        <v>43864</v>
      </c>
      <c r="B25">
        <f>LN(ΧΑΑ!AI24/ΧΑΑ!AI23)</f>
        <v>-8.1902164756188379E-3</v>
      </c>
      <c r="C25">
        <f>LN(ΧΑΑ!E24/ΧΑΑ!E23)</f>
        <v>9.1186042164343381E-3</v>
      </c>
      <c r="D25">
        <f>LN(ΧΑΑ!O24/ΧΑΑ!O23)</f>
        <v>0</v>
      </c>
      <c r="E25">
        <f>LN(ΧΑΑ!Y24/ΧΑΑ!Y23)</f>
        <v>2.7212563524884794E-2</v>
      </c>
      <c r="F25">
        <f>LN(AMOIVAIA!E24/AMOIVAIA!E23)</f>
        <v>3.7174764001323521E-3</v>
      </c>
      <c r="G25">
        <f>LN(AMOIVAIA!O24/AMOIVAIA!O23)</f>
        <v>1.3102306897189067E-2</v>
      </c>
      <c r="H25">
        <f>LN(AMOIVAIA!Y24/AMOIVAIA!Y23)</f>
        <v>2.8985527540114791E-3</v>
      </c>
      <c r="K25" s="140"/>
      <c r="L25" s="13"/>
      <c r="M25" s="13"/>
      <c r="N25" s="13"/>
      <c r="O25" s="13"/>
      <c r="P25" s="13"/>
      <c r="Q25" s="13"/>
      <c r="R25" s="13"/>
      <c r="S25" s="13"/>
      <c r="T25" s="13"/>
      <c r="U25" s="146"/>
    </row>
    <row r="26" spans="1:21">
      <c r="A26" s="3">
        <f>ΧΑΑ!A25</f>
        <v>43865</v>
      </c>
      <c r="B26">
        <f>LN(ΧΑΑ!AI25/ΧΑΑ!AI24)</f>
        <v>1.4591901676290124E-2</v>
      </c>
      <c r="C26">
        <f>LN(ΧΑΑ!E25/ΧΑΑ!E24)</f>
        <v>0</v>
      </c>
      <c r="D26">
        <f>LN(ΧΑΑ!O25/ΧΑΑ!O24)</f>
        <v>2.3055061816197597E-2</v>
      </c>
      <c r="E26">
        <f>LN(ΧΑΑ!Y25/ΧΑΑ!Y24)</f>
        <v>6.6889881507967101E-3</v>
      </c>
      <c r="F26">
        <f>LN(AMOIVAIA!E25/AMOIVAIA!E24)</f>
        <v>0</v>
      </c>
      <c r="G26">
        <f>LN(AMOIVAIA!O25/AMOIVAIA!O24)</f>
        <v>5.3455644664198981E-3</v>
      </c>
      <c r="H26">
        <f>LN(AMOIVAIA!Y25/AMOIVAIA!Y24)</f>
        <v>1.4461318499997134E-3</v>
      </c>
      <c r="K26" s="140"/>
      <c r="L26" s="13"/>
      <c r="M26" s="12"/>
      <c r="N26" s="13"/>
      <c r="O26" s="142"/>
      <c r="P26" s="142"/>
      <c r="Q26" s="142"/>
      <c r="R26" s="142"/>
      <c r="S26" s="142"/>
      <c r="T26" s="142"/>
      <c r="U26" s="146"/>
    </row>
    <row r="27" spans="1:21">
      <c r="A27" s="3">
        <f>ΧΑΑ!A26</f>
        <v>43866</v>
      </c>
      <c r="B27">
        <f>LN(ΧΑΑ!AI26/ΧΑΑ!AI25)</f>
        <v>4.6143714816247851E-3</v>
      </c>
      <c r="C27">
        <f>LN(ΧΑΑ!E26/ΧΑΑ!E25)</f>
        <v>2.588496935689942E-2</v>
      </c>
      <c r="D27">
        <f>LN(ΧΑΑ!O26/ΧΑΑ!O25)</f>
        <v>1.5562624122283398E-2</v>
      </c>
      <c r="E27">
        <f>LN(ΧΑΑ!Y26/ΧΑΑ!Y25)</f>
        <v>0</v>
      </c>
      <c r="F27">
        <f>LN(AMOIVAIA!E26/AMOIVAIA!E25)</f>
        <v>1.8535686493230564E-3</v>
      </c>
      <c r="G27">
        <f>LN(AMOIVAIA!O26/AMOIVAIA!O25)</f>
        <v>-7.6190479876191359E-4</v>
      </c>
      <c r="H27">
        <f>LN(AMOIVAIA!Y26/AMOIVAIA!Y25)</f>
        <v>2.886004889135073E-3</v>
      </c>
      <c r="K27" s="140"/>
      <c r="L27" s="12" t="s">
        <v>11</v>
      </c>
      <c r="M27" s="12"/>
      <c r="N27" s="410">
        <f>((1+N23)^(1/(N21*N20)))-1</f>
        <v>-5.6860534543889951E-4</v>
      </c>
      <c r="O27" s="410">
        <f t="shared" ref="O27:T27" si="10">((1+O23)^(1/(O21*O20)))-1</f>
        <v>-2.5524387004203675E-2</v>
      </c>
      <c r="P27" s="410">
        <f t="shared" si="10"/>
        <v>2.1099155378185852E-3</v>
      </c>
      <c r="Q27" s="410">
        <f t="shared" si="10"/>
        <v>-3.0959902831528829E-4</v>
      </c>
      <c r="R27" s="410">
        <f t="shared" si="10"/>
        <v>9.8505338974597123E-5</v>
      </c>
      <c r="S27" s="410">
        <f t="shared" si="10"/>
        <v>-2.9812856868993709E-4</v>
      </c>
      <c r="T27" s="410">
        <f t="shared" si="10"/>
        <v>5.3410061552128241E-5</v>
      </c>
      <c r="U27" s="146"/>
    </row>
    <row r="28" spans="1:21">
      <c r="A28" s="3">
        <f>ΧΑΑ!A27</f>
        <v>43867</v>
      </c>
      <c r="B28">
        <f>LN(ΧΑΑ!AI27/ΧΑΑ!AI26)</f>
        <v>4.9933784498610808E-4</v>
      </c>
      <c r="C28">
        <f>LN(ΧΑΑ!E27/ΧΑΑ!E26)</f>
        <v>-8.8845599224836418E-3</v>
      </c>
      <c r="D28">
        <f>LN(ΧΑΑ!O27/ΧΑΑ!O26)</f>
        <v>1.4016401973535783E-2</v>
      </c>
      <c r="E28">
        <f>LN(ΧΑΑ!Y27/ΧΑΑ!Y26)</f>
        <v>0</v>
      </c>
      <c r="F28">
        <f>LN(AMOIVAIA!E27/AMOIVAIA!E26)</f>
        <v>3.6968618813259814E-3</v>
      </c>
      <c r="G28">
        <f>LN(AMOIVAIA!O27/AMOIVAIA!O26)</f>
        <v>-1.1498785187590396E-2</v>
      </c>
      <c r="H28">
        <f>LN(AMOIVAIA!Y27/AMOIVAIA!Y26)</f>
        <v>1.4398850579875444E-3</v>
      </c>
      <c r="K28" s="140"/>
      <c r="L28" s="141" t="s">
        <v>13</v>
      </c>
      <c r="M28" s="141"/>
      <c r="N28" s="141"/>
      <c r="O28" s="141"/>
      <c r="P28" s="141"/>
      <c r="Q28" s="141"/>
      <c r="R28" s="141"/>
      <c r="S28" s="141"/>
      <c r="T28" s="141"/>
      <c r="U28" s="146"/>
    </row>
    <row r="29" spans="1:21">
      <c r="A29" s="3">
        <f>ΧΑΑ!A28</f>
        <v>43868</v>
      </c>
      <c r="B29">
        <f>LN(ΧΑΑ!AI28/ΧΑΑ!AI27)</f>
        <v>-1.1504416434066893E-2</v>
      </c>
      <c r="C29">
        <f>LN(ΧΑΑ!E28/ΧΑΑ!E27)</f>
        <v>-6.916219357394267</v>
      </c>
      <c r="D29">
        <f>LN(ΧΑΑ!O28/ΧΑΑ!O27)</f>
        <v>-2.1159721893946531E-2</v>
      </c>
      <c r="E29">
        <f>LN(ΧΑΑ!Y28/ΧΑΑ!Y27)</f>
        <v>-1.3423020332140661E-2</v>
      </c>
      <c r="F29">
        <f>LN(AMOIVAIA!E28/AMOIVAIA!E27)</f>
        <v>0</v>
      </c>
      <c r="G29">
        <f>LN(AMOIVAIA!O28/AMOIVAIA!O27)</f>
        <v>-6.9632776521449894E-3</v>
      </c>
      <c r="H29">
        <f>LN(AMOIVAIA!Y28/AMOIVAIA!Y27)</f>
        <v>0</v>
      </c>
      <c r="K29" s="150"/>
      <c r="L29" s="151"/>
      <c r="M29" s="151"/>
      <c r="N29" s="141"/>
      <c r="O29" s="141"/>
      <c r="P29" s="141"/>
      <c r="Q29" s="141"/>
      <c r="R29" s="141"/>
      <c r="S29" s="141"/>
      <c r="T29" s="141"/>
      <c r="U29" s="146"/>
    </row>
    <row r="30" spans="1:21">
      <c r="A30" s="3">
        <f>ΧΑΑ!A29</f>
        <v>43871</v>
      </c>
      <c r="B30">
        <f>LN(ΧΑΑ!AI29/ΧΑΑ!AI28)</f>
        <v>-8.7436950665144564E-3</v>
      </c>
      <c r="C30">
        <f>LN(ΧΑΑ!E29/ΧΑΑ!E28)</f>
        <v>0</v>
      </c>
      <c r="D30">
        <f>LN(ΧΑΑ!O29/ΧΑΑ!O28)</f>
        <v>9.4328913248874456E-3</v>
      </c>
      <c r="E30">
        <f>LN(ΧΑΑ!Y29/ΧΑΑ!Y28)</f>
        <v>-1.3605652055778598E-2</v>
      </c>
      <c r="F30">
        <f>LN(AMOIVAIA!E29/AMOIVAIA!E28)</f>
        <v>1.843318494289093E-3</v>
      </c>
      <c r="G30">
        <f>LN(AMOIVAIA!O29/AMOIVAIA!O28)</f>
        <v>1.3878403172077445E-2</v>
      </c>
      <c r="H30">
        <f>LN(AMOIVAIA!Y29/AMOIVAIA!Y28)</f>
        <v>2.1559476550681131E-3</v>
      </c>
      <c r="K30" s="150"/>
      <c r="L30" s="152"/>
      <c r="M30" s="151"/>
      <c r="N30" s="141"/>
      <c r="O30" s="141"/>
      <c r="P30" s="141"/>
      <c r="Q30" s="141"/>
      <c r="R30" s="141"/>
      <c r="S30" s="141"/>
      <c r="T30" s="141"/>
      <c r="U30" s="146"/>
    </row>
    <row r="31" spans="1:21">
      <c r="A31" s="3">
        <f>ΧΑΑ!A30</f>
        <v>43872</v>
      </c>
      <c r="B31">
        <f>LN(ΧΑΑ!AI30/ΧΑΑ!AI29)</f>
        <v>1.5407067479000164E-2</v>
      </c>
      <c r="C31">
        <f>LN(ΧΑΑ!E30/ΧΑΑ!E29)</f>
        <v>3.4401426717332317E-2</v>
      </c>
      <c r="D31">
        <f>LN(ΧΑΑ!O30/ΧΑΑ!O29)</f>
        <v>1.1726830569059137E-2</v>
      </c>
      <c r="E31">
        <f>LN(ΧΑΑ!Y30/ΧΑΑ!Y29)</f>
        <v>-6.8728792877620643E-3</v>
      </c>
      <c r="F31">
        <f>LN(AMOIVAIA!E30/AMOIVAIA!E29)</f>
        <v>1.8399269220072951E-3</v>
      </c>
      <c r="G31">
        <f>LN(AMOIVAIA!O30/AMOIVAIA!O29)</f>
        <v>3.0581063588208724E-3</v>
      </c>
      <c r="H31">
        <f>LN(AMOIVAIA!Y30/AMOIVAIA!Y29)</f>
        <v>4.2980008856754615E-3</v>
      </c>
      <c r="K31" s="150"/>
      <c r="L31" s="151"/>
      <c r="M31" s="151"/>
      <c r="N31" s="141"/>
      <c r="O31" s="141"/>
      <c r="P31" s="141"/>
      <c r="Q31" s="141"/>
      <c r="R31" s="141"/>
      <c r="S31" s="141"/>
      <c r="T31" s="141"/>
      <c r="U31" s="146"/>
    </row>
    <row r="32" spans="1:21">
      <c r="A32" s="3">
        <f>ΧΑΑ!A31</f>
        <v>43873</v>
      </c>
      <c r="B32">
        <f>LN(ΧΑΑ!AI31/ΧΑΑ!AI30)</f>
        <v>6.1050062946233006E-4</v>
      </c>
      <c r="C32">
        <f>LN(ΧΑΑ!E31/ΧΑΑ!E30)</f>
        <v>6.9489250391118791</v>
      </c>
      <c r="D32">
        <f>LN(ΧΑΑ!O31/ΧΑΑ!O30)</f>
        <v>-6.923747367970602E-3</v>
      </c>
      <c r="E32">
        <f>LN(ΧΑΑ!Y31/ΧΑΑ!Y30)</f>
        <v>2.7212563524884794E-2</v>
      </c>
      <c r="F32">
        <f>LN(AMOIVAIA!E31/AMOIVAIA!E30)</f>
        <v>1.8365478073013304E-3</v>
      </c>
      <c r="G32">
        <f>LN(AMOIVAIA!O31/AMOIVAIA!O30)</f>
        <v>7.6306756850264858E-4</v>
      </c>
      <c r="H32">
        <f>LN(AMOIVAIA!Y31/AMOIVAIA!Y30)</f>
        <v>7.1454093786885034E-4</v>
      </c>
      <c r="K32" s="150"/>
      <c r="L32" s="151" t="s">
        <v>17</v>
      </c>
      <c r="M32" s="151"/>
      <c r="N32" s="141"/>
      <c r="O32" s="141"/>
      <c r="P32" s="141"/>
      <c r="Q32" s="141"/>
      <c r="R32" s="141"/>
      <c r="S32" s="141"/>
      <c r="T32" s="141"/>
      <c r="U32" s="146"/>
    </row>
    <row r="33" spans="1:21">
      <c r="A33" s="3">
        <f>ΧΑΑ!A32</f>
        <v>43874</v>
      </c>
      <c r="B33">
        <f>LN(ΧΑΑ!AI32/ΧΑΑ!AI31)</f>
        <v>2.9165327018278496E-3</v>
      </c>
      <c r="C33">
        <f>LN(ΧΑΑ!E32/ΧΑΑ!E31)</f>
        <v>1.5639693206310187E-2</v>
      </c>
      <c r="D33">
        <f>LN(ΧΑΑ!O32/ΧΑΑ!O31)</f>
        <v>9.3001743418703459E-3</v>
      </c>
      <c r="E33">
        <f>LN(ΧΑΑ!Y32/ΧΑΑ!Y31)</f>
        <v>0</v>
      </c>
      <c r="F33">
        <f>LN(AMOIVAIA!E32/AMOIVAIA!E31)</f>
        <v>0</v>
      </c>
      <c r="G33">
        <f>LN(AMOIVAIA!O32/AMOIVAIA!O31)</f>
        <v>4.5662179795811844E-3</v>
      </c>
      <c r="H33">
        <f>LN(AMOIVAIA!Y32/AMOIVAIA!Y31)</f>
        <v>0</v>
      </c>
      <c r="K33" s="150"/>
      <c r="L33" s="151" t="s">
        <v>18</v>
      </c>
      <c r="M33" s="151"/>
      <c r="N33" s="141"/>
      <c r="O33" s="141"/>
      <c r="P33" s="141"/>
      <c r="Q33" s="141"/>
      <c r="R33" s="141"/>
      <c r="S33" s="141"/>
      <c r="T33" s="141"/>
      <c r="U33" s="146"/>
    </row>
    <row r="34" spans="1:21">
      <c r="A34" s="3">
        <f>ΧΑΑ!A33</f>
        <v>43875</v>
      </c>
      <c r="B34">
        <f>LN(ΧΑΑ!AI33/ΧΑΑ!AI32)</f>
        <v>2.2360446539182702E-3</v>
      </c>
      <c r="C34">
        <f>LN(ΧΑΑ!E33/ΧΑΑ!E32)</f>
        <v>1.5848192240023713E-2</v>
      </c>
      <c r="D34">
        <f>LN(ΧΑΑ!O33/ΧΑΑ!O32)</f>
        <v>8.1555915670703596E-3</v>
      </c>
      <c r="E34">
        <f>LN(ΧΑΑ!Y33/ΧΑΑ!Y32)</f>
        <v>0</v>
      </c>
      <c r="F34">
        <f>LN(AMOIVAIA!E33/AMOIVAIA!E32)</f>
        <v>-1.8365478073013922E-3</v>
      </c>
      <c r="G34">
        <f>LN(AMOIVAIA!O33/AMOIVAIA!O32)</f>
        <v>-3.0418274404847771E-3</v>
      </c>
      <c r="H34">
        <f>LN(AMOIVAIA!Y33/AMOIVAIA!Y32)</f>
        <v>-7.1454093786876014E-4</v>
      </c>
      <c r="K34" s="150"/>
      <c r="L34" s="151"/>
      <c r="M34" s="151"/>
      <c r="N34" s="141"/>
      <c r="O34" s="141"/>
      <c r="P34" s="141"/>
      <c r="Q34" s="141"/>
      <c r="R34" s="141"/>
      <c r="S34" s="141"/>
      <c r="T34" s="141"/>
      <c r="U34" s="146"/>
    </row>
    <row r="35" spans="1:21">
      <c r="A35" s="3">
        <f>ΧΑΑ!A34</f>
        <v>43878</v>
      </c>
      <c r="B35">
        <f>LN(ΧΑΑ!AI34/ΧΑΑ!AI33)</f>
        <v>-2.7469114537964378E-3</v>
      </c>
      <c r="C35">
        <f>LN(ΧΑΑ!E34/ΧΑΑ!E33)</f>
        <v>0</v>
      </c>
      <c r="D35">
        <f>LN(ΧΑΑ!O34/ΧΑΑ!O33)</f>
        <v>9.1399745727237074E-3</v>
      </c>
      <c r="E35">
        <f>LN(ΧΑΑ!Y34/ΧΑΑ!Y33)</f>
        <v>0</v>
      </c>
      <c r="F35">
        <f>LN(AMOIVAIA!E34/AMOIVAIA!E33)</f>
        <v>0</v>
      </c>
      <c r="G35">
        <f>LN(AMOIVAIA!O34/AMOIVAIA!O33)</f>
        <v>-9.1813957902909544E-3</v>
      </c>
      <c r="H35">
        <f>LN(AMOIVAIA!Y34/AMOIVAIA!Y33)</f>
        <v>-3.580383345012087E-3</v>
      </c>
      <c r="K35" s="150" t="s">
        <v>190</v>
      </c>
      <c r="L35" s="151"/>
      <c r="M35" s="151"/>
      <c r="N35" s="141"/>
      <c r="O35" s="141"/>
      <c r="P35" s="141"/>
      <c r="Q35" s="141"/>
      <c r="R35" s="141"/>
      <c r="S35" s="141"/>
      <c r="T35" s="141"/>
      <c r="U35" s="146"/>
    </row>
    <row r="36" spans="1:21">
      <c r="A36" s="3">
        <f>ΧΑΑ!A35</f>
        <v>43879</v>
      </c>
      <c r="B36">
        <f>LN(ΧΑΑ!AI35/ΧΑΑ!AI34)</f>
        <v>-8.68103661430779E-3</v>
      </c>
      <c r="C36">
        <f>LN(ΧΑΑ!E35/ΧΑΑ!E34)</f>
        <v>-6.447862475828943E-2</v>
      </c>
      <c r="D36">
        <f>LN(ΧΑΑ!O35/ΧΑΑ!O34)</f>
        <v>-3.3884474787798748E-3</v>
      </c>
      <c r="E36">
        <f>LN(ΧΑΑ!Y35/ΧΑΑ!Y34)</f>
        <v>-2.72125635248847E-2</v>
      </c>
      <c r="F36">
        <f>LN(AMOIVAIA!E35/AMOIVAIA!E34)</f>
        <v>0</v>
      </c>
      <c r="G36">
        <f>LN(AMOIVAIA!O35/AMOIVAIA!O34)</f>
        <v>4.6012351117166563E-3</v>
      </c>
      <c r="H36">
        <f>LN(AMOIVAIA!Y35/AMOIVAIA!Y34)</f>
        <v>1.433692001848616E-3</v>
      </c>
      <c r="K36" s="150"/>
      <c r="L36" s="151"/>
      <c r="M36" s="151"/>
      <c r="N36" s="141"/>
      <c r="O36" s="141"/>
      <c r="P36" s="141"/>
      <c r="Q36" s="141"/>
      <c r="R36" s="141"/>
      <c r="S36" s="141"/>
      <c r="T36" s="141"/>
      <c r="U36" s="146"/>
    </row>
    <row r="37" spans="1:21">
      <c r="A37" s="3">
        <f>ΧΑΑ!A36</f>
        <v>43880</v>
      </c>
      <c r="B37">
        <f>LN(ΧΑΑ!AI36/ΧΑΑ!AI35)</f>
        <v>5.4467437869063053E-3</v>
      </c>
      <c r="C37">
        <f>LN(ΧΑΑ!E36/ΧΑΑ!E35)</f>
        <v>5.6812296342916332E-2</v>
      </c>
      <c r="D37">
        <f>LN(ΧΑΑ!O36/ΧΑΑ!O35)</f>
        <v>1.0246945737994371E-2</v>
      </c>
      <c r="E37">
        <f>LN(ΧΑΑ!Y36/ΧΑΑ!Y35)</f>
        <v>0</v>
      </c>
      <c r="F37">
        <f>LN(AMOIVAIA!E36/AMOIVAIA!E35)</f>
        <v>0</v>
      </c>
      <c r="G37">
        <f>LN(AMOIVAIA!O36/AMOIVAIA!O35)</f>
        <v>-3.8328908557074405E-3</v>
      </c>
      <c r="H37">
        <f>LN(AMOIVAIA!Y36/AMOIVAIA!Y35)</f>
        <v>-7.1658906685194391E-4</v>
      </c>
      <c r="K37" s="150"/>
      <c r="L37" s="151"/>
      <c r="M37" s="151"/>
      <c r="N37" s="141"/>
      <c r="O37" s="141"/>
      <c r="P37" s="141"/>
      <c r="Q37" s="141"/>
      <c r="R37" s="141"/>
      <c r="S37" s="141"/>
      <c r="T37" s="141"/>
      <c r="U37" s="146"/>
    </row>
    <row r="38" spans="1:21">
      <c r="A38" s="3">
        <f>ΧΑΑ!A37</f>
        <v>43881</v>
      </c>
      <c r="B38">
        <f>LN(ΧΑΑ!AI37/ΧΑΑ!AI36)</f>
        <v>-4.0658459840433158E-3</v>
      </c>
      <c r="C38">
        <f>LN(ΧΑΑ!E37/ΧΑΑ!E36)</f>
        <v>-8.1818638246506543E-3</v>
      </c>
      <c r="D38">
        <f>LN(ΧΑΑ!O37/ΧΑΑ!O36)</f>
        <v>1.0143009965054765E-2</v>
      </c>
      <c r="E38">
        <f>LN(ΧΑΑ!Y37/ΧΑΑ!Y36)</f>
        <v>0</v>
      </c>
      <c r="F38">
        <f>LN(AMOIVAIA!E37/AMOIVAIA!E36)</f>
        <v>0</v>
      </c>
      <c r="G38">
        <f>LN(AMOIVAIA!O37/AMOIVAIA!O36)</f>
        <v>-2.0171358863779312E-2</v>
      </c>
      <c r="H38">
        <f>LN(AMOIVAIA!Y37/AMOIVAIA!Y36)</f>
        <v>-2.8715023320230767E-3</v>
      </c>
      <c r="K38" s="150" t="s">
        <v>193</v>
      </c>
      <c r="L38" s="151"/>
      <c r="M38" s="151"/>
      <c r="N38" s="141"/>
      <c r="O38" s="141"/>
      <c r="P38" s="141"/>
      <c r="Q38" s="141"/>
      <c r="R38" s="141"/>
      <c r="S38" s="141"/>
      <c r="T38" s="141"/>
      <c r="U38" s="146"/>
    </row>
    <row r="39" spans="1:21" ht="15" thickBot="1">
      <c r="A39" s="3">
        <f>ΧΑΑ!A38</f>
        <v>43882</v>
      </c>
      <c r="B39">
        <f>LN(ΧΑΑ!AI38/ΧΑΑ!AI37)</f>
        <v>-2.2203325039359428E-2</v>
      </c>
      <c r="C39">
        <f>LN(ΧΑΑ!E38/ΧΑΑ!E37)</f>
        <v>0</v>
      </c>
      <c r="D39">
        <f>LN(ΧΑΑ!O38/ΧΑΑ!O37)</f>
        <v>-5.6351135258650232E-3</v>
      </c>
      <c r="E39">
        <f>LN(ΧΑΑ!Y38/ΧΑΑ!Y37)</f>
        <v>-6.9204428445737952E-3</v>
      </c>
      <c r="F39">
        <f>LN(AMOIVAIA!E38/AMOIVAIA!E37)</f>
        <v>-5.529968009461198E-3</v>
      </c>
      <c r="G39">
        <f>LN(AMOIVAIA!O38/AMOIVAIA!O37)</f>
        <v>-8.3313463516693345E-2</v>
      </c>
      <c r="H39">
        <f>LN(AMOIVAIA!Y38/AMOIVAIA!Y37)</f>
        <v>-1.6673093740947199E-2</v>
      </c>
      <c r="K39" s="153"/>
      <c r="L39" s="154"/>
      <c r="M39" s="154"/>
      <c r="N39" s="155"/>
      <c r="O39" s="155"/>
      <c r="P39" s="155"/>
      <c r="Q39" s="155"/>
      <c r="R39" s="155"/>
      <c r="S39" s="155"/>
      <c r="T39" s="155"/>
      <c r="U39" s="156"/>
    </row>
    <row r="40" spans="1:21">
      <c r="A40" s="3">
        <f>ΧΑΑ!A39</f>
        <v>43885</v>
      </c>
      <c r="B40">
        <f>LN(ΧΑΑ!AI39/ΧΑΑ!AI38)</f>
        <v>-8.7330056985179386E-2</v>
      </c>
      <c r="C40">
        <f>LN(ΧΑΑ!E39/ΧΑΑ!E38)</f>
        <v>-4.051776573786605E-2</v>
      </c>
      <c r="D40">
        <f>LN(ΧΑΑ!O39/ΧΑΑ!O38)</f>
        <v>-8.4801639635570844E-2</v>
      </c>
      <c r="E40">
        <f>LN(ΧΑΑ!Y39/ΧΑΑ!Y38)</f>
        <v>0</v>
      </c>
      <c r="F40">
        <f>LN(AMOIVAIA!E39/AMOIVAIA!E38)</f>
        <v>-3.7037079374844144E-3</v>
      </c>
      <c r="G40">
        <f>LN(AMOIVAIA!O39/AMOIVAIA!O38)</f>
        <v>2.0236778287352916E-2</v>
      </c>
      <c r="H40">
        <f>LN(AMOIVAIA!Y39/AMOIVAIA!Y38)</f>
        <v>7.3072710595313843E-4</v>
      </c>
    </row>
    <row r="41" spans="1:21" ht="15" thickBot="1">
      <c r="A41" s="3">
        <f>ΧΑΑ!A40</f>
        <v>43886</v>
      </c>
      <c r="B41">
        <f>LN(ΧΑΑ!AI40/ΧΑΑ!AI39)</f>
        <v>1.8715440706645686E-2</v>
      </c>
      <c r="C41">
        <f>LN(ΧΑΑ!E40/ΧΑΑ!E39)</f>
        <v>8.5187453163279546E-3</v>
      </c>
      <c r="D41">
        <f>LN(ΧΑΑ!O40/ΧΑΑ!O39)</f>
        <v>3.8539703397216345E-2</v>
      </c>
      <c r="E41">
        <f>LN(ΧΑΑ!Y40/ΧΑΑ!Y39)</f>
        <v>0</v>
      </c>
      <c r="F41">
        <f>LN(AMOIVAIA!E40/AMOIVAIA!E39)</f>
        <v>-5.581409838195041E-3</v>
      </c>
      <c r="G41">
        <f>LN(AMOIVAIA!O40/AMOIVAIA!O39)</f>
        <v>-2.5360615287222301E-2</v>
      </c>
      <c r="H41">
        <f>LN(AMOIVAIA!Y40/AMOIVAIA!Y39)</f>
        <v>-1.0279091974647478E-2</v>
      </c>
    </row>
    <row r="42" spans="1:21">
      <c r="A42" s="3">
        <f>ΧΑΑ!A41</f>
        <v>43887</v>
      </c>
      <c r="B42">
        <f>LN(ΧΑΑ!AI41/ΧΑΑ!AI40)</f>
        <v>-2.7318356886065313E-2</v>
      </c>
      <c r="C42">
        <f>LN(ΧΑΑ!E41/ΧΑΑ!E40)</f>
        <v>-1.6631412096727669E-2</v>
      </c>
      <c r="D42">
        <f>LN(ΧΑΑ!O41/ΧΑΑ!O40)</f>
        <v>-4.105353076426161E-2</v>
      </c>
      <c r="E42">
        <f>LN(ΧΑΑ!Y41/ΧΑΑ!Y40)</f>
        <v>0</v>
      </c>
      <c r="F42">
        <f>LN(AMOIVAIA!E41/AMOIVAIA!E40)</f>
        <v>-5.6127369049575482E-3</v>
      </c>
      <c r="G42">
        <f>LN(AMOIVAIA!O41/AMOIVAIA!O40)</f>
        <v>-5.2736296080943233E-2</v>
      </c>
      <c r="H42">
        <f>LN(AMOIVAIA!Y41/AMOIVAIA!Y40)</f>
        <v>-1.4121379217210385E-2</v>
      </c>
      <c r="L42" s="420" t="s">
        <v>467</v>
      </c>
      <c r="M42" s="411" t="s">
        <v>459</v>
      </c>
      <c r="N42" s="411" t="s">
        <v>460</v>
      </c>
      <c r="O42" s="411" t="s">
        <v>461</v>
      </c>
      <c r="P42" s="411" t="s">
        <v>462</v>
      </c>
      <c r="Q42" s="411" t="s">
        <v>463</v>
      </c>
      <c r="R42" s="411" t="s">
        <v>464</v>
      </c>
    </row>
    <row r="43" spans="1:21">
      <c r="A43" s="3">
        <f>ΧΑΑ!A42</f>
        <v>43888</v>
      </c>
      <c r="B43">
        <f>LN(ΧΑΑ!AI42/ΧΑΑ!AI41)</f>
        <v>-5.381732302548603E-2</v>
      </c>
      <c r="C43">
        <f>LN(ΧΑΑ!E42/ΧΑΑ!E41)</f>
        <v>0</v>
      </c>
      <c r="D43">
        <f>LN(ΧΑΑ!O42/ΧΑΑ!O41)</f>
        <v>-2.7559794793076572E-2</v>
      </c>
      <c r="E43">
        <f>LN(ΧΑΑ!Y42/ΧΑΑ!Y41)</f>
        <v>-2.8170876966696335E-2</v>
      </c>
      <c r="F43">
        <f>LN(AMOIVAIA!E42/AMOIVAIA!E41)</f>
        <v>-1.1320875624482311E-2</v>
      </c>
      <c r="G43">
        <f>LN(AMOIVAIA!O42/AMOIVAIA!O41)</f>
        <v>-6.4297876208001717E-2</v>
      </c>
      <c r="H43">
        <f>LN(AMOIVAIA!Y42/AMOIVAIA!Y41)</f>
        <v>-1.4323652353309953E-2</v>
      </c>
      <c r="L43" s="200" t="s">
        <v>459</v>
      </c>
      <c r="M43" s="200">
        <v>1</v>
      </c>
      <c r="N43" s="200"/>
      <c r="O43" s="200"/>
      <c r="P43" s="200"/>
      <c r="Q43" s="200"/>
      <c r="R43" s="200"/>
    </row>
    <row r="44" spans="1:21">
      <c r="A44" s="3">
        <f>ΧΑΑ!A43</f>
        <v>43889</v>
      </c>
      <c r="B44">
        <f>LN(ΧΑΑ!AI43/ΧΑΑ!AI42)</f>
        <v>-6.5132673739505306E-2</v>
      </c>
      <c r="C44">
        <f>LN(ΧΑΑ!E43/ΧΑΑ!E42)</f>
        <v>0</v>
      </c>
      <c r="D44">
        <f>LN(ΧΑΑ!O43/ΧΑΑ!O42)</f>
        <v>-4.5387164052730015E-2</v>
      </c>
      <c r="E44">
        <f>LN(ΧΑΑ!Y43/ΧΑΑ!Y42)</f>
        <v>1.4184634991956381E-2</v>
      </c>
      <c r="F44">
        <f>LN(AMOIVAIA!E43/AMOIVAIA!E42)</f>
        <v>5.6764580048053424E-3</v>
      </c>
      <c r="G44">
        <f>LN(AMOIVAIA!O43/AMOIVAIA!O42)</f>
        <v>6.2491190983052808E-2</v>
      </c>
      <c r="H44">
        <f>LN(AMOIVAIA!Y43/AMOIVAIA!Y42)</f>
        <v>1.2825524732287936E-2</v>
      </c>
      <c r="L44" s="200" t="s">
        <v>460</v>
      </c>
      <c r="M44" s="200">
        <v>0.25550653818983093</v>
      </c>
      <c r="N44" s="200">
        <v>1</v>
      </c>
      <c r="O44" s="200"/>
      <c r="P44" s="200"/>
      <c r="Q44" s="200"/>
      <c r="R44" s="200"/>
    </row>
    <row r="45" spans="1:21">
      <c r="A45" s="3">
        <f>ΧΑΑ!A44</f>
        <v>43893</v>
      </c>
      <c r="B45">
        <f>LN(ΧΑΑ!AI44/ΧΑΑ!AI43)</f>
        <v>6.1862632067154297E-2</v>
      </c>
      <c r="C45">
        <f>LN(ΧΑΑ!E44/ΧΑΑ!E43)</f>
        <v>0</v>
      </c>
      <c r="D45">
        <f>LN(ΧΑΑ!O44/ΧΑΑ!O43)</f>
        <v>7.7843083120375231E-2</v>
      </c>
      <c r="E45">
        <f>LN(ΧΑΑ!Y44/ΧΑΑ!Y43)</f>
        <v>0</v>
      </c>
      <c r="F45">
        <f>LN(AMOIVAIA!E44/AMOIVAIA!E43)</f>
        <v>1.8850146957712041E-3</v>
      </c>
      <c r="G45">
        <f>LN(AMOIVAIA!O44/AMOIVAIA!O43)</f>
        <v>5.4102927282474794E-3</v>
      </c>
      <c r="H45">
        <f>LN(AMOIVAIA!Y44/AMOIVAIA!Y43)</f>
        <v>1.4981276210219918E-3</v>
      </c>
      <c r="L45" s="200" t="s">
        <v>461</v>
      </c>
      <c r="M45" s="200">
        <v>0.10991003899558548</v>
      </c>
      <c r="N45" s="200">
        <v>0.18450251622190708</v>
      </c>
      <c r="O45" s="200">
        <v>1</v>
      </c>
      <c r="P45" s="200"/>
      <c r="Q45" s="200"/>
      <c r="R45" s="200"/>
    </row>
    <row r="46" spans="1:21">
      <c r="A46" s="3">
        <f>ΧΑΑ!A45</f>
        <v>43894</v>
      </c>
      <c r="B46">
        <f>LN(ΧΑΑ!AI45/ΧΑΑ!AI44)</f>
        <v>5.4917306793681245E-3</v>
      </c>
      <c r="C46">
        <f>LN(ΧΑΑ!E45/ΧΑΑ!E44)</f>
        <v>4.0841160603953999E-2</v>
      </c>
      <c r="D46">
        <f>LN(ΧΑΑ!O45/ΧΑΑ!O44)</f>
        <v>3.022123302200274E-2</v>
      </c>
      <c r="E46">
        <f>LN(ΧΑΑ!Y45/ΧΑΑ!Y44)</f>
        <v>0</v>
      </c>
      <c r="F46">
        <f>LN(AMOIVAIA!E45/AMOIVAIA!E44)</f>
        <v>-3.7735893836393797E-3</v>
      </c>
      <c r="G46">
        <f>LN(AMOIVAIA!O45/AMOIVAIA!O44)</f>
        <v>-5.2619428900360712E-2</v>
      </c>
      <c r="H46">
        <f>LN(AMOIVAIA!Y45/AMOIVAIA!Y44)</f>
        <v>-1.1291049574265596E-2</v>
      </c>
      <c r="L46" s="200" t="s">
        <v>462</v>
      </c>
      <c r="M46" s="200">
        <v>5.8551288754892593E-2</v>
      </c>
      <c r="N46" s="200">
        <v>0.25780086003006936</v>
      </c>
      <c r="O46" s="200">
        <v>1.9877429320297527E-2</v>
      </c>
      <c r="P46" s="200">
        <v>1</v>
      </c>
      <c r="Q46" s="200"/>
      <c r="R46" s="200"/>
    </row>
    <row r="47" spans="1:21">
      <c r="A47" s="3">
        <f>ΧΑΑ!A46</f>
        <v>43895</v>
      </c>
      <c r="B47">
        <f>LN(ΧΑΑ!AI46/ΧΑΑ!AI45)</f>
        <v>-5.6557030334532229E-2</v>
      </c>
      <c r="C47">
        <f>LN(ΧΑΑ!E46/ΧΑΑ!E45)</f>
        <v>-4.0841160603953958E-2</v>
      </c>
      <c r="D47">
        <f>LN(ΧΑΑ!O46/ΧΑΑ!O45)</f>
        <v>-1.8394142155974503E-2</v>
      </c>
      <c r="E47">
        <f>LN(ΧΑΑ!Y46/ΧΑΑ!Y45)</f>
        <v>0</v>
      </c>
      <c r="F47">
        <f>LN(AMOIVAIA!E46/AMOIVAIA!E45)</f>
        <v>-1.5238390104932498E-2</v>
      </c>
      <c r="G47">
        <f>LN(AMOIVAIA!O46/AMOIVAIA!O45)</f>
        <v>-6.0565381864994335E-2</v>
      </c>
      <c r="H47">
        <f>LN(AMOIVAIA!Y46/AMOIVAIA!Y45)</f>
        <v>-1.7564407258290071E-2</v>
      </c>
      <c r="L47" s="200" t="s">
        <v>463</v>
      </c>
      <c r="M47" s="200">
        <v>0.24772272408098248</v>
      </c>
      <c r="N47" s="200">
        <v>0.68444536924201516</v>
      </c>
      <c r="O47" s="200">
        <v>0.17171546153841363</v>
      </c>
      <c r="P47" s="200">
        <v>0.47576461381449825</v>
      </c>
      <c r="Q47" s="200">
        <v>1</v>
      </c>
      <c r="R47" s="200"/>
    </row>
    <row r="48" spans="1:21" ht="15" thickBot="1">
      <c r="A48" s="3">
        <f>ΧΑΑ!A47</f>
        <v>43896</v>
      </c>
      <c r="B48">
        <f>LN(ΧΑΑ!AI47/ΧΑΑ!AI46)</f>
        <v>-6.1495333252947766E-2</v>
      </c>
      <c r="C48">
        <f>LN(ΧΑΑ!E47/ΧΑΑ!E46)</f>
        <v>-1.691270078654061E-2</v>
      </c>
      <c r="D48">
        <f>LN(ΧΑΑ!O47/ΧΑΑ!O46)</f>
        <v>-2.8878340738686972E-2</v>
      </c>
      <c r="E48">
        <f>LN(ΧΑΑ!Y47/ΧΑΑ!Y46)</f>
        <v>-8.062973440010919E-2</v>
      </c>
      <c r="F48">
        <f>LN(AMOIVAIA!E47/AMOIVAIA!E46)</f>
        <v>-4.3143946001848205E-2</v>
      </c>
      <c r="G48">
        <f>LN(AMOIVAIA!O47/AMOIVAIA!O46)</f>
        <v>-0.14031597296174458</v>
      </c>
      <c r="H48">
        <f>LN(AMOIVAIA!Y47/AMOIVAIA!Y46)</f>
        <v>-4.0886197916636793E-2</v>
      </c>
      <c r="L48" s="201" t="s">
        <v>464</v>
      </c>
      <c r="M48" s="201">
        <v>0.19219372813182195</v>
      </c>
      <c r="N48" s="201">
        <v>0.41298560217694241</v>
      </c>
      <c r="O48" s="201">
        <v>6.2367633306455825E-2</v>
      </c>
      <c r="P48" s="201">
        <v>0.82685946098950291</v>
      </c>
      <c r="Q48" s="201">
        <v>0.7498479977443675</v>
      </c>
      <c r="R48" s="201">
        <v>1</v>
      </c>
    </row>
    <row r="49" spans="1:8">
      <c r="A49" s="3">
        <f>ΧΑΑ!A48</f>
        <v>43899</v>
      </c>
      <c r="B49">
        <f>LN(ΧΑΑ!AI48/ΧΑΑ!AI47)</f>
        <v>-0.14372676829056868</v>
      </c>
      <c r="C49">
        <f>LN(ΧΑΑ!E48/ΧΑΑ!E47)</f>
        <v>-4.3322681987298522E-2</v>
      </c>
      <c r="D49">
        <f>LN(ΧΑΑ!O48/ΧΑΑ!O47)</f>
        <v>-0.15393838813768046</v>
      </c>
      <c r="E49">
        <f>LN(ΧΑΑ!Y48/ΧΑΑ!Y47)</f>
        <v>0</v>
      </c>
      <c r="F49">
        <f>LN(AMOIVAIA!E48/AMOIVAIA!E47)</f>
        <v>1.1952333523841173E-2</v>
      </c>
      <c r="G49">
        <f>LN(AMOIVAIA!O48/AMOIVAIA!O47)</f>
        <v>5.6321189511540616E-2</v>
      </c>
      <c r="H49">
        <f>LN(AMOIVAIA!Y48/AMOIVAIA!Y47)</f>
        <v>1.9078480105238365E-2</v>
      </c>
    </row>
    <row r="50" spans="1:8">
      <c r="A50" s="3">
        <f>ΧΑΑ!A49</f>
        <v>43900</v>
      </c>
      <c r="B50">
        <f>LN(ΧΑΑ!AI49/ΧΑΑ!AI48)</f>
        <v>5.7625740547745705E-2</v>
      </c>
      <c r="C50">
        <f>LN(ΧΑΑ!E49/ΧΑΑ!E48)</f>
        <v>0</v>
      </c>
      <c r="D50">
        <f>LN(ΧΑΑ!O49/ΧΑΑ!O48)</f>
        <v>3.933500539867673E-2</v>
      </c>
      <c r="E50">
        <f>LN(ΧΑΑ!Y49/ΧΑΑ!Y48)</f>
        <v>0</v>
      </c>
      <c r="F50">
        <f>LN(AMOIVAIA!E49/AMOIVAIA!E48)</f>
        <v>3.9525743158233418E-3</v>
      </c>
      <c r="G50">
        <f>LN(AMOIVAIA!O49/AMOIVAIA!O48)</f>
        <v>-3.3410679991008586E-2</v>
      </c>
      <c r="H50">
        <f>LN(AMOIVAIA!Y49/AMOIVAIA!Y48)</f>
        <v>-2.3649991314978564E-3</v>
      </c>
    </row>
    <row r="51" spans="1:8">
      <c r="A51" s="3">
        <f>ΧΑΑ!A50</f>
        <v>43901</v>
      </c>
      <c r="B51">
        <f>LN(ΧΑΑ!AI50/ΧΑΑ!AI49)</f>
        <v>-4.18837066306052E-2</v>
      </c>
      <c r="C51">
        <f>LN(ΧΑΑ!E50/ΧΑΑ!E49)</f>
        <v>0</v>
      </c>
      <c r="D51">
        <f>LN(ΧΑΑ!O50/ΧΑΑ!O49)</f>
        <v>-2.8612322810321234E-3</v>
      </c>
      <c r="E51">
        <f>LN(ΧΑΑ!Y50/ΧΑΑ!Y49)</f>
        <v>0</v>
      </c>
      <c r="F51">
        <f>LN(AMOIVAIA!E50/AMOIVAIA!E49)</f>
        <v>-1.9920977494554539E-2</v>
      </c>
      <c r="G51">
        <f>LN(AMOIVAIA!O50/AMOIVAIA!O49)</f>
        <v>-9.7464253535600787E-2</v>
      </c>
      <c r="H51">
        <f>LN(AMOIVAIA!Y50/AMOIVAIA!Y49)</f>
        <v>-3.2895063824982342E-2</v>
      </c>
    </row>
    <row r="52" spans="1:8">
      <c r="A52" s="3">
        <f>ΧΑΑ!A51</f>
        <v>43902</v>
      </c>
      <c r="B52">
        <f>LN(ΧΑΑ!AI51/ΧΑΑ!AI50)</f>
        <v>-0.11217412699631719</v>
      </c>
      <c r="C52">
        <f>LN(ΧΑΑ!E51/ΧΑΑ!E50)</f>
        <v>-8.2718038908066518E-2</v>
      </c>
      <c r="D52">
        <f>LN(ΧΑΑ!O51/ΧΑΑ!O50)</f>
        <v>-8.8314648384837727E-2</v>
      </c>
      <c r="E52">
        <f>LN(ΧΑΑ!Y51/ΧΑΑ!Y50)</f>
        <v>-3.8915416249673498E-2</v>
      </c>
      <c r="F52">
        <f>LN(AMOIVAIA!E51/AMOIVAIA!E50)</f>
        <v>-1.6227536621756695E-2</v>
      </c>
      <c r="G52">
        <f>LN(AMOIVAIA!O51/AMOIVAIA!O50)</f>
        <v>2.1001389534387883E-2</v>
      </c>
      <c r="H52">
        <f>LN(AMOIVAIA!Y51/AMOIVAIA!Y50)</f>
        <v>1.62999221093097E-3</v>
      </c>
    </row>
    <row r="53" spans="1:8">
      <c r="A53" s="3">
        <f>ΧΑΑ!A52</f>
        <v>43903</v>
      </c>
      <c r="B53">
        <f>LN(ΧΑΑ!AI52/ΧΑΑ!AI51)</f>
        <v>2.461335417733275E-2</v>
      </c>
      <c r="C53">
        <f>LN(ΧΑΑ!E52/ΧΑΑ!E51)</f>
        <v>-2.9166397208197921E-2</v>
      </c>
      <c r="D53">
        <f>LN(ΧΑΑ!O52/ΧΑΑ!O51)</f>
        <v>-4.1539518441323323E-2</v>
      </c>
      <c r="E53">
        <f>LN(ΧΑΑ!Y52/ΧΑΑ!Y51)</f>
        <v>0</v>
      </c>
      <c r="F53">
        <f>LN(AMOIVAIA!E52/AMOIVAIA!E51)</f>
        <v>-2.0661892063956744E-2</v>
      </c>
      <c r="G53">
        <f>LN(AMOIVAIA!O52/AMOIVAIA!O51)</f>
        <v>-0.11518860459408888</v>
      </c>
      <c r="H53">
        <f>LN(AMOIVAIA!Y52/AMOIVAIA!Y51)</f>
        <v>-5.7829265367335972E-2</v>
      </c>
    </row>
    <row r="54" spans="1:8">
      <c r="A54" s="3">
        <f>ΧΑΑ!A53</f>
        <v>43906</v>
      </c>
      <c r="B54">
        <f>LN(ΧΑΑ!AI53/ΧΑΑ!AI52)</f>
        <v>-0.13058268529517469</v>
      </c>
      <c r="C54">
        <f>LN(ΧΑΑ!E53/ΧΑΑ!E52)</f>
        <v>-0.13247495434821802</v>
      </c>
      <c r="D54">
        <f>LN(ΧΑΑ!O53/ΧΑΑ!O52)</f>
        <v>-5.879106726383386E-2</v>
      </c>
      <c r="E54">
        <f>LN(ΧΑΑ!Y53/ΧΑΑ!Y52)</f>
        <v>-3.2260862218221435E-2</v>
      </c>
      <c r="F54">
        <f>LN(AMOIVAIA!E53/AMOIVAIA!E52)</f>
        <v>-4.0474107927774686E-2</v>
      </c>
      <c r="G54">
        <f>LN(AMOIVAIA!O53/AMOIVAIA!O52)</f>
        <v>2.3051868195102635E-2</v>
      </c>
      <c r="H54">
        <f>LN(AMOIVAIA!Y53/AMOIVAIA!Y52)</f>
        <v>-4.139736852922403E-2</v>
      </c>
    </row>
    <row r="55" spans="1:8">
      <c r="A55" s="3">
        <f>ΧΑΑ!A54</f>
        <v>43907</v>
      </c>
      <c r="B55">
        <f>LN(ΧΑΑ!AI54/ΧΑΑ!AI53)</f>
        <v>1.5445746157204206E-2</v>
      </c>
      <c r="C55">
        <f>LN(ΧΑΑ!E54/ΧΑΑ!E53)</f>
        <v>0</v>
      </c>
      <c r="D55">
        <f>LN(ΧΑΑ!O54/ΧΑΑ!O53)</f>
        <v>9.4051130220314041E-2</v>
      </c>
      <c r="E55">
        <f>LN(ΧΑΑ!Y54/ΧΑΑ!Y53)</f>
        <v>5.5791359628415513E-2</v>
      </c>
      <c r="F55">
        <f>LN(AMOIVAIA!E54/AMOIVAIA!E53)</f>
        <v>-6.0488761480650716E-2</v>
      </c>
      <c r="G55">
        <f>LN(AMOIVAIA!O54/AMOIVAIA!O53)</f>
        <v>-8.0754140055453068E-3</v>
      </c>
      <c r="H55">
        <f>LN(AMOIVAIA!Y54/AMOIVAIA!Y53)</f>
        <v>-1.9065488977456746E-2</v>
      </c>
    </row>
    <row r="56" spans="1:8">
      <c r="A56" s="3">
        <f>ΧΑΑ!A55</f>
        <v>43908</v>
      </c>
      <c r="B56">
        <f>LN(ΧΑΑ!AI55/ΧΑΑ!AI54)</f>
        <v>-9.3742070529222454E-3</v>
      </c>
      <c r="C56">
        <f>LN(ΧΑΑ!E55/ΧΑΑ!E54)</f>
        <v>9.1818948707089065E-2</v>
      </c>
      <c r="D56">
        <f>LN(ΧΑΑ!O55/ΧΑΑ!O54)</f>
        <v>2.0265697459583142E-2</v>
      </c>
      <c r="E56">
        <f>LN(ΧΑΑ!Y55/ΧΑΑ!Y54)</f>
        <v>0</v>
      </c>
      <c r="F56">
        <f>LN(AMOIVAIA!E55/AMOIVAIA!E54)</f>
        <v>7.5591529666407462E-2</v>
      </c>
      <c r="G56">
        <f>LN(AMOIVAIA!O55/AMOIVAIA!O54)</f>
        <v>6.7911205616210363E-2</v>
      </c>
      <c r="H56">
        <f>LN(AMOIVAIA!Y55/AMOIVAIA!Y54)</f>
        <v>7.0763377764646682E-2</v>
      </c>
    </row>
    <row r="57" spans="1:8">
      <c r="A57" s="3">
        <f>ΧΑΑ!A56</f>
        <v>43909</v>
      </c>
      <c r="B57">
        <f>LN(ΧΑΑ!AI56/ΧΑΑ!AI55)</f>
        <v>7.4967940254585808E-2</v>
      </c>
      <c r="C57">
        <f>LN(ΧΑΑ!E56/ΧΑΑ!E55)</f>
        <v>0</v>
      </c>
      <c r="D57">
        <f>LN(ΧΑΑ!O56/ΧΑΑ!O55)</f>
        <v>3.9339414560032294E-2</v>
      </c>
      <c r="E57">
        <f>LN(ΧΑΑ!Y56/ΧΑΑ!Y55)</f>
        <v>0</v>
      </c>
      <c r="F57">
        <f>LN(AMOIVAIA!E56/AMOIVAIA!E55)</f>
        <v>-6.4447054426420951E-3</v>
      </c>
      <c r="G57">
        <f>LN(AMOIVAIA!O56/AMOIVAIA!O55)</f>
        <v>4.3243303209265387E-2</v>
      </c>
      <c r="H57">
        <f>LN(AMOIVAIA!Y56/AMOIVAIA!Y55)</f>
        <v>3.4100629805419642E-3</v>
      </c>
    </row>
    <row r="58" spans="1:8">
      <c r="A58" s="3">
        <f>ΧΑΑ!A57</f>
        <v>43910</v>
      </c>
      <c r="B58">
        <f>LN(ΧΑΑ!AI57/ΧΑΑ!AI56)</f>
        <v>5.5251829514308799E-2</v>
      </c>
      <c r="C58">
        <f>LN(ΧΑΑ!E57/ΧΑΑ!E56)</f>
        <v>-6.3630022664956154E-2</v>
      </c>
      <c r="D58">
        <f>LN(ΧΑΑ!O57/ΧΑΑ!O56)</f>
        <v>6.3239458135917179E-2</v>
      </c>
      <c r="E58">
        <f>LN(ΧΑΑ!Y57/ΧΑΑ!Y56)</f>
        <v>-3.9530838756635205E-2</v>
      </c>
      <c r="F58">
        <f>LN(AMOIVAIA!E57/AMOIVAIA!E56)</f>
        <v>-1.0834342165710118E-2</v>
      </c>
      <c r="G58">
        <f>LN(AMOIVAIA!O57/AMOIVAIA!O56)</f>
        <v>-8.0546663739234262E-2</v>
      </c>
      <c r="H58">
        <f>LN(AMOIVAIA!Y57/AMOIVAIA!Y56)</f>
        <v>-1.3710583238507693E-2</v>
      </c>
    </row>
    <row r="59" spans="1:8">
      <c r="A59" s="3">
        <f>ΧΑΑ!A58</f>
        <v>43913</v>
      </c>
      <c r="B59">
        <f>LN(ΧΑΑ!AI58/ΧΑΑ!AI57)</f>
        <v>-7.8790032448388878E-2</v>
      </c>
      <c r="C59">
        <f>LN(ΧΑΑ!E58/ΧΑΑ!E57)</f>
        <v>0</v>
      </c>
      <c r="D59">
        <f>LN(ΧΑΑ!O58/ΧΑΑ!O57)</f>
        <v>-2.96841582877003E-2</v>
      </c>
      <c r="E59">
        <f>LN(ΧΑΑ!Y58/ΧΑΑ!Y57)</f>
        <v>0</v>
      </c>
      <c r="F59">
        <f>LN(AMOIVAIA!E58/AMOIVAIA!E57)</f>
        <v>1.0834342165710146E-2</v>
      </c>
      <c r="G59">
        <f>LN(AMOIVAIA!O58/AMOIVAIA!O57)</f>
        <v>6.9604305318290025E-2</v>
      </c>
      <c r="H59">
        <f>LN(AMOIVAIA!Y58/AMOIVAIA!Y57)</f>
        <v>1.2859157048290179E-2</v>
      </c>
    </row>
    <row r="60" spans="1:8">
      <c r="A60" s="3">
        <f>ΧΑΑ!A59</f>
        <v>43914</v>
      </c>
      <c r="B60">
        <f>LN(ΧΑΑ!AI59/ΧΑΑ!AI58)</f>
        <v>7.3950643455459292E-2</v>
      </c>
      <c r="C60">
        <f>LN(ΧΑΑ!E59/ΧΑΑ!E58)</f>
        <v>0</v>
      </c>
      <c r="D60">
        <f>LN(ΧΑΑ!O59/ΧΑΑ!O58)</f>
        <v>5.5802481428812709E-2</v>
      </c>
      <c r="E60">
        <f>LN(ΧΑΑ!Y59/ΧΑΑ!Y58)</f>
        <v>0</v>
      </c>
      <c r="F60">
        <f>LN(AMOIVAIA!E59/AMOIVAIA!E58)</f>
        <v>2.1322769468821244E-2</v>
      </c>
      <c r="G60">
        <f>LN(AMOIVAIA!O59/AMOIVAIA!O58)</f>
        <v>3.8374012881615044E-2</v>
      </c>
      <c r="H60">
        <f>LN(AMOIVAIA!Y59/AMOIVAIA!Y58)</f>
        <v>3.9253473722663003E-2</v>
      </c>
    </row>
    <row r="61" spans="1:8">
      <c r="A61" s="3">
        <f>ΧΑΑ!A60</f>
        <v>43916</v>
      </c>
      <c r="B61">
        <f>LN(ΧΑΑ!AI60/ΧΑΑ!AI59)</f>
        <v>3.7133418925129419E-2</v>
      </c>
      <c r="C61">
        <f>LN(ΧΑΑ!E60/ΧΑΑ!E59)</f>
        <v>-5.1193555371226974E-2</v>
      </c>
      <c r="D61">
        <f>LN(ΧΑΑ!O60/ΧΑΑ!O59)</f>
        <v>-2.7173929765000266E-3</v>
      </c>
      <c r="E61">
        <f>LN(ΧΑΑ!Y60/ΧΑΑ!Y59)</f>
        <v>-8.0972102326193618E-3</v>
      </c>
      <c r="F61">
        <f>LN(AMOIVAIA!E60/AMOIVAIA!E59)</f>
        <v>1.2578782206859965E-2</v>
      </c>
      <c r="G61">
        <f>LN(AMOIVAIA!O60/AMOIVAIA!O59)</f>
        <v>-3.593200922606344E-2</v>
      </c>
      <c r="H61">
        <f>LN(AMOIVAIA!Y60/AMOIVAIA!Y59)</f>
        <v>-2.4600258408624229E-3</v>
      </c>
    </row>
    <row r="62" spans="1:8">
      <c r="A62" s="3">
        <f>ΧΑΑ!A61</f>
        <v>43917</v>
      </c>
      <c r="B62">
        <f>LN(ΧΑΑ!AI61/ΧΑΑ!AI60)</f>
        <v>-4.0033810698239455E-2</v>
      </c>
      <c r="C62">
        <f>LN(ΧΑΑ!E61/ΧΑΑ!E60)</f>
        <v>5.9662092785707005E-3</v>
      </c>
      <c r="D62">
        <f>LN(ΧΑΑ!O61/ΧΑΑ!O60)</f>
        <v>-2.3400930164612473E-2</v>
      </c>
      <c r="E62">
        <f>LN(ΧΑΑ!Y61/ΧΑΑ!Y60)</f>
        <v>0</v>
      </c>
      <c r="F62">
        <f>LN(AMOIVAIA!E61/AMOIVAIA!E60)</f>
        <v>-4.1753714104805105E-3</v>
      </c>
      <c r="G62">
        <f>LN(AMOIVAIA!O61/AMOIVAIA!O60)</f>
        <v>1.2121360532345041E-2</v>
      </c>
      <c r="H62">
        <f>LN(AMOIVAIA!Y61/AMOIVAIA!Y60)</f>
        <v>0</v>
      </c>
    </row>
    <row r="63" spans="1:8">
      <c r="A63" s="3">
        <f>ΧΑΑ!A62</f>
        <v>43920</v>
      </c>
      <c r="B63">
        <f>LN(ΧΑΑ!AI62/ΧΑΑ!AI61)</f>
        <v>1.4150116679029139E-2</v>
      </c>
      <c r="C63">
        <f>LN(ΧΑΑ!E62/ΧΑΑ!E61)</f>
        <v>0</v>
      </c>
      <c r="D63">
        <f>LN(ΧΑΑ!O62/ΧΑΑ!O61)</f>
        <v>2.7474255552248337E-2</v>
      </c>
      <c r="E63">
        <f>LN(ΧΑΑ!Y62/ΧΑΑ!Y61)</f>
        <v>1.6129381929883717E-2</v>
      </c>
      <c r="F63">
        <f>LN(AMOIVAIA!E62/AMOIVAIA!E61)</f>
        <v>8.3333815591442404E-3</v>
      </c>
      <c r="G63">
        <f>LN(AMOIVAIA!O62/AMOIVAIA!O61)</f>
        <v>0</v>
      </c>
      <c r="H63">
        <f>LN(AMOIVAIA!Y62/AMOIVAIA!Y61)</f>
        <v>8.2068121142913535E-4</v>
      </c>
    </row>
    <row r="64" spans="1:8">
      <c r="A64" s="3">
        <f>ΧΑΑ!A63</f>
        <v>43921</v>
      </c>
      <c r="B64">
        <f>LN(ΧΑΑ!AI63/ΧΑΑ!AI62)</f>
        <v>-7.162041487884423E-4</v>
      </c>
      <c r="C64">
        <f>LN(ΧΑΑ!E63/ΧΑΑ!E62)</f>
        <v>8.7892240292567467E-2</v>
      </c>
      <c r="D64">
        <f>LN(ΧΑΑ!O63/ΧΑΑ!O62)</f>
        <v>-1.2270092591814359E-2</v>
      </c>
      <c r="E64">
        <f>LN(ΧΑΑ!Y63/ΧΑΑ!Y62)</f>
        <v>-2.4292692569044587E-2</v>
      </c>
      <c r="F64">
        <f>LN(AMOIVAIA!E63/AMOIVAIA!E62)</f>
        <v>-8.3333815591442994E-3</v>
      </c>
      <c r="G64">
        <f>LN(AMOIVAIA!O63/AMOIVAIA!O62)</f>
        <v>-3.8064755024368985E-2</v>
      </c>
      <c r="H64">
        <f>LN(AMOIVAIA!Y63/AMOIVAIA!Y62)</f>
        <v>-1.0721752194140703E-2</v>
      </c>
    </row>
    <row r="65" spans="1:8">
      <c r="A65" s="3">
        <f>ΧΑΑ!A64</f>
        <v>43922</v>
      </c>
      <c r="B65">
        <f>LN(ΧΑΑ!AI64/ΧΑΑ!AI63)</f>
        <v>-3.9923091233559395E-2</v>
      </c>
      <c r="C65">
        <f>LN(ΧΑΑ!E64/ΧΑΑ!E63)</f>
        <v>0</v>
      </c>
      <c r="D65">
        <f>LN(ΧΑΑ!O64/ΧΑΑ!O63)</f>
        <v>-2.6408761973297112E-2</v>
      </c>
      <c r="E65">
        <f>LN(ΧΑΑ!Y64/ΧΑΑ!Y63)</f>
        <v>-8.23049913651548E-3</v>
      </c>
      <c r="F65">
        <f>LN(AMOIVAIA!E64/AMOIVAIA!E63)</f>
        <v>0</v>
      </c>
      <c r="G65">
        <f>LN(AMOIVAIA!O64/AMOIVAIA!O63)</f>
        <v>8.7227967403537346E-3</v>
      </c>
      <c r="H65">
        <f>LN(AMOIVAIA!Y64/AMOIVAIA!Y63)</f>
        <v>8.2884381040069046E-4</v>
      </c>
    </row>
    <row r="66" spans="1:8">
      <c r="A66" s="3">
        <f>ΧΑΑ!A65</f>
        <v>43923</v>
      </c>
      <c r="B66">
        <f>LN(ΧΑΑ!AI65/ΧΑΑ!AI64)</f>
        <v>9.2588958950486425E-3</v>
      </c>
      <c r="C66">
        <f>LN(ΧΑΑ!E65/ΧΑΑ!E64)</f>
        <v>0</v>
      </c>
      <c r="D66">
        <f>LN(ΧΑΑ!O65/ΧΑΑ!O64)</f>
        <v>2.3661507498158228E-2</v>
      </c>
      <c r="E66">
        <f>LN(ΧΑΑ!Y65/ΧΑΑ!Y64)</f>
        <v>1.6393809775676352E-2</v>
      </c>
      <c r="F66">
        <f>LN(AMOIVAIA!E65/AMOIVAIA!E64)</f>
        <v>-4.1928782600360393E-3</v>
      </c>
      <c r="G66">
        <f>LN(AMOIVAIA!O65/AMOIVAIA!O64)</f>
        <v>1.2399257633205734E-3</v>
      </c>
      <c r="H66">
        <f>LN(AMOIVAIA!Y65/AMOIVAIA!Y64)</f>
        <v>-6.6500660700173075E-3</v>
      </c>
    </row>
    <row r="67" spans="1:8">
      <c r="A67" s="3">
        <f>ΧΑΑ!A66</f>
        <v>43924</v>
      </c>
      <c r="B67">
        <f>LN(ΧΑΑ!AI66/ΧΑΑ!AI65)</f>
        <v>-1.2936851496570527E-3</v>
      </c>
      <c r="C67">
        <f>LN(ΧΑΑ!E66/ΧΑΑ!E65)</f>
        <v>0</v>
      </c>
      <c r="D67">
        <f>LN(ΧΑΑ!O66/ΧΑΑ!O65)</f>
        <v>-1.1065119812472575E-2</v>
      </c>
      <c r="E67">
        <f>LN(ΧΑΑ!Y66/ΧΑΑ!Y65)</f>
        <v>0</v>
      </c>
      <c r="F67">
        <f>LN(AMOIVAIA!E66/AMOIVAIA!E65)</f>
        <v>0</v>
      </c>
      <c r="G67">
        <f>LN(AMOIVAIA!O66/AMOIVAIA!O65)</f>
        <v>7.0561240292486338E-2</v>
      </c>
      <c r="H67">
        <f>LN(AMOIVAIA!Y66/AMOIVAIA!Y65)</f>
        <v>1.1608753916535977E-2</v>
      </c>
    </row>
    <row r="68" spans="1:8">
      <c r="A68" s="3">
        <f>ΧΑΑ!A67</f>
        <v>43927</v>
      </c>
      <c r="B68">
        <f>LN(ΧΑΑ!AI67/ΧΑΑ!AI66)</f>
        <v>8.1165892746055457E-2</v>
      </c>
      <c r="C68">
        <f>LN(ΧΑΑ!E67/ΧΑΑ!E66)</f>
        <v>0</v>
      </c>
      <c r="D68">
        <f>LN(ΧΑΑ!O67/ΧΑΑ!O66)</f>
        <v>4.0877625796172747E-2</v>
      </c>
      <c r="E68">
        <f>LN(ΧΑΑ!Y67/ΧΑΑ!Y66)</f>
        <v>-8.1633106391609811E-3</v>
      </c>
      <c r="F68">
        <f>LN(AMOIVAIA!E67/AMOIVAIA!E66)</f>
        <v>4.1928782600361781E-3</v>
      </c>
      <c r="G68">
        <f>LN(AMOIVAIA!O67/AMOIVAIA!O66)</f>
        <v>3.6285159739764372E-2</v>
      </c>
      <c r="H68">
        <f>LN(AMOIVAIA!Y67/AMOIVAIA!Y66)</f>
        <v>7.3922307874905169E-3</v>
      </c>
    </row>
    <row r="69" spans="1:8">
      <c r="A69" s="3">
        <f>ΧΑΑ!A68</f>
        <v>43928</v>
      </c>
      <c r="B69">
        <f>LN(ΧΑΑ!AI68/ΧΑΑ!AI67)</f>
        <v>3.5626239812339165E-2</v>
      </c>
      <c r="C69">
        <f>LN(ΧΑΑ!E68/ΧΑΑ!E67)</f>
        <v>-1.0343870749569661E-2</v>
      </c>
      <c r="D69">
        <f>LN(ΧΑΑ!O68/ΧΑΑ!O67)</f>
        <v>2.8949390046109923E-2</v>
      </c>
      <c r="E69">
        <f>LN(ΧΑΑ!Y68/ΧΑΑ!Y67)</f>
        <v>5.5791359628415513E-2</v>
      </c>
      <c r="F69">
        <f>LN(AMOIVAIA!E68/AMOIVAIA!E67)</f>
        <v>4.175371410480592E-3</v>
      </c>
      <c r="G69">
        <f>LN(AMOIVAIA!O68/AMOIVAIA!O67)</f>
        <v>-1.1142062434034647E-3</v>
      </c>
      <c r="H69">
        <f>LN(AMOIVAIA!Y68/AMOIVAIA!Y67)</f>
        <v>0</v>
      </c>
    </row>
    <row r="70" spans="1:8">
      <c r="A70" s="3">
        <f>ΧΑΑ!A69</f>
        <v>43929</v>
      </c>
      <c r="B70">
        <f>LN(ΧΑΑ!AI69/ΧΑΑ!AI68)</f>
        <v>2.2353356557181128E-3</v>
      </c>
      <c r="C70">
        <f>LN(ΧΑΑ!E69/ΧΑΑ!E68)</f>
        <v>-5.5197932235978098E-3</v>
      </c>
      <c r="D70">
        <f>LN(ΧΑΑ!O69/ΧΑΑ!O68)</f>
        <v>2.3077947282544673E-2</v>
      </c>
      <c r="E70">
        <f>LN(ΧΑΑ!Y69/ΧΑΑ!Y68)</f>
        <v>-3.1498667059371051E-2</v>
      </c>
      <c r="F70">
        <f>LN(AMOIVAIA!E69/AMOIVAIA!E68)</f>
        <v>4.1580101486638982E-3</v>
      </c>
      <c r="G70">
        <f>LN(AMOIVAIA!O69/AMOIVAIA!O68)</f>
        <v>-3.3500868852820854E-3</v>
      </c>
      <c r="H70">
        <f>LN(AMOIVAIA!Y69/AMOIVAIA!Y68)</f>
        <v>3.267976764616013E-3</v>
      </c>
    </row>
    <row r="71" spans="1:8">
      <c r="A71" s="3">
        <f>ΧΑΑ!A70</f>
        <v>43930</v>
      </c>
      <c r="B71">
        <f>LN(ΧΑΑ!AI70/ΧΑΑ!AI69)</f>
        <v>-2.9596036006640904E-3</v>
      </c>
      <c r="C71">
        <f>LN(ΧΑΑ!E70/ΧΑΑ!E69)</f>
        <v>0</v>
      </c>
      <c r="D71">
        <f>LN(ΧΑΑ!O70/ΧΑΑ!O69)</f>
        <v>0</v>
      </c>
      <c r="E71">
        <f>LN(ΧΑΑ!Y70/ΧΑΑ!Y69)</f>
        <v>-8.0321716972642666E-3</v>
      </c>
      <c r="F71">
        <f>LN(AMOIVAIA!E70/AMOIVAIA!E69)</f>
        <v>2.0725396019723751E-3</v>
      </c>
      <c r="G71">
        <f>LN(AMOIVAIA!O70/AMOIVAIA!O69)</f>
        <v>0</v>
      </c>
      <c r="H71">
        <f>LN(AMOIVAIA!Y70/AMOIVAIA!Y69)</f>
        <v>0</v>
      </c>
    </row>
    <row r="72" spans="1:8">
      <c r="A72" s="3">
        <f>ΧΑΑ!A71</f>
        <v>43935</v>
      </c>
      <c r="B72">
        <f>LN(ΧΑΑ!AI71/ΧΑΑ!AI70)</f>
        <v>3.3836232038956172E-2</v>
      </c>
      <c r="C72">
        <f>LN(ΧΑΑ!E71/ΧΑΑ!E70)</f>
        <v>0</v>
      </c>
      <c r="D72">
        <f>LN(ΧΑΑ!O71/ΧΑΑ!O70)</f>
        <v>3.7317763007195068E-2</v>
      </c>
      <c r="E72">
        <f>LN(ΧΑΑ!Y71/ΧΑΑ!Y70)</f>
        <v>-8.0972102326193618E-3</v>
      </c>
      <c r="F72">
        <f>LN(AMOIVAIA!E71/AMOIVAIA!E70)</f>
        <v>0</v>
      </c>
      <c r="G72">
        <f>LN(AMOIVAIA!O71/AMOIVAIA!O70)</f>
        <v>0</v>
      </c>
      <c r="H72">
        <f>LN(AMOIVAIA!Y71/AMOIVAIA!Y70)</f>
        <v>-8.1599351732930254E-4</v>
      </c>
    </row>
    <row r="73" spans="1:8">
      <c r="A73" s="3">
        <f>ΧΑΑ!A72</f>
        <v>43936</v>
      </c>
      <c r="B73">
        <f>LN(ΧΑΑ!AI72/ΧΑΑ!AI71)</f>
        <v>-3.3375273566444125E-2</v>
      </c>
      <c r="C73">
        <f>LN(ΧΑΑ!E72/ΧΑΑ!E71)</f>
        <v>0</v>
      </c>
      <c r="D73">
        <f>LN(ΧΑΑ!O72/ΧΑΑ!O71)</f>
        <v>-2.0975475986554967E-2</v>
      </c>
      <c r="E73">
        <f>LN(ΧΑΑ!Y72/ΧΑΑ!Y71)</f>
        <v>1.6129381929883717E-2</v>
      </c>
      <c r="F73">
        <f>LN(AMOIVAIA!E72/AMOIVAIA!E71)</f>
        <v>8.2474694300170449E-3</v>
      </c>
      <c r="G73">
        <f>LN(AMOIVAIA!O72/AMOIVAIA!O71)</f>
        <v>2.8667894869571848E-2</v>
      </c>
      <c r="H73">
        <f>LN(AMOIVAIA!Y72/AMOIVAIA!Y71)</f>
        <v>8.1599351732935925E-4</v>
      </c>
    </row>
    <row r="74" spans="1:8">
      <c r="A74" s="3">
        <f>ΧΑΑ!A73</f>
        <v>43937</v>
      </c>
      <c r="B74">
        <f>LN(ΧΑΑ!AI73/ΧΑΑ!AI72)</f>
        <v>-1.3505503073969478E-3</v>
      </c>
      <c r="C74">
        <f>LN(ΧΑΑ!E73/ΧΑΑ!E72)</f>
        <v>3.6828792438212445E-2</v>
      </c>
      <c r="D74">
        <f>LN(ΧΑΑ!O73/ΧΑΑ!O72)</f>
        <v>2.463178718966564E-2</v>
      </c>
      <c r="E74">
        <f>LN(ΧΑΑ!Y73/ΧΑΑ!Y72)</f>
        <v>2.3716526617316065E-2</v>
      </c>
      <c r="F74">
        <f>LN(AMOIVAIA!E73/AMOIVAIA!E72)</f>
        <v>-8.2474694300171143E-3</v>
      </c>
      <c r="G74">
        <f>LN(AMOIVAIA!O73/AMOIVAIA!O72)</f>
        <v>-2.9787089166586945E-2</v>
      </c>
      <c r="H74">
        <f>LN(AMOIVAIA!Y73/AMOIVAIA!Y72)</f>
        <v>-9.8361448767130179E-3</v>
      </c>
    </row>
    <row r="75" spans="1:8">
      <c r="A75" s="3">
        <f>ΧΑΑ!A74</f>
        <v>43942</v>
      </c>
      <c r="B75">
        <f>LN(ΧΑΑ!AI74/ΧΑΑ!AI73)</f>
        <v>-2.6266986825657989E-2</v>
      </c>
      <c r="C75">
        <f>LN(ΧΑΑ!E74/ΧΑΑ!E73)</f>
        <v>-2.0965128465044964E-2</v>
      </c>
      <c r="D75">
        <f>LN(ΧΑΑ!O74/ΧΑΑ!O73)</f>
        <v>-1.7178336535084628E-2</v>
      </c>
      <c r="E75">
        <f>LN(ΧΑΑ!Y74/ΧΑΑ!Y73)</f>
        <v>7.782140442054949E-3</v>
      </c>
      <c r="F75">
        <f>LN(AMOIVAIA!E74/AMOIVAIA!E73)</f>
        <v>0</v>
      </c>
      <c r="G75">
        <f>LN(AMOIVAIA!O74/AMOIVAIA!O73)</f>
        <v>-2.2421534056897229E-3</v>
      </c>
      <c r="H75">
        <f>LN(AMOIVAIA!Y74/AMOIVAIA!Y73)</f>
        <v>-2.4742280663513886E-3</v>
      </c>
    </row>
    <row r="76" spans="1:8">
      <c r="A76" s="3">
        <f>ΧΑΑ!A75</f>
        <v>43943</v>
      </c>
      <c r="B76">
        <f>LN(ΧΑΑ!AI75/ΧΑΑ!AI74)</f>
        <v>7.4003860912242097E-3</v>
      </c>
      <c r="C76">
        <f>LN(ΧΑΑ!E75/ΧΑΑ!E74)</f>
        <v>5.4331555323713894E-3</v>
      </c>
      <c r="D76">
        <f>LN(ΧΑΑ!O75/ΧΑΑ!O74)</f>
        <v>-1.2383902511465827E-3</v>
      </c>
      <c r="E76">
        <f>LN(ΧΑΑ!Y75/ΧΑΑ!Y74)</f>
        <v>-3.1498667059371051E-2</v>
      </c>
      <c r="F76">
        <f>LN(AMOIVAIA!E75/AMOIVAIA!E74)</f>
        <v>-6.2305497506360864E-3</v>
      </c>
      <c r="G76">
        <f>LN(AMOIVAIA!O75/AMOIVAIA!O74)</f>
        <v>-2.6152712810459132E-2</v>
      </c>
      <c r="H76">
        <f>LN(AMOIVAIA!Y75/AMOIVAIA!Y74)</f>
        <v>-1.2463809042515112E-2</v>
      </c>
    </row>
    <row r="77" spans="1:8">
      <c r="A77" s="3">
        <f>ΧΑΑ!A76</f>
        <v>43944</v>
      </c>
      <c r="B77">
        <f>LN(ΧΑΑ!AI76/ΧΑΑ!AI75)</f>
        <v>2.4995289109100843E-2</v>
      </c>
      <c r="C77">
        <f>LN(ΧΑΑ!E76/ΧΑΑ!E75)</f>
        <v>5.618797857380229E-2</v>
      </c>
      <c r="D77">
        <f>LN(ΧΑΑ!O76/ΧΑΑ!O75)</f>
        <v>1.5980671988349869E-2</v>
      </c>
      <c r="E77">
        <f>LN(ΧΑΑ!Y76/ΧΑΑ!Y75)</f>
        <v>3.9220713153281329E-2</v>
      </c>
      <c r="F77">
        <f>LN(AMOIVAIA!E76/AMOIVAIA!E75)</f>
        <v>-1.4690715410003481E-2</v>
      </c>
      <c r="G77">
        <f>LN(AMOIVAIA!O76/AMOIVAIA!O75)</f>
        <v>5.7438411792520927E-3</v>
      </c>
      <c r="H77">
        <f>LN(AMOIVAIA!Y76/AMOIVAIA!Y75)</f>
        <v>-4.189365155276994E-3</v>
      </c>
    </row>
    <row r="78" spans="1:8">
      <c r="A78" s="3">
        <f>ΧΑΑ!A77</f>
        <v>43945</v>
      </c>
      <c r="B78">
        <f>LN(ΧΑΑ!AI77/ΧΑΑ!AI76)</f>
        <v>-6.6892080240156431E-3</v>
      </c>
      <c r="C78">
        <f>LN(ΧΑΑ!E77/ΧΑΑ!E76)</f>
        <v>0</v>
      </c>
      <c r="D78">
        <f>LN(ΧΑΑ!O77/ΧΑΑ!O76)</f>
        <v>4.8661896511729063E-3</v>
      </c>
      <c r="E78">
        <f>LN(ΧΑΑ!Y77/ΧΑΑ!Y76)</f>
        <v>0</v>
      </c>
      <c r="F78">
        <f>LN(AMOIVAIA!E77/AMOIVAIA!E76)</f>
        <v>1.0515343999522907E-2</v>
      </c>
      <c r="G78">
        <f>LN(AMOIVAIA!O77/AMOIVAIA!O76)</f>
        <v>2.8234512462597301E-2</v>
      </c>
      <c r="H78">
        <f>LN(AMOIVAIA!Y77/AMOIVAIA!Y76)</f>
        <v>1.0856056513466068E-2</v>
      </c>
    </row>
    <row r="79" spans="1:8">
      <c r="A79" s="3">
        <f>ΧΑΑ!A78</f>
        <v>43948</v>
      </c>
      <c r="B79">
        <f>LN(ΧΑΑ!AI78/ΧΑΑ!AI77)</f>
        <v>3.2049604539220504E-2</v>
      </c>
      <c r="C79">
        <f>LN(ΧΑΑ!E78/ΧΑΑ!E77)</f>
        <v>7.6138594627869913E-2</v>
      </c>
      <c r="D79">
        <f>LN(ΧΑΑ!O78/ΧΑΑ!O77)</f>
        <v>2.1609484332854909E-2</v>
      </c>
      <c r="E79">
        <f>LN(ΧΑΑ!Y78/ΧΑΑ!Y77)</f>
        <v>0</v>
      </c>
      <c r="F79">
        <f>LN(AMOIVAIA!E78/AMOIVAIA!E77)</f>
        <v>0</v>
      </c>
      <c r="G79">
        <f>LN(AMOIVAIA!O78/AMOIVAIA!O77)</f>
        <v>-5.5834874257006794E-3</v>
      </c>
      <c r="H79">
        <f>LN(AMOIVAIA!Y78/AMOIVAIA!Y77)</f>
        <v>0</v>
      </c>
    </row>
    <row r="80" spans="1:8">
      <c r="A80" s="3">
        <f>ΧΑΑ!A79</f>
        <v>43949</v>
      </c>
      <c r="B80">
        <f>LN(ΧΑΑ!AI79/ΧΑΑ!AI78)</f>
        <v>1.3956075286037583E-2</v>
      </c>
      <c r="C80">
        <f>LN(ΧΑΑ!E79/ΧΑΑ!E78)</f>
        <v>0</v>
      </c>
      <c r="D80">
        <f>LN(ΧΑΑ!O79/ΧΑΑ!O78)</f>
        <v>-1.0746372075484073E-2</v>
      </c>
      <c r="E80">
        <f>LN(ΧΑΑ!Y79/ΧΑΑ!Y78)</f>
        <v>0</v>
      </c>
      <c r="F80">
        <f>LN(AMOIVAIA!E79/AMOIVAIA!E78)</f>
        <v>4.175371410480592E-3</v>
      </c>
      <c r="G80">
        <f>LN(AMOIVAIA!O79/AMOIVAIA!O78)</f>
        <v>2.9787089166586813E-2</v>
      </c>
      <c r="H80">
        <f>LN(AMOIVAIA!Y79/AMOIVAIA!Y78)</f>
        <v>9.0947299058826252E-3</v>
      </c>
    </row>
    <row r="81" spans="1:8">
      <c r="A81" s="3">
        <f>ΧΑΑ!A80</f>
        <v>43950</v>
      </c>
      <c r="B81">
        <f>LN(ΧΑΑ!AI80/ΧΑΑ!AI79)</f>
        <v>1.0932836595950029E-2</v>
      </c>
      <c r="C81">
        <f>LN(ΧΑΑ!E80/ΧΑΑ!E79)</f>
        <v>0</v>
      </c>
      <c r="D81">
        <f>LN(ΧΑΑ!O80/ΧΑΑ!O79)</f>
        <v>1.9025544144504622E-2</v>
      </c>
      <c r="E81">
        <f>LN(ΧΑΑ!Y80/ΧΑΑ!Y79)</f>
        <v>2.2814677766171264E-2</v>
      </c>
      <c r="F81">
        <f>LN(AMOIVAIA!E80/AMOIVAIA!E79)</f>
        <v>2.0811662038244493E-3</v>
      </c>
      <c r="G81">
        <f>LN(AMOIVAIA!O80/AMOIVAIA!O79)</f>
        <v>1.4031530804257916E-2</v>
      </c>
      <c r="H81">
        <f>LN(AMOIVAIA!Y80/AMOIVAIA!Y79)</f>
        <v>4.1067819526532812E-3</v>
      </c>
    </row>
    <row r="82" spans="1:8">
      <c r="A82" s="3">
        <f>ΧΑΑ!A81</f>
        <v>43951</v>
      </c>
      <c r="B82">
        <f>LN(ΧΑΑ!AI81/ΧΑΑ!AI80)</f>
        <v>-2.1556664954868677E-2</v>
      </c>
      <c r="C82">
        <f>LN(ΧΑΑ!E81/ΧΑΑ!E80)</f>
        <v>-9.539023046758948E-3</v>
      </c>
      <c r="D82">
        <f>LN(ΧΑΑ!O81/ΧΑΑ!O80)</f>
        <v>4.7003611803316143E-3</v>
      </c>
      <c r="E82">
        <f>LN(ΧΑΑ!Y81/ΧΑΑ!Y80)</f>
        <v>0</v>
      </c>
      <c r="F82">
        <f>LN(AMOIVAIA!E81/AMOIVAIA!E80)</f>
        <v>4.1493835468116181E-3</v>
      </c>
      <c r="G82">
        <f>LN(AMOIVAIA!O81/AMOIVAIA!O80)</f>
        <v>8.5379387380358704E-3</v>
      </c>
      <c r="H82">
        <f>LN(AMOIVAIA!Y81/AMOIVAIA!Y80)</f>
        <v>8.193363834026493E-4</v>
      </c>
    </row>
    <row r="83" spans="1:8">
      <c r="A83" s="3">
        <f>ΧΑΑ!A82</f>
        <v>43955</v>
      </c>
      <c r="B83">
        <f>LN(ΧΑΑ!AI82/ΧΑΑ!AI81)</f>
        <v>-4.2082903205082851E-2</v>
      </c>
      <c r="C83">
        <f>LN(ΧΑΑ!E82/ΧΑΑ!E81)</f>
        <v>1.8465309672044551E-2</v>
      </c>
      <c r="D83">
        <f>LN(ΧΑΑ!O82/ΧΑΑ!O81)</f>
        <v>-3.3376161156998034E-2</v>
      </c>
      <c r="E83">
        <f>LN(ΧΑΑ!Y82/ΧΑΑ!Y81)</f>
        <v>-5.4067221270275821E-2</v>
      </c>
      <c r="F83">
        <f>LN(AMOIVAIA!E82/AMOIVAIA!E81)</f>
        <v>0</v>
      </c>
      <c r="G83">
        <f>LN(AMOIVAIA!O82/AMOIVAIA!O81)</f>
        <v>-2.0397916028785774E-2</v>
      </c>
      <c r="H83">
        <f>LN(AMOIVAIA!Y82/AMOIVAIA!Y81)</f>
        <v>-8.1933638340261114E-4</v>
      </c>
    </row>
    <row r="84" spans="1:8">
      <c r="A84" s="3">
        <f>ΧΑΑ!A83</f>
        <v>43956</v>
      </c>
      <c r="B84">
        <f>LN(ΧΑΑ!AI83/ΧΑΑ!AI82)</f>
        <v>1.3242823917561769E-2</v>
      </c>
      <c r="C84">
        <f>LN(ΧΑΑ!E83/ΧΑΑ!E82)</f>
        <v>0</v>
      </c>
      <c r="D84">
        <f>LN(ΧΑΑ!O83/ΧΑΑ!O82)</f>
        <v>1.0850016024065844E-2</v>
      </c>
      <c r="E84">
        <f>LN(ΧΑΑ!Y83/ΧΑΑ!Y82)</f>
        <v>3.125254350410453E-2</v>
      </c>
      <c r="F84">
        <f>LN(AMOIVAIA!E83/AMOIVAIA!E82)</f>
        <v>-6.2305497506360864E-3</v>
      </c>
      <c r="G84">
        <f>LN(AMOIVAIA!O83/AMOIVAIA!O82)</f>
        <v>-3.5323760830408356E-2</v>
      </c>
      <c r="H84">
        <f>LN(AMOIVAIA!Y83/AMOIVAIA!Y82)</f>
        <v>-5.7542287832520397E-3</v>
      </c>
    </row>
    <row r="85" spans="1:8">
      <c r="A85" s="3">
        <f>ΧΑΑ!A84</f>
        <v>43957</v>
      </c>
      <c r="B85">
        <f>LN(ΧΑΑ!AI84/ΧΑΑ!AI83)</f>
        <v>-1.6052398261837637E-2</v>
      </c>
      <c r="C85">
        <f>LN(ΧΑΑ!E84/ΧΑΑ!E83)</f>
        <v>0</v>
      </c>
      <c r="D85">
        <f>LN(ΧΑΑ!O84/ΧΑΑ!O83)</f>
        <v>-9.6386288377687448E-3</v>
      </c>
      <c r="E85">
        <f>LN(ΧΑΑ!Y84/ΧΑΑ!Y83)</f>
        <v>0</v>
      </c>
      <c r="F85">
        <f>LN(AMOIVAIA!E84/AMOIVAIA!E83)</f>
        <v>-2.0855064910213707E-3</v>
      </c>
      <c r="G85">
        <f>LN(AMOIVAIA!O84/AMOIVAIA!O83)</f>
        <v>1.3393057336438035E-2</v>
      </c>
      <c r="H85">
        <f>LN(AMOIVAIA!Y84/AMOIVAIA!Y83)</f>
        <v>0</v>
      </c>
    </row>
    <row r="86" spans="1:8">
      <c r="A86" s="3">
        <f>ΧΑΑ!A85</f>
        <v>43958</v>
      </c>
      <c r="B86">
        <f>LN(ΧΑΑ!AI85/ΧΑΑ!AI84)</f>
        <v>2.9921727196576993E-3</v>
      </c>
      <c r="C86">
        <f>LN(ΧΑΑ!E85/ΧΑΑ!E84)</f>
        <v>0</v>
      </c>
      <c r="D86">
        <f>LN(ΧΑΑ!O85/ΧΑΑ!O84)</f>
        <v>4.8309272696655924E-3</v>
      </c>
      <c r="E86">
        <f>LN(ΧΑΑ!Y85/ΧΑΑ!Y84)</f>
        <v>0</v>
      </c>
      <c r="F86">
        <f>LN(AMOIVAIA!E85/AMOIVAIA!E84)</f>
        <v>4.1666726948459123E-3</v>
      </c>
      <c r="G86">
        <f>LN(AMOIVAIA!O85/AMOIVAIA!O84)</f>
        <v>-1.4517284548718959E-2</v>
      </c>
      <c r="H86">
        <f>LN(AMOIVAIA!Y85/AMOIVAIA!Y84)</f>
        <v>-8.2474231479049472E-4</v>
      </c>
    </row>
    <row r="87" spans="1:8">
      <c r="A87" s="3">
        <f>ΧΑΑ!A86</f>
        <v>43959</v>
      </c>
      <c r="B87">
        <f>LN(ΧΑΑ!AI86/ΧΑΑ!AI85)</f>
        <v>2.6191043715722917E-3</v>
      </c>
      <c r="C87">
        <f>LN(ΧΑΑ!E86/ΧΑΑ!E85)</f>
        <v>0</v>
      </c>
      <c r="D87">
        <f>LN(ΧΑΑ!O86/ΧΑΑ!O85)</f>
        <v>1.20409406480451E-3</v>
      </c>
      <c r="E87">
        <f>LN(ΧΑΑ!Y86/ΧΑΑ!Y85)</f>
        <v>0</v>
      </c>
      <c r="F87">
        <f>LN(AMOIVAIA!E86/AMOIVAIA!E85)</f>
        <v>-4.1666726948458343E-3</v>
      </c>
      <c r="G87">
        <f>LN(AMOIVAIA!O86/AMOIVAIA!O85)</f>
        <v>2.2471919569046644E-3</v>
      </c>
      <c r="H87">
        <f>LN(AMOIVAIA!Y86/AMOIVAIA!Y85)</f>
        <v>-8.2542307616754681E-4</v>
      </c>
    </row>
    <row r="88" spans="1:8">
      <c r="A88" s="3">
        <f>ΧΑΑ!A87</f>
        <v>43962</v>
      </c>
      <c r="B88">
        <f>LN(ΧΑΑ!AI87/ΧΑΑ!AI86)</f>
        <v>-1.2846001757603552E-2</v>
      </c>
      <c r="C88">
        <f>LN(ΧΑΑ!E87/ΧΑΑ!E86)</f>
        <v>0</v>
      </c>
      <c r="D88">
        <f>LN(ΧΑΑ!O87/ΧΑΑ!O86)</f>
        <v>7.1942756340270106E-3</v>
      </c>
      <c r="E88">
        <f>LN(ΧΑΑ!Y87/ΧΑΑ!Y86)</f>
        <v>0</v>
      </c>
      <c r="F88">
        <f>LN(AMOIVAIA!E87/AMOIVAIA!E86)</f>
        <v>0</v>
      </c>
      <c r="G88">
        <f>LN(AMOIVAIA!O87/AMOIVAIA!O86)</f>
        <v>2.2421534056897268E-3</v>
      </c>
      <c r="H88">
        <f>LN(AMOIVAIA!Y87/AMOIVAIA!Y86)</f>
        <v>8.2542307616742148E-4</v>
      </c>
    </row>
    <row r="89" spans="1:8">
      <c r="A89" s="3">
        <f>ΧΑΑ!A88</f>
        <v>43963</v>
      </c>
      <c r="B89">
        <f>LN(ΧΑΑ!AI88/ΧΑΑ!AI87)</f>
        <v>5.1970260769547297E-4</v>
      </c>
      <c r="C89">
        <f>LN(ΧΑΑ!E88/ΧΑΑ!E87)</f>
        <v>0</v>
      </c>
      <c r="D89">
        <f>LN(ΧΑΑ!O88/ΧΑΑ!O87)</f>
        <v>-2.3923456386198238E-3</v>
      </c>
      <c r="E89">
        <f>LN(ΧΑΑ!Y88/ΧΑΑ!Y87)</f>
        <v>0</v>
      </c>
      <c r="F89">
        <f>LN(AMOIVAIA!E88/AMOIVAIA!E87)</f>
        <v>4.1666726948459123E-3</v>
      </c>
      <c r="G89">
        <f>LN(AMOIVAIA!O88/AMOIVAIA!O87)</f>
        <v>-1.0129518238855603E-2</v>
      </c>
      <c r="H89">
        <f>LN(AMOIVAIA!Y88/AMOIVAIA!Y87)</f>
        <v>0</v>
      </c>
    </row>
    <row r="90" spans="1:8">
      <c r="A90" s="3">
        <f>ΧΑΑ!A89</f>
        <v>43964</v>
      </c>
      <c r="B90">
        <f>LN(ΧΑΑ!AI89/ΧΑΑ!AI88)</f>
        <v>-9.7854236432655499E-3</v>
      </c>
      <c r="C90">
        <f>LN(ΧΑΑ!E89/ΧΑΑ!E88)</f>
        <v>0</v>
      </c>
      <c r="D90">
        <f>LN(ΧΑΑ!O89/ΧΑΑ!O88)</f>
        <v>5.9701669865039747E-3</v>
      </c>
      <c r="E90">
        <f>LN(ΧΑΑ!Y89/ΧΑΑ!Y88)</f>
        <v>-7.7220460939102778E-3</v>
      </c>
      <c r="F90">
        <f>LN(AMOIVAIA!E89/AMOIVAIA!E88)</f>
        <v>2.0768439448392907E-3</v>
      </c>
      <c r="G90">
        <f>LN(AMOIVAIA!O89/AMOIVAIA!O88)</f>
        <v>-2.2650066308521248E-3</v>
      </c>
      <c r="H90">
        <f>LN(AMOIVAIA!Y89/AMOIVAIA!Y88)</f>
        <v>-8.2542307616754681E-4</v>
      </c>
    </row>
    <row r="91" spans="1:8">
      <c r="A91" s="3">
        <f>ΧΑΑ!A90</f>
        <v>43965</v>
      </c>
      <c r="B91">
        <f>LN(ΧΑΑ!AI90/ΧΑΑ!AI89)</f>
        <v>-4.6142444629426582E-3</v>
      </c>
      <c r="C91">
        <f>LN(ΧΑΑ!E90/ΧΑΑ!E89)</f>
        <v>0</v>
      </c>
      <c r="D91">
        <f>LN(ΧΑΑ!O90/ΧΑΑ!O89)</f>
        <v>1.8868484304382736E-2</v>
      </c>
      <c r="E91">
        <f>LN(ΧΑΑ!Y90/ΧΑΑ!Y89)</f>
        <v>0</v>
      </c>
      <c r="F91">
        <f>LN(AMOIVAIA!E90/AMOIVAIA!E89)</f>
        <v>2.0725396019723751E-3</v>
      </c>
      <c r="G91">
        <f>LN(AMOIVAIA!O90/AMOIVAIA!O89)</f>
        <v>-1.4848930741399357E-2</v>
      </c>
      <c r="H91">
        <f>LN(AMOIVAIA!Y90/AMOIVAIA!Y89)</f>
        <v>8.2542307616742148E-4</v>
      </c>
    </row>
    <row r="92" spans="1:8">
      <c r="A92" s="3">
        <f>ΧΑΑ!A91</f>
        <v>43966</v>
      </c>
      <c r="B92">
        <f>LN(ΧΑΑ!AI91/ΧΑΑ!AI90)</f>
        <v>8.7017427643927663E-3</v>
      </c>
      <c r="C92">
        <f>LN(ΧΑΑ!E91/ΧΑΑ!E90)</f>
        <v>0</v>
      </c>
      <c r="D92">
        <f>LN(ΧΑΑ!O91/ΧΑΑ!O90)</f>
        <v>1.1675424560376464E-3</v>
      </c>
      <c r="E92">
        <f>LN(ΧΑΑ!Y91/ΧΑΑ!Y90)</f>
        <v>0</v>
      </c>
      <c r="F92">
        <f>LN(AMOIVAIA!E91/AMOIVAIA!E90)</f>
        <v>-2.0725396019723123E-3</v>
      </c>
      <c r="G92">
        <f>LN(AMOIVAIA!O91/AMOIVAIA!O90)</f>
        <v>0</v>
      </c>
      <c r="H92">
        <f>LN(AMOIVAIA!Y91/AMOIVAIA!Y90)</f>
        <v>-8.2542307616754681E-4</v>
      </c>
    </row>
    <row r="93" spans="1:8">
      <c r="A93" s="3">
        <f>ΧΑΑ!A92</f>
        <v>43969</v>
      </c>
      <c r="B93">
        <f>LN(ΧΑΑ!AI92/ΧΑΑ!AI91)</f>
        <v>2.7039010690905009E-2</v>
      </c>
      <c r="C93">
        <f>LN(ΧΑΑ!E92/ΧΑΑ!E91)</f>
        <v>3.5938159079543119E-2</v>
      </c>
      <c r="D93">
        <f>LN(ΧΑΑ!O92/ΧΑΑ!O91)</f>
        <v>1.3905206667612188E-2</v>
      </c>
      <c r="E93">
        <f>LN(ΧΑΑ!Y92/ΧΑΑ!Y91)</f>
        <v>0</v>
      </c>
      <c r="F93">
        <f>LN(AMOIVAIA!E92/AMOIVAIA!E91)</f>
        <v>2.0725396019723751E-3</v>
      </c>
      <c r="G93">
        <f>LN(AMOIVAIA!O92/AMOIVAIA!O91)</f>
        <v>6.8807610922225074E-3</v>
      </c>
      <c r="H93">
        <f>LN(AMOIVAIA!Y92/AMOIVAIA!Y91)</f>
        <v>1.6501653909579254E-3</v>
      </c>
    </row>
    <row r="94" spans="1:8">
      <c r="A94" s="3">
        <f>ΧΑΑ!A93</f>
        <v>43970</v>
      </c>
      <c r="B94">
        <f>LN(ΧΑΑ!AI93/ΧΑΑ!AI92)</f>
        <v>-1.3810640098860599E-2</v>
      </c>
      <c r="C94">
        <f>LN(ΧΑΑ!E93/ΧΑΑ!E92)</f>
        <v>0</v>
      </c>
      <c r="D94">
        <f>LN(ΧΑΑ!O93/ΧΑΑ!O92)</f>
        <v>1.1441772419784861E-2</v>
      </c>
      <c r="E94">
        <f>LN(ΧΑΑ!Y93/ΧΑΑ!Y92)</f>
        <v>0</v>
      </c>
      <c r="F94">
        <f>LN(AMOIVAIA!E93/AMOIVAIA!E92)</f>
        <v>8.2474694300170449E-3</v>
      </c>
      <c r="G94">
        <f>LN(AMOIVAIA!O93/AMOIVAIA!O92)</f>
        <v>2.5946181944585135E-2</v>
      </c>
      <c r="H94">
        <f>LN(AMOIVAIA!Y93/AMOIVAIA!Y92)</f>
        <v>5.7542287832520987E-3</v>
      </c>
    </row>
    <row r="95" spans="1:8">
      <c r="A95" s="3">
        <f>ΧΑΑ!A94</f>
        <v>43971</v>
      </c>
      <c r="B95">
        <f>LN(ΧΑΑ!AI94/ΧΑΑ!AI93)</f>
        <v>1.5449930981027713E-2</v>
      </c>
      <c r="C95">
        <f>LN(ΧΑΑ!E94/ΧΑΑ!E93)</f>
        <v>2.588496935689942E-2</v>
      </c>
      <c r="D95">
        <f>LN(ΧΑΑ!O94/ΧΑΑ!O93)</f>
        <v>4.5588772357909091E-2</v>
      </c>
      <c r="E95">
        <f>LN(ΧΑΑ!Y94/ΧΑΑ!Y93)</f>
        <v>0</v>
      </c>
      <c r="F95">
        <f>LN(AMOIVAIA!E94/AMOIVAIA!E93)</f>
        <v>6.1412680220826492E-3</v>
      </c>
      <c r="G95">
        <f>LN(AMOIVAIA!O94/AMOIVAIA!O93)</f>
        <v>-7.8256408313903767E-3</v>
      </c>
      <c r="H95">
        <f>LN(AMOIVAIA!Y94/AMOIVAIA!Y93)</f>
        <v>3.2733253449693297E-3</v>
      </c>
    </row>
    <row r="96" spans="1:8">
      <c r="A96" s="3">
        <f>ΧΑΑ!A95</f>
        <v>43972</v>
      </c>
      <c r="B96">
        <f>LN(ΧΑΑ!AI95/ΧΑΑ!AI94)</f>
        <v>-3.5771168543777018E-3</v>
      </c>
      <c r="C96">
        <f>LN(ΧΑΑ!E95/ΧΑΑ!E94)</f>
        <v>0</v>
      </c>
      <c r="D96">
        <f>LN(ΧΑΑ!O95/ΧΑΑ!O94)</f>
        <v>4.3384015985983623E-3</v>
      </c>
      <c r="E96">
        <f>LN(ΧΑΑ!Y95/ΧΑΑ!Y94)</f>
        <v>0</v>
      </c>
      <c r="F96">
        <f>LN(AMOIVAIA!E95/AMOIVAIA!E94)</f>
        <v>6.1037829380176656E-3</v>
      </c>
      <c r="G96">
        <f>LN(AMOIVAIA!O95/AMOIVAIA!O94)</f>
        <v>1.6694878572170054E-2</v>
      </c>
      <c r="H96">
        <f>LN(AMOIVAIA!Y95/AMOIVAIA!Y94)</f>
        <v>2.4479816386400372E-3</v>
      </c>
    </row>
    <row r="97" spans="1:8">
      <c r="A97" s="3">
        <f>ΧΑΑ!A96</f>
        <v>43973</v>
      </c>
      <c r="B97">
        <f>LN(ΧΑΑ!AI96/ΧΑΑ!AI95)</f>
        <v>1.41268482846345E-3</v>
      </c>
      <c r="C97">
        <f>LN(ΧΑΑ!E96/ΧΑΑ!E95)</f>
        <v>0</v>
      </c>
      <c r="D97">
        <f>LN(ΧΑΑ!O96/ΧΑΑ!O95)</f>
        <v>5.4750514771408312E-2</v>
      </c>
      <c r="E97">
        <f>LN(ΧΑΑ!Y96/ΧΑΑ!Y95)</f>
        <v>0</v>
      </c>
      <c r="F97">
        <f>LN(AMOIVAIA!E96/AMOIVAIA!E95)</f>
        <v>6.066752682237362E-3</v>
      </c>
      <c r="G97">
        <f>LN(AMOIVAIA!O96/AMOIVAIA!O95)</f>
        <v>-2.2099456508029554E-3</v>
      </c>
      <c r="H97">
        <f>LN(AMOIVAIA!Y96/AMOIVAIA!Y95)</f>
        <v>4.0666993825536129E-3</v>
      </c>
    </row>
    <row r="98" spans="1:8">
      <c r="A98" s="3">
        <f>ΧΑΑ!A97</f>
        <v>43976</v>
      </c>
      <c r="B98">
        <f>LN(ΧΑΑ!AI97/ΧΑΑ!AI96)</f>
        <v>2.4516436413739632E-2</v>
      </c>
      <c r="C98">
        <f>LN(ΧΑΑ!E97/ΧΑΑ!E96)</f>
        <v>0</v>
      </c>
      <c r="D98">
        <f>LN(ΧΑΑ!O97/ΧΑΑ!O96)</f>
        <v>2.4292692569044483E-2</v>
      </c>
      <c r="E98">
        <f>LN(ΧΑΑ!Y97/ΧΑΑ!Y96)</f>
        <v>0</v>
      </c>
      <c r="F98">
        <f>LN(AMOIVAIA!E97/AMOIVAIA!E96)</f>
        <v>4.024150299725548E-3</v>
      </c>
      <c r="G98">
        <f>LN(AMOIVAIA!O97/AMOIVAIA!O96)</f>
        <v>3.3130897229601943E-3</v>
      </c>
      <c r="H98">
        <f>LN(AMOIVAIA!Y97/AMOIVAIA!Y96)</f>
        <v>1.6220603718680509E-3</v>
      </c>
    </row>
    <row r="99" spans="1:8">
      <c r="A99" s="3">
        <f>ΧΑΑ!A98</f>
        <v>43977</v>
      </c>
      <c r="B99">
        <f>LN(ΧΑΑ!AI98/ΧΑΑ!AI97)</f>
        <v>1.7701825156798263E-2</v>
      </c>
      <c r="C99">
        <f>LN(ΧΑΑ!E98/ΧΑΑ!E97)</f>
        <v>-6.8907024905994181</v>
      </c>
      <c r="D99">
        <f>LN(ΧΑΑ!O98/ΧΑΑ!O97)</f>
        <v>-4.0080213975387108E-3</v>
      </c>
      <c r="E99">
        <f>LN(ΧΑΑ!Y98/ΧΑΑ!Y97)</f>
        <v>0</v>
      </c>
      <c r="F99">
        <f>LN(AMOIVAIA!E98/AMOIVAIA!E97)</f>
        <v>0</v>
      </c>
      <c r="G99">
        <f>LN(AMOIVAIA!O98/AMOIVAIA!O97)</f>
        <v>1.9651287397288494E-2</v>
      </c>
      <c r="H99">
        <f>LN(AMOIVAIA!Y98/AMOIVAIA!Y97)</f>
        <v>4.0436771638094797E-3</v>
      </c>
    </row>
    <row r="100" spans="1:8">
      <c r="A100" s="3">
        <f>ΧΑΑ!A99</f>
        <v>43978</v>
      </c>
      <c r="B100">
        <f>LN(ΧΑΑ!AI99/ΧΑΑ!AI98)</f>
        <v>3.8329394608980903E-2</v>
      </c>
      <c r="C100">
        <f>LN(ΧΑΑ!E99/ΧΑΑ!E98)</f>
        <v>6.8818179306769345</v>
      </c>
      <c r="D100">
        <f>LN(ΧΑΑ!O99/ΧΑΑ!O98)</f>
        <v>2.006018726865766E-3</v>
      </c>
      <c r="E100">
        <f>LN(ΧΑΑ!Y99/ΧΑΑ!Y98)</f>
        <v>1.5384918839479456E-2</v>
      </c>
      <c r="F100">
        <f>LN(AMOIVAIA!E99/AMOIVAIA!E98)</f>
        <v>4.0080213975386466E-3</v>
      </c>
      <c r="G100">
        <f>LN(AMOIVAIA!O99/AMOIVAIA!O98)</f>
        <v>1.2889544725996863E-2</v>
      </c>
      <c r="H100">
        <f>LN(AMOIVAIA!Y99/AMOIVAIA!Y98)</f>
        <v>4.8309272696653712E-3</v>
      </c>
    </row>
    <row r="101" spans="1:8">
      <c r="A101" s="3">
        <f>ΧΑΑ!A100</f>
        <v>43979</v>
      </c>
      <c r="B101">
        <f>LN(ΧΑΑ!AI100/ΧΑΑ!AI99)</f>
        <v>7.1529120223069679E-3</v>
      </c>
      <c r="C101">
        <f>LN(ΧΑΑ!E100/ΧΑΑ!E99)</f>
        <v>0</v>
      </c>
      <c r="D101">
        <f>LN(ΧΑΑ!O100/ΧΑΑ!O99)</f>
        <v>-1.00250634962559E-3</v>
      </c>
      <c r="E101">
        <f>LN(ΧΑΑ!Y100/ΧΑΑ!Y99)</f>
        <v>-7.6628727455691371E-3</v>
      </c>
      <c r="F101">
        <f>LN(AMOIVAIA!E100/AMOIVAIA!E99)</f>
        <v>5.9820716775474689E-3</v>
      </c>
      <c r="G101">
        <f>LN(AMOIVAIA!O100/AMOIVAIA!O99)</f>
        <v>2.9444819100563943E-2</v>
      </c>
      <c r="H101">
        <f>LN(AMOIVAIA!Y100/AMOIVAIA!Y99)</f>
        <v>1.1182225145539227E-2</v>
      </c>
    </row>
    <row r="102" spans="1:8">
      <c r="A102" s="3">
        <f>ΧΑΑ!A101</f>
        <v>43980</v>
      </c>
      <c r="B102">
        <f>LN(ΧΑΑ!AI101/ΧΑΑ!AI100)</f>
        <v>-1.891345217742272E-2</v>
      </c>
      <c r="C102">
        <f>LN(ΧΑΑ!E101/ΧΑΑ!E100)</f>
        <v>0</v>
      </c>
      <c r="D102">
        <f>LN(ΧΑΑ!O101/ΧΑΑ!O100)</f>
        <v>6.9965302898361021E-3</v>
      </c>
      <c r="E102">
        <f>LN(ΧΑΑ!Y101/ΧΑΑ!Y100)</f>
        <v>3.0305349495328843E-2</v>
      </c>
      <c r="F102">
        <f>LN(AMOIVAIA!E101/AMOIVAIA!E100)</f>
        <v>7.9208334914440577E-3</v>
      </c>
      <c r="G102">
        <f>LN(AMOIVAIA!O101/AMOIVAIA!O100)</f>
        <v>8.2559808470190777E-3</v>
      </c>
      <c r="H102">
        <f>LN(AMOIVAIA!Y101/AMOIVAIA!Y100)</f>
        <v>3.1720883061439791E-3</v>
      </c>
    </row>
    <row r="103" spans="1:8">
      <c r="A103" s="3">
        <f>ΧΑΑ!A102</f>
        <v>43983</v>
      </c>
      <c r="B103">
        <f>LN(ΧΑΑ!AI102/ΧΑΑ!AI101)</f>
        <v>8.8029677569429199E-3</v>
      </c>
      <c r="C103">
        <f>LN(ΧΑΑ!E102/ΧΑΑ!E101)</f>
        <v>0</v>
      </c>
      <c r="D103">
        <f>LN(ΧΑΑ!O102/ΧΑΑ!O101)</f>
        <v>-1.9105659079585606E-2</v>
      </c>
      <c r="E103">
        <f>LN(ΧΑΑ!Y102/ΧΑΑ!Y101)</f>
        <v>4.380262265839284E-2</v>
      </c>
      <c r="F103">
        <f>LN(AMOIVAIA!E102/AMOIVAIA!E101)</f>
        <v>1.9704439872987385E-3</v>
      </c>
      <c r="G103">
        <f>LN(AMOIVAIA!O102/AMOIVAIA!O101)</f>
        <v>-1.3450797724123217E-2</v>
      </c>
      <c r="H103">
        <f>LN(AMOIVAIA!Y102/AMOIVAIA!Y101)</f>
        <v>-4.7619137602437026E-3</v>
      </c>
    </row>
    <row r="104" spans="1:8">
      <c r="A104" s="3">
        <f>ΧΑΑ!A103</f>
        <v>43984</v>
      </c>
      <c r="B104">
        <f>LN(ΧΑΑ!AI103/ΧΑΑ!AI102)</f>
        <v>1.8987721780862967E-2</v>
      </c>
      <c r="C104">
        <f>LN(ΧΑΑ!E103/ΧΑΑ!E102)</f>
        <v>-6.916219357394267</v>
      </c>
      <c r="D104">
        <f>LN(ΧΑΑ!O103/ΧΑΑ!O102)</f>
        <v>3.0410565757791417E-3</v>
      </c>
      <c r="E104">
        <f>LN(ΧΑΑ!Y103/ΧΑΑ!Y102)</f>
        <v>4.1964199099032207E-2</v>
      </c>
      <c r="F104">
        <f>LN(AMOIVAIA!E103/AMOIVAIA!E102)</f>
        <v>3.929278139889557E-3</v>
      </c>
      <c r="G104">
        <f>LN(AMOIVAIA!O103/AMOIVAIA!O102)</f>
        <v>1.1393183829443224E-2</v>
      </c>
      <c r="H104">
        <f>LN(AMOIVAIA!Y103/AMOIVAIA!Y102)</f>
        <v>7.9522867013831716E-4</v>
      </c>
    </row>
    <row r="105" spans="1:8">
      <c r="A105" s="3">
        <f>ΧΑΑ!A104</f>
        <v>43985</v>
      </c>
      <c r="B105">
        <f>LN(ΧΑΑ!AI104/ΧΑΑ!AI103)</f>
        <v>4.6095365030334031E-3</v>
      </c>
      <c r="C105">
        <f>LN(ΧΑΑ!E104/ΧΑΑ!E103)</f>
        <v>6.8814113036425351</v>
      </c>
      <c r="D105">
        <f>LN(ΧΑΑ!O104/ΧΑΑ!O103)</f>
        <v>-4.6616415114410448E-2</v>
      </c>
      <c r="E105">
        <f>LN(ΧΑΑ!Y104/ΧΑΑ!Y103)</f>
        <v>0</v>
      </c>
      <c r="F105">
        <f>LN(AMOIVAIA!E104/AMOIVAIA!E103)</f>
        <v>5.8651194523980576E-3</v>
      </c>
      <c r="G105">
        <f>LN(AMOIVAIA!O104/AMOIVAIA!O103)</f>
        <v>1.8367863331387083E-2</v>
      </c>
      <c r="H105">
        <f>LN(AMOIVAIA!Y104/AMOIVAIA!Y103)</f>
        <v>3.9666850901053383E-3</v>
      </c>
    </row>
    <row r="106" spans="1:8">
      <c r="A106" s="3">
        <f>ΧΑΑ!A105</f>
        <v>43986</v>
      </c>
      <c r="B106">
        <f>LN(ΧΑΑ!AI105/ΧΑΑ!AI104)</f>
        <v>-6.3697326673957362E-3</v>
      </c>
      <c r="C106">
        <f>LN(ΧΑΑ!E105/ΧΑΑ!E104)</f>
        <v>0</v>
      </c>
      <c r="D106">
        <f>LN(ΧΑΑ!O105/ΧΑΑ!O104)</f>
        <v>9.4987521579079047E-3</v>
      </c>
      <c r="E106">
        <f>LN(ΧΑΑ!Y105/ΧΑΑ!Y104)</f>
        <v>0</v>
      </c>
      <c r="F106">
        <f>LN(AMOIVAIA!E105/AMOIVAIA!E104)</f>
        <v>1.9474202843956288E-3</v>
      </c>
      <c r="G106">
        <f>LN(AMOIVAIA!O105/AMOIVAIA!O104)</f>
        <v>1.0106115059234598E-3</v>
      </c>
      <c r="H106">
        <f>LN(AMOIVAIA!Y105/AMOIVAIA!Y104)</f>
        <v>1.582278811129358E-3</v>
      </c>
    </row>
    <row r="107" spans="1:8">
      <c r="A107" s="3">
        <f>ΧΑΑ!A106</f>
        <v>43987</v>
      </c>
      <c r="B107">
        <f>LN(ΧΑΑ!AI106/ΧΑΑ!AI105)</f>
        <v>2.0203901721022547E-2</v>
      </c>
      <c r="C107">
        <f>LN(ΧΑΑ!E106/ΧΑΑ!E105)</f>
        <v>-6.8814113036425351</v>
      </c>
      <c r="D107">
        <f>LN(ΧΑΑ!O106/ΧΑΑ!O105)</f>
        <v>1.0498688628367949E-3</v>
      </c>
      <c r="E107">
        <f>LN(ΧΑΑ!Y106/ΧΑΑ!Y105)</f>
        <v>-1.3793322132335873E-2</v>
      </c>
      <c r="F107">
        <f>LN(AMOIVAIA!E106/AMOIVAIA!E105)</f>
        <v>5.8196090532640025E-3</v>
      </c>
      <c r="G107">
        <f>LN(AMOIVAIA!O106/AMOIVAIA!O105)</f>
        <v>-6.0790460763822263E-3</v>
      </c>
      <c r="H107">
        <f>LN(AMOIVAIA!Y106/AMOIVAIA!Y105)</f>
        <v>6.3041973957858738E-3</v>
      </c>
    </row>
    <row r="108" spans="1:8">
      <c r="A108" s="3">
        <f>ΧΑΑ!A107</f>
        <v>43991</v>
      </c>
      <c r="B108">
        <f>LN(ΧΑΑ!AI107/ΧΑΑ!AI106)</f>
        <v>-7.0183969651369813E-3</v>
      </c>
      <c r="C108">
        <f>LN(ΧΑΑ!E107/ΧΑΑ!E106)</f>
        <v>6.8901003437434163</v>
      </c>
      <c r="D108">
        <f>LN(ΧΑΑ!O107/ΧΑΑ!O106)</f>
        <v>-6.3158104681237419E-3</v>
      </c>
      <c r="E108">
        <f>LN(ΧΑΑ!Y107/ΧΑΑ!Y106)</f>
        <v>0</v>
      </c>
      <c r="F108">
        <f>LN(AMOIVAIA!E107/AMOIVAIA!E106)</f>
        <v>5.7859370670439265E-3</v>
      </c>
      <c r="G108">
        <f>LN(AMOIVAIA!O107/AMOIVAIA!O106)</f>
        <v>1.8127384592556701E-2</v>
      </c>
      <c r="H108">
        <f>LN(AMOIVAIA!Y107/AMOIVAIA!Y106)</f>
        <v>7.8247660582299421E-3</v>
      </c>
    </row>
    <row r="109" spans="1:8">
      <c r="A109" s="3">
        <f>ΧΑΑ!A108</f>
        <v>43992</v>
      </c>
      <c r="B109">
        <f>LN(ΧΑΑ!AI108/ΧΑΑ!AI107)</f>
        <v>-2.3872606457893929E-2</v>
      </c>
      <c r="C109">
        <f>LN(ΧΑΑ!E108/ΧΑΑ!E107)</f>
        <v>-8.6890401008812221E-3</v>
      </c>
      <c r="D109">
        <f>LN(ΧΑΑ!O108/ΧΑΑ!O107)</f>
        <v>-8.4836139778153661E-3</v>
      </c>
      <c r="E109">
        <f>LN(ΧΑΑ!Y108/ΧΑΑ!Y107)</f>
        <v>-4.9832373747875754E-2</v>
      </c>
      <c r="F109">
        <f>LN(AMOIVAIA!E108/AMOIVAIA!E107)</f>
        <v>0</v>
      </c>
      <c r="G109">
        <f>LN(AMOIVAIA!O108/AMOIVAIA!O107)</f>
        <v>-1.0030174359937244E-2</v>
      </c>
      <c r="H109">
        <f>LN(AMOIVAIA!Y108/AMOIVAIA!Y107)</f>
        <v>-5.4709007109012284E-3</v>
      </c>
    </row>
    <row r="110" spans="1:8">
      <c r="A110" s="3">
        <f>ΧΑΑ!A109</f>
        <v>43993</v>
      </c>
      <c r="B110">
        <f>LN(ΧΑΑ!AI109/ΧΑΑ!AI108)</f>
        <v>-2.7181862700513135E-2</v>
      </c>
      <c r="C110">
        <f>LN(ΧΑΑ!E109/ΧΑΑ!E108)</f>
        <v>0</v>
      </c>
      <c r="D110">
        <f>LN(ΧΑΑ!O109/ΧΑΑ!O108)</f>
        <v>-9.6308930609613E-3</v>
      </c>
      <c r="E110">
        <f>LN(ΧΑΑ!Y109/ΧΑΑ!Y108)</f>
        <v>-2.2141125877213518E-2</v>
      </c>
      <c r="F110">
        <f>LN(AMOIVAIA!E109/AMOIVAIA!E108)</f>
        <v>1.9212301778938723E-3</v>
      </c>
      <c r="G110">
        <f>LN(AMOIVAIA!O109/AMOIVAIA!O108)</f>
        <v>-1.9339025098867629E-2</v>
      </c>
      <c r="H110">
        <f>LN(AMOIVAIA!Y109/AMOIVAIA!Y108)</f>
        <v>-1.568627772626487E-3</v>
      </c>
    </row>
    <row r="111" spans="1:8">
      <c r="A111" s="3">
        <f>ΧΑΑ!A110</f>
        <v>43994</v>
      </c>
      <c r="B111">
        <f>LN(ΧΑΑ!AI110/ΧΑΑ!AI109)</f>
        <v>2.941861686620036E-3</v>
      </c>
      <c r="C111">
        <f>LN(ΧΑΑ!E110/ΧΑΑ!E109)</f>
        <v>0</v>
      </c>
      <c r="D111">
        <f>LN(ΧΑΑ!O110/ΧΑΑ!O109)</f>
        <v>-6.4725145056174788E-3</v>
      </c>
      <c r="E111">
        <f>LN(ΧΑΑ!Y110/ΧΑΑ!Y109)</f>
        <v>0</v>
      </c>
      <c r="F111">
        <f>LN(AMOIVAIA!E110/AMOIVAIA!E109)</f>
        <v>0</v>
      </c>
      <c r="G111">
        <f>LN(AMOIVAIA!O110/AMOIVAIA!O109)</f>
        <v>-2.4975283576077235E-2</v>
      </c>
      <c r="H111">
        <f>LN(AMOIVAIA!Y110/AMOIVAIA!Y109)</f>
        <v>-2.3575649426545659E-3</v>
      </c>
    </row>
    <row r="112" spans="1:8">
      <c r="A112" s="3">
        <f>ΧΑΑ!A111</f>
        <v>43997</v>
      </c>
      <c r="B112">
        <f>LN(ΧΑΑ!AI111/ΧΑΑ!AI110)</f>
        <v>1.8227039754830298E-3</v>
      </c>
      <c r="C112">
        <f>LN(ΧΑΑ!E111/ΧΑΑ!E110)</f>
        <v>0</v>
      </c>
      <c r="D112">
        <f>LN(ΧΑΑ!O111/ΧΑΑ!O110)</f>
        <v>9.6931292056597514E-3</v>
      </c>
      <c r="E112">
        <f>LN(ΧΑΑ!Y111/ΧΑΑ!Y110)</f>
        <v>-5.3652713492320141E-2</v>
      </c>
      <c r="F112">
        <f>LN(AMOIVAIA!E111/AMOIVAIA!E110)</f>
        <v>-1.9212301778938213E-3</v>
      </c>
      <c r="G112">
        <f>LN(AMOIVAIA!O111/AMOIVAIA!O110)</f>
        <v>3.15623618143741E-3</v>
      </c>
      <c r="H112">
        <f>LN(AMOIVAIA!Y111/AMOIVAIA!Y110)</f>
        <v>3.1421864030724955E-3</v>
      </c>
    </row>
    <row r="113" spans="1:8">
      <c r="A113" s="3">
        <f>ΧΑΑ!A112</f>
        <v>43998</v>
      </c>
      <c r="B113">
        <f>LN(ΧΑΑ!AI112/ΧΑΑ!AI111)</f>
        <v>4.3678492957909695E-2</v>
      </c>
      <c r="C113">
        <f>LN(ΧΑΑ!E112/ΧΑΑ!E111)</f>
        <v>1.7807644317315515E-2</v>
      </c>
      <c r="D113">
        <f>LN(ΧΑΑ!O112/ΧΑΑ!O111)</f>
        <v>1.7003597762584161E-2</v>
      </c>
      <c r="E113">
        <f>LN(ΧΑΑ!Y112/ΧΑΑ!Y111)</f>
        <v>0</v>
      </c>
      <c r="F113">
        <f>LN(AMOIVAIA!E112/AMOIVAIA!E111)</f>
        <v>5.7526524894498414E-3</v>
      </c>
      <c r="G113">
        <f>LN(AMOIVAIA!O112/AMOIVAIA!O111)</f>
        <v>1.0498688628367949E-3</v>
      </c>
      <c r="H113">
        <f>LN(AMOIVAIA!Y112/AMOIVAIA!Y111)</f>
        <v>7.8400631220862209E-4</v>
      </c>
    </row>
    <row r="114" spans="1:8">
      <c r="A114" s="3">
        <f>ΧΑΑ!A113</f>
        <v>43999</v>
      </c>
      <c r="B114">
        <f>LN(ΧΑΑ!AI113/ΧΑΑ!AI112)</f>
        <v>-6.5362131603502235E-3</v>
      </c>
      <c r="C114">
        <f>LN(ΧΑΑ!E113/ΧΑΑ!E112)</f>
        <v>0</v>
      </c>
      <c r="D114">
        <f>LN(ΧΑΑ!O113/ΧΑΑ!O112)</f>
        <v>1.0531859846586405E-3</v>
      </c>
      <c r="E114">
        <f>LN(ΧΑΑ!Y113/ΧΑΑ!Y112)</f>
        <v>2.3347363996991107E-2</v>
      </c>
      <c r="F114">
        <f>LN(AMOIVAIA!E113/AMOIVAIA!E112)</f>
        <v>1.9102202561192452E-3</v>
      </c>
      <c r="G114">
        <f>LN(AMOIVAIA!O113/AMOIVAIA!O112)</f>
        <v>3.8090039474433644E-2</v>
      </c>
      <c r="H114">
        <f>LN(AMOIVAIA!Y113/AMOIVAIA!Y112)</f>
        <v>1.0136539034452333E-2</v>
      </c>
    </row>
    <row r="115" spans="1:8">
      <c r="A115" s="3">
        <f>ΧΑΑ!A114</f>
        <v>44000</v>
      </c>
      <c r="B115">
        <f>LN(ΧΑΑ!AI114/ΧΑΑ!AI113)</f>
        <v>-1.5147605137256862E-2</v>
      </c>
      <c r="C115">
        <f>LN(ΧΑΑ!E114/ΧΑΑ!E113)</f>
        <v>0</v>
      </c>
      <c r="D115">
        <f>LN(ΧΑΑ!O114/ΧΑΑ!O113)</f>
        <v>-9.5188450092068694E-3</v>
      </c>
      <c r="E115">
        <f>LN(ΧΑΑ!Y114/ΧΑΑ!Y113)</f>
        <v>0</v>
      </c>
      <c r="F115">
        <f>LN(AMOIVAIA!E114/AMOIVAIA!E113)</f>
        <v>0</v>
      </c>
      <c r="G115">
        <f>LN(AMOIVAIA!O114/AMOIVAIA!O113)</f>
        <v>-7.0958229814691047E-3</v>
      </c>
      <c r="H115">
        <f>LN(AMOIVAIA!Y114/AMOIVAIA!Y113)</f>
        <v>-7.7609627488840315E-4</v>
      </c>
    </row>
    <row r="116" spans="1:8">
      <c r="A116" s="3">
        <f>ΧΑΑ!A115</f>
        <v>44001</v>
      </c>
      <c r="B116">
        <f>LN(ΧΑΑ!AI115/ΧΑΑ!AI114)</f>
        <v>8.9425197464160621E-3</v>
      </c>
      <c r="C116">
        <f>LN(ΧΑΑ!E115/ΧΑΑ!E114)</f>
        <v>0</v>
      </c>
      <c r="D116">
        <f>LN(ΧΑΑ!O115/ΧΑΑ!O114)</f>
        <v>2.7255355867914614E-2</v>
      </c>
      <c r="E116">
        <f>LN(ΧΑΑ!Y115/ΧΑΑ!Y114)</f>
        <v>0</v>
      </c>
      <c r="F116">
        <f>LN(AMOIVAIA!E115/AMOIVAIA!E114)</f>
        <v>0</v>
      </c>
      <c r="G116">
        <f>LN(AMOIVAIA!O115/AMOIVAIA!O114)</f>
        <v>-1.5377032870589519E-2</v>
      </c>
      <c r="H116">
        <f>LN(AMOIVAIA!Y115/AMOIVAIA!Y114)</f>
        <v>-2.3319093349788251E-3</v>
      </c>
    </row>
    <row r="117" spans="1:8">
      <c r="A117" s="3">
        <f>ΧΑΑ!A116</f>
        <v>44004</v>
      </c>
      <c r="B117">
        <f>LN(ΧΑΑ!AI116/ΧΑΑ!AI115)</f>
        <v>3.0178554315191427E-3</v>
      </c>
      <c r="C117">
        <f>LN(ΧΑΑ!E116/ΧΑΑ!E115)</f>
        <v>1.7000409434415741E-2</v>
      </c>
      <c r="D117">
        <f>LN(ΧΑΑ!O116/ΧΑΑ!O115)</f>
        <v>-2.1955926401415964E-2</v>
      </c>
      <c r="E117">
        <f>LN(ΧΑΑ!Y116/ΧΑΑ!Y115)</f>
        <v>0</v>
      </c>
      <c r="F117">
        <f>LN(AMOIVAIA!E116/AMOIVAIA!E115)</f>
        <v>0</v>
      </c>
      <c r="G117">
        <f>LN(AMOIVAIA!O116/AMOIVAIA!O115)</f>
        <v>6.1792163659581184E-3</v>
      </c>
      <c r="H117">
        <f>LN(AMOIVAIA!Y116/AMOIVAIA!Y115)</f>
        <v>2.3319093349787427E-3</v>
      </c>
    </row>
    <row r="118" spans="1:8">
      <c r="A118" s="3">
        <f>ΧΑΑ!A117</f>
        <v>44005</v>
      </c>
      <c r="B118">
        <f>LN(ΧΑΑ!AI117/ΧΑΑ!AI116)</f>
        <v>8.4373643733545393E-3</v>
      </c>
      <c r="C118">
        <f>LN(ΧΑΑ!E117/ΧΑΑ!E116)</f>
        <v>3.4116369122989057E-2</v>
      </c>
      <c r="D118">
        <f>LN(ΧΑΑ!O117/ΧΑΑ!O116)</f>
        <v>0</v>
      </c>
      <c r="E118">
        <f>LN(ΧΑΑ!Y117/ΧΑΑ!Y116)</f>
        <v>0</v>
      </c>
      <c r="F118">
        <f>LN(AMOIVAIA!E117/AMOIVAIA!E116)</f>
        <v>0</v>
      </c>
      <c r="G118">
        <f>LN(AMOIVAIA!O117/AMOIVAIA!O116)</f>
        <v>4.098366392282185E-3</v>
      </c>
      <c r="H118">
        <f>LN(AMOIVAIA!Y117/AMOIVAIA!Y116)</f>
        <v>0</v>
      </c>
    </row>
    <row r="119" spans="1:8">
      <c r="A119" s="3">
        <f>ΧΑΑ!A118</f>
        <v>44006</v>
      </c>
      <c r="B119">
        <f>LN(ΧΑΑ!AI118/ΧΑΑ!AI117)</f>
        <v>-1.6450167753251633E-2</v>
      </c>
      <c r="C119">
        <f>LN(ΧΑΑ!E118/ΧΑΑ!E117)</f>
        <v>1.66314120967276E-2</v>
      </c>
      <c r="D119">
        <f>LN(ΧΑΑ!O118/ΧΑΑ!O117)</f>
        <v>-6.3626937878287692E-3</v>
      </c>
      <c r="E119">
        <f>LN(ΧΑΑ!Y118/ΧΑΑ!Y117)</f>
        <v>0</v>
      </c>
      <c r="F119">
        <f>LN(AMOIVAIA!E118/AMOIVAIA!E117)</f>
        <v>0</v>
      </c>
      <c r="G119">
        <f>LN(AMOIVAIA!O118/AMOIVAIA!O117)</f>
        <v>9.1603693986641952E-3</v>
      </c>
      <c r="H119">
        <f>LN(AMOIVAIA!Y118/AMOIVAIA!Y117)</f>
        <v>0</v>
      </c>
    </row>
    <row r="120" spans="1:8">
      <c r="A120" s="3">
        <f>ΧΑΑ!A119</f>
        <v>44007</v>
      </c>
      <c r="B120">
        <f>LN(ΧΑΑ!AI119/ΧΑΑ!AI118)</f>
        <v>-2.1907064097524454E-2</v>
      </c>
      <c r="C120">
        <f>LN(ΧΑΑ!E119/ΧΑΑ!E118)</f>
        <v>2.4209748507226229E-2</v>
      </c>
      <c r="D120">
        <f>LN(ΧΑΑ!O119/ΧΑΑ!O118)</f>
        <v>-2.1299262578248533E-3</v>
      </c>
      <c r="E120">
        <f>LN(ΧΑΑ!Y119/ΧΑΑ!Y118)</f>
        <v>0</v>
      </c>
      <c r="F120">
        <f>LN(AMOIVAIA!E119/AMOIVAIA!E118)</f>
        <v>-1.9102202561192376E-3</v>
      </c>
      <c r="G120">
        <f>LN(AMOIVAIA!O119/AMOIVAIA!O118)</f>
        <v>-1.5314234973042368E-2</v>
      </c>
      <c r="H120">
        <f>LN(AMOIVAIA!Y119/AMOIVAIA!Y118)</f>
        <v>-7.7669906817235995E-4</v>
      </c>
    </row>
    <row r="121" spans="1:8">
      <c r="A121" s="3">
        <f>ΧΑΑ!A120</f>
        <v>44008</v>
      </c>
      <c r="B121">
        <f>LN(ΧΑΑ!AI120/ΧΑΑ!AI119)</f>
        <v>-1.3384595002158432E-2</v>
      </c>
      <c r="C121">
        <f>LN(ΧΑΑ!E120/ΧΑΑ!E119)</f>
        <v>-5.7753861390494654E-2</v>
      </c>
      <c r="D121">
        <f>LN(ΧΑΑ!O120/ΧΑΑ!O119)</f>
        <v>6.3762171392758435E-3</v>
      </c>
      <c r="E121">
        <f>LN(ΧΑΑ!Y120/ΧΑΑ!Y119)</f>
        <v>0</v>
      </c>
      <c r="F121">
        <f>LN(AMOIVAIA!E120/AMOIVAIA!E119)</f>
        <v>-3.8314223115560602E-3</v>
      </c>
      <c r="G121">
        <f>LN(AMOIVAIA!O120/AMOIVAIA!O119)</f>
        <v>-1.1381395490146672E-2</v>
      </c>
      <c r="H121">
        <f>LN(AMOIVAIA!Y120/AMOIVAIA!Y119)</f>
        <v>-4.6729056993923702E-3</v>
      </c>
    </row>
    <row r="122" spans="1:8">
      <c r="A122" s="3">
        <f>ΧΑΑ!A121</f>
        <v>44011</v>
      </c>
      <c r="B122">
        <f>LN(ΧΑΑ!AI121/ΧΑΑ!AI120)</f>
        <v>-9.5320057143709804E-3</v>
      </c>
      <c r="C122">
        <f>LN(ΧΑΑ!E121/ΧΑΑ!E120)</f>
        <v>7.3724997129456973E-2</v>
      </c>
      <c r="D122">
        <f>LN(ΧΑΑ!O121/ΧΑΑ!O120)</f>
        <v>3.1729270405777134E-3</v>
      </c>
      <c r="E122">
        <f>LN(ΧΑΑ!Y121/ΧΑΑ!Y120)</f>
        <v>0</v>
      </c>
      <c r="F122">
        <f>LN(AMOIVAIA!E121/AMOIVAIA!E120)</f>
        <v>1.9175461292718545E-3</v>
      </c>
      <c r="G122">
        <f>LN(AMOIVAIA!O121/AMOIVAIA!O120)</f>
        <v>-1.151242437570592E-2</v>
      </c>
      <c r="H122">
        <f>LN(AMOIVAIA!Y121/AMOIVAIA!Y120)</f>
        <v>-7.809449830713962E-4</v>
      </c>
    </row>
    <row r="123" spans="1:8">
      <c r="A123" s="3">
        <f>ΧΑΑ!A122</f>
        <v>44012</v>
      </c>
      <c r="B123">
        <f>LN(ΧΑΑ!AI122/ΧΑΑ!AI121)</f>
        <v>4.7695342855757928E-3</v>
      </c>
      <c r="C123">
        <f>LN(ΧΑΑ!E122/ΧΑΑ!E121)</f>
        <v>4.6005458811321974E-2</v>
      </c>
      <c r="D123">
        <f>LN(ΧΑΑ!O122/ΧΑΑ!O121)</f>
        <v>1.4675315784214054E-2</v>
      </c>
      <c r="E123">
        <f>LN(ΧΑΑ!Y122/ΧΑΑ!Y121)</f>
        <v>0</v>
      </c>
      <c r="F123">
        <f>LN(AMOIVAIA!E122/AMOIVAIA!E121)</f>
        <v>0</v>
      </c>
      <c r="G123">
        <f>LN(AMOIVAIA!O122/AMOIVAIA!O121)</f>
        <v>-7.3957019611290246E-3</v>
      </c>
      <c r="H123">
        <f>LN(AMOIVAIA!Y122/AMOIVAIA!Y121)</f>
        <v>-1.5637219761828699E-3</v>
      </c>
    </row>
    <row r="124" spans="1:8">
      <c r="A124" s="3">
        <f>ΧΑΑ!A123</f>
        <v>44013</v>
      </c>
      <c r="B124">
        <f>LN(ΧΑΑ!AI123/ΧΑΑ!AI122)</f>
        <v>3.9521112417011638E-3</v>
      </c>
      <c r="C124">
        <f>LN(ΧΑΑ!E123/ΧΑΑ!E122)</f>
        <v>2.2232638694594083E-2</v>
      </c>
      <c r="D124">
        <f>LN(ΧΑΑ!O123/ΧΑΑ!O122)</f>
        <v>6.2240864830018852E-3</v>
      </c>
      <c r="E124">
        <f>LN(ΧΑΑ!Y123/ΧΑΑ!Y122)</f>
        <v>0</v>
      </c>
      <c r="F124">
        <f>LN(AMOIVAIA!E123/AMOIVAIA!E122)</f>
        <v>3.8240964384034758E-3</v>
      </c>
      <c r="G124">
        <f>LN(AMOIVAIA!O123/AMOIVAIA!O122)</f>
        <v>5.2882196215643818E-3</v>
      </c>
      <c r="H124">
        <f>LN(AMOIVAIA!Y123/AMOIVAIA!Y122)</f>
        <v>3.9047296781562599E-3</v>
      </c>
    </row>
    <row r="125" spans="1:8">
      <c r="A125" s="3">
        <f>ΧΑΑ!A124</f>
        <v>44014</v>
      </c>
      <c r="B125">
        <f>LN(ΧΑΑ!AI124/ΧΑΑ!AI123)</f>
        <v>3.156549708700962E-2</v>
      </c>
      <c r="C125">
        <f>LN(ΧΑΑ!E124/ΧΑΑ!E123)</f>
        <v>3.6125996130068734E-2</v>
      </c>
      <c r="D125">
        <f>LN(ΧΑΑ!O124/ΧΑΑ!O123)</f>
        <v>2.4516038876693697E-2</v>
      </c>
      <c r="E125">
        <f>LN(ΧΑΑ!Y124/ΧΑΑ!Y123)</f>
        <v>0</v>
      </c>
      <c r="F125">
        <f>LN(AMOIVAIA!E124/AMOIVAIA!E123)</f>
        <v>-1.9102202561192376E-3</v>
      </c>
      <c r="G125">
        <f>LN(AMOIVAIA!O124/AMOIVAIA!O123)</f>
        <v>2.1074823395645778E-3</v>
      </c>
      <c r="H125">
        <f>LN(AMOIVAIA!Y124/AMOIVAIA!Y123)</f>
        <v>3.1128429804901034E-3</v>
      </c>
    </row>
    <row r="126" spans="1:8">
      <c r="A126" s="3">
        <f>ΧΑΑ!A125</f>
        <v>44015</v>
      </c>
      <c r="B126">
        <f>LN(ΧΑΑ!AI125/ΧΑΑ!AI124)</f>
        <v>-5.2251074919527542E-3</v>
      </c>
      <c r="C126">
        <f>LN(ΧΑΑ!E125/ΧΑΑ!E124)</f>
        <v>-6.9572615394118426E-3</v>
      </c>
      <c r="D126">
        <f>LN(ΧΑΑ!O125/ΧΑΑ!O124)</f>
        <v>0</v>
      </c>
      <c r="E126">
        <f>LN(ΧΑΑ!Y125/ΧΑΑ!Y124)</f>
        <v>-2.3347363996991177E-2</v>
      </c>
      <c r="F126">
        <f>LN(AMOIVAIA!E125/AMOIVAIA!E124)</f>
        <v>1.9102202561192452E-3</v>
      </c>
      <c r="G126">
        <f>LN(AMOIVAIA!O125/AMOIVAIA!O124)</f>
        <v>3.3129323759879342E-2</v>
      </c>
      <c r="H126">
        <f>LN(AMOIVAIA!Y125/AMOIVAIA!Y124)</f>
        <v>4.6511711757308803E-3</v>
      </c>
    </row>
    <row r="127" spans="1:8">
      <c r="A127" s="3">
        <f>ΧΑΑ!A126</f>
        <v>44018</v>
      </c>
      <c r="B127">
        <f>LN(ΧΑΑ!AI126/ΧΑΑ!AI125)</f>
        <v>-4.1998327021556155E-3</v>
      </c>
      <c r="C127">
        <f>LN(ΧΑΑ!E126/ΧΑΑ!E125)</f>
        <v>-6.9222332981627899</v>
      </c>
      <c r="D127">
        <f>LN(ΧΑΑ!O126/ΧΑΑ!O125)</f>
        <v>1.1038747314821976E-2</v>
      </c>
      <c r="E127">
        <f>LN(ΧΑΑ!Y126/ΧΑΑ!Y125)</f>
        <v>1.5625317903080815E-2</v>
      </c>
      <c r="F127">
        <f>LN(AMOIVAIA!E126/AMOIVAIA!E125)</f>
        <v>1.9065782705814474E-3</v>
      </c>
      <c r="G127">
        <f>LN(AMOIVAIA!O126/AMOIVAIA!O125)</f>
        <v>-4.0816383196486186E-3</v>
      </c>
      <c r="H127">
        <f>LN(AMOIVAIA!Y126/AMOIVAIA!Y125)</f>
        <v>0</v>
      </c>
    </row>
    <row r="128" spans="1:8">
      <c r="A128" s="3">
        <f>ΧΑΑ!A127</f>
        <v>44019</v>
      </c>
      <c r="B128">
        <f>LN(ΧΑΑ!AI127/ΧΑΑ!AI126)</f>
        <v>-1.7955571593104583E-2</v>
      </c>
      <c r="C128">
        <f>LN(ΧΑΑ!E127/ΧΑΑ!E126)</f>
        <v>0</v>
      </c>
      <c r="D128">
        <f>LN(ΧΑΑ!O127/ΧΑΑ!O126)</f>
        <v>-2.9985029962565574E-3</v>
      </c>
      <c r="E128">
        <f>LN(ΧΑΑ!Y127/ΧΑΑ!Y126)</f>
        <v>1.5384918839479456E-2</v>
      </c>
      <c r="F128">
        <f>LN(AMOIVAIA!E127/AMOIVAIA!E126)</f>
        <v>1.9029501460860636E-3</v>
      </c>
      <c r="G128">
        <f>LN(AMOIVAIA!O127/AMOIVAIA!O126)</f>
        <v>-2.0470836217247996E-3</v>
      </c>
      <c r="H128">
        <f>LN(AMOIVAIA!Y127/AMOIVAIA!Y126)</f>
        <v>0</v>
      </c>
    </row>
    <row r="129" spans="1:8">
      <c r="A129" s="3">
        <f>ΧΑΑ!A128</f>
        <v>44020</v>
      </c>
      <c r="B129">
        <f>LN(ΧΑΑ!AI128/ΧΑΑ!AI127)</f>
        <v>-4.7463888233133756E-3</v>
      </c>
      <c r="C129">
        <f>LN(ΧΑΑ!E128/ΧΑΑ!E127)</f>
        <v>0</v>
      </c>
      <c r="D129">
        <f>LN(ΧΑΑ!O128/ΧΑΑ!O127)</f>
        <v>-2.0040086867151429E-3</v>
      </c>
      <c r="E129">
        <f>LN(ΧΑΑ!Y128/ΧΑΑ!Y127)</f>
        <v>0</v>
      </c>
      <c r="F129">
        <f>LN(AMOIVAIA!E128/AMOIVAIA!E127)</f>
        <v>0</v>
      </c>
      <c r="G129">
        <f>LN(AMOIVAIA!O128/AMOIVAIA!O127)</f>
        <v>-1.5488177442800026E-2</v>
      </c>
      <c r="H129">
        <f>LN(AMOIVAIA!Y128/AMOIVAIA!Y127)</f>
        <v>-7.7369442931026909E-4</v>
      </c>
    </row>
    <row r="130" spans="1:8">
      <c r="A130" s="3">
        <f>ΧΑΑ!A129</f>
        <v>44021</v>
      </c>
      <c r="B130">
        <f>LN(ΧΑΑ!AI129/ΧΑΑ!AI128)</f>
        <v>-6.6202086986779885E-3</v>
      </c>
      <c r="C130">
        <f>LN(ΧΑΑ!E129/ΧΑΑ!E128)</f>
        <v>0</v>
      </c>
      <c r="D130">
        <f>LN(ΧΑΑ!O129/ΧΑΑ!O128)</f>
        <v>1.0025063496255707E-3</v>
      </c>
      <c r="E130">
        <f>LN(ΧΑΑ!Y129/ΧΑΑ!Y128)</f>
        <v>-7.6628727455691371E-3</v>
      </c>
      <c r="F130">
        <f>LN(AMOIVAIA!E129/AMOIVAIA!E128)</f>
        <v>0</v>
      </c>
      <c r="G130">
        <f>LN(AMOIVAIA!O129/AMOIVAIA!O128)</f>
        <v>-2.0833340868542517E-3</v>
      </c>
      <c r="H130">
        <f>LN(AMOIVAIA!Y129/AMOIVAIA!Y128)</f>
        <v>-7.7429349590466836E-4</v>
      </c>
    </row>
    <row r="131" spans="1:8">
      <c r="A131" s="3">
        <f>ΧΑΑ!A130</f>
        <v>44022</v>
      </c>
      <c r="B131">
        <f>LN(ΧΑΑ!AI130/ΧΑΑ!AI129)</f>
        <v>-6.0954189716576615E-3</v>
      </c>
      <c r="C131">
        <f>LN(ΧΑΑ!E130/ΧΑΑ!E129)</f>
        <v>0</v>
      </c>
      <c r="D131">
        <f>LN(ΧΑΑ!O130/ΧΑΑ!O129)</f>
        <v>-6.0301690265911877E-3</v>
      </c>
      <c r="E131">
        <f>LN(ΧΑΑ!Y130/ΧΑΑ!Y129)</f>
        <v>0</v>
      </c>
      <c r="F131">
        <f>LN(AMOIVAIA!E130/AMOIVAIA!E129)</f>
        <v>1.8993358036523157E-3</v>
      </c>
      <c r="G131">
        <f>LN(AMOIVAIA!O130/AMOIVAIA!O129)</f>
        <v>-1.0432969125776746E-3</v>
      </c>
      <c r="H131">
        <f>LN(AMOIVAIA!Y130/AMOIVAIA!Y129)</f>
        <v>-7.7489349092468775E-4</v>
      </c>
    </row>
    <row r="132" spans="1:8">
      <c r="A132" s="3">
        <f>ΧΑΑ!A131</f>
        <v>44025</v>
      </c>
      <c r="B132">
        <f>LN(ΧΑΑ!AI131/ΧΑΑ!AI130)</f>
        <v>-3.5610036917908408E-3</v>
      </c>
      <c r="C132">
        <f>LN(ΧΑΑ!E131/ΧΑΑ!E130)</f>
        <v>0</v>
      </c>
      <c r="D132">
        <f>LN(ΧΑΑ!O131/ΧΑΑ!O130)</f>
        <v>3.0196298737198914E-3</v>
      </c>
      <c r="E132">
        <f>LN(ΧΑΑ!Y131/ΧΑΑ!Y130)</f>
        <v>0</v>
      </c>
      <c r="F132">
        <f>LN(AMOIVAIA!E131/AMOIVAIA!E130)</f>
        <v>-3.8022859497384592E-3</v>
      </c>
      <c r="G132">
        <f>LN(AMOIVAIA!O131/AMOIVAIA!O130)</f>
        <v>-3.136437490130272E-3</v>
      </c>
      <c r="H132">
        <f>LN(AMOIVAIA!Y131/AMOIVAIA!Y130)</f>
        <v>-4.6620131058113011E-3</v>
      </c>
    </row>
    <row r="133" spans="1:8">
      <c r="A133" s="3">
        <f>ΧΑΑ!A132</f>
        <v>44026</v>
      </c>
      <c r="B133">
        <f>LN(ΧΑΑ!AI132/ΧΑΑ!AI131)</f>
        <v>-2.3492820100513827E-3</v>
      </c>
      <c r="C133">
        <f>LN(ΧΑΑ!E132/ΧΑΑ!E131)</f>
        <v>0</v>
      </c>
      <c r="D133">
        <f>LN(ΧΑΑ!O132/ΧΑΑ!O131)</f>
        <v>-5.0377940299570698E-3</v>
      </c>
      <c r="E133">
        <f>LN(ΧΑΑ!Y132/ΧΑΑ!Y131)</f>
        <v>0</v>
      </c>
      <c r="F133">
        <f>LN(AMOIVAIA!E132/AMOIVAIA!E131)</f>
        <v>-1.9065782705815315E-3</v>
      </c>
      <c r="G133">
        <f>LN(AMOIVAIA!O132/AMOIVAIA!O131)</f>
        <v>-1.047669032443911E-3</v>
      </c>
      <c r="H133">
        <f>LN(AMOIVAIA!Y132/AMOIVAIA!Y131)</f>
        <v>-1.5588467692910788E-3</v>
      </c>
    </row>
    <row r="134" spans="1:8">
      <c r="A134" s="3">
        <f>ΧΑΑ!A133</f>
        <v>44027</v>
      </c>
      <c r="B134">
        <f>LN(ΧΑΑ!AI133/ΧΑΑ!AI132)</f>
        <v>1.2712069045597857E-2</v>
      </c>
      <c r="C134">
        <f>LN(ΧΑΑ!E133/ΧΑΑ!E132)</f>
        <v>4.8790164169432049E-2</v>
      </c>
      <c r="D134">
        <f>LN(ΧΑΑ!O133/ΧΑΑ!O132)</f>
        <v>2.0000666706669435E-2</v>
      </c>
      <c r="E134">
        <f>LN(ΧΑΑ!Y133/ΧΑΑ!Y132)</f>
        <v>-7.7220460939102778E-3</v>
      </c>
      <c r="F134">
        <f>LN(AMOIVAIA!E133/AMOIVAIA!E132)</f>
        <v>-3.8240964384035057E-3</v>
      </c>
      <c r="G134">
        <f>LN(AMOIVAIA!O133/AMOIVAIA!O132)</f>
        <v>-2.0986366569211382E-3</v>
      </c>
      <c r="H134">
        <f>LN(AMOIVAIA!Y133/AMOIVAIA!Y132)</f>
        <v>-4.6911735758801663E-3</v>
      </c>
    </row>
    <row r="135" spans="1:8">
      <c r="A135" s="3">
        <f>ΧΑΑ!A134</f>
        <v>44028</v>
      </c>
      <c r="B135">
        <f>LN(ΧΑΑ!AI134/ΧΑΑ!AI133)</f>
        <v>4.078943296488951E-4</v>
      </c>
      <c r="C135">
        <f>LN(ΧΑΑ!E134/ΧΑΑ!E133)</f>
        <v>-7.9681696491768449E-3</v>
      </c>
      <c r="D135">
        <f>LN(ΧΑΑ!O134/ΧΑΑ!O133)</f>
        <v>3.6933255045682373E-2</v>
      </c>
      <c r="E135">
        <f>LN(ΧΑΑ!Y134/ΧΑΑ!Y133)</f>
        <v>0</v>
      </c>
      <c r="F135">
        <f>LN(AMOIVAIA!E134/AMOIVAIA!E133)</f>
        <v>0</v>
      </c>
      <c r="G135">
        <f>LN(AMOIVAIA!O134/AMOIVAIA!O133)</f>
        <v>1.3563066547620784E-2</v>
      </c>
      <c r="H135">
        <f>LN(AMOIVAIA!Y134/AMOIVAIA!Y133)</f>
        <v>7.8339212780407738E-4</v>
      </c>
    </row>
    <row r="136" spans="1:8">
      <c r="A136" s="3">
        <f>ΧΑΑ!A135</f>
        <v>44029</v>
      </c>
      <c r="B136">
        <f>LN(ΧΑΑ!AI135/ΧΑΑ!AI134)</f>
        <v>6.1453013110572569E-3</v>
      </c>
      <c r="C136">
        <f>LN(ΧΑΑ!E135/ΧΑΑ!E134)</f>
        <v>7.9681696491768813E-3</v>
      </c>
      <c r="D136">
        <f>LN(ΧΑΑ!O135/ΧΑΑ!O134)</f>
        <v>1.138532222512521E-2</v>
      </c>
      <c r="E136">
        <f>LN(ΧΑΑ!Y135/ΧΑΑ!Y134)</f>
        <v>0</v>
      </c>
      <c r="F136">
        <f>LN(AMOIVAIA!E135/AMOIVAIA!E134)</f>
        <v>0</v>
      </c>
      <c r="G136">
        <f>LN(AMOIVAIA!O135/AMOIVAIA!O134)</f>
        <v>1.0357328735321183E-3</v>
      </c>
      <c r="H136">
        <f>LN(AMOIVAIA!Y135/AMOIVAIA!Y134)</f>
        <v>-7.8339212780404485E-4</v>
      </c>
    </row>
    <row r="137" spans="1:8">
      <c r="A137" s="3">
        <f>ΧΑΑ!A136</f>
        <v>44032</v>
      </c>
      <c r="B137">
        <f>LN(ΧΑΑ!AI136/ΧΑΑ!AI135)</f>
        <v>1.8028805291964212E-2</v>
      </c>
      <c r="C137">
        <f>LN(ΧΑΑ!E136/ΧΑΑ!E135)</f>
        <v>0</v>
      </c>
      <c r="D137">
        <f>LN(ΧΑΑ!O136/ΧΑΑ!O135)</f>
        <v>1.6838564362829524E-2</v>
      </c>
      <c r="E137">
        <f>LN(ΧΑΑ!Y136/ΧΑΑ!Y135)</f>
        <v>0</v>
      </c>
      <c r="F137">
        <f>LN(AMOIVAIA!E136/AMOIVAIA!E135)</f>
        <v>3.8240964384034758E-3</v>
      </c>
      <c r="G137">
        <f>LN(AMOIVAIA!O136/AMOIVAIA!O135)</f>
        <v>6.1919702479212007E-3</v>
      </c>
      <c r="H137">
        <f>LN(AMOIVAIA!Y136/AMOIVAIA!Y135)</f>
        <v>4.6911735758802392E-3</v>
      </c>
    </row>
    <row r="138" spans="1:8">
      <c r="A138" s="3">
        <f>ΧΑΑ!A137</f>
        <v>44033</v>
      </c>
      <c r="B138">
        <f>LN(ΧΑΑ!AI137/ΧΑΑ!AI136)</f>
        <v>-2.3045420618421721E-2</v>
      </c>
      <c r="C138">
        <f>LN(ΧΑΑ!E137/ΧΑΑ!E136)</f>
        <v>0</v>
      </c>
      <c r="D138">
        <f>LN(ΧΑΑ!O137/ΧΑΑ!O136)</f>
        <v>-2.6317308317373302E-2</v>
      </c>
      <c r="E138">
        <f>LN(ΧΑΑ!Y137/ΧΑΑ!Y136)</f>
        <v>0</v>
      </c>
      <c r="F138">
        <f>LN(AMOIVAIA!E137/AMOIVAIA!E136)</f>
        <v>0</v>
      </c>
      <c r="G138">
        <f>LN(AMOIVAIA!O137/AMOIVAIA!O136)</f>
        <v>1.6326893287428666E-2</v>
      </c>
      <c r="H138">
        <f>LN(AMOIVAIA!Y137/AMOIVAIA!Y136)</f>
        <v>4.6692691836836926E-3</v>
      </c>
    </row>
    <row r="139" spans="1:8">
      <c r="A139" s="3">
        <f>ΧΑΑ!A138</f>
        <v>44034</v>
      </c>
      <c r="B139">
        <f>LN(ΧΑΑ!AI138/ΧΑΑ!AI137)</f>
        <v>1.4758866063708451E-2</v>
      </c>
      <c r="C139">
        <f>LN(ΧΑΑ!E138/ΧΑΑ!E137)</f>
        <v>7.9051795071132473E-3</v>
      </c>
      <c r="D139">
        <f>LN(ΧΑΑ!O138/ΧΑΑ!O137)</f>
        <v>1.5123161574220828E-2</v>
      </c>
      <c r="E139">
        <f>LN(ΧΑΑ!Y138/ΧΑΑ!Y137)</f>
        <v>0</v>
      </c>
      <c r="F139">
        <f>LN(AMOIVAIA!E138/AMOIVAIA!E137)</f>
        <v>1.9065782705814474E-3</v>
      </c>
      <c r="G139">
        <f>LN(AMOIVAIA!O138/AMOIVAIA!O137)</f>
        <v>-1.9418085857101738E-2</v>
      </c>
      <c r="H139">
        <f>LN(AMOIVAIA!Y138/AMOIVAIA!Y137)</f>
        <v>-3.1104224143925024E-3</v>
      </c>
    </row>
    <row r="140" spans="1:8">
      <c r="A140" s="3">
        <f>ΧΑΑ!A139</f>
        <v>44035</v>
      </c>
      <c r="B140">
        <f>LN(ΧΑΑ!AI139/ΧΑΑ!AI138)</f>
        <v>-1.1505355505778046E-2</v>
      </c>
      <c r="C140">
        <f>LN(ΧΑΑ!E139/ΧΑΑ!E138)</f>
        <v>1.5625317903080815E-2</v>
      </c>
      <c r="D140">
        <f>LN(ΧΑΑ!O139/ΧΑΑ!O138)</f>
        <v>3.745322730161892E-3</v>
      </c>
      <c r="E140">
        <f>LN(ΧΑΑ!Y139/ΧΑΑ!Y138)</f>
        <v>0</v>
      </c>
      <c r="F140">
        <f>LN(AMOIVAIA!E139/AMOIVAIA!E138)</f>
        <v>-3.8167985267007422E-3</v>
      </c>
      <c r="G140">
        <f>LN(AMOIVAIA!O139/AMOIVAIA!O138)</f>
        <v>1.1287959773851575E-2</v>
      </c>
      <c r="H140">
        <f>LN(AMOIVAIA!Y139/AMOIVAIA!Y138)</f>
        <v>3.1104224143925518E-3</v>
      </c>
    </row>
    <row r="141" spans="1:8">
      <c r="A141" s="3">
        <f>ΧΑΑ!A140</f>
        <v>44036</v>
      </c>
      <c r="B141">
        <f>LN(ΧΑΑ!AI140/ΧΑΑ!AI139)</f>
        <v>-9.4613429079372369E-3</v>
      </c>
      <c r="C141">
        <f>LN(ΧΑΑ!E140/ΧΑΑ!E139)</f>
        <v>-3.1498667059371051E-2</v>
      </c>
      <c r="D141">
        <f>LN(ΧΑΑ!O140/ΧΑΑ!O139)</f>
        <v>7.448824012990695E-3</v>
      </c>
      <c r="E141">
        <f>LN(ΧΑΑ!Y140/ΧΑΑ!Y139)</f>
        <v>0</v>
      </c>
      <c r="F141">
        <f>LN(AMOIVAIA!E140/AMOIVAIA!E139)</f>
        <v>3.8167985267008112E-3</v>
      </c>
      <c r="G141">
        <f>LN(AMOIVAIA!O140/AMOIVAIA!O139)</f>
        <v>-8.196767204178515E-3</v>
      </c>
      <c r="H141">
        <f>LN(AMOIVAIA!Y140/AMOIVAIA!Y139)</f>
        <v>7.7609627488845108E-4</v>
      </c>
    </row>
    <row r="142" spans="1:8">
      <c r="A142" s="3">
        <f>ΧΑΑ!A141</f>
        <v>44039</v>
      </c>
      <c r="B142">
        <f>LN(ΧΑΑ!AI141/ΧΑΑ!AI140)</f>
        <v>-1.3075400502041101E-2</v>
      </c>
      <c r="C142">
        <f>LN(ΧΑΑ!E141/ΧΑΑ!E140)</f>
        <v>1.5873349156290163E-2</v>
      </c>
      <c r="D142">
        <f>LN(ΧΑΑ!O141/ΧΑΑ!O140)</f>
        <v>-2.2515022367634883E-2</v>
      </c>
      <c r="E142">
        <f>LN(ΧΑΑ!Y141/ΧΑΑ!Y140)</f>
        <v>0</v>
      </c>
      <c r="F142">
        <f>LN(AMOIVAIA!E141/AMOIVAIA!E140)</f>
        <v>0</v>
      </c>
      <c r="G142">
        <f>LN(AMOIVAIA!O141/AMOIVAIA!O140)</f>
        <v>-8.2645098498934245E-3</v>
      </c>
      <c r="H142">
        <f>LN(AMOIVAIA!Y141/AMOIVAIA!Y140)</f>
        <v>-1.5527953430608263E-3</v>
      </c>
    </row>
    <row r="143" spans="1:8">
      <c r="A143" s="3">
        <f>ΧΑΑ!A142</f>
        <v>44040</v>
      </c>
      <c r="B143">
        <f>LN(ΧΑΑ!AI142/ΧΑΑ!AI141)</f>
        <v>1.1971247196494495E-2</v>
      </c>
      <c r="C143">
        <f>LN(ΧΑΑ!E142/ΧΑΑ!E141)</f>
        <v>7.8431774610258787E-3</v>
      </c>
      <c r="D143">
        <f>LN(ΧΑΑ!O142/ΧΑΑ!O141)</f>
        <v>2.06580116204222E-2</v>
      </c>
      <c r="E143">
        <f>LN(ΧΑΑ!Y142/ΧΑΑ!Y141)</f>
        <v>0</v>
      </c>
      <c r="F143">
        <f>LN(AMOIVAIA!E142/AMOIVAIA!E141)</f>
        <v>1.9029501460860636E-3</v>
      </c>
      <c r="G143">
        <f>LN(AMOIVAIA!O142/AMOIVAIA!O141)</f>
        <v>-1.0427623162259276E-2</v>
      </c>
      <c r="H143">
        <f>LN(AMOIVAIA!Y142/AMOIVAIA!Y141)</f>
        <v>-2.3337233462201001E-3</v>
      </c>
    </row>
    <row r="144" spans="1:8">
      <c r="A144" s="3">
        <f>ΧΑΑ!A143</f>
        <v>44041</v>
      </c>
      <c r="B144">
        <f>LN(ΧΑΑ!AI143/ΧΑΑ!AI142)</f>
        <v>-1.9747397786839069E-3</v>
      </c>
      <c r="C144">
        <f>LN(ΧΑΑ!E143/ΧΑΑ!E142)</f>
        <v>-2.3716526617316044E-2</v>
      </c>
      <c r="D144">
        <f>LN(ΧΑΑ!O143/ΧΑΑ!O142)</f>
        <v>3.7105793965357746E-3</v>
      </c>
      <c r="E144">
        <f>LN(ΧΑΑ!Y143/ΧΑΑ!Y142)</f>
        <v>0</v>
      </c>
      <c r="F144">
        <f>LN(AMOIVAIA!E143/AMOIVAIA!E142)</f>
        <v>0</v>
      </c>
      <c r="G144">
        <f>LN(AMOIVAIA!O143/AMOIVAIA!O142)</f>
        <v>1.1464429890699434E-2</v>
      </c>
      <c r="H144">
        <f>LN(AMOIVAIA!Y143/AMOIVAIA!Y142)</f>
        <v>1.556420547658158E-3</v>
      </c>
    </row>
    <row r="145" spans="1:8">
      <c r="A145" s="3">
        <f>ΧΑΑ!A144</f>
        <v>44042</v>
      </c>
      <c r="B145">
        <f>LN(ΧΑΑ!AI144/ΧΑΑ!AI143)</f>
        <v>-2.1595590019831645E-2</v>
      </c>
      <c r="C145">
        <f>LN(ΧΑΑ!E144/ΧΑΑ!E143)</f>
        <v>0</v>
      </c>
      <c r="D145">
        <f>LN(ΧΑΑ!O144/ΧΑΑ!O143)</f>
        <v>-3.710579396535713E-3</v>
      </c>
      <c r="E145">
        <f>LN(ΧΑΑ!Y144/ΧΑΑ!Y143)</f>
        <v>0</v>
      </c>
      <c r="F145">
        <f>LN(AMOIVAIA!E144/AMOIVAIA!E143)</f>
        <v>0</v>
      </c>
      <c r="G145">
        <f>LN(AMOIVAIA!O144/AMOIVAIA!O143)</f>
        <v>-2.0746895408603554E-3</v>
      </c>
      <c r="H145">
        <f>LN(AMOIVAIA!Y144/AMOIVAIA!Y143)</f>
        <v>0</v>
      </c>
    </row>
    <row r="146" spans="1:8">
      <c r="A146" s="3">
        <f>ΧΑΑ!A145</f>
        <v>44043</v>
      </c>
      <c r="B146">
        <f>LN(ΧΑΑ!AI145/ΧΑΑ!AI144)</f>
        <v>-2.0218855707546442E-3</v>
      </c>
      <c r="C146">
        <f>LN(ΧΑΑ!E145/ΧΑΑ!E144)</f>
        <v>0</v>
      </c>
      <c r="D146">
        <f>LN(ΧΑΑ!O145/ΧΑΑ!O144)</f>
        <v>2.5689486115310869E-2</v>
      </c>
      <c r="E146">
        <f>LN(ΧΑΑ!Y145/ΧΑΑ!Y144)</f>
        <v>0</v>
      </c>
      <c r="F146">
        <f>LN(AMOIVAIA!E145/AMOIVAIA!E144)</f>
        <v>-3.8095284166676188E-3</v>
      </c>
      <c r="G146">
        <f>LN(AMOIVAIA!O145/AMOIVAIA!O144)</f>
        <v>-1.7810842746247318E-2</v>
      </c>
      <c r="H146">
        <f>LN(AMOIVAIA!Y145/AMOIVAIA!Y144)</f>
        <v>-3.1152673169493115E-3</v>
      </c>
    </row>
    <row r="147" spans="1:8">
      <c r="A147" s="3">
        <f>ΧΑΑ!A146</f>
        <v>44046</v>
      </c>
      <c r="B147">
        <f>LN(ΧΑΑ!AI146/ΧΑΑ!AI145)</f>
        <v>-4.1211078217316191E-3</v>
      </c>
      <c r="C147">
        <f>LN(ΧΑΑ!E146/ΧΑΑ!E145)</f>
        <v>7.9681696491768813E-3</v>
      </c>
      <c r="D147">
        <f>LN(ΧΑΑ!O146/ΧΑΑ!O145)</f>
        <v>-3.6297680505786127E-3</v>
      </c>
      <c r="E147">
        <f>LN(ΧΑΑ!Y146/ΧΑΑ!Y145)</f>
        <v>0</v>
      </c>
      <c r="F147">
        <f>LN(AMOIVAIA!E146/AMOIVAIA!E145)</f>
        <v>-1.9102202561192376E-3</v>
      </c>
      <c r="G147">
        <f>LN(AMOIVAIA!O146/AMOIVAIA!O145)</f>
        <v>-1.0576415581356462E-3</v>
      </c>
      <c r="H147">
        <f>LN(AMOIVAIA!Y146/AMOIVAIA!Y145)</f>
        <v>-7.8033558388108666E-4</v>
      </c>
    </row>
    <row r="148" spans="1:8">
      <c r="A148" s="3">
        <f>ΧΑΑ!A147</f>
        <v>44047</v>
      </c>
      <c r="B148">
        <f>LN(ΧΑΑ!AI147/ΧΑΑ!AI146)</f>
        <v>2.1599945562706942E-2</v>
      </c>
      <c r="C148">
        <f>LN(ΧΑΑ!E147/ΧΑΑ!E146)</f>
        <v>2.3530497410194036E-2</v>
      </c>
      <c r="D148">
        <f>LN(ΧΑΑ!O147/ΧΑΑ!O146)</f>
        <v>1.8018505502678212E-2</v>
      </c>
      <c r="E148">
        <f>LN(ΧΑΑ!Y147/ΧΑΑ!Y146)</f>
        <v>0</v>
      </c>
      <c r="F148">
        <f>LN(AMOIVAIA!E147/AMOIVAIA!E146)</f>
        <v>-1.9138761822842757E-3</v>
      </c>
      <c r="G148">
        <f>LN(AMOIVAIA!O147/AMOIVAIA!O146)</f>
        <v>1.0576415581356672E-3</v>
      </c>
      <c r="H148">
        <f>LN(AMOIVAIA!Y147/AMOIVAIA!Y146)</f>
        <v>-1.5625003178916682E-3</v>
      </c>
    </row>
    <row r="149" spans="1:8">
      <c r="A149" s="3">
        <f>ΧΑΑ!A148</f>
        <v>44048</v>
      </c>
      <c r="B149">
        <f>LN(ΧΑΑ!AI148/ΧΑΑ!AI147)</f>
        <v>1.4610328991618581E-2</v>
      </c>
      <c r="C149">
        <f>LN(ΧΑΑ!E148/ΧΑΑ!E147)</f>
        <v>7.7220460939103185E-3</v>
      </c>
      <c r="D149">
        <f>LN(ΧΑΑ!O148/ΧΑΑ!O147)</f>
        <v>3.163708494318266E-2</v>
      </c>
      <c r="E149">
        <f>LN(ΧΑΑ!Y148/ΧΑΑ!Y147)</f>
        <v>0</v>
      </c>
      <c r="F149">
        <f>LN(AMOIVAIA!E148/AMOIVAIA!E147)</f>
        <v>0</v>
      </c>
      <c r="G149">
        <f>LN(AMOIVAIA!O148/AMOIVAIA!O147)</f>
        <v>1.5731839918414064E-2</v>
      </c>
      <c r="H149">
        <f>LN(AMOIVAIA!Y148/AMOIVAIA!Y147)</f>
        <v>5.4581032187219517E-3</v>
      </c>
    </row>
    <row r="150" spans="1:8">
      <c r="A150" s="3">
        <f>ΧΑΑ!A149</f>
        <v>44049</v>
      </c>
      <c r="B150">
        <f>LN(ΧΑΑ!AI149/ΧΑΑ!AI148)</f>
        <v>4.458880153137116E-3</v>
      </c>
      <c r="C150">
        <f>LN(ΧΑΑ!E149/ΧΑΑ!E148)</f>
        <v>0</v>
      </c>
      <c r="D150">
        <f>LN(ΧΑΑ!O149/ΧΑΑ!O148)</f>
        <v>8.6133176781149293E-3</v>
      </c>
      <c r="E150">
        <f>LN(ΧΑΑ!Y149/ΧΑΑ!Y148)</f>
        <v>0</v>
      </c>
      <c r="F150">
        <f>LN(AMOIVAIA!E149/AMOIVAIA!E148)</f>
        <v>1.9138761822844192E-3</v>
      </c>
      <c r="G150">
        <f>LN(AMOIVAIA!O149/AMOIVAIA!O148)</f>
        <v>1.4463062027554659E-2</v>
      </c>
      <c r="H150">
        <f>LN(AMOIVAIA!Y149/AMOIVAIA!Y148)</f>
        <v>2.3300981416228303E-3</v>
      </c>
    </row>
    <row r="151" spans="1:8">
      <c r="A151" s="3">
        <f>ΧΑΑ!A150</f>
        <v>44050</v>
      </c>
      <c r="B151">
        <f>LN(ΧΑΑ!AI150/ΧΑΑ!AI149)</f>
        <v>-1.251950409568056E-2</v>
      </c>
      <c r="C151">
        <f>LN(ΧΑΑ!E150/ΧΑΑ!E149)</f>
        <v>-7.7220460939102778E-3</v>
      </c>
      <c r="D151">
        <f>LN(ΧΑΑ!O150/ΧΑΑ!O149)</f>
        <v>6.8376334776039686E-3</v>
      </c>
      <c r="E151">
        <f>LN(ΧΑΑ!Y150/ΧΑΑ!Y149)</f>
        <v>0</v>
      </c>
      <c r="F151">
        <f>LN(AMOIVAIA!E150/AMOIVAIA!E149)</f>
        <v>0</v>
      </c>
      <c r="G151">
        <f>LN(AMOIVAIA!O150/AMOIVAIA!O149)</f>
        <v>3.0721990369700588E-3</v>
      </c>
      <c r="H151">
        <f>LN(AMOIVAIA!Y150/AMOIVAIA!Y149)</f>
        <v>2.3246814033598124E-3</v>
      </c>
    </row>
    <row r="152" spans="1:8">
      <c r="A152" s="3">
        <f>ΧΑΑ!A151</f>
        <v>44053</v>
      </c>
      <c r="B152">
        <f>LN(ΧΑΑ!AI151/ΧΑΑ!AI150)</f>
        <v>-2.4482006123974456E-2</v>
      </c>
      <c r="C152">
        <f>LN(ΧΑΑ!E151/ΧΑΑ!E150)</f>
        <v>-2.3530497410194161E-2</v>
      </c>
      <c r="D152">
        <f>LN(ΧΑΑ!O151/ΧΑΑ!O150)</f>
        <v>2.1904835388049829E-2</v>
      </c>
      <c r="E152">
        <f>LN(ΧΑΑ!Y151/ΧΑΑ!Y150)</f>
        <v>0</v>
      </c>
      <c r="F152">
        <f>LN(AMOIVAIA!E151/AMOIVAIA!E150)</f>
        <v>1.9102202561192452E-3</v>
      </c>
      <c r="G152">
        <f>LN(AMOIVAIA!O151/AMOIVAIA!O150)</f>
        <v>-8.2135985373888564E-3</v>
      </c>
      <c r="H152">
        <f>LN(AMOIVAIA!Y151/AMOIVAIA!Y150)</f>
        <v>-2.3246814033596871E-3</v>
      </c>
    </row>
    <row r="153" spans="1:8">
      <c r="A153" s="3">
        <f>ΧΑΑ!A152</f>
        <v>44054</v>
      </c>
      <c r="B153">
        <f>LN(ΧΑΑ!AI152/ΧΑΑ!AI151)</f>
        <v>1.4569453353658538E-2</v>
      </c>
      <c r="C153">
        <f>LN(ΧΑΑ!E152/ΧΑΑ!E151)</f>
        <v>4.6520015634892907E-2</v>
      </c>
      <c r="D153">
        <f>LN(ΧΑΑ!O152/ΧΑΑ!O151)</f>
        <v>-2.7028672387919374E-2</v>
      </c>
      <c r="E153">
        <f>LN(ΧΑΑ!Y152/ΧΑΑ!Y151)</f>
        <v>2.2989518224698781E-2</v>
      </c>
      <c r="F153">
        <f>LN(AMOIVAIA!E152/AMOIVAIA!E151)</f>
        <v>-1.9102202561192376E-3</v>
      </c>
      <c r="G153">
        <f>LN(AMOIVAIA!O152/AMOIVAIA!O151)</f>
        <v>-2.2941569242406621E-2</v>
      </c>
      <c r="H153">
        <f>LN(AMOIVAIA!Y152/AMOIVAIA!Y151)</f>
        <v>-4.6656383235510425E-3</v>
      </c>
    </row>
    <row r="154" spans="1:8">
      <c r="A154" s="3">
        <f>ΧΑΑ!A153</f>
        <v>44055</v>
      </c>
      <c r="B154">
        <f>LN(ΧΑΑ!AI153/ΧΑΑ!AI152)</f>
        <v>1.3604573373104884E-2</v>
      </c>
      <c r="C154">
        <f>LN(ΧΑΑ!E153/ΧΑΑ!E152)</f>
        <v>-7.6045993852193036E-3</v>
      </c>
      <c r="D154">
        <f>LN(ΧΑΑ!O153/ΧΑΑ!O152)</f>
        <v>0</v>
      </c>
      <c r="E154">
        <f>LN(ΧΑΑ!Y153/ΧΑΑ!Y152)</f>
        <v>0</v>
      </c>
      <c r="F154">
        <f>LN(AMOIVAIA!E153/AMOIVAIA!E152)</f>
        <v>0</v>
      </c>
      <c r="G154">
        <f>LN(AMOIVAIA!O153/AMOIVAIA!O152)</f>
        <v>1.5698909543103833E-2</v>
      </c>
      <c r="H154">
        <f>LN(AMOIVAIA!Y153/AMOIVAIA!Y152)</f>
        <v>1.5576327136836792E-3</v>
      </c>
    </row>
    <row r="155" spans="1:8">
      <c r="A155" s="3">
        <f>ΧΑΑ!A154</f>
        <v>44056</v>
      </c>
      <c r="B155">
        <f>LN(ΧΑΑ!AI154/ΧΑΑ!AI153)</f>
        <v>3.6156739383709016E-3</v>
      </c>
      <c r="C155">
        <f>LN(ΧΑΑ!E154/ΧΑΑ!E153)</f>
        <v>7.6045993852192125E-3</v>
      </c>
      <c r="D155">
        <f>LN(ΧΑΑ!O154/ΧΑΑ!O153)</f>
        <v>5.1238369998694664E-3</v>
      </c>
      <c r="E155">
        <f>LN(ΧΑΑ!Y154/ΧΑΑ!Y153)</f>
        <v>0</v>
      </c>
      <c r="F155">
        <f>LN(AMOIVAIA!E154/AMOIVAIA!E153)</f>
        <v>0</v>
      </c>
      <c r="G155">
        <f>LN(AMOIVAIA!O154/AMOIVAIA!O153)</f>
        <v>1.1357891844409582E-2</v>
      </c>
      <c r="H155">
        <f>LN(AMOIVAIA!Y154/AMOIVAIA!Y153)</f>
        <v>1.5552102668064845E-3</v>
      </c>
    </row>
    <row r="156" spans="1:8">
      <c r="A156" s="3">
        <f>ΧΑΑ!A155</f>
        <v>44057</v>
      </c>
      <c r="B156">
        <f>LN(ΧΑΑ!AI155/ΧΑΑ!AI154)</f>
        <v>-4.5610471948452644E-3</v>
      </c>
      <c r="C156">
        <f>LN(ΧΑΑ!E155/ΧΑΑ!E154)</f>
        <v>-7.6045993852193036E-3</v>
      </c>
      <c r="D156">
        <f>LN(ΧΑΑ!O155/ΧΑΑ!O154)</f>
        <v>1.1854499534548599E-2</v>
      </c>
      <c r="E156">
        <f>LN(ΧΑΑ!Y155/ΧΑΑ!Y154)</f>
        <v>0</v>
      </c>
      <c r="F156">
        <f>LN(AMOIVAIA!E155/AMOIVAIA!E154)</f>
        <v>-1.9138761822842757E-3</v>
      </c>
      <c r="G156">
        <f>LN(AMOIVAIA!O155/AMOIVAIA!O154)</f>
        <v>4.098366392282185E-3</v>
      </c>
      <c r="H156">
        <f>LN(AMOIVAIA!Y155/AMOIVAIA!Y154)</f>
        <v>-7.7730279856190281E-4</v>
      </c>
    </row>
    <row r="157" spans="1:8">
      <c r="A157" s="3">
        <f>ΧΑΑ!A156</f>
        <v>44060</v>
      </c>
      <c r="B157">
        <f>LN(ΧΑΑ!AI156/ΧΑΑ!AI155)</f>
        <v>4.3256404501396178E-3</v>
      </c>
      <c r="C157">
        <f>LN(ΧΑΑ!E156/ΧΑΑ!E155)</f>
        <v>-7.6628727455691371E-3</v>
      </c>
      <c r="D157">
        <f>LN(ΧΑΑ!O156/ΧΑΑ!O155)</f>
        <v>-8.4531357110583516E-3</v>
      </c>
      <c r="E157">
        <f>LN(ΧΑΑ!Y156/ΧΑΑ!Y155)</f>
        <v>-1.5267472130788421E-2</v>
      </c>
      <c r="F157">
        <f>LN(AMOIVAIA!E156/AMOIVAIA!E155)</f>
        <v>-1.9175461292717062E-3</v>
      </c>
      <c r="G157">
        <f>LN(AMOIVAIA!O156/AMOIVAIA!O155)</f>
        <v>-5.1255878488122054E-3</v>
      </c>
      <c r="H157">
        <f>LN(AMOIVAIA!Y156/AMOIVAIA!Y155)</f>
        <v>-1.5564205476581953E-3</v>
      </c>
    </row>
    <row r="158" spans="1:8">
      <c r="A158" s="3">
        <f>ΧΑΑ!A157</f>
        <v>44061</v>
      </c>
      <c r="B158">
        <f>LN(ΧΑΑ!AI157/ΧΑΑ!AI156)</f>
        <v>1.0709648845656682E-2</v>
      </c>
      <c r="C158">
        <f>LN(ΧΑΑ!E157/ΧΑΑ!E156)</f>
        <v>2.2814677766171264E-2</v>
      </c>
      <c r="D158">
        <f>LN(ΧΑΑ!O157/ΧΑΑ!O156)</f>
        <v>0</v>
      </c>
      <c r="E158">
        <f>LN(ΧΑΑ!Y157/ΧΑΑ!Y156)</f>
        <v>0</v>
      </c>
      <c r="F158">
        <f>LN(AMOIVAIA!E157/AMOIVAIA!E156)</f>
        <v>1.9175461292718545E-3</v>
      </c>
      <c r="G158">
        <f>LN(AMOIVAIA!O157/AMOIVAIA!O156)</f>
        <v>3.0785042270873733E-3</v>
      </c>
      <c r="H158">
        <f>LN(AMOIVAIA!Y157/AMOIVAIA!Y156)</f>
        <v>1.556420547658158E-3</v>
      </c>
    </row>
    <row r="159" spans="1:8">
      <c r="A159" s="3">
        <f>ΧΑΑ!A158</f>
        <v>44062</v>
      </c>
      <c r="B159">
        <f>LN(ΧΑΑ!AI158/ΧΑΑ!AI157)</f>
        <v>3.5497033979070068E-3</v>
      </c>
      <c r="C159">
        <f>LN(ΧΑΑ!E158/ΧΑΑ!E157)</f>
        <v>-7.5472056353829663E-3</v>
      </c>
      <c r="D159">
        <f>LN(ΧΑΑ!O158/ΧΑΑ!O157)</f>
        <v>-1.5398080111121606E-2</v>
      </c>
      <c r="E159">
        <f>LN(ΧΑΑ!Y158/ΧΑΑ!Y157)</f>
        <v>0</v>
      </c>
      <c r="F159">
        <f>LN(AMOIVAIA!E158/AMOIVAIA!E157)</f>
        <v>1.9138761822844192E-3</v>
      </c>
      <c r="G159">
        <f>LN(AMOIVAIA!O158/AMOIVAIA!O157)</f>
        <v>5.109873152270644E-3</v>
      </c>
      <c r="H159">
        <f>LN(AMOIVAIA!Y158/AMOIVAIA!Y157)</f>
        <v>7.7730279856201285E-4</v>
      </c>
    </row>
    <row r="160" spans="1:8">
      <c r="A160" s="3">
        <f>ΧΑΑ!A159</f>
        <v>44063</v>
      </c>
      <c r="B160">
        <f>LN(ΧΑΑ!AI159/ΧΑΑ!AI158)</f>
        <v>-1.4573314131169707E-2</v>
      </c>
      <c r="C160">
        <f>LN(ΧΑΑ!E159/ΧΑΑ!E158)</f>
        <v>0</v>
      </c>
      <c r="D160">
        <f>LN(ΧΑΑ!O159/ΧΑΑ!O158)</f>
        <v>6.8728792877620504E-3</v>
      </c>
      <c r="E160">
        <f>LN(ΧΑΑ!Y159/ΧΑΑ!Y158)</f>
        <v>3.7740327982847113E-2</v>
      </c>
      <c r="F160">
        <f>LN(AMOIVAIA!E159/AMOIVAIA!E158)</f>
        <v>1.9102202561192452E-3</v>
      </c>
      <c r="G160">
        <f>LN(AMOIVAIA!O159/AMOIVAIA!O158)</f>
        <v>1.0188487891028481E-3</v>
      </c>
      <c r="H160">
        <f>LN(AMOIVAIA!Y159/AMOIVAIA!Y158)</f>
        <v>7.7669906817241991E-4</v>
      </c>
    </row>
    <row r="161" spans="1:8">
      <c r="A161" s="3">
        <f>ΧΑΑ!A160</f>
        <v>44064</v>
      </c>
      <c r="B161">
        <f>LN(ΧΑΑ!AI160/ΧΑΑ!AI159)</f>
        <v>-5.7471875021365389E-3</v>
      </c>
      <c r="C161">
        <f>LN(ΧΑΑ!E160/ΧΑΑ!E159)</f>
        <v>-1.5267472130788421E-2</v>
      </c>
      <c r="D161">
        <f>LN(ΧΑΑ!O160/ΧΑΑ!O159)</f>
        <v>-5.1502259763159053E-3</v>
      </c>
      <c r="E161">
        <f>LN(ΧΑΑ!Y160/ΧΑΑ!Y159)</f>
        <v>0</v>
      </c>
      <c r="F161">
        <f>LN(AMOIVAIA!E160/AMOIVAIA!E159)</f>
        <v>-1.9102202561192376E-3</v>
      </c>
      <c r="G161">
        <f>LN(AMOIVAIA!O160/AMOIVAIA!O159)</f>
        <v>-1.1264840063140876E-2</v>
      </c>
      <c r="H161">
        <f>LN(AMOIVAIA!Y160/AMOIVAIA!Y159)</f>
        <v>-2.3319093349788251E-3</v>
      </c>
    </row>
    <row r="162" spans="1:8">
      <c r="A162" s="3">
        <f>ΧΑΑ!A161</f>
        <v>44067</v>
      </c>
      <c r="B162">
        <f>LN(ΧΑΑ!AI161/ΧΑΑ!AI160)</f>
        <v>-1.1217937234172194E-3</v>
      </c>
      <c r="C162">
        <f>LN(ΧΑΑ!E161/ΧΑΑ!E160)</f>
        <v>0</v>
      </c>
      <c r="D162">
        <f>LN(ΧΑΑ!O161/ΧΑΑ!O160)</f>
        <v>-5.1768881795336797E-3</v>
      </c>
      <c r="E162">
        <f>LN(ΧΑΑ!Y161/ΧΑΑ!Y160)</f>
        <v>0</v>
      </c>
      <c r="F162">
        <f>LN(AMOIVAIA!E161/AMOIVAIA!E160)</f>
        <v>1.9102202561192452E-3</v>
      </c>
      <c r="G162">
        <f>LN(AMOIVAIA!O161/AMOIVAIA!O160)</f>
        <v>-4.1279728380307192E-3</v>
      </c>
      <c r="H162">
        <f>LN(AMOIVAIA!Y161/AMOIVAIA!Y160)</f>
        <v>-7.7851307941368666E-4</v>
      </c>
    </row>
    <row r="163" spans="1:8">
      <c r="A163" s="3">
        <f>ΧΑΑ!A162</f>
        <v>44068</v>
      </c>
      <c r="B163">
        <f>LN(ΧΑΑ!AI162/ΧΑΑ!AI161)</f>
        <v>-5.1034265611038902E-3</v>
      </c>
      <c r="C163">
        <f>LN(ΧΑΑ!E162/ΧΑΑ!E161)</f>
        <v>-7.7220460939102778E-3</v>
      </c>
      <c r="D163">
        <f>LN(ΧΑΑ!O162/ΧΑΑ!O161)</f>
        <v>-2.2748137525936539E-2</v>
      </c>
      <c r="E163">
        <f>LN(ΧΑΑ!Y162/ΧΑΑ!Y161)</f>
        <v>-6.1087691979838148E-2</v>
      </c>
      <c r="F163">
        <f>LN(AMOIVAIA!E162/AMOIVAIA!E161)</f>
        <v>0</v>
      </c>
      <c r="G163">
        <f>LN(AMOIVAIA!O162/AMOIVAIA!O161)</f>
        <v>0</v>
      </c>
      <c r="H163">
        <f>LN(AMOIVAIA!Y162/AMOIVAIA!Y161)</f>
        <v>7.7851307941366173E-4</v>
      </c>
    </row>
    <row r="164" spans="1:8">
      <c r="A164" s="3">
        <f>ΧΑΑ!A163</f>
        <v>44069</v>
      </c>
      <c r="B164">
        <f>LN(ΧΑΑ!AI163/ΧΑΑ!AI162)</f>
        <v>1.027530816188453E-2</v>
      </c>
      <c r="C164">
        <f>LN(ΧΑΑ!E163/ΧΑΑ!E162)</f>
        <v>0</v>
      </c>
      <c r="D164">
        <f>LN(ΧΑΑ!O163/ΧΑΑ!O162)</f>
        <v>4.3296805753324258E-2</v>
      </c>
      <c r="E164">
        <f>LN(ΧΑΑ!Y163/ΧΑΑ!Y162)</f>
        <v>-1.5873349156290122E-2</v>
      </c>
      <c r="F164">
        <f>LN(AMOIVAIA!E163/AMOIVAIA!E162)</f>
        <v>0</v>
      </c>
      <c r="G164">
        <f>LN(AMOIVAIA!O163/AMOIVAIA!O162)</f>
        <v>-3.107200842748604E-3</v>
      </c>
      <c r="H164">
        <f>LN(AMOIVAIA!Y163/AMOIVAIA!Y162)</f>
        <v>-1.5576327136837397E-3</v>
      </c>
    </row>
    <row r="165" spans="1:8">
      <c r="A165" s="3">
        <f>ΧΑΑ!A164</f>
        <v>44070</v>
      </c>
      <c r="B165">
        <f>LN(ΧΑΑ!AI164/ΧΑΑ!AI163)</f>
        <v>-4.3343672311208104E-3</v>
      </c>
      <c r="C165">
        <f>LN(ΧΑΑ!E164/ΧΑΑ!E163)</f>
        <v>7.7220460939103185E-3</v>
      </c>
      <c r="D165">
        <f>LN(ΧΑΑ!O164/ΧΑΑ!O163)</f>
        <v>1.1794576492836877E-2</v>
      </c>
      <c r="E165">
        <f>LN(ΧΑΑ!Y164/ΧΑΑ!Y163)</f>
        <v>0</v>
      </c>
      <c r="F165">
        <f>LN(AMOIVAIA!E164/AMOIVAIA!E163)</f>
        <v>-1.9102202561192376E-3</v>
      </c>
      <c r="G165">
        <f>LN(AMOIVAIA!O164/AMOIVAIA!O163)</f>
        <v>1.0320009031989449E-2</v>
      </c>
      <c r="H165">
        <f>LN(AMOIVAIA!Y164/AMOIVAIA!Y163)</f>
        <v>7.7911963427002267E-4</v>
      </c>
    </row>
    <row r="166" spans="1:8">
      <c r="A166" s="3">
        <f>ΧΑΑ!A165</f>
        <v>44071</v>
      </c>
      <c r="B166">
        <f>LN(ΧΑΑ!AI165/ΧΑΑ!AI164)</f>
        <v>2.1774125804370271E-3</v>
      </c>
      <c r="C166">
        <f>LN(ΧΑΑ!E165/ΧΑΑ!E164)</f>
        <v>7.6628727455690972E-3</v>
      </c>
      <c r="D166">
        <f>LN(ΧΑΑ!O165/ΧΑΑ!O164)</f>
        <v>-6.7227143948765892E-3</v>
      </c>
      <c r="E166">
        <f>LN(ΧΑΑ!Y165/ΧΑΑ!Y164)</f>
        <v>0</v>
      </c>
      <c r="F166">
        <f>LN(AMOIVAIA!E165/AMOIVAIA!E164)</f>
        <v>1.9102202561192452E-3</v>
      </c>
      <c r="G166">
        <f>LN(AMOIVAIA!O165/AMOIVAIA!O164)</f>
        <v>-2.055499182095999E-3</v>
      </c>
      <c r="H166">
        <f>LN(AMOIVAIA!Y165/AMOIVAIA!Y164)</f>
        <v>-7.7911963427002809E-4</v>
      </c>
    </row>
    <row r="167" spans="1:8">
      <c r="A167" s="3">
        <f>ΧΑΑ!A166</f>
        <v>44074</v>
      </c>
      <c r="B167">
        <f>LN(ΧΑΑ!AI166/ΧΑΑ!AI165)</f>
        <v>-7.7259651444465155E-4</v>
      </c>
      <c r="C167">
        <f>LN(ΧΑΑ!E166/ΧΑΑ!E165)</f>
        <v>7.6045993852192125E-3</v>
      </c>
      <c r="D167">
        <f>LN(ΧΑΑ!O166/ΧΑΑ!O165)</f>
        <v>0</v>
      </c>
      <c r="E167">
        <f>LN(ΧΑΑ!Y166/ΧΑΑ!Y165)</f>
        <v>1.5873349156290163E-2</v>
      </c>
      <c r="F167">
        <f>LN(AMOIVAIA!E166/AMOIVAIA!E165)</f>
        <v>0</v>
      </c>
      <c r="G167">
        <f>LN(AMOIVAIA!O166/AMOIVAIA!O165)</f>
        <v>0</v>
      </c>
      <c r="H167">
        <f>LN(AMOIVAIA!Y166/AMOIVAIA!Y165)</f>
        <v>0</v>
      </c>
    </row>
    <row r="168" spans="1:8">
      <c r="A168" s="3">
        <f>ΧΑΑ!A167</f>
        <v>44075</v>
      </c>
      <c r="B168">
        <f>LN(ΧΑΑ!AI167/ΧΑΑ!AI166)</f>
        <v>8.8255727614755617E-3</v>
      </c>
      <c r="C168">
        <f>LN(ΧΑΑ!E167/ΧΑΑ!E166)</f>
        <v>0</v>
      </c>
      <c r="D168">
        <f>LN(ΧΑΑ!O167/ΧΑΑ!O166)</f>
        <v>3.3670065479044697E-3</v>
      </c>
      <c r="E168">
        <f>LN(ΧΑΑ!Y167/ΧΑΑ!Y166)</f>
        <v>0</v>
      </c>
      <c r="F168">
        <f>LN(AMOIVAIA!E167/AMOIVAIA!E166)</f>
        <v>0</v>
      </c>
      <c r="G168">
        <f>LN(AMOIVAIA!O167/AMOIVAIA!O166)</f>
        <v>-1.029336169114132E-3</v>
      </c>
      <c r="H168">
        <f>LN(AMOIVAIA!Y167/AMOIVAIA!Y166)</f>
        <v>0</v>
      </c>
    </row>
    <row r="169" spans="1:8">
      <c r="A169" s="3">
        <f>ΧΑΑ!A168</f>
        <v>44076</v>
      </c>
      <c r="B169">
        <f>LN(ΧΑΑ!AI168/ΧΑΑ!AI167)</f>
        <v>7.1662559372993031E-3</v>
      </c>
      <c r="C169">
        <f>LN(ΧΑΑ!E168/ΧΑΑ!E167)</f>
        <v>-7.6045993852193036E-3</v>
      </c>
      <c r="D169">
        <f>LN(ΧΑΑ!O168/ΧΑΑ!O167)</f>
        <v>8.3682496705165792E-3</v>
      </c>
      <c r="E169">
        <f>LN(ΧΑΑ!Y168/ΧΑΑ!Y167)</f>
        <v>1.5625317903080815E-2</v>
      </c>
      <c r="F169">
        <f>LN(AMOIVAIA!E168/AMOIVAIA!E167)</f>
        <v>-1.9102202561192376E-3</v>
      </c>
      <c r="G169">
        <f>LN(AMOIVAIA!O168/AMOIVAIA!O167)</f>
        <v>7.1832017434923521E-3</v>
      </c>
      <c r="H169">
        <f>LN(AMOIVAIA!Y168/AMOIVAIA!Y167)</f>
        <v>-7.7972713502104548E-4</v>
      </c>
    </row>
    <row r="170" spans="1:8">
      <c r="A170" s="3">
        <f>ΧΑΑ!A169</f>
        <v>44077</v>
      </c>
      <c r="B170">
        <f>LN(ΧΑΑ!AI169/ΧΑΑ!AI168)</f>
        <v>2.9140982273742327E-3</v>
      </c>
      <c r="C170">
        <f>LN(ΧΑΑ!E169/ΧΑΑ!E168)</f>
        <v>7.6045993852192125E-3</v>
      </c>
      <c r="D170">
        <f>LN(ΧΑΑ!O169/ΧΑΑ!O168)</f>
        <v>0</v>
      </c>
      <c r="E170">
        <f>LN(ΧΑΑ!Y169/ΧΑΑ!Y168)</f>
        <v>0</v>
      </c>
      <c r="F170">
        <f>LN(AMOIVAIA!E169/AMOIVAIA!E168)</f>
        <v>3.8167985267008112E-3</v>
      </c>
      <c r="G170">
        <f>LN(AMOIVAIA!O169/AMOIVAIA!O168)</f>
        <v>7.1319711372716523E-3</v>
      </c>
      <c r="H170">
        <f>LN(AMOIVAIA!Y169/AMOIVAIA!Y168)</f>
        <v>2.3373598487047721E-3</v>
      </c>
    </row>
    <row r="171" spans="1:8">
      <c r="A171" s="3">
        <f>ΧΑΑ!A170</f>
        <v>44078</v>
      </c>
      <c r="B171">
        <f>LN(ΧΑΑ!AI170/ΧΑΑ!AI169)</f>
        <v>-1.0565149582686893E-2</v>
      </c>
      <c r="C171">
        <f>LN(ΧΑΑ!E170/ΧΑΑ!E169)</f>
        <v>-2.2989518224698718E-2</v>
      </c>
      <c r="D171">
        <f>LN(ΧΑΑ!O170/ΧΑΑ!O169)</f>
        <v>-5.0125418235442863E-3</v>
      </c>
      <c r="E171">
        <f>LN(ΧΑΑ!Y170/ΧΑΑ!Y169)</f>
        <v>0</v>
      </c>
      <c r="F171">
        <f>LN(AMOIVAIA!E170/AMOIVAIA!E169)</f>
        <v>0</v>
      </c>
      <c r="G171">
        <f>LN(AMOIVAIA!O170/AMOIVAIA!O169)</f>
        <v>3.0410565757791417E-3</v>
      </c>
      <c r="H171">
        <f>LN(AMOIVAIA!Y170/AMOIVAIA!Y169)</f>
        <v>1.5552102668064845E-3</v>
      </c>
    </row>
    <row r="172" spans="1:8">
      <c r="A172" s="3">
        <f>ΧΑΑ!A171</f>
        <v>44081</v>
      </c>
      <c r="B172">
        <f>LN(ΧΑΑ!AI171/ΧΑΑ!AI170)</f>
        <v>3.185959497051795E-3</v>
      </c>
      <c r="C172">
        <f>LN(ΧΑΑ!E171/ΧΑΑ!E170)</f>
        <v>7.7220460939103185E-3</v>
      </c>
      <c r="D172">
        <f>LN(ΧΑΑ!O171/ΧΑΑ!O170)</f>
        <v>5.0125418235444138E-3</v>
      </c>
      <c r="E172">
        <f>LN(ΧΑΑ!Y171/ΧΑΑ!Y170)</f>
        <v>0</v>
      </c>
      <c r="F172">
        <f>LN(AMOIVAIA!E171/AMOIVAIA!E170)</f>
        <v>1.9029501460860636E-3</v>
      </c>
      <c r="G172">
        <f>LN(AMOIVAIA!O171/AMOIVAIA!O170)</f>
        <v>-8.1301260832501755E-3</v>
      </c>
      <c r="H172">
        <f>LN(AMOIVAIA!Y171/AMOIVAIA!Y170)</f>
        <v>-1.5552102668064743E-3</v>
      </c>
    </row>
    <row r="173" spans="1:8">
      <c r="A173" s="3">
        <f>ΧΑΑ!A172</f>
        <v>44082</v>
      </c>
      <c r="B173">
        <f>LN(ΧΑΑ!AI172/ΧΑΑ!AI171)</f>
        <v>-2.1704861074082853E-2</v>
      </c>
      <c r="C173">
        <f>LN(ΧΑΑ!E172/ΧΑΑ!E171)</f>
        <v>-7.7220460939102778E-3</v>
      </c>
      <c r="D173">
        <f>LN(ΧΑΑ!O172/ΧΑΑ!O171)</f>
        <v>-6.688988150796652E-3</v>
      </c>
      <c r="E173">
        <f>LN(ΧΑΑ!Y172/ΧΑΑ!Y171)</f>
        <v>7.7220460939103185E-3</v>
      </c>
      <c r="F173">
        <f>LN(AMOIVAIA!E172/AMOIVAIA!E171)</f>
        <v>-1.9029501460860756E-3</v>
      </c>
      <c r="G173">
        <f>LN(AMOIVAIA!O172/AMOIVAIA!O171)</f>
        <v>6.1037829380176656E-3</v>
      </c>
      <c r="H173">
        <f>LN(AMOIVAIA!Y172/AMOIVAIA!Y171)</f>
        <v>-7.7851307941368666E-4</v>
      </c>
    </row>
    <row r="174" spans="1:8">
      <c r="A174" s="3">
        <f>ΧΑΑ!A173</f>
        <v>44083</v>
      </c>
      <c r="B174">
        <f>LN(ΧΑΑ!AI173/ΧΑΑ!AI172)</f>
        <v>6.6386331319683422E-3</v>
      </c>
      <c r="C174">
        <f>LN(ΧΑΑ!E173/ΧΑΑ!E172)</f>
        <v>0</v>
      </c>
      <c r="D174">
        <f>LN(ΧΑΑ!O173/ΧΑΑ!O172)</f>
        <v>-1.6792615197199141E-3</v>
      </c>
      <c r="E174">
        <f>LN(ΧΑΑ!Y173/ΧΑΑ!Y172)</f>
        <v>0</v>
      </c>
      <c r="F174">
        <f>LN(AMOIVAIA!E173/AMOIVAIA!E172)</f>
        <v>-1.9065782705815315E-3</v>
      </c>
      <c r="G174">
        <f>LN(AMOIVAIA!O173/AMOIVAIA!O172)</f>
        <v>-1.7391742711869222E-2</v>
      </c>
      <c r="H174">
        <f>LN(AMOIVAIA!Y173/AMOIVAIA!Y172)</f>
        <v>-3.1201273362435225E-3</v>
      </c>
    </row>
    <row r="175" spans="1:8">
      <c r="A175" s="3">
        <f>ΧΑΑ!A174</f>
        <v>44084</v>
      </c>
      <c r="B175">
        <f>LN(ΧΑΑ!AI174/ΧΑΑ!AI173)</f>
        <v>9.7819932710293753E-3</v>
      </c>
      <c r="C175">
        <f>LN(ΧΑΑ!E174/ΧΑΑ!E173)</f>
        <v>7.7220460939103185E-3</v>
      </c>
      <c r="D175">
        <f>LN(ΧΑΑ!O174/ΧΑΑ!O173)</f>
        <v>-2.7258927972634534E-2</v>
      </c>
      <c r="E175">
        <f>LN(ΧΑΑ!Y174/ΧΑΑ!Y173)</f>
        <v>7.6628727455690972E-3</v>
      </c>
      <c r="F175">
        <f>LN(AMOIVAIA!E174/AMOIVAIA!E173)</f>
        <v>3.8095284166676487E-3</v>
      </c>
      <c r="G175">
        <f>LN(AMOIVAIA!O174/AMOIVAIA!O173)</f>
        <v>7.1979745223262641E-3</v>
      </c>
      <c r="H175">
        <f>LN(AMOIVAIA!Y174/AMOIVAIA!Y173)</f>
        <v>2.3410077019734451E-3</v>
      </c>
    </row>
    <row r="176" spans="1:8">
      <c r="A176" s="3">
        <f>ΧΑΑ!A175</f>
        <v>44085</v>
      </c>
      <c r="B176">
        <f>LN(ΧΑΑ!AI175/ΧΑΑ!AI174)</f>
        <v>-3.0141783287699667E-3</v>
      </c>
      <c r="C176">
        <f>LN(ΧΑΑ!E175/ΧΑΑ!E174)</f>
        <v>0</v>
      </c>
      <c r="D176">
        <f>LN(ΧΑΑ!O175/ΧΑΑ!O174)</f>
        <v>-1.7286089006177425E-3</v>
      </c>
      <c r="E176">
        <f>LN(ΧΑΑ!Y175/ΧΑΑ!Y174)</f>
        <v>7.6045993852192125E-3</v>
      </c>
      <c r="F176">
        <f>LN(AMOIVAIA!E175/AMOIVAIA!E174)</f>
        <v>0</v>
      </c>
      <c r="G176">
        <f>LN(AMOIVAIA!O175/AMOIVAIA!O174)</f>
        <v>1.0193768189542804E-2</v>
      </c>
      <c r="H176">
        <f>LN(AMOIVAIA!Y175/AMOIVAIA!Y174)</f>
        <v>3.1128429804901034E-3</v>
      </c>
    </row>
    <row r="177" spans="1:8">
      <c r="A177" s="3">
        <f>ΧΑΑ!A176</f>
        <v>44088</v>
      </c>
      <c r="B177">
        <f>LN(ΧΑΑ!AI176/ΧΑΑ!AI175)</f>
        <v>3.8704760184889664E-2</v>
      </c>
      <c r="C177">
        <f>LN(ΧΑΑ!E176/ΧΑΑ!E175)</f>
        <v>0</v>
      </c>
      <c r="D177">
        <f>LN(ΧΑΑ!O176/ΧΑΑ!O175)</f>
        <v>-5.2038278750271101E-3</v>
      </c>
      <c r="E177">
        <f>LN(ΧΑΑ!Y176/ΧΑΑ!Y175)</f>
        <v>7.5472056353829038E-3</v>
      </c>
      <c r="F177">
        <f>LN(AMOIVAIA!E176/AMOIVAIA!E175)</f>
        <v>0</v>
      </c>
      <c r="G177">
        <f>LN(AMOIVAIA!O176/AMOIVAIA!O175)</f>
        <v>-3.0472344554687463E-3</v>
      </c>
      <c r="H177">
        <f>LN(AMOIVAIA!Y176/AMOIVAIA!Y175)</f>
        <v>7.7669906817241991E-4</v>
      </c>
    </row>
    <row r="178" spans="1:8">
      <c r="A178" s="3">
        <f>ΧΑΑ!A177</f>
        <v>44089</v>
      </c>
      <c r="B178">
        <f>LN(ΧΑΑ!AI177/ΧΑΑ!AI176)</f>
        <v>3.7441352977431361E-3</v>
      </c>
      <c r="C178">
        <f>LN(ΧΑΑ!E177/ΧΑΑ!E176)</f>
        <v>0</v>
      </c>
      <c r="D178">
        <f>LN(ΧΑΑ!O177/ΧΑΑ!O176)</f>
        <v>5.2038278750270442E-3</v>
      </c>
      <c r="E178">
        <f>LN(ΧΑΑ!Y177/ΧΑΑ!Y176)</f>
        <v>-2.2814677766171399E-2</v>
      </c>
      <c r="F178">
        <f>LN(AMOIVAIA!E177/AMOIVAIA!E176)</f>
        <v>1.8993358036523157E-3</v>
      </c>
      <c r="G178">
        <f>LN(AMOIVAIA!O177/AMOIVAIA!O176)</f>
        <v>3.301950799126066E-2</v>
      </c>
      <c r="H178">
        <f>LN(AMOIVAIA!Y177/AMOIVAIA!Y176)</f>
        <v>7.7339905997362568E-3</v>
      </c>
    </row>
    <row r="179" spans="1:8">
      <c r="A179" s="3">
        <f>ΧΑΑ!A178</f>
        <v>44090</v>
      </c>
      <c r="B179">
        <f>LN(ΧΑΑ!AI178/ΧΑΑ!AI177)</f>
        <v>-3.6533857060539539E-3</v>
      </c>
      <c r="C179">
        <f>LN(ΧΑΑ!E178/ΧΑΑ!E177)</f>
        <v>3.7740327982847113E-2</v>
      </c>
      <c r="D179">
        <f>LN(ΧΑΑ!O178/ΧΑΑ!O177)</f>
        <v>1.2037978559478878E-2</v>
      </c>
      <c r="E179">
        <f>LN(ΧΑΑ!Y178/ΧΑΑ!Y177)</f>
        <v>0</v>
      </c>
      <c r="F179">
        <f>LN(AMOIVAIA!E178/AMOIVAIA!E177)</f>
        <v>0</v>
      </c>
      <c r="G179">
        <f>LN(AMOIVAIA!O178/AMOIVAIA!O177)</f>
        <v>2.948405084297607E-3</v>
      </c>
      <c r="H179">
        <f>LN(AMOIVAIA!Y178/AMOIVAIA!Y177)</f>
        <v>0</v>
      </c>
    </row>
    <row r="180" spans="1:8">
      <c r="A180" s="3">
        <f>ΧΑΑ!A179</f>
        <v>44091</v>
      </c>
      <c r="B180">
        <f>LN(ΧΑΑ!AI179/ΧΑΑ!AI178)</f>
        <v>3.1107512022878515E-3</v>
      </c>
      <c r="C180">
        <f>LN(ΧΑΑ!E179/ΧΑΑ!E178)</f>
        <v>7.38010729762246E-3</v>
      </c>
      <c r="D180">
        <f>LN(ΧΑΑ!O179/ΧΑΑ!O178)</f>
        <v>-1.7108644036294301E-3</v>
      </c>
      <c r="E180">
        <f>LN(ΧΑΑ!Y179/ΧΑΑ!Y178)</f>
        <v>3.7740327982847113E-2</v>
      </c>
      <c r="F180">
        <f>LN(AMOIVAIA!E179/AMOIVAIA!E178)</f>
        <v>5.6764580048053424E-3</v>
      </c>
      <c r="G180">
        <f>LN(AMOIVAIA!O179/AMOIVAIA!O178)</f>
        <v>-9.818361122567018E-4</v>
      </c>
      <c r="H180">
        <f>LN(AMOIVAIA!Y179/AMOIVAIA!Y178)</f>
        <v>1.5396461855928362E-3</v>
      </c>
    </row>
    <row r="181" spans="1:8">
      <c r="A181" s="3">
        <f>ΧΑΑ!A180</f>
        <v>44092</v>
      </c>
      <c r="B181">
        <f>LN(ΧΑΑ!AI180/ΧΑΑ!AI179)</f>
        <v>-7.1267295639486335E-3</v>
      </c>
      <c r="C181">
        <f>LN(ΧΑΑ!E180/ΧΑΑ!E179)</f>
        <v>7.3260400920728812E-3</v>
      </c>
      <c r="D181">
        <f>LN(ΧΑΑ!O180/ΧΑΑ!O179)</f>
        <v>1.7108644036293876E-3</v>
      </c>
      <c r="E181">
        <f>LN(ΧΑΑ!Y180/ΧΑΑ!Y179)</f>
        <v>-3.7740327982847086E-2</v>
      </c>
      <c r="F181">
        <f>LN(AMOIVAIA!E180/AMOIVAIA!E179)</f>
        <v>0</v>
      </c>
      <c r="G181">
        <f>LN(AMOIVAIA!O180/AMOIVAIA!O179)</f>
        <v>1.9627091678486889E-3</v>
      </c>
      <c r="H181">
        <f>LN(AMOIVAIA!Y180/AMOIVAIA!Y179)</f>
        <v>0</v>
      </c>
    </row>
    <row r="182" spans="1:8">
      <c r="A182" s="3">
        <f>ΧΑΑ!A181</f>
        <v>44095</v>
      </c>
      <c r="B182">
        <f>LN(ΧΑΑ!AI181/ΧΑΑ!AI180)</f>
        <v>-4.379763651646771E-2</v>
      </c>
      <c r="C182">
        <f>LN(ΧΑΑ!E181/ΧΑΑ!E180)</f>
        <v>-7.3260400920728977E-3</v>
      </c>
      <c r="D182">
        <f>LN(ΧΑΑ!O181/ΧΑΑ!O180)</f>
        <v>-2.9490428510705151E-2</v>
      </c>
      <c r="E182">
        <f>LN(ΧΑΑ!Y181/ΧΑΑ!Y180)</f>
        <v>-3.1252543504104426E-2</v>
      </c>
      <c r="F182">
        <f>LN(AMOIVAIA!E181/AMOIVAIA!E180)</f>
        <v>0</v>
      </c>
      <c r="G182">
        <f>LN(AMOIVAIA!O181/AMOIVAIA!O180)</f>
        <v>-7.874056430905883E-3</v>
      </c>
      <c r="H182">
        <f>LN(AMOIVAIA!Y181/AMOIVAIA!Y180)</f>
        <v>-1.5396461855927501E-3</v>
      </c>
    </row>
    <row r="183" spans="1:8">
      <c r="A183" s="3">
        <f>ΧΑΑ!A182</f>
        <v>44096</v>
      </c>
      <c r="B183">
        <f>LN(ΧΑΑ!AI182/ΧΑΑ!AI181)</f>
        <v>-9.084162107984026E-3</v>
      </c>
      <c r="C183">
        <f>LN(ΧΑΑ!E182/ΧΑΑ!E181)</f>
        <v>-7.3801072976225337E-3</v>
      </c>
      <c r="D183">
        <f>LN(ΧΑΑ!O182/ΧΑΑ!O181)</f>
        <v>-1.4184634991956413E-2</v>
      </c>
      <c r="E183">
        <f>LN(ΧΑΑ!Y182/ΧΑΑ!Y181)</f>
        <v>0</v>
      </c>
      <c r="F183">
        <f>LN(AMOIVAIA!E182/AMOIVAIA!E181)</f>
        <v>-1.8885746878681362E-3</v>
      </c>
      <c r="G183">
        <f>LN(AMOIVAIA!O182/AMOIVAIA!O181)</f>
        <v>-3.8272546204875642E-2</v>
      </c>
      <c r="H183">
        <f>LN(AMOIVAIA!Y182/AMOIVAIA!Y181)</f>
        <v>-6.1823999083175391E-3</v>
      </c>
    </row>
    <row r="184" spans="1:8">
      <c r="A184" s="3">
        <f>ΧΑΑ!A183</f>
        <v>44097</v>
      </c>
      <c r="B184">
        <f>LN(ΧΑΑ!AI183/ΧΑΑ!AI182)</f>
        <v>-3.65689764042226E-3</v>
      </c>
      <c r="C184">
        <f>LN(ΧΑΑ!E183/ΧΑΑ!E182)</f>
        <v>2.1978906718775167E-2</v>
      </c>
      <c r="D184">
        <f>LN(ΧΑΑ!O183/ΧΑΑ!O182)</f>
        <v>-1.9838342219664216E-2</v>
      </c>
      <c r="E184">
        <f>LN(ΧΑΑ!Y183/ΧΑΑ!Y182)</f>
        <v>0</v>
      </c>
      <c r="F184">
        <f>LN(AMOIVAIA!E183/AMOIVAIA!E182)</f>
        <v>1.8885746878681546E-3</v>
      </c>
      <c r="G184">
        <f>LN(AMOIVAIA!O183/AMOIVAIA!O182)</f>
        <v>-7.2128081892407978E-3</v>
      </c>
      <c r="H184">
        <f>LN(AMOIVAIA!Y183/AMOIVAIA!Y182)</f>
        <v>0</v>
      </c>
    </row>
    <row r="185" spans="1:8">
      <c r="A185" s="3">
        <f>ΧΑΑ!A184</f>
        <v>44098</v>
      </c>
      <c r="B185">
        <f>LN(ΧΑΑ!AI184/ΧΑΑ!AI183)</f>
        <v>-3.831607360176409E-3</v>
      </c>
      <c r="C185">
        <f>LN(ΧΑΑ!E184/ΧΑΑ!E183)</f>
        <v>0</v>
      </c>
      <c r="D185">
        <f>LN(ΧΑΑ!O184/ΧΑΑ!O183)</f>
        <v>1.8198367169858993E-3</v>
      </c>
      <c r="E185">
        <f>LN(ΧΑΑ!Y184/ΧΑΑ!Y183)</f>
        <v>1.5748356968139112E-2</v>
      </c>
      <c r="F185">
        <f>LN(AMOIVAIA!E184/AMOIVAIA!E183)</f>
        <v>1.8850146957712041E-3</v>
      </c>
      <c r="G185">
        <f>LN(AMOIVAIA!O184/AMOIVAIA!O183)</f>
        <v>-3.107200842748604E-3</v>
      </c>
      <c r="H185">
        <f>LN(AMOIVAIA!Y184/AMOIVAIA!Y183)</f>
        <v>3.0959777051279922E-3</v>
      </c>
    </row>
    <row r="186" spans="1:8">
      <c r="A186" s="3">
        <f>ΧΑΑ!A185</f>
        <v>44099</v>
      </c>
      <c r="B186">
        <f>LN(ΧΑΑ!AI185/ΧΑΑ!AI184)</f>
        <v>-3.3283277619162006E-3</v>
      </c>
      <c r="C186">
        <f>LN(ΧΑΑ!E185/ΧΑΑ!E184)</f>
        <v>0</v>
      </c>
      <c r="D186">
        <f>LN(ΧΑΑ!O185/ΧΑΑ!O184)</f>
        <v>0</v>
      </c>
      <c r="E186">
        <f>LN(ΧΑΑ!Y185/ΧΑΑ!Y184)</f>
        <v>1.5504186535965254E-2</v>
      </c>
      <c r="F186">
        <f>LN(AMOIVAIA!E185/AMOIVAIA!E184)</f>
        <v>-1.8850146957712238E-3</v>
      </c>
      <c r="G186">
        <f>LN(AMOIVAIA!O185/AMOIVAIA!O184)</f>
        <v>-2.0768439448392282E-3</v>
      </c>
      <c r="H186">
        <f>LN(AMOIVAIA!Y185/AMOIVAIA!Y184)</f>
        <v>-7.7309628898832299E-4</v>
      </c>
    </row>
    <row r="187" spans="1:8">
      <c r="A187" s="3">
        <f>ΧΑΑ!A186</f>
        <v>44102</v>
      </c>
      <c r="B187">
        <f>LN(ΧΑΑ!AI186/ΧΑΑ!AI185)</f>
        <v>1.1744966480387748E-2</v>
      </c>
      <c r="C187">
        <f>LN(ΧΑΑ!E186/ΧΑΑ!E185)</f>
        <v>0</v>
      </c>
      <c r="D187">
        <f>LN(ΧΑΑ!O186/ΧΑΑ!O185)</f>
        <v>1.4440684154794428E-2</v>
      </c>
      <c r="E187">
        <f>LN(ΧΑΑ!Y186/ΧΑΑ!Y185)</f>
        <v>0</v>
      </c>
      <c r="F187">
        <f>LN(AMOIVAIA!E186/AMOIVAIA!E185)</f>
        <v>0</v>
      </c>
      <c r="G187">
        <f>LN(AMOIVAIA!O186/AMOIVAIA!O185)</f>
        <v>-1.0400416954139703E-3</v>
      </c>
      <c r="H187">
        <f>LN(AMOIVAIA!Y186/AMOIVAIA!Y185)</f>
        <v>0</v>
      </c>
    </row>
    <row r="188" spans="1:8">
      <c r="A188" s="3">
        <f>ΧΑΑ!A187</f>
        <v>44103</v>
      </c>
      <c r="B188">
        <f>LN(ΧΑΑ!AI187/ΧΑΑ!AI186)</f>
        <v>-2.9473975332059933E-3</v>
      </c>
      <c r="C188">
        <f>LN(ΧΑΑ!E187/ΧΑΑ!E186)</f>
        <v>0</v>
      </c>
      <c r="D188">
        <f>LN(ΧΑΑ!O187/ΧΑΑ!O186)</f>
        <v>3.5778213478839024E-3</v>
      </c>
      <c r="E188">
        <f>LN(ΧΑΑ!Y187/ΧΑΑ!Y186)</f>
        <v>0</v>
      </c>
      <c r="F188">
        <f>LN(AMOIVAIA!E187/AMOIVAIA!E186)</f>
        <v>-1.8885746878681362E-3</v>
      </c>
      <c r="G188">
        <f>LN(AMOIVAIA!O187/AMOIVAIA!O186)</f>
        <v>1.138139549014675E-2</v>
      </c>
      <c r="H188">
        <f>LN(AMOIVAIA!Y187/AMOIVAIA!Y186)</f>
        <v>7.7309628898845494E-4</v>
      </c>
    </row>
    <row r="189" spans="1:8">
      <c r="A189" s="3">
        <f>ΧΑΑ!A188</f>
        <v>44104</v>
      </c>
      <c r="B189">
        <f>LN(ΧΑΑ!AI188/ΧΑΑ!AI187)</f>
        <v>2.2273687009461939E-3</v>
      </c>
      <c r="C189">
        <f>LN(ΧΑΑ!E188/ΧΑΑ!E187)</f>
        <v>0</v>
      </c>
      <c r="D189">
        <f>LN(ΧΑΑ!O188/ΧΑΑ!O187)</f>
        <v>1.7699577099401075E-2</v>
      </c>
      <c r="E189">
        <f>LN(ΧΑΑ!Y188/ΧΑΑ!Y187)</f>
        <v>-1.5504186535965199E-2</v>
      </c>
      <c r="F189">
        <f>LN(AMOIVAIA!E188/AMOIVAIA!E187)</f>
        <v>1.8885746878681546E-3</v>
      </c>
      <c r="G189">
        <f>LN(AMOIVAIA!O188/AMOIVAIA!O187)</f>
        <v>-2.059732963010727E-3</v>
      </c>
      <c r="H189">
        <f>LN(AMOIVAIA!Y188/AMOIVAIA!Y187)</f>
        <v>0</v>
      </c>
    </row>
    <row r="190" spans="1:8">
      <c r="A190" s="3">
        <f>ΧΑΑ!A189</f>
        <v>44105</v>
      </c>
      <c r="B190">
        <f>LN(ΧΑΑ!AI189/ΧΑΑ!AI188)</f>
        <v>1.0762207262854165E-2</v>
      </c>
      <c r="C190">
        <f>LN(ΧΑΑ!E189/ΧΑΑ!E188)</f>
        <v>-2.1978906718775115E-2</v>
      </c>
      <c r="D190">
        <f>LN(ΧΑΑ!O189/ΧΑΑ!O188)</f>
        <v>-8.810629682154807E-3</v>
      </c>
      <c r="E190">
        <f>LN(ΧΑΑ!Y189/ΧΑΑ!Y188)</f>
        <v>2.3167059281534379E-2</v>
      </c>
      <c r="F190">
        <f>LN(AMOIVAIA!E189/AMOIVAIA!E188)</f>
        <v>0</v>
      </c>
      <c r="G190">
        <f>LN(AMOIVAIA!O189/AMOIVAIA!O188)</f>
        <v>2.0597329630107838E-3</v>
      </c>
      <c r="H190">
        <f>LN(AMOIVAIA!Y189/AMOIVAIA!Y188)</f>
        <v>7.7249907279228907E-4</v>
      </c>
    </row>
    <row r="191" spans="1:8">
      <c r="A191" s="3">
        <f>ΧΑΑ!A190</f>
        <v>44106</v>
      </c>
      <c r="B191">
        <f>LN(ΧΑΑ!AI190/ΧΑΑ!AI189)</f>
        <v>-9.2907014232026588E-3</v>
      </c>
      <c r="C191">
        <f>LN(ΧΑΑ!E190/ΧΑΑ!E189)</f>
        <v>0</v>
      </c>
      <c r="D191">
        <f>LN(ΧΑΑ!O190/ΧΑΑ!O189)</f>
        <v>3.5335725813110445E-3</v>
      </c>
      <c r="E191">
        <f>LN(ΧΑΑ!Y190/ΧΑΑ!Y189)</f>
        <v>0</v>
      </c>
      <c r="F191">
        <f>LN(AMOIVAIA!E190/AMOIVAIA!E189)</f>
        <v>0</v>
      </c>
      <c r="G191">
        <f>LN(AMOIVAIA!O190/AMOIVAIA!O189)</f>
        <v>7.1758380700711914E-3</v>
      </c>
      <c r="H191">
        <f>LN(AMOIVAIA!Y190/AMOIVAIA!Y189)</f>
        <v>1.5432101828059322E-3</v>
      </c>
    </row>
    <row r="192" spans="1:8">
      <c r="A192" s="3">
        <f>ΧΑΑ!A191</f>
        <v>44109</v>
      </c>
      <c r="B192">
        <f>LN(ΧΑΑ!AI191/ΧΑΑ!AI190)</f>
        <v>1.2326420863641796E-2</v>
      </c>
      <c r="C192">
        <f>LN(ΧΑΑ!E191/ΧΑΑ!E190)</f>
        <v>7.38010729762246E-3</v>
      </c>
      <c r="D192">
        <f>LN(ΧΑΑ!O191/ΧΑΑ!O190)</f>
        <v>-3.5335725813110158E-3</v>
      </c>
      <c r="E192">
        <f>LN(ΧΑΑ!Y191/ΧΑΑ!Y190)</f>
        <v>0</v>
      </c>
      <c r="F192">
        <f>LN(AMOIVAIA!E191/AMOIVAIA!E190)</f>
        <v>1.8850146957712041E-3</v>
      </c>
      <c r="G192">
        <f>LN(AMOIVAIA!O191/AMOIVAIA!O190)</f>
        <v>-7.1758380700712018E-3</v>
      </c>
      <c r="H192">
        <f>LN(AMOIVAIA!Y191/AMOIVAIA!Y190)</f>
        <v>0</v>
      </c>
    </row>
    <row r="193" spans="1:8">
      <c r="A193" s="3">
        <f>ΧΑΑ!A192</f>
        <v>44110</v>
      </c>
      <c r="B193">
        <f>LN(ΧΑΑ!AI192/ΧΑΑ!AI191)</f>
        <v>1.7092560316045131E-2</v>
      </c>
      <c r="C193">
        <f>LN(ΧΑΑ!E192/ΧΑΑ!E191)</f>
        <v>0</v>
      </c>
      <c r="D193">
        <f>LN(ΧΑΑ!O192/ΧΑΑ!O191)</f>
        <v>1.5803665173125543E-2</v>
      </c>
      <c r="E193">
        <f>LN(ΧΑΑ!Y192/ΧΑΑ!Y191)</f>
        <v>0</v>
      </c>
      <c r="F193">
        <f>LN(AMOIVAIA!E192/AMOIVAIA!E191)</f>
        <v>0</v>
      </c>
      <c r="G193">
        <f>LN(AMOIVAIA!O192/AMOIVAIA!O191)</f>
        <v>1.2270092591814183E-2</v>
      </c>
      <c r="H193">
        <f>LN(AMOIVAIA!Y192/AMOIVAIA!Y191)</f>
        <v>2.310359133184085E-3</v>
      </c>
    </row>
    <row r="194" spans="1:8">
      <c r="A194" s="3">
        <f>ΧΑΑ!A193</f>
        <v>44111</v>
      </c>
      <c r="B194">
        <f>LN(ΧΑΑ!AI193/ΧΑΑ!AI192)</f>
        <v>-3.6693294897386956E-3</v>
      </c>
      <c r="C194">
        <f>LN(ΧΑΑ!E193/ΧΑΑ!E192)</f>
        <v>-7.3801072976225337E-3</v>
      </c>
      <c r="D194">
        <f>LN(ΧΑΑ!O193/ΧΑΑ!O192)</f>
        <v>-6.9930354909706373E-3</v>
      </c>
      <c r="E194">
        <f>LN(ΧΑΑ!Y193/ΧΑΑ!Y192)</f>
        <v>0</v>
      </c>
      <c r="F194">
        <f>LN(AMOIVAIA!E193/AMOIVAIA!E192)</f>
        <v>0</v>
      </c>
      <c r="G194">
        <f>LN(AMOIVAIA!O193/AMOIVAIA!O192)</f>
        <v>1.4127379259210709E-2</v>
      </c>
      <c r="H194">
        <f>LN(AMOIVAIA!Y193/AMOIVAIA!Y192)</f>
        <v>2.30503367521705E-3</v>
      </c>
    </row>
    <row r="195" spans="1:8">
      <c r="A195" s="3">
        <f>ΧΑΑ!A194</f>
        <v>44112</v>
      </c>
      <c r="B195">
        <f>LN(ΧΑΑ!AI194/ΧΑΑ!AI193)</f>
        <v>1.0181793434790086E-2</v>
      </c>
      <c r="C195">
        <f>LN(ΧΑΑ!E194/ΧΑΑ!E193)</f>
        <v>7.38010729762246E-3</v>
      </c>
      <c r="D195">
        <f>LN(ΧΑΑ!O194/ΧΑΑ!O193)</f>
        <v>3.4486176071169404E-2</v>
      </c>
      <c r="E195">
        <f>LN(ΧΑΑ!Y194/ΧΑΑ!Y193)</f>
        <v>0</v>
      </c>
      <c r="F195">
        <f>LN(AMOIVAIA!E194/AMOIVAIA!E193)</f>
        <v>1.8814680997055703E-3</v>
      </c>
      <c r="G195">
        <f>LN(AMOIVAIA!O194/AMOIVAIA!O193)</f>
        <v>-3.0105391528712634E-3</v>
      </c>
      <c r="H195">
        <f>LN(AMOIVAIA!Y194/AMOIVAIA!Y193)</f>
        <v>7.6716536175317038E-4</v>
      </c>
    </row>
    <row r="196" spans="1:8">
      <c r="A196" s="3">
        <f>ΧΑΑ!A195</f>
        <v>44113</v>
      </c>
      <c r="B196">
        <f>LN(ΧΑΑ!AI195/ΧΑΑ!AI194)</f>
        <v>4.4768272427239417E-3</v>
      </c>
      <c r="C196">
        <f>LN(ΧΑΑ!E195/ΧΑΑ!E194)</f>
        <v>-7.3801072976225337E-3</v>
      </c>
      <c r="D196">
        <f>LN(ΧΑΑ!O195/ΧΑΑ!O194)</f>
        <v>8.4388686458646035E-3</v>
      </c>
      <c r="E196">
        <f>LN(ΧΑΑ!Y195/ΧΑΑ!Y194)</f>
        <v>0</v>
      </c>
      <c r="F196">
        <f>LN(AMOIVAIA!E195/AMOIVAIA!E194)</f>
        <v>0</v>
      </c>
      <c r="G196">
        <f>LN(AMOIVAIA!O195/AMOIVAIA!O194)</f>
        <v>1.0000083334583399E-2</v>
      </c>
      <c r="H196">
        <f>LN(AMOIVAIA!Y195/AMOIVAIA!Y194)</f>
        <v>3.8270234233018108E-3</v>
      </c>
    </row>
    <row r="197" spans="1:8">
      <c r="A197" s="3">
        <f>ΧΑΑ!A196</f>
        <v>44116</v>
      </c>
      <c r="B197">
        <f>LN(ΧΑΑ!AI196/ΧΑΑ!AI195)</f>
        <v>-2.1849634797496874E-2</v>
      </c>
      <c r="C197">
        <f>LN(ΧΑΑ!E196/ΧΑΑ!E195)</f>
        <v>0</v>
      </c>
      <c r="D197">
        <f>LN(ΧΑΑ!O196/ΧΑΑ!O195)</f>
        <v>-1.6820861829848262E-3</v>
      </c>
      <c r="E197">
        <f>LN(ΧΑΑ!Y196/ΧΑΑ!Y195)</f>
        <v>0</v>
      </c>
      <c r="F197">
        <f>LN(AMOIVAIA!E196/AMOIVAIA!E195)</f>
        <v>1.8779348242001143E-3</v>
      </c>
      <c r="G197">
        <f>LN(AMOIVAIA!O196/AMOIVAIA!O195)</f>
        <v>3.9721998604327242E-3</v>
      </c>
      <c r="H197">
        <f>LN(AMOIVAIA!Y196/AMOIVAIA!Y195)</f>
        <v>1.5267178537998873E-3</v>
      </c>
    </row>
    <row r="198" spans="1:8">
      <c r="A198" s="3">
        <f>ΧΑΑ!A197</f>
        <v>44117</v>
      </c>
      <c r="B198">
        <f>LN(ΧΑΑ!AI197/ΧΑΑ!AI196)</f>
        <v>-1.6801316652980776E-3</v>
      </c>
      <c r="C198">
        <f>LN(ΧΑΑ!E197/ΧΑΑ!E196)</f>
        <v>7.38010729762246E-3</v>
      </c>
      <c r="D198">
        <f>LN(ΧΑΑ!O197/ΧΑΑ!O196)</f>
        <v>-6.7567824628797625E-3</v>
      </c>
      <c r="E198">
        <f>LN(ΧΑΑ!Y197/ΧΑΑ!Y196)</f>
        <v>0</v>
      </c>
      <c r="F198">
        <f>LN(AMOIVAIA!E197/AMOIVAIA!E196)</f>
        <v>0</v>
      </c>
      <c r="G198">
        <f>LN(AMOIVAIA!O197/AMOIVAIA!O196)</f>
        <v>-1.9010077224973297E-2</v>
      </c>
      <c r="H198">
        <f>LN(AMOIVAIA!Y197/AMOIVAIA!Y196)</f>
        <v>0</v>
      </c>
    </row>
    <row r="199" spans="1:8">
      <c r="A199" s="3">
        <f>ΧΑΑ!A198</f>
        <v>44118</v>
      </c>
      <c r="B199">
        <f>LN(ΧΑΑ!AI198/ΧΑΑ!AI197)</f>
        <v>-5.5313623495096987E-3</v>
      </c>
      <c r="C199">
        <f>LN(ΧΑΑ!E198/ΧΑΑ!E197)</f>
        <v>-7.3801072976225337E-3</v>
      </c>
      <c r="D199">
        <f>LN(ΧΑΑ!O198/ΧΑΑ!O197)</f>
        <v>8.4388686458646035E-3</v>
      </c>
      <c r="E199">
        <f>LN(ΧΑΑ!Y198/ΧΑΑ!Y197)</f>
        <v>-1.5384918839479456E-2</v>
      </c>
      <c r="F199">
        <f>LN(AMOIVAIA!E198/AMOIVAIA!E197)</f>
        <v>1.874414794350352E-3</v>
      </c>
      <c r="G199">
        <f>LN(AMOIVAIA!O198/AMOIVAIA!O197)</f>
        <v>-1.0106115059235032E-3</v>
      </c>
      <c r="H199">
        <f>LN(AMOIVAIA!Y198/AMOIVAIA!Y197)</f>
        <v>1.5243905390963399E-3</v>
      </c>
    </row>
    <row r="200" spans="1:8">
      <c r="A200" s="3">
        <f>ΧΑΑ!A199</f>
        <v>44119</v>
      </c>
      <c r="B200">
        <f>LN(ΧΑΑ!AI199/ΧΑΑ!AI198)</f>
        <v>-2.1645002303974033E-2</v>
      </c>
      <c r="C200">
        <f>LN(ΧΑΑ!E199/ΧΑΑ!E198)</f>
        <v>-7.4349784875180902E-3</v>
      </c>
      <c r="D200">
        <f>LN(ΧΑΑ!O199/ΧΑΑ!O198)</f>
        <v>0</v>
      </c>
      <c r="E200">
        <f>LN(ΧΑΑ!Y199/ΧΑΑ!Y198)</f>
        <v>0</v>
      </c>
      <c r="F200">
        <f>LN(AMOIVAIA!E199/AMOIVAIA!E198)</f>
        <v>0</v>
      </c>
      <c r="G200">
        <f>LN(AMOIVAIA!O199/AMOIVAIA!O198)</f>
        <v>-4.0526904506233081E-3</v>
      </c>
      <c r="H200">
        <f>LN(AMOIVAIA!Y199/AMOIVAIA!Y198)</f>
        <v>-7.6190479876191359E-4</v>
      </c>
    </row>
    <row r="201" spans="1:8">
      <c r="A201" s="3">
        <f>ΧΑΑ!A200</f>
        <v>44120</v>
      </c>
      <c r="B201">
        <f>LN(ΧΑΑ!AI200/ΧΑΑ!AI199)</f>
        <v>1.484541678439949E-3</v>
      </c>
      <c r="C201">
        <f>LN(ΧΑΑ!E200/ΧΑΑ!E199)</f>
        <v>0</v>
      </c>
      <c r="D201">
        <f>LN(ΧΑΑ!O200/ΧΑΑ!O199)</f>
        <v>-3.3670065479044068E-3</v>
      </c>
      <c r="E201">
        <f>LN(ΧΑΑ!Y200/ΧΑΑ!Y199)</f>
        <v>0</v>
      </c>
      <c r="F201">
        <f>LN(AMOIVAIA!E200/AMOIVAIA!E199)</f>
        <v>-1.8744147943503039E-3</v>
      </c>
      <c r="G201">
        <f>LN(AMOIVAIA!O200/AMOIVAIA!O199)</f>
        <v>-2.0513539833102903E-2</v>
      </c>
      <c r="H201">
        <f>LN(AMOIVAIA!Y200/AMOIVAIA!Y199)</f>
        <v>-5.3496497472404871E-3</v>
      </c>
    </row>
    <row r="202" spans="1:8">
      <c r="A202" s="3">
        <f>ΧΑΑ!A201</f>
        <v>44123</v>
      </c>
      <c r="B202">
        <f>LN(ΧΑΑ!AI201/ΧΑΑ!AI200)</f>
        <v>-3.3109671613096043E-3</v>
      </c>
      <c r="C202">
        <f>LN(ΧΑΑ!E201/ΧΑΑ!E200)</f>
        <v>7.4349784875179905E-3</v>
      </c>
      <c r="D202">
        <f>LN(ΧΑΑ!O201/ΧΑΑ!O200)</f>
        <v>3.3670065479044697E-3</v>
      </c>
      <c r="E202">
        <f>LN(ΧΑΑ!Y201/ΧΑΑ!Y200)</f>
        <v>0</v>
      </c>
      <c r="F202">
        <f>LN(AMOIVAIA!E201/AMOIVAIA!E200)</f>
        <v>0</v>
      </c>
      <c r="G202">
        <f>LN(AMOIVAIA!O201/AMOIVAIA!O200)</f>
        <v>3.1039859375910123E-3</v>
      </c>
      <c r="H202">
        <f>LN(AMOIVAIA!Y201/AMOIVAIA!Y200)</f>
        <v>1.5313938674280428E-3</v>
      </c>
    </row>
    <row r="203" spans="1:8">
      <c r="A203" s="3">
        <f>ΧΑΑ!A202</f>
        <v>44124</v>
      </c>
      <c r="B203">
        <f>LN(ΧΑΑ!AI202/ΧΑΑ!AI201)</f>
        <v>8.2810204173561185E-3</v>
      </c>
      <c r="C203">
        <f>LN(ΧΑΑ!E202/ΧΑΑ!E201)</f>
        <v>0</v>
      </c>
      <c r="D203">
        <f>LN(ΧΑΑ!O202/ΧΑΑ!O201)</f>
        <v>0</v>
      </c>
      <c r="E203">
        <f>LN(ΧΑΑ!Y202/ΧΑΑ!Y201)</f>
        <v>0</v>
      </c>
      <c r="F203">
        <f>LN(AMOIVAIA!E202/AMOIVAIA!E201)</f>
        <v>0</v>
      </c>
      <c r="G203">
        <f>LN(AMOIVAIA!O202/AMOIVAIA!O201)</f>
        <v>-4.1407926660312769E-3</v>
      </c>
      <c r="H203">
        <f>LN(AMOIVAIA!Y202/AMOIVAIA!Y201)</f>
        <v>-2.2979711376237568E-3</v>
      </c>
    </row>
    <row r="204" spans="1:8">
      <c r="A204" s="3">
        <f>ΧΑΑ!A203</f>
        <v>44125</v>
      </c>
      <c r="B204">
        <f>LN(ΧΑΑ!AI203/ΧΑΑ!AI202)</f>
        <v>-5.2925922860647956E-3</v>
      </c>
      <c r="C204">
        <f>LN(ΧΑΑ!E203/ΧΑΑ!E202)</f>
        <v>0</v>
      </c>
      <c r="D204">
        <f>LN(ΧΑΑ!O203/ΧΑΑ!O202)</f>
        <v>6.7001925698195654E-3</v>
      </c>
      <c r="E204">
        <f>LN(ΧΑΑ!Y203/ΧΑΑ!Y202)</f>
        <v>0</v>
      </c>
      <c r="F204">
        <f>LN(AMOIVAIA!E203/AMOIVAIA!E202)</f>
        <v>-1.8779348242000977E-3</v>
      </c>
      <c r="G204">
        <f>LN(AMOIVAIA!O203/AMOIVAIA!O202)</f>
        <v>7.2351736807792716E-3</v>
      </c>
      <c r="H204">
        <f>LN(AMOIVAIA!Y203/AMOIVAIA!Y202)</f>
        <v>-7.6716536175308451E-4</v>
      </c>
    </row>
    <row r="205" spans="1:8">
      <c r="A205" s="3">
        <f>ΧΑΑ!A204</f>
        <v>44126</v>
      </c>
      <c r="B205">
        <f>LN(ΧΑΑ!AI204/ΧΑΑ!AI203)</f>
        <v>-1.8033168839790267E-2</v>
      </c>
      <c r="C205">
        <f>LN(ΧΑΑ!E204/ΧΑΑ!E203)</f>
        <v>7.38010729762246E-3</v>
      </c>
      <c r="D205">
        <f>LN(ΧΑΑ!O204/ΧΑΑ!O203)</f>
        <v>-1.6708441648176058E-3</v>
      </c>
      <c r="E205">
        <f>LN(ΧΑΑ!Y204/ΧΑΑ!Y203)</f>
        <v>0</v>
      </c>
      <c r="F205">
        <f>LN(AMOIVAIA!E204/AMOIVAIA!E203)</f>
        <v>-1.8814680997057312E-3</v>
      </c>
      <c r="G205">
        <f>LN(AMOIVAIA!O204/AMOIVAIA!O203)</f>
        <v>-5.1626340788069429E-3</v>
      </c>
      <c r="H205">
        <f>LN(AMOIVAIA!Y204/AMOIVAIA!Y203)</f>
        <v>-4.6153928084011692E-3</v>
      </c>
    </row>
    <row r="206" spans="1:8">
      <c r="A206" s="3">
        <f>ΧΑΑ!A205</f>
        <v>44127</v>
      </c>
      <c r="B206">
        <f>LN(ΧΑΑ!AI205/ΧΑΑ!AI204)</f>
        <v>5.6009710628638814E-3</v>
      </c>
      <c r="C206">
        <f>LN(ΧΑΑ!E205/ΧΑΑ!E204)</f>
        <v>3.6105004642116141E-2</v>
      </c>
      <c r="D206">
        <f>LN(ΧΑΑ!O205/ΧΑΑ!O204)</f>
        <v>-5.0293484050019733E-3</v>
      </c>
      <c r="E206">
        <f>LN(ΧΑΑ!Y205/ΧΑΑ!Y204)</f>
        <v>0</v>
      </c>
      <c r="F206">
        <f>LN(AMOIVAIA!E205/AMOIVAIA!E204)</f>
        <v>-1.8850146957712238E-3</v>
      </c>
      <c r="G206">
        <f>LN(AMOIVAIA!O205/AMOIVAIA!O204)</f>
        <v>-1.3548930558315929E-2</v>
      </c>
      <c r="H206">
        <f>LN(AMOIVAIA!Y205/AMOIVAIA!Y204)</f>
        <v>-3.0888055445864788E-3</v>
      </c>
    </row>
    <row r="207" spans="1:8">
      <c r="A207" s="3">
        <f>ΧΑΑ!A206</f>
        <v>44130</v>
      </c>
      <c r="B207">
        <f>LN(ΧΑΑ!AI206/ΧΑΑ!AI205)</f>
        <v>-2.7064691449389576E-2</v>
      </c>
      <c r="C207">
        <f>LN(ΧΑΑ!E206/ΧΑΑ!E205)</f>
        <v>0</v>
      </c>
      <c r="D207">
        <f>LN(ΧΑΑ!O206/ΧΑΑ!O205)</f>
        <v>-1.694955831377332E-2</v>
      </c>
      <c r="E207">
        <f>LN(ΧΑΑ!Y206/ΧΑΑ!Y205)</f>
        <v>0</v>
      </c>
      <c r="F207">
        <f>LN(AMOIVAIA!E206/AMOIVAIA!E205)</f>
        <v>3.7664827954768648E-3</v>
      </c>
      <c r="G207">
        <f>LN(AMOIVAIA!O206/AMOIVAIA!O205)</f>
        <v>5.2328743166585121E-3</v>
      </c>
      <c r="H207">
        <f>LN(AMOIVAIA!Y206/AMOIVAIA!Y205)</f>
        <v>7.7309628898845494E-4</v>
      </c>
    </row>
    <row r="208" spans="1:8">
      <c r="A208" s="3">
        <f>ΧΑΑ!A207</f>
        <v>44131</v>
      </c>
      <c r="B208">
        <f>LN(ΧΑΑ!AI207/ΧΑΑ!AI206)</f>
        <v>-1.3600532685061251E-3</v>
      </c>
      <c r="C208">
        <f>LN(ΧΑΑ!E207/ΧΑΑ!E206)</f>
        <v>6.1875403718087453E-2</v>
      </c>
      <c r="D208">
        <f>LN(ΧΑΑ!O207/ΧΑΑ!O206)</f>
        <v>2.0305266160745523E-2</v>
      </c>
      <c r="E208">
        <f>LN(ΧΑΑ!Y207/ΧΑΑ!Y206)</f>
        <v>0</v>
      </c>
      <c r="F208">
        <f>LN(AMOIVAIA!E207/AMOIVAIA!E206)</f>
        <v>0</v>
      </c>
      <c r="G208">
        <f>LN(AMOIVAIA!O207/AMOIVAIA!O206)</f>
        <v>-1.8967902706810924E-2</v>
      </c>
      <c r="H208">
        <f>LN(AMOIVAIA!Y207/AMOIVAIA!Y206)</f>
        <v>-2.3210842142032694E-3</v>
      </c>
    </row>
    <row r="209" spans="1:8">
      <c r="A209" s="3">
        <f>ΧΑΑ!A208</f>
        <v>44133</v>
      </c>
      <c r="B209">
        <f>LN(ΧΑΑ!AI208/ΧΑΑ!AI207)</f>
        <v>-5.2128447293836908E-2</v>
      </c>
      <c r="C209">
        <f>LN(ΧΑΑ!E208/ΧΑΑ!E207)</f>
        <v>-2.0202707317519466E-2</v>
      </c>
      <c r="D209">
        <f>LN(ΧΑΑ!O208/ΧΑΑ!O207)</f>
        <v>-5.5091382246160996E-2</v>
      </c>
      <c r="E209">
        <f>LN(ΧΑΑ!Y208/ΧΑΑ!Y207)</f>
        <v>0</v>
      </c>
      <c r="F209">
        <f>LN(AMOIVAIA!E208/AMOIVAIA!E207)</f>
        <v>-1.8814680997057312E-3</v>
      </c>
      <c r="G209">
        <f>LN(AMOIVAIA!O208/AMOIVAIA!O207)</f>
        <v>-1.0643960557867014E-3</v>
      </c>
      <c r="H209">
        <f>LN(AMOIVAIA!Y208/AMOIVAIA!Y207)</f>
        <v>-7.7489349092468775E-4</v>
      </c>
    </row>
    <row r="210" spans="1:8">
      <c r="A210" s="3">
        <f>ΧΑΑ!A209</f>
        <v>44134</v>
      </c>
      <c r="B210">
        <f>LN(ΧΑΑ!AI209/ΧΑΑ!AI208)</f>
        <v>8.0569532215772083E-3</v>
      </c>
      <c r="C210">
        <f>LN(ΧΑΑ!E209/ΧΑΑ!E208)</f>
        <v>0</v>
      </c>
      <c r="D210">
        <f>LN(ΧΑΑ!O209/ΧΑΑ!O208)</f>
        <v>1.2313260233356887E-2</v>
      </c>
      <c r="E210">
        <f>LN(ΧΑΑ!Y209/ΧΑΑ!Y208)</f>
        <v>-1.562531790308087E-2</v>
      </c>
      <c r="F210">
        <f>LN(AMOIVAIA!E209/AMOIVAIA!E208)</f>
        <v>-3.7735893836393797E-3</v>
      </c>
      <c r="G210">
        <f>LN(AMOIVAIA!O209/AMOIVAIA!O208)</f>
        <v>-4.6875066233332402E-2</v>
      </c>
      <c r="H210">
        <f>LN(AMOIVAIA!Y209/AMOIVAIA!Y208)</f>
        <v>-1.0128641323178571E-2</v>
      </c>
    </row>
    <row r="211" spans="1:8">
      <c r="A211" s="3">
        <f>ΧΑΑ!A210</f>
        <v>44137</v>
      </c>
      <c r="B211">
        <f>LN(ΧΑΑ!AI210/ΧΑΑ!AI209)</f>
        <v>5.9174878114475003E-3</v>
      </c>
      <c r="C211">
        <f>LN(ΧΑΑ!E210/ΧΑΑ!E209)</f>
        <v>-1.3698844358161915E-2</v>
      </c>
      <c r="D211">
        <f>LN(ΧΑΑ!O210/ΧΑΑ!O209)</f>
        <v>-3.5026305512020003E-3</v>
      </c>
      <c r="E211">
        <f>LN(ΧΑΑ!Y210/ΧΑΑ!Y209)</f>
        <v>0</v>
      </c>
      <c r="F211">
        <f>LN(AMOIVAIA!E210/AMOIVAIA!E209)</f>
        <v>1.8885746878681546E-3</v>
      </c>
      <c r="G211">
        <f>LN(AMOIVAIA!O210/AMOIVAIA!O209)</f>
        <v>5.564844633407286E-3</v>
      </c>
      <c r="H211">
        <f>LN(AMOIVAIA!Y210/AMOIVAIA!Y209)</f>
        <v>1.5649455463032868E-3</v>
      </c>
    </row>
    <row r="212" spans="1:8">
      <c r="A212" s="3">
        <f>ΧΑΑ!A211</f>
        <v>44138</v>
      </c>
      <c r="B212">
        <f>LN(ΧΑΑ!AI211/ΧΑΑ!AI210)</f>
        <v>2.00462923482881E-2</v>
      </c>
      <c r="C212">
        <f>LN(ΧΑΑ!E211/ΧΑΑ!E210)</f>
        <v>1.3698844358161927E-2</v>
      </c>
      <c r="D212">
        <f>LN(ΧΑΑ!O211/ΧΑΑ!O210)</f>
        <v>4.2925044717033844E-2</v>
      </c>
      <c r="E212">
        <f>LN(ΧΑΑ!Y211/ΧΑΑ!Y210)</f>
        <v>1.5625317903080815E-2</v>
      </c>
      <c r="F212">
        <f>LN(AMOIVAIA!E211/AMOIVAIA!E210)</f>
        <v>-1.8885746878681362E-3</v>
      </c>
      <c r="G212">
        <f>LN(AMOIVAIA!O211/AMOIVAIA!O210)</f>
        <v>7.7391209929554682E-3</v>
      </c>
      <c r="H212">
        <f>LN(AMOIVAIA!Y211/AMOIVAIA!Y210)</f>
        <v>7.8155533482031044E-4</v>
      </c>
    </row>
    <row r="213" spans="1:8">
      <c r="A213" s="3">
        <f>ΧΑΑ!A212</f>
        <v>44139</v>
      </c>
      <c r="B213">
        <f>LN(ΧΑΑ!AI212/ΧΑΑ!AI211)</f>
        <v>6.4124648409945324E-3</v>
      </c>
      <c r="C213">
        <f>LN(ΧΑΑ!E212/ΧΑΑ!E211)</f>
        <v>0</v>
      </c>
      <c r="D213">
        <f>LN(ΧΑΑ!O212/ΧΑΑ!O211)</f>
        <v>-3.2453744849738633E-2</v>
      </c>
      <c r="E213">
        <f>LN(ΧΑΑ!Y212/ΧΑΑ!Y211)</f>
        <v>-1.562531790308087E-2</v>
      </c>
      <c r="F213">
        <f>LN(AMOIVAIA!E212/AMOIVAIA!E211)</f>
        <v>3.7735893836392666E-3</v>
      </c>
      <c r="G213">
        <f>LN(AMOIVAIA!O212/AMOIVAIA!O211)</f>
        <v>1.746769304039078E-2</v>
      </c>
      <c r="H213">
        <f>LN(AMOIVAIA!Y212/AMOIVAIA!Y211)</f>
        <v>5.453850682463725E-3</v>
      </c>
    </row>
    <row r="214" spans="1:8">
      <c r="A214" s="3">
        <f>ΧΑΑ!A213</f>
        <v>44140</v>
      </c>
      <c r="B214">
        <f>LN(ΧΑΑ!AI213/ΧΑΑ!AI212)</f>
        <v>3.2586586880798568E-3</v>
      </c>
      <c r="C214">
        <f>LN(ΧΑΑ!E213/ΧΑΑ!E212)</f>
        <v>0</v>
      </c>
      <c r="D214">
        <f>LN(ΧΑΑ!O213/ΧΑΑ!O212)</f>
        <v>-1.7376198985407374E-3</v>
      </c>
      <c r="E214">
        <f>LN(ΧΑΑ!Y213/ΧΑΑ!Y212)</f>
        <v>-7.9051795071132611E-3</v>
      </c>
      <c r="F214">
        <f>LN(AMOIVAIA!E213/AMOIVAIA!E212)</f>
        <v>1.8814680997055703E-3</v>
      </c>
      <c r="G214">
        <f>LN(AMOIVAIA!O213/AMOIVAIA!O212)</f>
        <v>5.3966671721542587E-3</v>
      </c>
      <c r="H214">
        <f>LN(AMOIVAIA!Y213/AMOIVAIA!Y212)</f>
        <v>3.1031832505158058E-3</v>
      </c>
    </row>
    <row r="215" spans="1:8">
      <c r="A215" s="3">
        <f>ΧΑΑ!A214</f>
        <v>44141</v>
      </c>
      <c r="B215">
        <f>LN(ΧΑΑ!AI214/ΧΑΑ!AI213)</f>
        <v>-3.4966851101364124E-3</v>
      </c>
      <c r="C215">
        <f>LN(ΧΑΑ!E214/ΧΑΑ!E213)</f>
        <v>0</v>
      </c>
      <c r="D215">
        <f>LN(ΧΑΑ!O214/ΧΑΑ!O213)</f>
        <v>-1.0489606671019436E-2</v>
      </c>
      <c r="E215">
        <f>LN(ΧΑΑ!Y214/ΧΑΑ!Y213)</f>
        <v>2.3530497410194036E-2</v>
      </c>
      <c r="F215">
        <f>LN(AMOIVAIA!E214/AMOIVAIA!E213)</f>
        <v>1.8779348242001143E-3</v>
      </c>
      <c r="G215">
        <f>LN(AMOIVAIA!O214/AMOIVAIA!O213)</f>
        <v>3.2240758717526847E-3</v>
      </c>
      <c r="H215">
        <f>LN(AMOIVAIA!Y214/AMOIVAIA!Y213)</f>
        <v>2.3210842142033354E-3</v>
      </c>
    </row>
    <row r="216" spans="1:8">
      <c r="A216" s="3">
        <f>ΧΑΑ!A215</f>
        <v>44144</v>
      </c>
      <c r="B216">
        <f>LN(ΧΑΑ!AI215/ΧΑΑ!AI214)</f>
        <v>0.10850130173784411</v>
      </c>
      <c r="C216">
        <f>LN(ΧΑΑ!E215/ΧΑΑ!E214)</f>
        <v>3.3447934067540125E-2</v>
      </c>
      <c r="D216">
        <f>LN(ΧΑΑ!O215/ΧΑΑ!O214)</f>
        <v>5.3049221089815392E-2</v>
      </c>
      <c r="E216">
        <f>LN(ΧΑΑ!Y215/ΧΑΑ!Y214)</f>
        <v>0</v>
      </c>
      <c r="F216">
        <f>LN(AMOIVAIA!E215/AMOIVAIA!E214)</f>
        <v>0</v>
      </c>
      <c r="G216">
        <f>LN(AMOIVAIA!O215/AMOIVAIA!O214)</f>
        <v>-1.0735374085240801E-3</v>
      </c>
      <c r="H216">
        <f>LN(AMOIVAIA!Y215/AMOIVAIA!Y214)</f>
        <v>0</v>
      </c>
    </row>
    <row r="217" spans="1:8">
      <c r="A217" s="3">
        <f>ΧΑΑ!A216</f>
        <v>44145</v>
      </c>
      <c r="B217">
        <f>LN(ΧΑΑ!AI216/ΧΑΑ!AI215)</f>
        <v>-5.7065642480028768E-3</v>
      </c>
      <c r="C217">
        <f>LN(ΧΑΑ!E216/ΧΑΑ!E215)</f>
        <v>-1.9934214900817253E-2</v>
      </c>
      <c r="D217">
        <f>LN(ΧΑΑ!O216/ΧΑΑ!O215)</f>
        <v>-1.8503471564559754E-2</v>
      </c>
      <c r="E217">
        <f>LN(ΧΑΑ!Y216/ΧΑΑ!Y215)</f>
        <v>-1.562531790308087E-2</v>
      </c>
      <c r="F217">
        <f>LN(AMOIVAIA!E216/AMOIVAIA!E215)</f>
        <v>5.6127369049573852E-3</v>
      </c>
      <c r="G217">
        <f>LN(AMOIVAIA!O216/AMOIVAIA!O215)</f>
        <v>8.6384614198820639E-2</v>
      </c>
      <c r="H217">
        <f>LN(AMOIVAIA!Y216/AMOIVAIA!Y215)</f>
        <v>1.4576399241950389E-2</v>
      </c>
    </row>
    <row r="218" spans="1:8">
      <c r="A218" s="3">
        <f>ΧΑΑ!A217</f>
        <v>44146</v>
      </c>
      <c r="B218">
        <f>LN(ΧΑΑ!AI217/ΧΑΑ!AI216)</f>
        <v>1.0151286616463402E-2</v>
      </c>
      <c r="C218">
        <f>LN(ΧΑΑ!E217/ΧΑΑ!E216)</f>
        <v>6.6889881507967101E-3</v>
      </c>
      <c r="D218">
        <f>LN(ΧΑΑ!O217/ΧΑΑ!O216)</f>
        <v>-1.5398080111121606E-2</v>
      </c>
      <c r="E218">
        <f>LN(ΧΑΑ!Y217/ΧΑΑ!Y216)</f>
        <v>0</v>
      </c>
      <c r="F218">
        <f>LN(AMOIVAIA!E217/AMOIVAIA!E216)</f>
        <v>0</v>
      </c>
      <c r="G218">
        <f>LN(AMOIVAIA!O217/AMOIVAIA!O216)</f>
        <v>-1.972387227204235E-3</v>
      </c>
      <c r="H218">
        <f>LN(AMOIVAIA!Y217/AMOIVAIA!Y216)</f>
        <v>1.5220703090686718E-3</v>
      </c>
    </row>
    <row r="219" spans="1:8">
      <c r="A219" s="3">
        <f>ΧΑΑ!A218</f>
        <v>44147</v>
      </c>
      <c r="B219">
        <f>LN(ΧΑΑ!AI218/ΧΑΑ!AI217)</f>
        <v>-2.1437865032861349E-3</v>
      </c>
      <c r="C219">
        <f>LN(ΧΑΑ!E218/ΧΑΑ!E217)</f>
        <v>-4.0821994520255166E-2</v>
      </c>
      <c r="D219">
        <f>LN(ΧΑΑ!O218/ΧΑΑ!O217)</f>
        <v>3.4423441909729197E-3</v>
      </c>
      <c r="E219">
        <f>LN(ΧΑΑ!Y218/ΧΑΑ!Y217)</f>
        <v>1.5625317903080815E-2</v>
      </c>
      <c r="F219">
        <f>LN(AMOIVAIA!E218/AMOIVAIA!E217)</f>
        <v>0</v>
      </c>
      <c r="G219">
        <f>LN(AMOIVAIA!O218/AMOIVAIA!O217)</f>
        <v>6.8864020296332618E-3</v>
      </c>
      <c r="H219">
        <f>LN(AMOIVAIA!Y218/AMOIVAIA!Y217)</f>
        <v>1.5197571314159958E-3</v>
      </c>
    </row>
    <row r="220" spans="1:8">
      <c r="A220" s="3">
        <f>ΧΑΑ!A219</f>
        <v>44148</v>
      </c>
      <c r="B220">
        <f>LN(ΧΑΑ!AI219/ΧΑΑ!AI218)</f>
        <v>-2.0263740183941352E-3</v>
      </c>
      <c r="C220">
        <f>LN(ΧΑΑ!E219/ΧΑΑ!E218)</f>
        <v>2.7398974188114562E-2</v>
      </c>
      <c r="D220">
        <f>LN(ΧΑΑ!O219/ΧΑΑ!O218)</f>
        <v>-1.2100406934087453E-2</v>
      </c>
      <c r="E220">
        <f>LN(ΧΑΑ!Y219/ΧΑΑ!Y218)</f>
        <v>0</v>
      </c>
      <c r="F220">
        <f>LN(AMOIVAIA!E219/AMOIVAIA!E218)</f>
        <v>0</v>
      </c>
      <c r="G220">
        <f>LN(AMOIVAIA!O219/AMOIVAIA!O218)</f>
        <v>-1.9627091678487058E-3</v>
      </c>
      <c r="H220">
        <f>LN(AMOIVAIA!Y219/AMOIVAIA!Y218)</f>
        <v>0</v>
      </c>
    </row>
    <row r="221" spans="1:8">
      <c r="A221" s="3">
        <f>ΧΑΑ!A220</f>
        <v>44151</v>
      </c>
      <c r="B221">
        <f>LN(ΧΑΑ!AI220/ΧΑΑ!AI219)</f>
        <v>5.2987807133088122E-2</v>
      </c>
      <c r="C221">
        <f>LN(ΧΑΑ!E220/ΧΑΑ!E219)</f>
        <v>1.3423020332140771E-2</v>
      </c>
      <c r="D221">
        <f>LN(ΧΑΑ!O220/ΧΑΑ!O219)</f>
        <v>2.4056142854236257E-2</v>
      </c>
      <c r="E221">
        <f>LN(ΧΑΑ!Y220/ΧΑΑ!Y219)</f>
        <v>0</v>
      </c>
      <c r="F221">
        <f>LN(AMOIVAIA!E220/AMOIVAIA!E219)</f>
        <v>1.8639334380627327E-3</v>
      </c>
      <c r="G221">
        <f>LN(AMOIVAIA!O220/AMOIVAIA!O219)</f>
        <v>-9.8280106190808884E-4</v>
      </c>
      <c r="H221">
        <f>LN(AMOIVAIA!Y220/AMOIVAIA!Y219)</f>
        <v>7.5901331917152342E-4</v>
      </c>
    </row>
    <row r="222" spans="1:8">
      <c r="A222" s="3">
        <f>ΧΑΑ!A221</f>
        <v>44152</v>
      </c>
      <c r="B222">
        <f>LN(ΧΑΑ!AI221/ΧΑΑ!AI220)</f>
        <v>-5.3532030069928301E-4</v>
      </c>
      <c r="C222">
        <f>LN(ΧΑΑ!E221/ΧΑΑ!E220)</f>
        <v>0</v>
      </c>
      <c r="D222">
        <f>LN(ΧΑΑ!O221/ΧΑΑ!O220)</f>
        <v>-6.8143364197301654E-3</v>
      </c>
      <c r="E222">
        <f>LN(ΧΑΑ!Y221/ΧΑΑ!Y220)</f>
        <v>0</v>
      </c>
      <c r="F222">
        <f>LN(AMOIVAIA!E221/AMOIVAIA!E220)</f>
        <v>5.5710450494554295E-3</v>
      </c>
      <c r="G222">
        <f>LN(AMOIVAIA!O221/AMOIVAIA!O220)</f>
        <v>3.8577589821677645E-2</v>
      </c>
      <c r="H222">
        <f>LN(AMOIVAIA!Y221/AMOIVAIA!Y220)</f>
        <v>1.1316605116256238E-2</v>
      </c>
    </row>
    <row r="223" spans="1:8">
      <c r="A223" s="3">
        <f>ΧΑΑ!A222</f>
        <v>44153</v>
      </c>
      <c r="B223">
        <f>LN(ΧΑΑ!AI222/ΧΑΑ!AI221)</f>
        <v>2.4544704979761023E-2</v>
      </c>
      <c r="C223">
        <f>LN(ΧΑΑ!E222/ΧΑΑ!E221)</f>
        <v>0</v>
      </c>
      <c r="D223">
        <f>LN(ΧΑΑ!O222/ΧΑΑ!O221)</f>
        <v>1.6949558313773424E-2</v>
      </c>
      <c r="E223">
        <f>LN(ΧΑΑ!Y222/ΧΑΑ!Y221)</f>
        <v>0</v>
      </c>
      <c r="F223">
        <f>LN(AMOIVAIA!E222/AMOIVAIA!E221)</f>
        <v>1.8501392881613734E-3</v>
      </c>
      <c r="G223">
        <f>LN(AMOIVAIA!O222/AMOIVAIA!O221)</f>
        <v>0</v>
      </c>
      <c r="H223">
        <f>LN(AMOIVAIA!Y222/AMOIVAIA!Y221)</f>
        <v>2.9962569232344855E-3</v>
      </c>
    </row>
    <row r="224" spans="1:8">
      <c r="A224" s="3">
        <f>ΧΑΑ!A223</f>
        <v>44154</v>
      </c>
      <c r="B224">
        <f>LN(ΧΑΑ!AI223/ΧΑΑ!AI222)</f>
        <v>-1.2733232521359045E-2</v>
      </c>
      <c r="C224">
        <f>LN(ΧΑΑ!E223/ΧΑΑ!E222)</f>
        <v>0</v>
      </c>
      <c r="D224">
        <f>LN(ΧΑΑ!O223/ΧΑΑ!O222)</f>
        <v>-1.6820861829848262E-3</v>
      </c>
      <c r="E224">
        <f>LN(ΧΑΑ!Y223/ΧΑΑ!Y222)</f>
        <v>0</v>
      </c>
      <c r="F224">
        <f>LN(AMOIVAIA!E223/AMOIVAIA!E222)</f>
        <v>0</v>
      </c>
      <c r="G224">
        <f>LN(AMOIVAIA!O223/AMOIVAIA!O222)</f>
        <v>7.5400922732878602E-3</v>
      </c>
      <c r="H224">
        <f>LN(AMOIVAIA!Y223/AMOIVAIA!Y222)</f>
        <v>1.4947685892295046E-3</v>
      </c>
    </row>
    <row r="225" spans="1:8">
      <c r="A225" s="3">
        <f>ΧΑΑ!A224</f>
        <v>44155</v>
      </c>
      <c r="B225">
        <f>LN(ΧΑΑ!AI224/ΧΑΑ!AI223)</f>
        <v>3.5748758111378592E-4</v>
      </c>
      <c r="C225">
        <f>LN(ΧΑΑ!E224/ΧΑΑ!E223)</f>
        <v>6.6445427186685108E-3</v>
      </c>
      <c r="D225">
        <f>LN(ΧΑΑ!O224/ΧΑΑ!O223)</f>
        <v>1.68208618298488E-3</v>
      </c>
      <c r="E225">
        <f>LN(ΧΑΑ!Y224/ΧΑΑ!Y223)</f>
        <v>0</v>
      </c>
      <c r="F225">
        <f>LN(AMOIVAIA!E224/AMOIVAIA!E223)</f>
        <v>0</v>
      </c>
      <c r="G225">
        <f>LN(AMOIVAIA!O224/AMOIVAIA!O223)</f>
        <v>-9.3940824193571861E-4</v>
      </c>
      <c r="H225">
        <f>LN(AMOIVAIA!Y224/AMOIVAIA!Y223)</f>
        <v>0</v>
      </c>
    </row>
    <row r="226" spans="1:8">
      <c r="A226" s="3">
        <f>ΧΑΑ!A225</f>
        <v>44158</v>
      </c>
      <c r="B226">
        <f>LN(ΧΑΑ!AI225/ΧΑΑ!AI224)</f>
        <v>1.4001202390120648E-3</v>
      </c>
      <c r="C226">
        <f>LN(ΧΑΑ!E225/ΧΑΑ!E224)</f>
        <v>0</v>
      </c>
      <c r="D226">
        <f>LN(ΧΑΑ!O225/ΧΑΑ!O224)</f>
        <v>8.3682496705165792E-3</v>
      </c>
      <c r="E226">
        <f>LN(ΧΑΑ!Y225/ΧΑΑ!Y224)</f>
        <v>0</v>
      </c>
      <c r="F226">
        <f>LN(AMOIVAIA!E225/AMOIVAIA!E224)</f>
        <v>1.8467225931647112E-3</v>
      </c>
      <c r="G226">
        <f>LN(AMOIVAIA!O225/AMOIVAIA!O224)</f>
        <v>0</v>
      </c>
      <c r="H226">
        <f>LN(AMOIVAIA!Y225/AMOIVAIA!Y224)</f>
        <v>2.2379718404546456E-3</v>
      </c>
    </row>
    <row r="227" spans="1:8">
      <c r="A227" s="3">
        <f>ΧΑΑ!A226</f>
        <v>44159</v>
      </c>
      <c r="B227">
        <f>LN(ΧΑΑ!AI226/ΧΑΑ!AI225)</f>
        <v>3.4490656163234028E-3</v>
      </c>
      <c r="C227">
        <f>LN(ΧΑΑ!E226/ΧΑΑ!E225)</f>
        <v>6.6006840313520927E-3</v>
      </c>
      <c r="D227">
        <f>LN(ΧΑΑ!O226/ΧΑΑ!O225)</f>
        <v>4.08219945202552E-2</v>
      </c>
      <c r="E227">
        <f>LN(ΧΑΑ!Y226/ΧΑΑ!Y225)</f>
        <v>-7.7821404420549628E-3</v>
      </c>
      <c r="F227">
        <f>LN(AMOIVAIA!E226/AMOIVAIA!E225)</f>
        <v>0</v>
      </c>
      <c r="G227">
        <f>LN(AMOIVAIA!O226/AMOIVAIA!O225)</f>
        <v>5.6232575543620393E-3</v>
      </c>
      <c r="H227">
        <f>LN(AMOIVAIA!Y226/AMOIVAIA!Y225)</f>
        <v>1.4892035514676113E-3</v>
      </c>
    </row>
    <row r="228" spans="1:8">
      <c r="A228" s="3">
        <f>ΧΑΑ!A227</f>
        <v>44160</v>
      </c>
      <c r="B228">
        <f>LN(ΧΑΑ!AI227/ΧΑΑ!AI226)</f>
        <v>3.3521330197616747E-3</v>
      </c>
      <c r="C228">
        <f>LN(ΧΑΑ!E227/ΧΑΑ!E226)</f>
        <v>6.5574005461590396E-3</v>
      </c>
      <c r="D228">
        <f>LN(ΧΑΑ!O227/ΧΑΑ!O226)</f>
        <v>4.7885167317973151E-3</v>
      </c>
      <c r="E228">
        <f>LN(ΧΑΑ!Y227/ΧΑΑ!Y226)</f>
        <v>1.5504186535965254E-2</v>
      </c>
      <c r="F228">
        <f>LN(AMOIVAIA!E227/AMOIVAIA!E226)</f>
        <v>0</v>
      </c>
      <c r="G228">
        <f>LN(AMOIVAIA!O227/AMOIVAIA!O226)</f>
        <v>5.5918132657779345E-3</v>
      </c>
      <c r="H228">
        <f>LN(AMOIVAIA!Y227/AMOIVAIA!Y226)</f>
        <v>0</v>
      </c>
    </row>
    <row r="229" spans="1:8">
      <c r="A229" s="3">
        <f>ΧΑΑ!A228</f>
        <v>44161</v>
      </c>
      <c r="B229">
        <f>LN(ΧΑΑ!AI228/ΧΑΑ!AI227)</f>
        <v>3.0320799415524017E-2</v>
      </c>
      <c r="C229">
        <f>LN(ΧΑΑ!E228/ΧΑΑ!E227)</f>
        <v>6.5146810211936723E-3</v>
      </c>
      <c r="D229">
        <f>LN(ΧΑΑ!O228/ΧΑΑ!O227)</f>
        <v>4.0567184988999909E-2</v>
      </c>
      <c r="E229">
        <f>LN(ΧΑΑ!Y228/ΧΑΑ!Y227)</f>
        <v>0</v>
      </c>
      <c r="F229">
        <f>LN(AMOIVAIA!E228/AMOIVAIA!E227)</f>
        <v>1.843318494289093E-3</v>
      </c>
      <c r="G229">
        <f>LN(AMOIVAIA!O228/AMOIVAIA!O227)</f>
        <v>2.3876248991130094E-2</v>
      </c>
      <c r="H229">
        <f>LN(AMOIVAIA!Y228/AMOIVAIA!Y227)</f>
        <v>4.4543503493803746E-3</v>
      </c>
    </row>
    <row r="230" spans="1:8">
      <c r="A230" s="3">
        <f>ΧΑΑ!A229</f>
        <v>44162</v>
      </c>
      <c r="B230">
        <f>LN(ΧΑΑ!AI229/ΧΑΑ!AI228)</f>
        <v>1.322857379790438E-2</v>
      </c>
      <c r="C230">
        <f>LN(ΧΑΑ!E229/ΧΑΑ!E228)</f>
        <v>9.294611250944429E-2</v>
      </c>
      <c r="D230">
        <f>LN(ΧΑΑ!O229/ΧΑΑ!O228)</f>
        <v>-7.6746347531086974E-3</v>
      </c>
      <c r="E230">
        <f>LN(ΧΑΑ!Y229/ΧΑΑ!Y228)</f>
        <v>0</v>
      </c>
      <c r="F230">
        <f>LN(AMOIVAIA!E229/AMOIVAIA!E228)</f>
        <v>0</v>
      </c>
      <c r="G230">
        <f>LN(AMOIVAIA!O229/AMOIVAIA!O228)</f>
        <v>1.1727694181359343E-2</v>
      </c>
      <c r="H230">
        <f>LN(AMOIVAIA!Y229/AMOIVAIA!Y228)</f>
        <v>2.9585820397450414E-3</v>
      </c>
    </row>
    <row r="231" spans="1:8">
      <c r="A231" s="3">
        <f>ΧΑΑ!A230</f>
        <v>44165</v>
      </c>
      <c r="B231">
        <f>LN(ΧΑΑ!AI230/ΧΑΑ!AI229)</f>
        <v>4.3433411834312613E-4</v>
      </c>
      <c r="C231">
        <f>LN(ΧΑΑ!E230/ΧΑΑ!E229)</f>
        <v>7.9587437918347451E-2</v>
      </c>
      <c r="D231">
        <f>LN(ΧΑΑ!O230/ΧΑΑ!O229)</f>
        <v>0</v>
      </c>
      <c r="E231">
        <f>LN(ΧΑΑ!Y230/ΧΑΑ!Y229)</f>
        <v>0</v>
      </c>
      <c r="F231">
        <f>LN(AMOIVAIA!E230/AMOIVAIA!E229)</f>
        <v>0</v>
      </c>
      <c r="G231">
        <f>LN(AMOIVAIA!O230/AMOIVAIA!O229)</f>
        <v>8.9645904703720568E-4</v>
      </c>
      <c r="H231">
        <f>LN(AMOIVAIA!Y230/AMOIVAIA!Y229)</f>
        <v>7.3827984158113464E-4</v>
      </c>
    </row>
    <row r="232" spans="1:8">
      <c r="A232" s="3">
        <f>ΧΑΑ!A231</f>
        <v>44166</v>
      </c>
      <c r="B232">
        <f>LN(ΧΑΑ!AI231/ΧΑΑ!AI230)</f>
        <v>2.8494242869336342E-2</v>
      </c>
      <c r="C232">
        <f>LN(ΧΑΑ!E231/ΧΑΑ!E230)</f>
        <v>5.4496047675646848E-3</v>
      </c>
      <c r="D232">
        <f>LN(ΧΑΑ!O231/ΧΑΑ!O230)</f>
        <v>1.5396461855928362E-3</v>
      </c>
      <c r="E232">
        <f>LN(ΧΑΑ!Y231/ΧΑΑ!Y230)</f>
        <v>3.0305349495328843E-2</v>
      </c>
      <c r="F232">
        <f>LN(AMOIVAIA!E231/AMOIVAIA!E230)</f>
        <v>0</v>
      </c>
      <c r="G232">
        <f>LN(AMOIVAIA!O231/AMOIVAIA!O230)</f>
        <v>2.0399820505925946E-2</v>
      </c>
      <c r="H232">
        <f>LN(AMOIVAIA!Y231/AMOIVAIA!Y230)</f>
        <v>3.683245416296368E-3</v>
      </c>
    </row>
    <row r="233" spans="1:8">
      <c r="A233" s="3">
        <f>ΧΑΑ!A232</f>
        <v>44167</v>
      </c>
      <c r="B233">
        <f>LN(ΧΑΑ!AI232/ΧΑΑ!AI231)</f>
        <v>1.6472405862145473E-3</v>
      </c>
      <c r="C233">
        <f>LN(ΧΑΑ!E232/ΧΑΑ!E231)</f>
        <v>5.4200674693391133E-3</v>
      </c>
      <c r="D233">
        <f>LN(ΧΑΑ!O232/ΧΑΑ!O231)</f>
        <v>7.6628727455690972E-3</v>
      </c>
      <c r="E233">
        <f>LN(ΧΑΑ!Y232/ΧΑΑ!Y231)</f>
        <v>-2.2642476749759777E-2</v>
      </c>
      <c r="F233">
        <f>LN(AMOIVAIA!E232/AMOIVAIA!E231)</f>
        <v>0</v>
      </c>
      <c r="G233">
        <f>LN(AMOIVAIA!O232/AMOIVAIA!O231)</f>
        <v>1.7543864148933739E-3</v>
      </c>
      <c r="H233">
        <f>LN(AMOIVAIA!Y232/AMOIVAIA!Y231)</f>
        <v>-1.4716706114562507E-3</v>
      </c>
    </row>
    <row r="234" spans="1:8">
      <c r="A234" s="3">
        <f>ΧΑΑ!A233</f>
        <v>44168</v>
      </c>
      <c r="B234">
        <f>LN(ΧΑΑ!AI233/ΧΑΑ!AI232)</f>
        <v>9.6312716669387493E-3</v>
      </c>
      <c r="C234">
        <f>LN(ΧΑΑ!E233/ΧΑΑ!E232)</f>
        <v>0</v>
      </c>
      <c r="D234">
        <f>LN(ΧΑΑ!O233/ΧΑΑ!O232)</f>
        <v>-1.5384918839479343E-2</v>
      </c>
      <c r="E234">
        <f>LN(ΧΑΑ!Y233/ΧΑΑ!Y232)</f>
        <v>0</v>
      </c>
      <c r="F234">
        <f>LN(AMOIVAIA!E233/AMOIVAIA!E232)</f>
        <v>-1.843318494289224E-3</v>
      </c>
      <c r="G234">
        <f>LN(AMOIVAIA!O233/AMOIVAIA!O232)</f>
        <v>1.0462170406983233E-2</v>
      </c>
      <c r="H234">
        <f>LN(AMOIVAIA!Y233/AMOIVAIA!Y232)</f>
        <v>5.1413995004186523E-3</v>
      </c>
    </row>
    <row r="235" spans="1:8">
      <c r="A235" s="3">
        <f>ΧΑΑ!A234</f>
        <v>44169</v>
      </c>
      <c r="B235">
        <f>LN(ΧΑΑ!AI234/ΧΑΑ!AI233)</f>
        <v>2.3367928234528917E-2</v>
      </c>
      <c r="C235">
        <f>LN(ΧΑΑ!E234/ΧΑΑ!E233)</f>
        <v>1.0752791776261915E-2</v>
      </c>
      <c r="D235">
        <f>LN(ΧΑΑ!O234/ΧΑΑ!O233)</f>
        <v>-7.7821404420549628E-3</v>
      </c>
      <c r="E235">
        <f>LN(ΧΑΑ!Y234/ΧΑΑ!Y233)</f>
        <v>3.0077455237277954E-2</v>
      </c>
      <c r="F235">
        <f>LN(AMOIVAIA!E234/AMOIVAIA!E233)</f>
        <v>1.843318494289093E-3</v>
      </c>
      <c r="G235">
        <f>LN(AMOIVAIA!O234/AMOIVAIA!O233)</f>
        <v>1.9751608189513253E-2</v>
      </c>
      <c r="H235">
        <f>LN(AMOIVAIA!Y234/AMOIVAIA!Y233)</f>
        <v>5.1151006667704089E-3</v>
      </c>
    </row>
    <row r="236" spans="1:8">
      <c r="A236" s="3">
        <f>ΧΑΑ!A235</f>
        <v>44172</v>
      </c>
      <c r="B236">
        <f>LN(ΧΑΑ!AI235/ΧΑΑ!AI234)</f>
        <v>2.417611560546777E-3</v>
      </c>
      <c r="C236">
        <f>LN(ΧΑΑ!E235/ΧΑΑ!E234)</f>
        <v>1.0638398205055577E-2</v>
      </c>
      <c r="D236">
        <f>LN(ΧΑΑ!O235/ΧΑΑ!O234)</f>
        <v>-2.0521635720796912E-2</v>
      </c>
      <c r="E236">
        <f>LN(ΧΑΑ!Y235/ΧΑΑ!Y234)</f>
        <v>0</v>
      </c>
      <c r="F236">
        <f>LN(AMOIVAIA!E235/AMOIVAIA!E234)</f>
        <v>1.8399269220072951E-3</v>
      </c>
      <c r="G236">
        <f>LN(AMOIVAIA!O235/AMOIVAIA!O234)</f>
        <v>-8.5070188031292253E-4</v>
      </c>
      <c r="H236">
        <f>LN(AMOIVAIA!Y235/AMOIVAIA!Y234)</f>
        <v>7.2859748214053983E-4</v>
      </c>
    </row>
    <row r="237" spans="1:8">
      <c r="A237" s="3">
        <f>ΧΑΑ!A236</f>
        <v>44173</v>
      </c>
      <c r="B237">
        <f>LN(ΧΑΑ!AI236/ΧΑΑ!AI235)</f>
        <v>5.4752294547903016E-3</v>
      </c>
      <c r="C237">
        <f>LN(ΧΑΑ!E236/ΧΑΑ!E235)</f>
        <v>-1.0638398205055643E-2</v>
      </c>
      <c r="D237">
        <f>LN(ΧΑΑ!O236/ΧΑΑ!O235)</f>
        <v>1.1102413804305322E-2</v>
      </c>
      <c r="E237">
        <f>LN(ΧΑΑ!Y236/ΧΑΑ!Y235)</f>
        <v>0</v>
      </c>
      <c r="F237">
        <f>LN(AMOIVAIA!E236/AMOIVAIA!E235)</f>
        <v>0</v>
      </c>
      <c r="G237">
        <f>LN(AMOIVAIA!O236/AMOIVAIA!O235)</f>
        <v>3.3984739591115514E-3</v>
      </c>
      <c r="H237">
        <f>LN(AMOIVAIA!Y236/AMOIVAIA!Y235)</f>
        <v>0</v>
      </c>
    </row>
    <row r="238" spans="1:8">
      <c r="A238" s="3">
        <f>ΧΑΑ!A237</f>
        <v>44174</v>
      </c>
      <c r="B238">
        <f>LN(ΧΑΑ!AI237/ΧΑΑ!AI236)</f>
        <v>6.0988860778781332E-3</v>
      </c>
      <c r="C238">
        <f>LN(ΧΑΑ!E237/ΧΑΑ!E236)</f>
        <v>-1.0752791776261849E-2</v>
      </c>
      <c r="D238">
        <f>LN(ΧΑΑ!O237/ΧΑΑ!O236)</f>
        <v>1.4095769800393376E-2</v>
      </c>
      <c r="E238">
        <f>LN(ΧΑΑ!Y237/ΧΑΑ!Y236)</f>
        <v>0</v>
      </c>
      <c r="F238">
        <f>LN(AMOIVAIA!E237/AMOIVAIA!E236)</f>
        <v>-1.8399269220072938E-3</v>
      </c>
      <c r="G238">
        <f>LN(AMOIVAIA!O237/AMOIVAIA!O236)</f>
        <v>3.3869634410158803E-3</v>
      </c>
      <c r="H238">
        <f>LN(AMOIVAIA!Y237/AMOIVAIA!Y236)</f>
        <v>2.9090929606837299E-3</v>
      </c>
    </row>
    <row r="239" spans="1:8">
      <c r="A239" s="3">
        <f>ΧΑΑ!A238</f>
        <v>44175</v>
      </c>
      <c r="B239">
        <f>LN(ΧΑΑ!AI238/ΧΑΑ!AI237)</f>
        <v>-2.762652373870865E-2</v>
      </c>
      <c r="C239">
        <f>LN(ΧΑΑ!E238/ΧΑΑ!E237)</f>
        <v>-2.7398974188114503E-2</v>
      </c>
      <c r="D239">
        <f>LN(ΧΑΑ!O238/ΧΑΑ!O237)</f>
        <v>-6.240269860084623E-3</v>
      </c>
      <c r="E239">
        <f>LN(ΧΑΑ!Y238/ΧΑΑ!Y237)</f>
        <v>-7.4349784875180902E-3</v>
      </c>
      <c r="F239">
        <f>LN(AMOIVAIA!E238/AMOIVAIA!E237)</f>
        <v>1.8399269220072951E-3</v>
      </c>
      <c r="G239">
        <f>LN(AMOIVAIA!O238/AMOIVAIA!O237)</f>
        <v>-2.1359205845446271E-2</v>
      </c>
      <c r="H239">
        <f>LN(AMOIVAIA!Y238/AMOIVAIA!Y237)</f>
        <v>-5.0964799064843148E-3</v>
      </c>
    </row>
    <row r="240" spans="1:8">
      <c r="A240" s="3">
        <f>ΧΑΑ!A239</f>
        <v>44176</v>
      </c>
      <c r="B240">
        <f>LN(ΧΑΑ!AI239/ΧΑΑ!AI238)</f>
        <v>6.0771675935574346E-3</v>
      </c>
      <c r="C240">
        <f>LN(ΧΑΑ!E239/ΧΑΑ!E238)</f>
        <v>1.6529301951210506E-2</v>
      </c>
      <c r="D240">
        <f>LN(ΧΑΑ!O239/ΧΑΑ!O238)</f>
        <v>4.288559153808888E-2</v>
      </c>
      <c r="E240">
        <f>LN(ΧΑΑ!Y239/ΧΑΑ!Y238)</f>
        <v>0</v>
      </c>
      <c r="F240">
        <f>LN(AMOIVAIA!E239/AMOIVAIA!E238)</f>
        <v>-1.8399269220072938E-3</v>
      </c>
      <c r="G240">
        <f>LN(AMOIVAIA!O239/AMOIVAIA!O238)</f>
        <v>6.0267078668603353E-3</v>
      </c>
      <c r="H240">
        <f>LN(AMOIVAIA!Y239/AMOIVAIA!Y238)</f>
        <v>1.4587894636600882E-3</v>
      </c>
    </row>
    <row r="241" spans="1:8">
      <c r="A241" s="3">
        <f>ΧΑΑ!A240</f>
        <v>44179</v>
      </c>
      <c r="B241">
        <f>LN(ΧΑΑ!AI240/ΧΑΑ!AI239)</f>
        <v>1.1461077812063446E-2</v>
      </c>
      <c r="C241">
        <f>LN(ΧΑΑ!E240/ΧΑΑ!E239)</f>
        <v>2.695580998852808E-2</v>
      </c>
      <c r="D241">
        <f>LN(ΧΑΑ!O240/ΧΑΑ!O239)</f>
        <v>-3.8201742225662583E-2</v>
      </c>
      <c r="E241">
        <f>LN(ΧΑΑ!Y240/ΧΑΑ!Y239)</f>
        <v>0</v>
      </c>
      <c r="F241">
        <f>LN(AMOIVAIA!E240/AMOIVAIA!E239)</f>
        <v>1.8399269220072951E-3</v>
      </c>
      <c r="G241">
        <f>LN(AMOIVAIA!O240/AMOIVAIA!O239)</f>
        <v>9.3977624587713027E-3</v>
      </c>
      <c r="H241">
        <f>LN(AMOIVAIA!Y240/AMOIVAIA!Y239)</f>
        <v>2.1842018148409857E-3</v>
      </c>
    </row>
    <row r="242" spans="1:8">
      <c r="A242" s="3">
        <f>ΧΑΑ!A241</f>
        <v>44180</v>
      </c>
      <c r="B242">
        <f>LN(ΧΑΑ!AI241/ΧΑΑ!AI240)</f>
        <v>-8.8869710166770792E-4</v>
      </c>
      <c r="C242">
        <f>LN(ΧΑΑ!E241/ΧΑΑ!E240)</f>
        <v>1.0582109330537008E-2</v>
      </c>
      <c r="D242">
        <f>LN(ΧΑΑ!O241/ΧΑΑ!O240)</f>
        <v>-3.3257221756482352E-2</v>
      </c>
      <c r="E242">
        <f>LN(ΧΑΑ!Y241/ΧΑΑ!Y240)</f>
        <v>0</v>
      </c>
      <c r="F242">
        <f>LN(AMOIVAIA!E241/AMOIVAIA!E240)</f>
        <v>1.8365478073013304E-3</v>
      </c>
      <c r="G242">
        <f>LN(AMOIVAIA!O241/AMOIVAIA!O240)</f>
        <v>-2.5542798050967423E-3</v>
      </c>
      <c r="H242">
        <f>LN(AMOIVAIA!Y241/AMOIVAIA!Y240)</f>
        <v>1.4534886279830986E-3</v>
      </c>
    </row>
    <row r="243" spans="1:8">
      <c r="A243" s="3">
        <f>ΧΑΑ!A242</f>
        <v>44181</v>
      </c>
      <c r="B243">
        <f>LN(ΧΑΑ!AI242/ΧΑΑ!AI241)</f>
        <v>6.3179562285214071E-3</v>
      </c>
      <c r="C243">
        <f>LN(ΧΑΑ!E242/ΧΑΑ!E241)</f>
        <v>-1.5915455305899457E-2</v>
      </c>
      <c r="D243">
        <f>LN(ΧΑΑ!O242/ΧΑΑ!O241)</f>
        <v>3.4813642304140559E-2</v>
      </c>
      <c r="E243">
        <f>LN(ΧΑΑ!Y242/ΧΑΑ!Y241)</f>
        <v>1.4815085785140682E-2</v>
      </c>
      <c r="F243">
        <f>LN(AMOIVAIA!E242/AMOIVAIA!E241)</f>
        <v>0</v>
      </c>
      <c r="G243">
        <f>LN(AMOIVAIA!O242/AMOIVAIA!O241)</f>
        <v>5.9498688062350471E-3</v>
      </c>
      <c r="H243">
        <f>LN(AMOIVAIA!Y242/AMOIVAIA!Y241)</f>
        <v>0</v>
      </c>
    </row>
    <row r="244" spans="1:8">
      <c r="A244" s="3">
        <f>ΧΑΑ!A243</f>
        <v>44182</v>
      </c>
      <c r="B244">
        <f>LN(ΧΑΑ!AI243/ΧΑΑ!AI242)</f>
        <v>-1.945575063515743E-3</v>
      </c>
      <c r="C244">
        <f>LN(ΧΑΑ!E243/ΧΑΑ!E242)</f>
        <v>2.6386755173194811E-2</v>
      </c>
      <c r="D244">
        <f>LN(ΧΑΑ!O243/ΧΑΑ!O242)</f>
        <v>-4.6765478839017934E-3</v>
      </c>
      <c r="E244">
        <f>LN(ΧΑΑ!Y243/ΧΑΑ!Y242)</f>
        <v>0</v>
      </c>
      <c r="F244">
        <f>LN(AMOIVAIA!E243/AMOIVAIA!E242)</f>
        <v>-1.8365478073013922E-3</v>
      </c>
      <c r="G244">
        <f>LN(AMOIVAIA!O243/AMOIVAIA!O242)</f>
        <v>-8.4781692233967039E-4</v>
      </c>
      <c r="H244">
        <f>LN(AMOIVAIA!Y243/AMOIVAIA!Y242)</f>
        <v>0</v>
      </c>
    </row>
    <row r="245" spans="1:8">
      <c r="A245" s="3">
        <f>ΧΑΑ!A244</f>
        <v>44183</v>
      </c>
      <c r="B245">
        <f>LN(ΧΑΑ!AI244/ΧΑΑ!AI243)</f>
        <v>1.1679570545775814E-2</v>
      </c>
      <c r="C245">
        <f>LN(ΧΑΑ!E244/ΧΑΑ!E243)</f>
        <v>1.5504186535965254E-2</v>
      </c>
      <c r="D245">
        <f>LN(ΧΑΑ!O244/ΧΑΑ!O243)</f>
        <v>1.0878118147182848E-2</v>
      </c>
      <c r="E245">
        <f>LN(ΧΑΑ!Y244/ΧΑΑ!Y243)</f>
        <v>0</v>
      </c>
      <c r="F245">
        <f>LN(AMOIVAIA!E244/AMOIVAIA!E243)</f>
        <v>-1.8399269220072938E-3</v>
      </c>
      <c r="G245">
        <f>LN(AMOIVAIA!O244/AMOIVAIA!O243)</f>
        <v>1.0965947087924295E-2</v>
      </c>
      <c r="H245">
        <f>LN(AMOIVAIA!Y244/AMOIVAIA!Y243)</f>
        <v>0</v>
      </c>
    </row>
    <row r="246" spans="1:8">
      <c r="A246" s="3">
        <f>ΧΑΑ!A245</f>
        <v>44186</v>
      </c>
      <c r="B246">
        <f>LN(ΧΑΑ!AI245/ΧΑΑ!AI244)</f>
        <v>-3.878983831575343E-2</v>
      </c>
      <c r="C246">
        <f>LN(ΧΑΑ!E245/ΧΑΑ!E244)</f>
        <v>-5.1413995004186523E-3</v>
      </c>
      <c r="D246">
        <f>LN(ΧΑΑ!O245/ΧΑΑ!O244)</f>
        <v>-4.5857837043209844E-2</v>
      </c>
      <c r="E246">
        <f>LN(ΧΑΑ!Y245/ΧΑΑ!Y244)</f>
        <v>-7.3801072976225337E-3</v>
      </c>
      <c r="F246">
        <f>LN(AMOIVAIA!E245/AMOIVAIA!E244)</f>
        <v>-1.843318494289224E-3</v>
      </c>
      <c r="G246">
        <f>LN(AMOIVAIA!O245/AMOIVAIA!O244)</f>
        <v>-3.3265327356236093E-2</v>
      </c>
      <c r="H246">
        <f>LN(AMOIVAIA!Y245/AMOIVAIA!Y244)</f>
        <v>-8.0204585979194686E-3</v>
      </c>
    </row>
    <row r="247" spans="1:8">
      <c r="A247" s="3">
        <f>ΧΑΑ!A246</f>
        <v>44187</v>
      </c>
      <c r="B247">
        <f>LN(ΧΑΑ!AI246/ΧΑΑ!AI245)</f>
        <v>1.366622767695402E-2</v>
      </c>
      <c r="C247">
        <f>LN(ΧΑΑ!E246/ΧΑΑ!E245)</f>
        <v>5.1413995004186523E-3</v>
      </c>
      <c r="D247">
        <f>LN(ΧΑΑ!O246/ΧΑΑ!O245)</f>
        <v>2.7136541435000935E-2</v>
      </c>
      <c r="E247">
        <f>LN(ΧΑΑ!Y246/ΧΑΑ!Y245)</f>
        <v>0</v>
      </c>
      <c r="F247">
        <f>LN(AMOIVAIA!E246/AMOIVAIA!E245)</f>
        <v>0</v>
      </c>
      <c r="G247">
        <f>LN(AMOIVAIA!O246/AMOIVAIA!O245)</f>
        <v>1.3781441203009486E-2</v>
      </c>
      <c r="H247">
        <f>LN(AMOIVAIA!Y246/AMOIVAIA!Y245)</f>
        <v>2.1937851577133916E-3</v>
      </c>
    </row>
    <row r="248" spans="1:8">
      <c r="A248" s="3">
        <f>ΧΑΑ!A247</f>
        <v>44188</v>
      </c>
      <c r="B248">
        <f>LN(ΧΑΑ!AI247/ΧΑΑ!AI246)</f>
        <v>9.2748593351180131E-3</v>
      </c>
      <c r="C248">
        <f>LN(ΧΑΑ!E247/ΧΑΑ!E246)</f>
        <v>0</v>
      </c>
      <c r="D248">
        <f>LN(ΧΑΑ!O247/ΧΑΑ!O246)</f>
        <v>7.843177461026099E-3</v>
      </c>
      <c r="E248">
        <f>LN(ΧΑΑ!Y247/ΧΑΑ!Y246)</f>
        <v>0</v>
      </c>
      <c r="F248">
        <f>LN(AMOIVAIA!E247/AMOIVAIA!E246)</f>
        <v>0</v>
      </c>
      <c r="G248">
        <f>LN(AMOIVAIA!O247/AMOIVAIA!O246)</f>
        <v>7.6694027394634901E-3</v>
      </c>
      <c r="H248">
        <f>LN(AMOIVAIA!Y247/AMOIVAIA!Y246)</f>
        <v>1.4598542738656728E-3</v>
      </c>
    </row>
    <row r="249" spans="1:8">
      <c r="A249" s="3">
        <f>ΧΑΑ!A248</f>
        <v>44193</v>
      </c>
      <c r="B249">
        <f>LN(ΧΑΑ!AI248/ΧΑΑ!AI247)</f>
        <v>2.8739336506064143E-2</v>
      </c>
      <c r="C249">
        <f>LN(ΧΑΑ!E248/ΧΑΑ!E247)</f>
        <v>0</v>
      </c>
      <c r="D249">
        <f>LN(ΧΑΑ!O248/ΧΑΑ!O247)</f>
        <v>1.3964540350372322E-2</v>
      </c>
      <c r="E249">
        <f>LN(ΧΑΑ!Y248/ΧΑΑ!Y247)</f>
        <v>2.919915469226235E-2</v>
      </c>
      <c r="F249">
        <f>LN(AMOIVAIA!E248/AMOIVAIA!E247)</f>
        <v>0</v>
      </c>
      <c r="G249">
        <f>LN(AMOIVAIA!O248/AMOIVAIA!O247)</f>
        <v>0</v>
      </c>
      <c r="H249">
        <f>LN(AMOIVAIA!Y248/AMOIVAIA!Y247)</f>
        <v>0</v>
      </c>
    </row>
    <row r="250" spans="1:8">
      <c r="A250" s="3">
        <f>ΧΑΑ!A249</f>
        <v>44194</v>
      </c>
      <c r="B250">
        <f>LN(ΧΑΑ!AI249/ΧΑΑ!AI248)</f>
        <v>-1.5064893011293445E-3</v>
      </c>
      <c r="C250">
        <f>LN(ΧΑΑ!E249/ΧΑΑ!E248)</f>
        <v>8.3586716108265777E-2</v>
      </c>
      <c r="D250">
        <f>LN(ΧΑΑ!O249/ΧΑΑ!O248)</f>
        <v>4.6118452225628456E-3</v>
      </c>
      <c r="E250">
        <f>LN(ΧΑΑ!Y249/ΧΑΑ!Y248)</f>
        <v>0</v>
      </c>
      <c r="F250">
        <f>LN(AMOIVAIA!E249/AMOIVAIA!E248)</f>
        <v>1.843318494289093E-3</v>
      </c>
      <c r="G250">
        <f>LN(AMOIVAIA!O249/AMOIVAIA!O248)</f>
        <v>2.5975486403260736E-2</v>
      </c>
      <c r="H250">
        <f>LN(AMOIVAIA!Y249/AMOIVAIA!Y248)</f>
        <v>5.8181982309872598E-3</v>
      </c>
    </row>
    <row r="251" spans="1:8">
      <c r="A251" s="3">
        <f>ΧΑΑ!A250</f>
        <v>44195</v>
      </c>
      <c r="B251">
        <f>LN(ΧΑΑ!AI250/ΧΑΑ!AI249)</f>
        <v>-1.7302107192642565E-4</v>
      </c>
      <c r="C251">
        <f>LN(ΧΑΑ!E250/ΧΑΑ!E249)</f>
        <v>9.4452178893688149E-2</v>
      </c>
      <c r="D251">
        <f>LN(ΧΑΑ!O250/ΧΑΑ!O249)</f>
        <v>3.0627895305457308E-3</v>
      </c>
      <c r="E251">
        <f>LN(ΧΑΑ!Y250/ΧΑΑ!Y249)</f>
        <v>0</v>
      </c>
      <c r="F251">
        <f>LN(AMOIVAIA!E250/AMOIVAIA!E249)</f>
        <v>0</v>
      </c>
      <c r="G251">
        <f>LN(AMOIVAIA!O250/AMOIVAIA!O249)</f>
        <v>-8.274721200324241E-4</v>
      </c>
      <c r="H251">
        <f>LN(AMOIVAIA!Y250/AMOIVAIA!Y249)</f>
        <v>1.4492756159904376E-3</v>
      </c>
    </row>
    <row r="252" spans="1:8">
      <c r="A252" s="3">
        <f>ΧΑΑ!A251</f>
        <v>44196</v>
      </c>
      <c r="B252">
        <f>LN(ΧΑΑ!AI251/ΧΑΑ!AI250)</f>
        <v>-1.1124364223159082E-4</v>
      </c>
      <c r="C252">
        <f>LN(ΧΑΑ!E251/ΧΑΑ!E250)</f>
        <v>4.2826617920007281E-3</v>
      </c>
      <c r="D252">
        <f>LN(ΧΑΑ!O251/ΧΑΑ!O250)</f>
        <v>9.1324835632724723E-3</v>
      </c>
      <c r="E252">
        <f>LN(ΧΑΑ!Y251/ΧΑΑ!Y250)</f>
        <v>0</v>
      </c>
      <c r="F252">
        <f>LN(AMOIVAIA!E251/AMOIVAIA!E250)</f>
        <v>0</v>
      </c>
      <c r="G252">
        <f>LN(AMOIVAIA!O251/AMOIVAIA!O250)</f>
        <v>0</v>
      </c>
      <c r="H252">
        <f>LN(AMOIVAIA!Y251/AMOIVAIA!Y250)</f>
        <v>7.238509183230779E-4</v>
      </c>
    </row>
    <row r="253" spans="1:8">
      <c r="A253" s="3">
        <f>ΧΑΑ!A252</f>
        <v>44200</v>
      </c>
      <c r="B253">
        <f>LN(ΧΑΑ!AI252/ΧΑΑ!AI251)</f>
        <v>1.6221443107023566E-2</v>
      </c>
      <c r="C253">
        <f>LN(ΧΑΑ!E252/ΧΑΑ!E251)</f>
        <v>4.5937095187025608E-2</v>
      </c>
      <c r="D253">
        <f>LN(ΧΑΑ!O252/ΧΑΑ!O251)</f>
        <v>2.5431437891803656E-2</v>
      </c>
      <c r="E253">
        <f>LN(ΧΑΑ!Y252/ΧΑΑ!Y251)</f>
        <v>0</v>
      </c>
      <c r="F253">
        <f>LN(AMOIVAIA!E252/AMOIVAIA!E251)</f>
        <v>-9.2507597721509984E-3</v>
      </c>
      <c r="G253">
        <f>LN(AMOIVAIA!O252/AMOIVAIA!O251)</f>
        <v>8.2747212003239287E-4</v>
      </c>
      <c r="H253">
        <f>LN(AMOIVAIA!Y252/AMOIVAIA!Y251)</f>
        <v>0</v>
      </c>
    </row>
    <row r="254" spans="1:8">
      <c r="A254" s="3">
        <f>ΧΑΑ!A253</f>
        <v>44201</v>
      </c>
      <c r="B254">
        <f>LN(ΧΑΑ!AI253/ΧΑΑ!AI252)</f>
        <v>-1.0514572613243435E-2</v>
      </c>
      <c r="C254">
        <f>LN(ΧΑΑ!E253/ΧΑΑ!E252)</f>
        <v>1.6194685919980606E-2</v>
      </c>
      <c r="D254">
        <f>LN(ΧΑΑ!O253/ΧΑΑ!O252)</f>
        <v>1.6117565021068692E-2</v>
      </c>
      <c r="E254">
        <f>LN(ΧΑΑ!Y253/ΧΑΑ!Y252)</f>
        <v>3.5339366445308863E-2</v>
      </c>
      <c r="F254">
        <f>LN(AMOIVAIA!E253/AMOIVAIA!E252)</f>
        <v>0</v>
      </c>
      <c r="G254">
        <f>LN(AMOIVAIA!O253/AMOIVAIA!O252)</f>
        <v>0</v>
      </c>
      <c r="H254">
        <f>LN(AMOIVAIA!Y253/AMOIVAIA!Y252)</f>
        <v>0</v>
      </c>
    </row>
    <row r="255" spans="1:8">
      <c r="A255" s="3">
        <f>ΧΑΑ!A254</f>
        <v>44203</v>
      </c>
      <c r="B255">
        <f>LN(ΧΑΑ!AI254/ΧΑΑ!AI253)</f>
        <v>7.8474984184809197E-3</v>
      </c>
      <c r="C255">
        <f>LN(ΧΑΑ!E254/ΧΑΑ!E253)</f>
        <v>0</v>
      </c>
      <c r="D255">
        <f>LN(ΧΑΑ!O254/ΧΑΑ!O253)</f>
        <v>5.1002554452372791E-2</v>
      </c>
      <c r="E255">
        <f>LN(ΧΑΑ!Y254/ΧΑΑ!Y253)</f>
        <v>-3.5339366445308849E-2</v>
      </c>
      <c r="F255">
        <f>LN(AMOIVAIA!E254/AMOIVAIA!E253)</f>
        <v>0</v>
      </c>
      <c r="G255">
        <f>LN(AMOIVAIA!O254/AMOIVAIA!O253)</f>
        <v>8.2372788664789292E-3</v>
      </c>
      <c r="H255">
        <f>LN(AMOIVAIA!Y254/AMOIVAIA!Y253)</f>
        <v>1.4461318499997134E-3</v>
      </c>
    </row>
    <row r="256" spans="1:8">
      <c r="A256" s="3">
        <f>ΧΑΑ!A255</f>
        <v>44204</v>
      </c>
      <c r="B256">
        <f>LN(ΧΑΑ!AI255/ΧΑΑ!AI254)</f>
        <v>-9.2722510150741397E-4</v>
      </c>
      <c r="C256">
        <f>LN(ΧΑΑ!E255/ΧΑΑ!E254)</f>
        <v>-8.0645598367304078E-3</v>
      </c>
      <c r="D256">
        <f>LN(ΧΑΑ!O255/ΧΑΑ!O254)</f>
        <v>2.0506528562485277E-2</v>
      </c>
      <c r="E256">
        <f>LN(ΧΑΑ!Y255/ΧΑΑ!Y254)</f>
        <v>4.2259809289882599E-2</v>
      </c>
      <c r="F256">
        <f>LN(AMOIVAIA!E255/AMOIVAIA!E254)</f>
        <v>3.7105793965357746E-3</v>
      </c>
      <c r="G256">
        <f>LN(AMOIVAIA!O255/AMOIVAIA!O254)</f>
        <v>8.1699800847633616E-3</v>
      </c>
      <c r="H256">
        <f>LN(AMOIVAIA!Y255/AMOIVAIA!Y254)</f>
        <v>7.2228244382408911E-4</v>
      </c>
    </row>
    <row r="257" spans="1:8">
      <c r="A257" s="3">
        <f>ΧΑΑ!A256</f>
        <v>44207</v>
      </c>
      <c r="B257">
        <f>LN(ΧΑΑ!AI256/ΧΑΑ!AI255)</f>
        <v>-2.3102217071216184E-2</v>
      </c>
      <c r="C257">
        <f>LN(ΧΑΑ!E256/ΧΑΑ!E255)</f>
        <v>-8.1301260832501755E-3</v>
      </c>
      <c r="D257">
        <f>LN(ΧΑΑ!O256/ΧΑΑ!O255)</f>
        <v>-3.5816500533905865E-2</v>
      </c>
      <c r="E257">
        <f>LN(ΧΑΑ!Y256/ΧΑΑ!Y255)</f>
        <v>0</v>
      </c>
      <c r="F257">
        <f>LN(AMOIVAIA!E256/AMOIVAIA!E255)</f>
        <v>0</v>
      </c>
      <c r="G257">
        <f>LN(AMOIVAIA!O256/AMOIVAIA!O255)</f>
        <v>-1.6286648551233403E-3</v>
      </c>
      <c r="H257">
        <f>LN(AMOIVAIA!Y256/AMOIVAIA!Y255)</f>
        <v>1.4430016933927351E-3</v>
      </c>
    </row>
    <row r="258" spans="1:8">
      <c r="A258" s="3">
        <f>ΧΑΑ!A257</f>
        <v>44208</v>
      </c>
      <c r="B258">
        <f>LN(ΧΑΑ!AI257/ΧΑΑ!AI256)</f>
        <v>-4.7956317765952845E-3</v>
      </c>
      <c r="C258">
        <f>LN(ΧΑΑ!E257/ΧΑΑ!E256)</f>
        <v>8.1301260832503091E-3</v>
      </c>
      <c r="D258">
        <f>LN(ΧΑΑ!O257/ΧΑΑ!O256)</f>
        <v>-4.1523502791745506E-2</v>
      </c>
      <c r="E258">
        <f>LN(ΧΑΑ!Y257/ΧΑΑ!Y256)</f>
        <v>-2.797385204240618E-2</v>
      </c>
      <c r="F258">
        <f>LN(AMOIVAIA!E257/AMOIVAIA!E256)</f>
        <v>0</v>
      </c>
      <c r="G258">
        <f>LN(AMOIVAIA!O257/AMOIVAIA!O256)</f>
        <v>-1.9753728736232538E-2</v>
      </c>
      <c r="H258">
        <f>LN(AMOIVAIA!Y257/AMOIVAIA!Y256)</f>
        <v>-5.784542521529777E-3</v>
      </c>
    </row>
    <row r="259" spans="1:8">
      <c r="A259" s="3">
        <f>ΧΑΑ!A258</f>
        <v>44209</v>
      </c>
      <c r="B259">
        <f>LN(ΧΑΑ!AI258/ΧΑΑ!AI257)</f>
        <v>6.8296365333776667E-3</v>
      </c>
      <c r="C259">
        <f>LN(ΧΑΑ!E258/ΧΑΑ!E257)</f>
        <v>-1.6326893287428781E-2</v>
      </c>
      <c r="D259">
        <f>LN(ΧΑΑ!O258/ΧΑΑ!O257)</f>
        <v>5.6833474763166004E-2</v>
      </c>
      <c r="E259">
        <f>LN(ΧΑΑ!Y258/ΧΑΑ!Y257)</f>
        <v>0</v>
      </c>
      <c r="F259">
        <f>LN(AMOIVAIA!E258/AMOIVAIA!E257)</f>
        <v>-3.710579396535713E-3</v>
      </c>
      <c r="G259">
        <f>LN(AMOIVAIA!O258/AMOIVAIA!O257)</f>
        <v>-4.1649372992841075E-3</v>
      </c>
      <c r="H259">
        <f>LN(AMOIVAIA!Y258/AMOIVAIA!Y257)</f>
        <v>-2.9048676926300733E-3</v>
      </c>
    </row>
    <row r="260" spans="1:8">
      <c r="A260" s="3">
        <f>ΧΑΑ!A259</f>
        <v>44210</v>
      </c>
      <c r="B260">
        <f>LN(ΧΑΑ!AI259/ΧΑΑ!AI258)</f>
        <v>-1.0224243630305991E-2</v>
      </c>
      <c r="C260">
        <f>LN(ΧΑΑ!E259/ΧΑΑ!E258)</f>
        <v>-3.3475929196389573E-2</v>
      </c>
      <c r="D260">
        <f>LN(ΧΑΑ!O259/ΧΑΑ!O258)</f>
        <v>-3.3711057342311723E-2</v>
      </c>
      <c r="E260">
        <f>LN(ΧΑΑ!Y259/ΧΑΑ!Y258)</f>
        <v>0</v>
      </c>
      <c r="F260">
        <f>LN(AMOIVAIA!E259/AMOIVAIA!E258)</f>
        <v>1.8570107472126892E-3</v>
      </c>
      <c r="G260">
        <f>LN(AMOIVAIA!O259/AMOIVAIA!O258)</f>
        <v>5.8260672493606882E-3</v>
      </c>
      <c r="H260">
        <f>LN(AMOIVAIA!Y259/AMOIVAIA!Y258)</f>
        <v>1.4534886279830986E-3</v>
      </c>
    </row>
    <row r="261" spans="1:8">
      <c r="A261" s="3">
        <f>ΧΑΑ!A260</f>
        <v>44211</v>
      </c>
      <c r="B261">
        <f>LN(ΧΑΑ!AI260/ΧΑΑ!AI259)</f>
        <v>-4.9110989584931243E-3</v>
      </c>
      <c r="C261">
        <f>LN(ΧΑΑ!E260/ΧΑΑ!E259)</f>
        <v>-4.2643987864576507E-3</v>
      </c>
      <c r="D261">
        <f>LN(ΧΑΑ!O260/ΧΑΑ!O259)</f>
        <v>-1.1494379425735134E-2</v>
      </c>
      <c r="E261">
        <f>LN(ΧΑΑ!Y260/ΧΑΑ!Y259)</f>
        <v>-7.1174677688639896E-3</v>
      </c>
      <c r="F261">
        <f>LN(AMOIVAIA!E260/AMOIVAIA!E259)</f>
        <v>-1.8570107472126599E-3</v>
      </c>
      <c r="G261">
        <f>LN(AMOIVAIA!O260/AMOIVAIA!O259)</f>
        <v>-1.0008423826839334E-2</v>
      </c>
      <c r="H261">
        <f>LN(AMOIVAIA!Y260/AMOIVAIA!Y259)</f>
        <v>-2.9090929606837243E-3</v>
      </c>
    </row>
    <row r="262" spans="1:8">
      <c r="A262" s="3">
        <f>ΧΑΑ!A261</f>
        <v>44214</v>
      </c>
      <c r="B262">
        <f>LN(ΧΑΑ!AI261/ΧΑΑ!AI260)</f>
        <v>-3.0166700106370715E-3</v>
      </c>
      <c r="C262">
        <f>LN(ΧΑΑ!E261/ΧΑΑ!E260)</f>
        <v>-2.5975486403260677E-2</v>
      </c>
      <c r="D262">
        <f>LN(ΧΑΑ!O261/ΧΑΑ!O260)</f>
        <v>4.325889947122661E-3</v>
      </c>
      <c r="E262">
        <f>LN(ΧΑΑ!Y261/ΧΑΑ!Y260)</f>
        <v>0</v>
      </c>
      <c r="F262">
        <f>LN(AMOIVAIA!E261/AMOIVAIA!E260)</f>
        <v>1.8570107472126892E-3</v>
      </c>
      <c r="G262">
        <f>LN(AMOIVAIA!O261/AMOIVAIA!O260)</f>
        <v>-5.0420274882480879E-3</v>
      </c>
      <c r="H262">
        <f>LN(AMOIVAIA!Y261/AMOIVAIA!Y260)</f>
        <v>0</v>
      </c>
    </row>
    <row r="263" spans="1:8">
      <c r="A263" s="3">
        <f>ΧΑΑ!A262</f>
        <v>44215</v>
      </c>
      <c r="B263">
        <f>LN(ΧΑΑ!AI262/ΧΑΑ!AI261)</f>
        <v>1.5380752025238038E-2</v>
      </c>
      <c r="C263">
        <f>LN(ΧΑΑ!E262/ΧΑΑ!E261)</f>
        <v>2.1692824611259969E-2</v>
      </c>
      <c r="D263">
        <f>LN(ΧΑΑ!O262/ΧΑΑ!O261)</f>
        <v>-8.6705745511336425E-3</v>
      </c>
      <c r="E263">
        <f>LN(ΧΑΑ!Y262/ΧΑΑ!Y261)</f>
        <v>0</v>
      </c>
      <c r="F263">
        <f>LN(AMOIVAIA!E262/AMOIVAIA!E261)</f>
        <v>0</v>
      </c>
      <c r="G263">
        <f>LN(AMOIVAIA!O262/AMOIVAIA!O261)</f>
        <v>-1.6863410404364776E-3</v>
      </c>
      <c r="H263">
        <f>LN(AMOIVAIA!Y262/AMOIVAIA!Y261)</f>
        <v>-1.4577262056566255E-3</v>
      </c>
    </row>
    <row r="264" spans="1:8">
      <c r="A264" s="3">
        <f>ΧΑΑ!A263</f>
        <v>44216</v>
      </c>
      <c r="B264">
        <f>LN(ΧΑΑ!AI263/ΧΑΑ!AI262)</f>
        <v>9.8704973873070187E-4</v>
      </c>
      <c r="C264">
        <f>LN(ΧΑΑ!E263/ΧΑΑ!E262)</f>
        <v>-1.731645001146093E-2</v>
      </c>
      <c r="D264">
        <f>LN(ΧΑΑ!O263/ΧΑΑ!O262)</f>
        <v>3.0023699021702478E-2</v>
      </c>
      <c r="E264">
        <f>LN(ΧΑΑ!Y263/ΧΑΑ!Y262)</f>
        <v>3.5091319811270193E-2</v>
      </c>
      <c r="F264">
        <f>LN(AMOIVAIA!E263/AMOIVAIA!E262)</f>
        <v>0</v>
      </c>
      <c r="G264">
        <f>LN(AMOIVAIA!O263/AMOIVAIA!O262)</f>
        <v>1.4244061525921331E-2</v>
      </c>
      <c r="H264">
        <f>LN(AMOIVAIA!Y263/AMOIVAIA!Y262)</f>
        <v>3.6403389309744515E-3</v>
      </c>
    </row>
    <row r="265" spans="1:8">
      <c r="A265" s="3">
        <f>ΧΑΑ!A264</f>
        <v>44217</v>
      </c>
      <c r="B265">
        <f>LN(ΧΑΑ!AI264/ΧΑΑ!AI263)</f>
        <v>-4.9952217443383351E-3</v>
      </c>
      <c r="C265">
        <f>LN(ΧΑΑ!E264/ΧΑΑ!E263)</f>
        <v>-1.7621601349819559E-2</v>
      </c>
      <c r="D265">
        <f>LN(ΧΑΑ!O264/ΧΑΑ!O263)</f>
        <v>1.398624197473987E-2</v>
      </c>
      <c r="E265">
        <f>LN(ΧΑΑ!Y264/ΧΑΑ!Y263)</f>
        <v>1.3698844358161927E-2</v>
      </c>
      <c r="F265">
        <f>LN(AMOIVAIA!E264/AMOIVAIA!E263)</f>
        <v>1.8535686493230564E-3</v>
      </c>
      <c r="G265">
        <f>LN(AMOIVAIA!O264/AMOIVAIA!O263)</f>
        <v>1.6625107736134572E-3</v>
      </c>
      <c r="H265">
        <f>LN(AMOIVAIA!Y264/AMOIVAIA!Y263)</f>
        <v>2.1778593000127897E-3</v>
      </c>
    </row>
    <row r="266" spans="1:8">
      <c r="A266" s="3">
        <f>ΧΑΑ!A265</f>
        <v>44218</v>
      </c>
      <c r="B266">
        <f>LN(ΧΑΑ!AI265/ΧΑΑ!AI264)</f>
        <v>-2.2580683358960036E-2</v>
      </c>
      <c r="C266">
        <f>LN(ΧΑΑ!E265/ΧΑΑ!E264)</f>
        <v>-4.4543503493801968E-3</v>
      </c>
      <c r="D266">
        <f>LN(ΧΑΑ!O265/ΧΑΑ!O264)</f>
        <v>-2.8170876966696335E-2</v>
      </c>
      <c r="E266">
        <f>LN(ΧΑΑ!Y265/ΧΑΑ!Y264)</f>
        <v>0</v>
      </c>
      <c r="F266">
        <f>LN(AMOIVAIA!E265/AMOIVAIA!E264)</f>
        <v>0</v>
      </c>
      <c r="G266">
        <f>LN(AMOIVAIA!O265/AMOIVAIA!O264)</f>
        <v>-3.3277900926745796E-3</v>
      </c>
      <c r="H266">
        <f>LN(AMOIVAIA!Y265/AMOIVAIA!Y264)</f>
        <v>-1.4513790646469864E-3</v>
      </c>
    </row>
    <row r="267" spans="1:8">
      <c r="A267" s="3">
        <f>ΧΑΑ!A266</f>
        <v>44221</v>
      </c>
      <c r="B267">
        <f>LN(ΧΑΑ!AI266/ΧΑΑ!AI265)</f>
        <v>-2.1868226790182101E-2</v>
      </c>
      <c r="C267">
        <f>LN(ΧΑΑ!E266/ΧΑΑ!E265)</f>
        <v>-2.2574322038539176E-2</v>
      </c>
      <c r="D267">
        <f>LN(ΧΑΑ!O266/ΧΑΑ!O265)</f>
        <v>-1.4388737452099556E-2</v>
      </c>
      <c r="E267">
        <f>LN(ΧΑΑ!Y266/ΧΑΑ!Y265)</f>
        <v>-6.8259650703998706E-3</v>
      </c>
      <c r="F267">
        <f>LN(AMOIVAIA!E266/AMOIVAIA!E265)</f>
        <v>-3.710579396535713E-3</v>
      </c>
      <c r="G267">
        <f>LN(AMOIVAIA!O266/AMOIVAIA!O265)</f>
        <v>-2.0202707317519466E-2</v>
      </c>
      <c r="H267">
        <f>LN(AMOIVAIA!Y266/AMOIVAIA!Y265)</f>
        <v>-5.0964799064843148E-3</v>
      </c>
    </row>
    <row r="268" spans="1:8">
      <c r="A268" s="3">
        <f>ΧΑΑ!A267</f>
        <v>44222</v>
      </c>
      <c r="B268">
        <f>LN(ΧΑΑ!AI267/ΧΑΑ!AI266)</f>
        <v>3.3664552401444716E-3</v>
      </c>
      <c r="C268">
        <f>LN(ΧΑΑ!E267/ΧΑΑ!E266)</f>
        <v>0</v>
      </c>
      <c r="D268">
        <f>LN(ΧΑΑ!O267/ΧΑΑ!O266)</f>
        <v>1.4388737452099452E-2</v>
      </c>
      <c r="E268">
        <f>LN(ΧΑΑ!Y267/ΧΑΑ!Y266)</f>
        <v>0</v>
      </c>
      <c r="F268">
        <f>LN(AMOIVAIA!E267/AMOIVAIA!E266)</f>
        <v>0</v>
      </c>
      <c r="G268">
        <f>LN(AMOIVAIA!O267/AMOIVAIA!O266)</f>
        <v>-1.9751608189513197E-2</v>
      </c>
      <c r="H268">
        <f>LN(AMOIVAIA!Y267/AMOIVAIA!Y266)</f>
        <v>-4.3891804187630957E-3</v>
      </c>
    </row>
    <row r="269" spans="1:8">
      <c r="A269" s="3">
        <f>ΧΑΑ!A268</f>
        <v>44223</v>
      </c>
      <c r="B269">
        <f>LN(ΧΑΑ!AI268/ΧΑΑ!AI267)</f>
        <v>-2.8128284139546197E-2</v>
      </c>
      <c r="C269">
        <f>LN(ΧΑΑ!E268/ΧΑΑ!E267)</f>
        <v>-5.1533650115182787E-2</v>
      </c>
      <c r="D269">
        <f>LN(ΧΑΑ!O268/ΧΑΑ!O267)</f>
        <v>-1.4388737452099556E-2</v>
      </c>
      <c r="E269">
        <f>LN(ΧΑΑ!Y268/ΧΑΑ!Y267)</f>
        <v>2.7028672387919419E-2</v>
      </c>
      <c r="F269">
        <f>LN(AMOIVAIA!E268/AMOIVAIA!E267)</f>
        <v>0</v>
      </c>
      <c r="G269">
        <f>LN(AMOIVAIA!O268/AMOIVAIA!O267)</f>
        <v>4.3271378638814889E-3</v>
      </c>
      <c r="H269">
        <f>LN(AMOIVAIA!Y268/AMOIVAIA!Y267)</f>
        <v>1.4652017273279626E-3</v>
      </c>
    </row>
    <row r="270" spans="1:8">
      <c r="A270" s="3">
        <f>ΧΑΑ!A269</f>
        <v>44224</v>
      </c>
      <c r="B270">
        <f>LN(ΧΑΑ!AI269/ΧΑΑ!AI268)</f>
        <v>1.4368562128537134E-2</v>
      </c>
      <c r="C270">
        <f>LN(ΧΑΑ!E269/ΧΑΑ!E268)</f>
        <v>-2.9270382300113224E-2</v>
      </c>
      <c r="D270">
        <f>LN(ΧΑΑ!O269/ΧΑΑ!O268)</f>
        <v>0</v>
      </c>
      <c r="E270">
        <f>LN(ΧΑΑ!Y269/ΧΑΑ!Y268)</f>
        <v>9.5310179804324935E-2</v>
      </c>
      <c r="F270">
        <f>LN(AMOIVAIA!E269/AMOIVAIA!E268)</f>
        <v>0</v>
      </c>
      <c r="G270">
        <f>LN(AMOIVAIA!O269/AMOIVAIA!O268)</f>
        <v>-2.7135144093164275E-2</v>
      </c>
      <c r="H270">
        <f>LN(AMOIVAIA!Y269/AMOIVAIA!Y268)</f>
        <v>-4.4020614006377639E-3</v>
      </c>
    </row>
    <row r="271" spans="1:8">
      <c r="A271" s="3">
        <f>ΧΑΑ!A270</f>
        <v>44225</v>
      </c>
      <c r="B271">
        <f>LN(ΧΑΑ!AI270/ΧΑΑ!AI269)</f>
        <v>-6.3709308332975086E-3</v>
      </c>
      <c r="C271">
        <f>LN(ΧΑΑ!E270/ΧΑΑ!E269)</f>
        <v>3.8839833316263957E-2</v>
      </c>
      <c r="D271">
        <f>LN(ΧΑΑ!O270/ΧΑΑ!O269)</f>
        <v>1.8665294219359876E-2</v>
      </c>
      <c r="E271">
        <f>LN(ΧΑΑ!Y270/ΧΑΑ!Y269)</f>
        <v>-6.0790460763822263E-3</v>
      </c>
      <c r="F271">
        <f>LN(AMOIVAIA!E270/AMOIVAIA!E269)</f>
        <v>0</v>
      </c>
      <c r="G271">
        <f>LN(AMOIVAIA!O270/AMOIVAIA!O269)</f>
        <v>1.3221876176179297E-2</v>
      </c>
      <c r="H271">
        <f>LN(AMOIVAIA!Y270/AMOIVAIA!Y269)</f>
        <v>1.469507979359978E-3</v>
      </c>
    </row>
    <row r="272" spans="1:8">
      <c r="A272" s="3">
        <f>ΧΑΑ!A271</f>
        <v>44228</v>
      </c>
      <c r="B272">
        <f>LN(ΧΑΑ!AI271/ΧΑΑ!AI270)</f>
        <v>3.6019450892698951E-4</v>
      </c>
      <c r="C272">
        <f>LN(ΧΑΑ!E271/ΧΑΑ!E270)</f>
        <v>-2.4097551579060641E-2</v>
      </c>
      <c r="D272">
        <f>LN(ΧΑΑ!O271/ΧΑΑ!O270)</f>
        <v>-2.849004776074826E-3</v>
      </c>
      <c r="E272">
        <f>LN(ΧΑΑ!Y271/ΧΑΑ!Y270)</f>
        <v>-8.2586591009274055E-2</v>
      </c>
      <c r="F272">
        <f>LN(AMOIVAIA!E271/AMOIVAIA!E270)</f>
        <v>0</v>
      </c>
      <c r="G272">
        <f>LN(AMOIVAIA!O271/AMOIVAIA!O270)</f>
        <v>-2.6304267687732993E-3</v>
      </c>
      <c r="H272">
        <f>LN(AMOIVAIA!Y271/AMOIVAIA!Y270)</f>
        <v>-1.4695079793599947E-3</v>
      </c>
    </row>
    <row r="273" spans="1:8">
      <c r="A273" s="3">
        <f>ΧΑΑ!A272</f>
        <v>44229</v>
      </c>
      <c r="B273">
        <f>LN(ΧΑΑ!AI272/ΧΑΑ!AI271)</f>
        <v>1.4381306177810367E-2</v>
      </c>
      <c r="C273">
        <f>LN(ΧΑΑ!E272/ΧΑΑ!E271)</f>
        <v>0</v>
      </c>
      <c r="D273">
        <f>LN(ΧΑΑ!O272/ΧΑΑ!O271)</f>
        <v>5.689915777678676E-3</v>
      </c>
      <c r="E273">
        <f>LN(ΧΑΑ!Y272/ΧΑΑ!Y271)</f>
        <v>7.6470363991837972E-2</v>
      </c>
      <c r="F273">
        <f>LN(AMOIVAIA!E272/AMOIVAIA!E271)</f>
        <v>0</v>
      </c>
      <c r="G273">
        <f>LN(AMOIVAIA!O272/AMOIVAIA!O271)</f>
        <v>1.7543864148933739E-3</v>
      </c>
      <c r="H273">
        <f>LN(AMOIVAIA!Y272/AMOIVAIA!Y271)</f>
        <v>7.3502392136837668E-4</v>
      </c>
    </row>
    <row r="274" spans="1:8">
      <c r="A274" s="3">
        <f>ΧΑΑ!A273</f>
        <v>44230</v>
      </c>
      <c r="B274">
        <f>LN(ΧΑΑ!AI273/ΧΑΑ!AI272)</f>
        <v>4.9051851886778783E-3</v>
      </c>
      <c r="C274">
        <f>LN(ΧΑΑ!E273/ΧΑΑ!E272)</f>
        <v>4.8661896511729063E-3</v>
      </c>
      <c r="D274">
        <f>LN(ΧΑΑ!O273/ΧΑΑ!O272)</f>
        <v>4.2462908814512243E-3</v>
      </c>
      <c r="E274">
        <f>LN(ΧΑΑ!Y273/ΧΑΑ!Y272)</f>
        <v>0</v>
      </c>
      <c r="F274">
        <f>LN(AMOIVAIA!E273/AMOIVAIA!E272)</f>
        <v>1.8570107472126892E-3</v>
      </c>
      <c r="G274">
        <f>LN(AMOIVAIA!O273/AMOIVAIA!O272)</f>
        <v>1.4789308270864859E-2</v>
      </c>
      <c r="H274">
        <f>LN(AMOIVAIA!Y273/AMOIVAIA!Y272)</f>
        <v>2.2018357519414931E-3</v>
      </c>
    </row>
    <row r="275" spans="1:8">
      <c r="A275" s="3">
        <f>ΧΑΑ!A274</f>
        <v>44231</v>
      </c>
      <c r="B275">
        <f>LN(ΧΑΑ!AI274/ΧΑΑ!AI273)</f>
        <v>-4.6554103134170705E-3</v>
      </c>
      <c r="C275">
        <f>LN(ΧΑΑ!E274/ΧΑΑ!E273)</f>
        <v>1.4458083175229917E-2</v>
      </c>
      <c r="D275">
        <f>LN(ΧΑΑ!O274/ΧΑΑ!O273)</f>
        <v>2.8208763416412634E-3</v>
      </c>
      <c r="E275">
        <f>LN(ΧΑΑ!Y274/ΧΑΑ!Y273)</f>
        <v>-1.8576385572935419E-2</v>
      </c>
      <c r="F275">
        <f>LN(AMOIVAIA!E274/AMOIVAIA!E273)</f>
        <v>1.8535686493230564E-3</v>
      </c>
      <c r="G275">
        <f>LN(AMOIVAIA!O274/AMOIVAIA!O273)</f>
        <v>4.308494385723961E-3</v>
      </c>
      <c r="H275">
        <f>LN(AMOIVAIA!Y274/AMOIVAIA!Y273)</f>
        <v>2.1969983205421496E-3</v>
      </c>
    </row>
    <row r="276" spans="1:8">
      <c r="A276" s="3">
        <f>ΧΑΑ!A275</f>
        <v>44232</v>
      </c>
      <c r="B276">
        <f>LN(ΧΑΑ!AI275/ΧΑΑ!AI274)</f>
        <v>5.0085984944413381E-3</v>
      </c>
      <c r="C276">
        <f>LN(ΧΑΑ!E275/ΧΑΑ!E274)</f>
        <v>-9.6154586994419804E-3</v>
      </c>
      <c r="D276">
        <f>LN(ΧΑΑ!O275/ΧΑΑ!O274)</f>
        <v>-5.6497325421190209E-3</v>
      </c>
      <c r="E276">
        <f>LN(ΧΑΑ!Y275/ΧΑΑ!Y274)</f>
        <v>0</v>
      </c>
      <c r="F276">
        <f>LN(AMOIVAIA!E275/AMOIVAIA!E274)</f>
        <v>-1.8535686493230551E-3</v>
      </c>
      <c r="G276">
        <f>LN(AMOIVAIA!O275/AMOIVAIA!O274)</f>
        <v>-4.3084943857239549E-3</v>
      </c>
      <c r="H276">
        <f>LN(AMOIVAIA!Y275/AMOIVAIA!Y274)</f>
        <v>-1.4641291048894242E-3</v>
      </c>
    </row>
    <row r="277" spans="1:8">
      <c r="A277" s="3">
        <f>ΧΑΑ!A276</f>
        <v>44235</v>
      </c>
      <c r="B277">
        <f>LN(ΧΑΑ!AI276/ΧΑΑ!AI275)</f>
        <v>1.7386556303911081E-2</v>
      </c>
      <c r="C277">
        <f>LN(ΧΑΑ!E276/ΧΑΑ!E275)</f>
        <v>-1.4598799421152636E-2</v>
      </c>
      <c r="D277">
        <f>LN(ΧΑΑ!O276/ΧΑΑ!O275)</f>
        <v>2.3793984665522645E-2</v>
      </c>
      <c r="E277">
        <f>LN(ΧΑΑ!Y276/ΧΑΑ!Y275)</f>
        <v>0</v>
      </c>
      <c r="F277">
        <f>LN(AMOIVAIA!E276/AMOIVAIA!E275)</f>
        <v>0</v>
      </c>
      <c r="G277">
        <f>LN(AMOIVAIA!O276/AMOIVAIA!O275)</f>
        <v>6.0267078668603353E-3</v>
      </c>
      <c r="H277">
        <f>LN(AMOIVAIA!Y276/AMOIVAIA!Y275)</f>
        <v>0</v>
      </c>
    </row>
    <row r="278" spans="1:8">
      <c r="A278" s="3">
        <f>ΧΑΑ!A277</f>
        <v>0</v>
      </c>
      <c r="B278" t="e">
        <f>LN(ΧΑΑ!AI277/ΧΑΑ!AI276)</f>
        <v>#NUM!</v>
      </c>
      <c r="C278" t="e">
        <f>LN(ΧΑΑ!E277/ΧΑΑ!E276)</f>
        <v>#NUM!</v>
      </c>
      <c r="D278" t="e">
        <f>LN(ΧΑΑ!O277/ΧΑΑ!O276)</f>
        <v>#NUM!</v>
      </c>
      <c r="E278" t="e">
        <f>LN(ΧΑΑ!Y277/ΧΑΑ!Y276)</f>
        <v>#NUM!</v>
      </c>
      <c r="F278">
        <f>LN(AMOIVAIA!E277/AMOIVAIA!E276)</f>
        <v>0</v>
      </c>
      <c r="G278">
        <f>LN(AMOIVAIA!O277/AMOIVAIA!O276)</f>
        <v>1.6177449444150113E-2</v>
      </c>
      <c r="H278">
        <f>LN(AMOIVAIA!Y277/AMOIVAIA!Y276)</f>
        <v>2.9261176693887712E-3</v>
      </c>
    </row>
    <row r="279" spans="1:8">
      <c r="A279" s="3">
        <f>ΧΑΑ!A278</f>
        <v>0</v>
      </c>
      <c r="B279" t="e">
        <f>LN(ΧΑΑ!AI278/ΧΑΑ!AI277)</f>
        <v>#DIV/0!</v>
      </c>
      <c r="C279" t="e">
        <f>LN(ΧΑΑ!E278/ΧΑΑ!E277)</f>
        <v>#DIV/0!</v>
      </c>
      <c r="D279" t="e">
        <f>LN(ΧΑΑ!O278/ΧΑΑ!O277)</f>
        <v>#DIV/0!</v>
      </c>
      <c r="E279" t="e">
        <f>LN(ΧΑΑ!Y278/ΧΑΑ!Y277)</f>
        <v>#DIV/0!</v>
      </c>
      <c r="F279" t="e">
        <f>LN(AMOIVAIA!E278/AMOIVAIA!E277)</f>
        <v>#NUM!</v>
      </c>
      <c r="G279" t="e">
        <f>LN(AMOIVAIA!O278/AMOIVAIA!O277)</f>
        <v>#NUM!</v>
      </c>
      <c r="H279" t="e">
        <f>LN(AMOIVAIA!Y278/AMOIVAIA!Y277)</f>
        <v>#NUM!</v>
      </c>
    </row>
    <row r="280" spans="1:8">
      <c r="A280" s="3">
        <f>ΧΑΑ!A279</f>
        <v>0</v>
      </c>
      <c r="B280" t="e">
        <f>LN(ΧΑΑ!AI279/ΧΑΑ!AI278)</f>
        <v>#DIV/0!</v>
      </c>
      <c r="C280" t="e">
        <f>LN(ΧΑΑ!E279/ΧΑΑ!E278)</f>
        <v>#DIV/0!</v>
      </c>
      <c r="D280" t="e">
        <f>LN(ΧΑΑ!O279/ΧΑΑ!O278)</f>
        <v>#DIV/0!</v>
      </c>
      <c r="E280" t="e">
        <f>LN(ΧΑΑ!Y279/ΧΑΑ!Y278)</f>
        <v>#DIV/0!</v>
      </c>
      <c r="F280" t="e">
        <f>LN(AMOIVAIA!E279/AMOIVAIA!E278)</f>
        <v>#DIV/0!</v>
      </c>
      <c r="G280" t="e">
        <f>LN(AMOIVAIA!O279/AMOIVAIA!O278)</f>
        <v>#DIV/0!</v>
      </c>
      <c r="H280" t="e">
        <f>LN(AMOIVAIA!Y279/AMOIVAIA!Y278)</f>
        <v>#DIV/0!</v>
      </c>
    </row>
    <row r="281" spans="1:8">
      <c r="A281" s="3">
        <f>ΧΑΑ!A280</f>
        <v>0</v>
      </c>
      <c r="B281" t="e">
        <f>LN(ΧΑΑ!AI280/ΧΑΑ!AI279)</f>
        <v>#DIV/0!</v>
      </c>
      <c r="C281" t="e">
        <f>LN(ΧΑΑ!E280/ΧΑΑ!E279)</f>
        <v>#DIV/0!</v>
      </c>
      <c r="D281" t="e">
        <f>LN(ΧΑΑ!O280/ΧΑΑ!O279)</f>
        <v>#DIV/0!</v>
      </c>
      <c r="E281" t="e">
        <f>LN(ΧΑΑ!Y280/ΧΑΑ!Y279)</f>
        <v>#DIV/0!</v>
      </c>
      <c r="F281" t="e">
        <f>LN(AMOIVAIA!E280/AMOIVAIA!E279)</f>
        <v>#DIV/0!</v>
      </c>
      <c r="G281" t="e">
        <f>LN(AMOIVAIA!O280/AMOIVAIA!O279)</f>
        <v>#DIV/0!</v>
      </c>
      <c r="H281" t="e">
        <f>LN(AMOIVAIA!Y280/AMOIVAIA!Y279)</f>
        <v>#DIV/0!</v>
      </c>
    </row>
    <row r="282" spans="1:8">
      <c r="A282" s="3">
        <f>ΧΑΑ!A281</f>
        <v>0</v>
      </c>
      <c r="B282" t="e">
        <f>LN(ΧΑΑ!AI281/ΧΑΑ!AI280)</f>
        <v>#DIV/0!</v>
      </c>
      <c r="C282" t="e">
        <f>LN(ΧΑΑ!E281/ΧΑΑ!E280)</f>
        <v>#DIV/0!</v>
      </c>
      <c r="D282" t="e">
        <f>LN(ΧΑΑ!O281/ΧΑΑ!O280)</f>
        <v>#DIV/0!</v>
      </c>
      <c r="E282" t="e">
        <f>LN(ΧΑΑ!Y281/ΧΑΑ!Y280)</f>
        <v>#DIV/0!</v>
      </c>
      <c r="F282" t="e">
        <f>LN(AMOIVAIA!E281/AMOIVAIA!E280)</f>
        <v>#DIV/0!</v>
      </c>
      <c r="G282" t="e">
        <f>LN(AMOIVAIA!O281/AMOIVAIA!O280)</f>
        <v>#DIV/0!</v>
      </c>
      <c r="H282" t="e">
        <f>LN(AMOIVAIA!Y281/AMOIVAIA!Y280)</f>
        <v>#DIV/0!</v>
      </c>
    </row>
    <row r="283" spans="1:8">
      <c r="A283" s="3">
        <f>ΧΑΑ!A282</f>
        <v>0</v>
      </c>
      <c r="B283" t="e">
        <f>LN(ΧΑΑ!AI282/ΧΑΑ!AI281)</f>
        <v>#DIV/0!</v>
      </c>
      <c r="C283" t="e">
        <f>LN(ΧΑΑ!E282/ΧΑΑ!E281)</f>
        <v>#DIV/0!</v>
      </c>
      <c r="D283" t="e">
        <f>LN(ΧΑΑ!O282/ΧΑΑ!O281)</f>
        <v>#DIV/0!</v>
      </c>
      <c r="E283" t="e">
        <f>LN(ΧΑΑ!Y282/ΧΑΑ!Y281)</f>
        <v>#DIV/0!</v>
      </c>
      <c r="F283" t="e">
        <f>LN(AMOIVAIA!E282/AMOIVAIA!E281)</f>
        <v>#DIV/0!</v>
      </c>
      <c r="G283" t="e">
        <f>LN(AMOIVAIA!O282/AMOIVAIA!O281)</f>
        <v>#DIV/0!</v>
      </c>
      <c r="H283" t="e">
        <f>LN(AMOIVAIA!Y282/AMOIVAIA!Y281)</f>
        <v>#DIV/0!</v>
      </c>
    </row>
    <row r="284" spans="1:8">
      <c r="A284" s="3">
        <f>ΧΑΑ!A283</f>
        <v>0</v>
      </c>
      <c r="B284" t="e">
        <f>LN(ΧΑΑ!AI283/ΧΑΑ!AI282)</f>
        <v>#DIV/0!</v>
      </c>
      <c r="C284" t="e">
        <f>LN(ΧΑΑ!E283/ΧΑΑ!E282)</f>
        <v>#DIV/0!</v>
      </c>
      <c r="D284" t="e">
        <f>LN(ΧΑΑ!O283/ΧΑΑ!O282)</f>
        <v>#DIV/0!</v>
      </c>
      <c r="E284" t="e">
        <f>LN(ΧΑΑ!Y283/ΧΑΑ!Y282)</f>
        <v>#DIV/0!</v>
      </c>
      <c r="F284" t="e">
        <f>LN(AMOIVAIA!E283/AMOIVAIA!E282)</f>
        <v>#DIV/0!</v>
      </c>
      <c r="G284" t="e">
        <f>LN(AMOIVAIA!O283/AMOIVAIA!O282)</f>
        <v>#DIV/0!</v>
      </c>
      <c r="H284" t="e">
        <f>LN(AMOIVAIA!Y283/AMOIVAIA!Y282)</f>
        <v>#DIV/0!</v>
      </c>
    </row>
    <row r="285" spans="1:8">
      <c r="A285" s="3">
        <f>ΧΑΑ!A284</f>
        <v>0</v>
      </c>
      <c r="B285" t="e">
        <f>LN(ΧΑΑ!AI284/ΧΑΑ!AI283)</f>
        <v>#DIV/0!</v>
      </c>
      <c r="C285" t="e">
        <f>LN(ΧΑΑ!E284/ΧΑΑ!E283)</f>
        <v>#DIV/0!</v>
      </c>
      <c r="D285" t="e">
        <f>LN(ΧΑΑ!O284/ΧΑΑ!O283)</f>
        <v>#DIV/0!</v>
      </c>
      <c r="E285" t="e">
        <f>LN(ΧΑΑ!Y284/ΧΑΑ!Y283)</f>
        <v>#DIV/0!</v>
      </c>
      <c r="F285" t="e">
        <f>LN(AMOIVAIA!E284/AMOIVAIA!E283)</f>
        <v>#DIV/0!</v>
      </c>
      <c r="G285" t="e">
        <f>LN(AMOIVAIA!O284/AMOIVAIA!O283)</f>
        <v>#DIV/0!</v>
      </c>
      <c r="H285" t="e">
        <f>LN(AMOIVAIA!Y284/AMOIVAIA!Y283)</f>
        <v>#DIV/0!</v>
      </c>
    </row>
    <row r="286" spans="1:8">
      <c r="A286" s="3">
        <f>ΧΑΑ!A285</f>
        <v>0</v>
      </c>
      <c r="B286" t="e">
        <f>LN(ΧΑΑ!AI285/ΧΑΑ!AI284)</f>
        <v>#DIV/0!</v>
      </c>
      <c r="C286" t="e">
        <f>LN(ΧΑΑ!E285/ΧΑΑ!E284)</f>
        <v>#DIV/0!</v>
      </c>
      <c r="D286" t="e">
        <f>LN(ΧΑΑ!O285/ΧΑΑ!O284)</f>
        <v>#DIV/0!</v>
      </c>
      <c r="E286" t="e">
        <f>LN(ΧΑΑ!Y285/ΧΑΑ!Y284)</f>
        <v>#DIV/0!</v>
      </c>
      <c r="F286" t="e">
        <f>LN(AMOIVAIA!E285/AMOIVAIA!E284)</f>
        <v>#DIV/0!</v>
      </c>
      <c r="G286" t="e">
        <f>LN(AMOIVAIA!O285/AMOIVAIA!O284)</f>
        <v>#DIV/0!</v>
      </c>
      <c r="H286" t="e">
        <f>LN(AMOIVAIA!Y285/AMOIVAIA!Y284)</f>
        <v>#DIV/0!</v>
      </c>
    </row>
    <row r="287" spans="1:8">
      <c r="A287" s="3">
        <f>ΧΑΑ!A286</f>
        <v>0</v>
      </c>
      <c r="B287" t="e">
        <f>LN(ΧΑΑ!AI286/ΧΑΑ!AI285)</f>
        <v>#DIV/0!</v>
      </c>
      <c r="C287" t="e">
        <f>LN(ΧΑΑ!E286/ΧΑΑ!E285)</f>
        <v>#DIV/0!</v>
      </c>
      <c r="D287" t="e">
        <f>LN(ΧΑΑ!O286/ΧΑΑ!O285)</f>
        <v>#DIV/0!</v>
      </c>
      <c r="E287" t="e">
        <f>LN(ΧΑΑ!Y286/ΧΑΑ!Y285)</f>
        <v>#DIV/0!</v>
      </c>
      <c r="F287" t="e">
        <f>LN(AMOIVAIA!E286/AMOIVAIA!E285)</f>
        <v>#DIV/0!</v>
      </c>
      <c r="G287" t="e">
        <f>LN(AMOIVAIA!O286/AMOIVAIA!O285)</f>
        <v>#DIV/0!</v>
      </c>
      <c r="H287" t="e">
        <f>LN(AMOIVAIA!Y286/AMOIVAIA!Y285)</f>
        <v>#DIV/0!</v>
      </c>
    </row>
    <row r="288" spans="1:8">
      <c r="A288" s="3">
        <f>ΧΑΑ!A287</f>
        <v>0</v>
      </c>
      <c r="B288" t="e">
        <f>LN(ΧΑΑ!AI287/ΧΑΑ!AI286)</f>
        <v>#DIV/0!</v>
      </c>
      <c r="C288" t="e">
        <f>LN(ΧΑΑ!E287/ΧΑΑ!E286)</f>
        <v>#DIV/0!</v>
      </c>
      <c r="D288" t="e">
        <f>LN(ΧΑΑ!O287/ΧΑΑ!O286)</f>
        <v>#DIV/0!</v>
      </c>
      <c r="E288" t="e">
        <f>LN(ΧΑΑ!Y287/ΧΑΑ!Y286)</f>
        <v>#DIV/0!</v>
      </c>
      <c r="F288" t="e">
        <f>LN(AMOIVAIA!E287/AMOIVAIA!E286)</f>
        <v>#DIV/0!</v>
      </c>
      <c r="G288" t="e">
        <f>LN(AMOIVAIA!O287/AMOIVAIA!O286)</f>
        <v>#DIV/0!</v>
      </c>
      <c r="H288" t="e">
        <f>LN(AMOIVAIA!Y287/AMOIVAIA!Y286)</f>
        <v>#DIV/0!</v>
      </c>
    </row>
    <row r="289" spans="1:9">
      <c r="A289" s="3">
        <f>ΧΑΑ!A288</f>
        <v>0</v>
      </c>
      <c r="B289" t="e">
        <f>LN(ΧΑΑ!AI288/ΧΑΑ!AI287)</f>
        <v>#DIV/0!</v>
      </c>
      <c r="C289" t="e">
        <f>LN(ΧΑΑ!E288/ΧΑΑ!E287)</f>
        <v>#DIV/0!</v>
      </c>
      <c r="D289" t="e">
        <f>LN(ΧΑΑ!O288/ΧΑΑ!O287)</f>
        <v>#DIV/0!</v>
      </c>
      <c r="E289" t="e">
        <f>LN(ΧΑΑ!Y288/ΧΑΑ!Y287)</f>
        <v>#DIV/0!</v>
      </c>
      <c r="F289" t="e">
        <f>LN(AMOIVAIA!E288/AMOIVAIA!E287)</f>
        <v>#DIV/0!</v>
      </c>
      <c r="G289" t="e">
        <f>LN(AMOIVAIA!O288/AMOIVAIA!O287)</f>
        <v>#DIV/0!</v>
      </c>
      <c r="H289" t="e">
        <f>LN(AMOIVAIA!Y288/AMOIVAIA!Y287)</f>
        <v>#DIV/0!</v>
      </c>
    </row>
    <row r="290" spans="1:9" ht="24.6" customHeight="1">
      <c r="A290" s="3"/>
      <c r="I290" s="469" t="s">
        <v>477</v>
      </c>
    </row>
    <row r="291" spans="1:9">
      <c r="A291" s="3">
        <v>44544</v>
      </c>
      <c r="C291" s="469" t="e">
        <f>'Forecasts Greece'!D33</f>
        <v>#NUM!</v>
      </c>
      <c r="D291" s="469" t="e">
        <f>'Forecasts Greece'!E33</f>
        <v>#NUM!</v>
      </c>
      <c r="E291" s="469" t="e">
        <f>'Forecasts Greece'!F33</f>
        <v>#NUM!</v>
      </c>
      <c r="F291" s="469" t="e">
        <f>'Forecasts Greece'!G33</f>
        <v>#NUM!</v>
      </c>
      <c r="G291" s="469" t="e">
        <f>'Forecasts Greece'!H33</f>
        <v>#NUM!</v>
      </c>
      <c r="H291" s="469" t="e">
        <f>'Forecasts Greece'!I33</f>
        <v>#NUM!</v>
      </c>
      <c r="I291" s="469" t="s">
        <v>194</v>
      </c>
    </row>
    <row r="292" spans="1:9">
      <c r="A292" s="3"/>
    </row>
    <row r="293" spans="1:9">
      <c r="A293" s="3"/>
    </row>
    <row r="294" spans="1:9">
      <c r="A294" s="3"/>
    </row>
    <row r="295" spans="1:9">
      <c r="A295" s="3"/>
    </row>
    <row r="296" spans="1:9">
      <c r="A296" s="3"/>
    </row>
    <row r="297" spans="1:9">
      <c r="A297" s="3"/>
    </row>
    <row r="298" spans="1:9">
      <c r="A298" s="3"/>
    </row>
    <row r="299" spans="1:9">
      <c r="A299" s="3"/>
    </row>
    <row r="300" spans="1:9">
      <c r="A300" s="3"/>
    </row>
    <row r="301" spans="1:9">
      <c r="A301" s="3"/>
    </row>
    <row r="302" spans="1:9">
      <c r="A302" s="3"/>
    </row>
    <row r="303" spans="1:9">
      <c r="A303" s="3"/>
    </row>
    <row r="304" spans="1:9">
      <c r="A304" s="3"/>
    </row>
    <row r="305" spans="1:1">
      <c r="A305" s="3"/>
    </row>
    <row r="306" spans="1:1">
      <c r="A306" s="3"/>
    </row>
    <row r="307" spans="1:1">
      <c r="A307" s="3"/>
    </row>
    <row r="308" spans="1:1">
      <c r="A308" s="3"/>
    </row>
    <row r="309" spans="1:1">
      <c r="A309" s="3"/>
    </row>
    <row r="310" spans="1:1">
      <c r="A310" s="3"/>
    </row>
    <row r="311" spans="1:1">
      <c r="A311" s="3"/>
    </row>
    <row r="312" spans="1:1">
      <c r="A312" s="3"/>
    </row>
    <row r="313" spans="1:1">
      <c r="A313" s="3"/>
    </row>
    <row r="314" spans="1:1">
      <c r="A314" s="3"/>
    </row>
    <row r="315" spans="1:1">
      <c r="A315" s="3"/>
    </row>
    <row r="316" spans="1:1">
      <c r="A316" s="3"/>
    </row>
    <row r="317" spans="1:1">
      <c r="A317" s="3"/>
    </row>
    <row r="318" spans="1:1">
      <c r="A318" s="3"/>
    </row>
    <row r="319" spans="1:1">
      <c r="A319" s="3"/>
    </row>
    <row r="320" spans="1:1">
      <c r="A320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55"/>
  <sheetViews>
    <sheetView topLeftCell="A275" workbookViewId="0">
      <selection activeCell="I297" sqref="I297"/>
    </sheetView>
  </sheetViews>
  <sheetFormatPr defaultRowHeight="14.4"/>
  <cols>
    <col min="1" max="1" width="10.6640625" bestFit="1" customWidth="1"/>
    <col min="2" max="2" width="13" customWidth="1"/>
    <col min="3" max="3" width="9.44140625" bestFit="1" customWidth="1"/>
    <col min="4" max="4" width="11.109375" bestFit="1" customWidth="1"/>
    <col min="5" max="5" width="11.6640625" customWidth="1"/>
    <col min="6" max="6" width="10.5546875" customWidth="1"/>
    <col min="7" max="7" width="12" customWidth="1"/>
    <col min="8" max="8" width="11.33203125" customWidth="1"/>
    <col min="9" max="9" width="12" customWidth="1"/>
    <col min="10" max="10" width="40.109375" customWidth="1"/>
    <col min="11" max="11" width="3" customWidth="1"/>
    <col min="12" max="12" width="32.109375" customWidth="1"/>
    <col min="13" max="13" width="8.44140625" customWidth="1"/>
    <col min="14" max="16" width="9.5546875" customWidth="1"/>
    <col min="17" max="17" width="11" customWidth="1"/>
    <col min="18" max="18" width="9.5546875" customWidth="1"/>
    <col min="19" max="19" width="11.109375" customWidth="1"/>
    <col min="20" max="20" width="9.5546875" customWidth="1"/>
    <col min="21" max="21" width="10" customWidth="1"/>
    <col min="22" max="22" width="24.44140625" bestFit="1" customWidth="1"/>
    <col min="23" max="1025" width="8.44140625" customWidth="1"/>
  </cols>
  <sheetData>
    <row r="1" spans="1:23">
      <c r="B1" s="2" t="s">
        <v>438</v>
      </c>
    </row>
    <row r="2" spans="1:23">
      <c r="A2" s="2"/>
      <c r="B2" s="409"/>
      <c r="C2" s="408" t="s">
        <v>440</v>
      </c>
      <c r="D2" s="408" t="s">
        <v>444</v>
      </c>
      <c r="E2" s="408" t="s">
        <v>445</v>
      </c>
      <c r="F2" s="408"/>
      <c r="G2" s="408" t="s">
        <v>440</v>
      </c>
      <c r="H2" s="408" t="s">
        <v>444</v>
      </c>
      <c r="I2" s="408" t="s">
        <v>445</v>
      </c>
      <c r="J2" s="133"/>
      <c r="K2" s="133"/>
      <c r="N2" s="134"/>
      <c r="O2" s="134"/>
      <c r="P2" s="134"/>
      <c r="Q2" s="133"/>
      <c r="R2" s="133"/>
      <c r="S2" s="133"/>
      <c r="T2" s="133"/>
      <c r="U2" s="134"/>
      <c r="V2" s="133"/>
      <c r="W2" s="133"/>
    </row>
    <row r="3" spans="1:23" ht="30.75" customHeight="1">
      <c r="A3" s="2" t="s">
        <v>408</v>
      </c>
      <c r="B3" s="407" t="s">
        <v>439</v>
      </c>
      <c r="C3" s="407" t="s">
        <v>441</v>
      </c>
      <c r="D3" s="407" t="s">
        <v>442</v>
      </c>
      <c r="E3" s="407" t="s">
        <v>443</v>
      </c>
      <c r="F3" s="407" t="s">
        <v>449</v>
      </c>
      <c r="G3" s="407" t="s">
        <v>446</v>
      </c>
      <c r="H3" s="407" t="s">
        <v>447</v>
      </c>
      <c r="I3" s="407" t="s">
        <v>448</v>
      </c>
    </row>
    <row r="4" spans="1:23">
      <c r="A4" s="3">
        <v>43759</v>
      </c>
    </row>
    <row r="5" spans="1:23" ht="15" thickBot="1">
      <c r="A5" s="3">
        <v>43760</v>
      </c>
      <c r="B5">
        <f>LN(NYSE!AD4/NYSE!AD3)</f>
        <v>-1.4749781685782697E-3</v>
      </c>
      <c r="C5" s="137">
        <f>LN(NYSE!F4/NYSE!F3)</f>
        <v>2.0166874218076433E-2</v>
      </c>
      <c r="D5" s="137">
        <f>LN(NYSE!N4/NYSE!N3)</f>
        <v>2.5732767439565856E-2</v>
      </c>
      <c r="E5" s="137">
        <f>LN(NYSE!V4/NYSE!V3)</f>
        <v>3.4350219670112344E-3</v>
      </c>
      <c r="F5" s="137">
        <f>LN(NASDAQ!AD4/NASDAQ!AD3)</f>
        <v>-7.2157911385474808E-3</v>
      </c>
      <c r="G5" s="137">
        <f>LN(NASDAQ!F4/NASDAQ!F3)</f>
        <v>3.7901251953542409E-2</v>
      </c>
      <c r="H5" s="137">
        <f>LN(NASDAQ!N4/NASDAQ!N3)</f>
        <v>-4.3765140471324574E-3</v>
      </c>
      <c r="I5">
        <f>LN(NASDAQ!V4/NASDAQ!V3)</f>
        <v>6.389829863135024E-3</v>
      </c>
    </row>
    <row r="6" spans="1:23">
      <c r="A6" s="3">
        <v>43761</v>
      </c>
      <c r="B6">
        <f>LN(NYSE!AD5/NYSE!AD4)</f>
        <v>1.710103294292935E-3</v>
      </c>
      <c r="C6" s="137">
        <f>LN(NYSE!F5/NYSE!F4)</f>
        <v>-8.9845604557736037E-3</v>
      </c>
      <c r="D6" s="137">
        <f>LN(NYSE!N5/NYSE!N4)</f>
        <v>-3.2041448293808929E-3</v>
      </c>
      <c r="E6" s="137">
        <f>LN(NYSE!V5/NYSE!V4)</f>
        <v>-1.2867786342540721E-3</v>
      </c>
      <c r="F6" s="137">
        <f>LN(NASDAQ!AD5/NASDAQ!AD4)</f>
        <v>1.9095356171981966E-3</v>
      </c>
      <c r="G6" s="137">
        <f>LN(NASDAQ!F5/NASDAQ!F4)</f>
        <v>1.9337640685693137E-2</v>
      </c>
      <c r="H6" s="137">
        <f>LN(NASDAQ!N5/NASDAQ!N4)</f>
        <v>7.4285535092295189E-3</v>
      </c>
      <c r="I6">
        <f>LN(NASDAQ!V5/NASDAQ!V4)</f>
        <v>1.2265198751520998E-2</v>
      </c>
      <c r="K6" s="138"/>
      <c r="L6" s="139" t="s">
        <v>173</v>
      </c>
      <c r="M6" s="139"/>
      <c r="N6" s="407" t="s">
        <v>439</v>
      </c>
      <c r="O6" s="407" t="s">
        <v>441</v>
      </c>
      <c r="P6" s="407" t="s">
        <v>442</v>
      </c>
      <c r="Q6" s="407" t="s">
        <v>443</v>
      </c>
      <c r="R6" s="407" t="s">
        <v>449</v>
      </c>
      <c r="S6" s="407" t="s">
        <v>446</v>
      </c>
      <c r="T6" s="407" t="s">
        <v>447</v>
      </c>
      <c r="U6" s="407" t="s">
        <v>448</v>
      </c>
    </row>
    <row r="7" spans="1:23">
      <c r="A7" s="3">
        <v>43762</v>
      </c>
      <c r="B7">
        <f>LN(NYSE!AD6/NYSE!AD5)</f>
        <v>-1.0596644652646004E-3</v>
      </c>
      <c r="C7" s="137">
        <f>LN(NYSE!F6/NYSE!F5)</f>
        <v>-3.5517857815964547E-3</v>
      </c>
      <c r="D7" s="137">
        <f>LN(NYSE!N6/NYSE!N5)</f>
        <v>-4.9205811012484639E-3</v>
      </c>
      <c r="E7" s="137">
        <f>LN(NYSE!V6/NYSE!V5)</f>
        <v>8.5470751211050005E-3</v>
      </c>
      <c r="F7" s="137">
        <f>LN(NASDAQ!AD6/NASDAQ!AD5)</f>
        <v>8.0966254197340024E-3</v>
      </c>
      <c r="G7" s="137">
        <f>LN(NASDAQ!F6/NASDAQ!F5)</f>
        <v>-2.9684114338266467E-3</v>
      </c>
      <c r="H7" s="137">
        <f>LN(NASDAQ!N6/NASDAQ!N5)</f>
        <v>-1.3146525875205772E-2</v>
      </c>
      <c r="I7">
        <f>LN(NASDAQ!V6/NASDAQ!V5)</f>
        <v>-9.4824161296998416E-3</v>
      </c>
      <c r="K7" s="140">
        <v>1</v>
      </c>
      <c r="L7" s="141" t="s">
        <v>174</v>
      </c>
      <c r="M7" s="141" t="s">
        <v>175</v>
      </c>
      <c r="N7" s="142">
        <f>AVERAGE(B5:B255)</f>
        <v>1.9811485263676538E-4</v>
      </c>
      <c r="O7" s="142">
        <f t="shared" ref="O7:U7" si="0">AVERAGE(C5:C255)</f>
        <v>5.7311304222930392E-4</v>
      </c>
      <c r="P7" s="142">
        <f t="shared" si="0"/>
        <v>-7.1618779660715022E-5</v>
      </c>
      <c r="Q7" s="142">
        <f t="shared" si="0"/>
        <v>2.9656271924469635E-4</v>
      </c>
      <c r="R7" s="142">
        <f t="shared" si="0"/>
        <v>1.3581604098373554E-3</v>
      </c>
      <c r="S7" s="142">
        <f t="shared" si="0"/>
        <v>1.1461716484047E-3</v>
      </c>
      <c r="T7" s="142">
        <f t="shared" si="0"/>
        <v>8.4934852705120269E-4</v>
      </c>
      <c r="U7" s="142">
        <f t="shared" si="0"/>
        <v>-4.1576114105889379E-4</v>
      </c>
    </row>
    <row r="8" spans="1:23">
      <c r="A8" s="3">
        <v>43763</v>
      </c>
      <c r="B8">
        <f>LN(NYSE!AD7/NYSE!AD6)</f>
        <v>5.6741620001626988E-3</v>
      </c>
      <c r="C8" s="137">
        <f>LN(NYSE!F7/NYSE!F6)</f>
        <v>3.9326379688137229E-2</v>
      </c>
      <c r="D8" s="137">
        <f>LN(NYSE!N7/NYSE!N6)</f>
        <v>2.0840002171716467E-2</v>
      </c>
      <c r="E8" s="137">
        <f>LN(NYSE!V7/NYSE!V6)</f>
        <v>-9.4058631612176577E-3</v>
      </c>
      <c r="F8" s="137">
        <f>LN(NASDAQ!AD7/NASDAQ!AD6)</f>
        <v>6.9780052323991865E-3</v>
      </c>
      <c r="G8" s="137">
        <f>LN(NASDAQ!F7/NASDAQ!F6)</f>
        <v>5.9279684360149737E-3</v>
      </c>
      <c r="H8" s="137">
        <f>LN(NASDAQ!N7/NASDAQ!N6)</f>
        <v>-5.7509457926249227E-3</v>
      </c>
      <c r="I8">
        <f>LN(NASDAQ!V7/NASDAQ!V6)</f>
        <v>-0.2237393065026469</v>
      </c>
      <c r="K8" s="140"/>
      <c r="L8" s="141" t="s">
        <v>176</v>
      </c>
      <c r="M8" s="141" t="s">
        <v>177</v>
      </c>
      <c r="N8" s="142">
        <f>VAR(B5:B255)</f>
        <v>5.2945547904017197E-4</v>
      </c>
      <c r="O8" s="142">
        <f t="shared" ref="O8:U8" si="1">VAR(C5:C255)</f>
        <v>1.8448872186093901E-3</v>
      </c>
      <c r="P8" s="142">
        <f t="shared" si="1"/>
        <v>9.1020561415405691E-4</v>
      </c>
      <c r="Q8" s="142">
        <f t="shared" si="1"/>
        <v>1.2276083658147392E-3</v>
      </c>
      <c r="R8" s="142">
        <f t="shared" si="1"/>
        <v>4.8819704276685272E-4</v>
      </c>
      <c r="S8" s="142">
        <f t="shared" si="1"/>
        <v>9.8517477091113019E-4</v>
      </c>
      <c r="T8" s="142">
        <f t="shared" si="1"/>
        <v>1.5281908120258192E-3</v>
      </c>
      <c r="U8" s="142">
        <f t="shared" si="1"/>
        <v>1.3049731878070356E-3</v>
      </c>
      <c r="V8" s="143" t="s">
        <v>178</v>
      </c>
    </row>
    <row r="9" spans="1:23">
      <c r="A9" s="3">
        <v>43766</v>
      </c>
      <c r="B9">
        <f>LN(NYSE!AD8/NYSE!AD7)</f>
        <v>4.9089144779715273E-3</v>
      </c>
      <c r="C9" s="137">
        <f>LN(NYSE!F8/NYSE!F7)</f>
        <v>1.5429925964739435E-2</v>
      </c>
      <c r="D9" s="137">
        <f>LN(NYSE!N8/NYSE!N7)</f>
        <v>1.6766774953877579E-2</v>
      </c>
      <c r="E9" s="137">
        <f>LN(NYSE!V8/NYSE!V7)</f>
        <v>-2.4789395139857531E-2</v>
      </c>
      <c r="F9" s="137">
        <f>LN(NASDAQ!AD8/NASDAQ!AD7)</f>
        <v>1.0003048594492721E-2</v>
      </c>
      <c r="G9" s="137">
        <f>LN(NASDAQ!F8/NASDAQ!F7)</f>
        <v>1.9807134347446163E-2</v>
      </c>
      <c r="H9" s="137">
        <f>LN(NASDAQ!N8/NASDAQ!N7)</f>
        <v>2.9291593446551859E-2</v>
      </c>
      <c r="I9">
        <f>LN(NASDAQ!V8/NASDAQ!V7)</f>
        <v>-8.2238119771882057E-2</v>
      </c>
      <c r="K9" s="140"/>
      <c r="L9" s="141" t="s">
        <v>179</v>
      </c>
      <c r="M9" s="141" t="s">
        <v>180</v>
      </c>
      <c r="N9" s="142">
        <f>SQRT(N8)</f>
        <v>2.3009899587789859E-2</v>
      </c>
      <c r="O9" s="142">
        <f t="shared" ref="O9:U9" si="2">SQRT(O8)</f>
        <v>4.2952150337432354E-2</v>
      </c>
      <c r="P9" s="142">
        <f t="shared" si="2"/>
        <v>3.0169614086926217E-2</v>
      </c>
      <c r="Q9" s="142">
        <f t="shared" si="2"/>
        <v>3.5037242554384028E-2</v>
      </c>
      <c r="R9" s="142">
        <f t="shared" si="2"/>
        <v>2.2095181437744582E-2</v>
      </c>
      <c r="S9" s="142">
        <f t="shared" si="2"/>
        <v>3.1387493861586499E-2</v>
      </c>
      <c r="T9" s="142">
        <f t="shared" si="2"/>
        <v>3.9092081193328902E-2</v>
      </c>
      <c r="U9" s="142">
        <f t="shared" si="2"/>
        <v>3.6124412629232265E-2</v>
      </c>
      <c r="V9" s="143"/>
    </row>
    <row r="10" spans="1:23">
      <c r="A10" s="3">
        <v>43767</v>
      </c>
      <c r="B10">
        <f>LN(NYSE!AD9/NYSE!AD8)</f>
        <v>-7.1118870135026201E-4</v>
      </c>
      <c r="C10" s="137">
        <f>LN(NYSE!F9/NYSE!F8)</f>
        <v>-6.2972368409259256E-3</v>
      </c>
      <c r="D10" s="137">
        <f>LN(NYSE!N9/NYSE!N8)</f>
        <v>-1.8287838860358619E-3</v>
      </c>
      <c r="E10" s="137">
        <f>LN(NYSE!V9/NYSE!V8)</f>
        <v>-3.0870332508568356E-3</v>
      </c>
      <c r="F10" s="137">
        <f>LN(NASDAQ!AD9/NASDAQ!AD8)</f>
        <v>-5.9195618292040694E-3</v>
      </c>
      <c r="G10" s="137">
        <f>LN(NASDAQ!F9/NASDAQ!F8)</f>
        <v>7.1063935426383682E-3</v>
      </c>
      <c r="H10" s="137">
        <f>LN(NASDAQ!N9/NASDAQ!N8)</f>
        <v>1.0287454292165092E-2</v>
      </c>
      <c r="I10">
        <f>LN(NASDAQ!V9/NASDAQ!V8)</f>
        <v>1.3387120973321329E-2</v>
      </c>
      <c r="K10" s="140"/>
      <c r="L10" s="141"/>
      <c r="M10" s="141"/>
      <c r="N10" s="142"/>
      <c r="O10" s="142"/>
      <c r="P10" s="142"/>
      <c r="Q10" s="142"/>
      <c r="R10" s="142"/>
      <c r="S10" s="142"/>
      <c r="T10" s="142"/>
      <c r="V10" s="143"/>
    </row>
    <row r="11" spans="1:23">
      <c r="A11" s="3">
        <v>43768</v>
      </c>
      <c r="B11">
        <f>LN(NYSE!AD10/NYSE!AD9)</f>
        <v>4.2474241160937185E-3</v>
      </c>
      <c r="C11" s="137">
        <f>LN(NYSE!F10/NYSE!F9)</f>
        <v>2.1547229906069458E-3</v>
      </c>
      <c r="D11" s="137">
        <f>LN(NYSE!N10/NYSE!N9)</f>
        <v>-4.9546097778315765E-3</v>
      </c>
      <c r="E11" s="137">
        <f>LN(NYSE!V10/NYSE!V9)</f>
        <v>-5.3143495410511452E-3</v>
      </c>
      <c r="F11" s="137">
        <f>LN(NASDAQ!AD10/NASDAQ!AD9)</f>
        <v>3.2725604310362764E-3</v>
      </c>
      <c r="G11" s="137">
        <f>LN(NASDAQ!F10/NASDAQ!F9)</f>
        <v>-2.0116918013943889E-2</v>
      </c>
      <c r="H11" s="137">
        <f>LN(NASDAQ!N10/NASDAQ!N9)</f>
        <v>-1.7072503108237057E-3</v>
      </c>
      <c r="I11">
        <f>LN(NASDAQ!V10/NASDAQ!V9)</f>
        <v>1.5944539370394387E-3</v>
      </c>
      <c r="K11" s="140"/>
      <c r="L11" s="141" t="s">
        <v>181</v>
      </c>
      <c r="M11" s="141" t="s">
        <v>182</v>
      </c>
      <c r="N11" s="144">
        <f>N9/N7</f>
        <v>116.14424300623976</v>
      </c>
      <c r="O11" s="144">
        <f t="shared" ref="O11:U11" si="3">O9/O7</f>
        <v>74.945337433530426</v>
      </c>
      <c r="P11" s="144">
        <f t="shared" si="3"/>
        <v>-421.25283661423691</v>
      </c>
      <c r="Q11" s="144">
        <f t="shared" si="3"/>
        <v>118.1444607859645</v>
      </c>
      <c r="R11" s="144">
        <f t="shared" si="3"/>
        <v>16.268462309537178</v>
      </c>
      <c r="S11" s="144">
        <f t="shared" si="3"/>
        <v>27.38463641573512</v>
      </c>
      <c r="T11" s="144">
        <f t="shared" si="3"/>
        <v>46.025959836593969</v>
      </c>
      <c r="U11" s="144">
        <f t="shared" si="3"/>
        <v>-86.887419389959618</v>
      </c>
      <c r="V11" s="143"/>
    </row>
    <row r="12" spans="1:23">
      <c r="A12" s="3">
        <v>43769</v>
      </c>
      <c r="B12">
        <f>LN(NYSE!AD11/NYSE!AD10)</f>
        <v>-5.1798537956325207E-3</v>
      </c>
      <c r="C12" s="137">
        <f>LN(NYSE!F11/NYSE!F10)</f>
        <v>-2.885647050467827E-2</v>
      </c>
      <c r="D12" s="137">
        <f>LN(NYSE!N11/NYSE!N10)</f>
        <v>-9.426123287436243E-3</v>
      </c>
      <c r="E12" s="137">
        <f>LN(NYSE!V11/NYSE!V10)</f>
        <v>-1.7469723868515283E-2</v>
      </c>
      <c r="F12" s="137">
        <f>LN(NASDAQ!AD11/NASDAQ!AD10)</f>
        <v>-1.4003230018179537E-3</v>
      </c>
      <c r="G12" s="137">
        <f>LN(NASDAQ!F11/NASDAQ!F10)</f>
        <v>-1.3639660438542492E-2</v>
      </c>
      <c r="H12" s="137">
        <f>LN(NASDAQ!N11/NASDAQ!N10)</f>
        <v>-1.4630308236375351E-2</v>
      </c>
      <c r="I12">
        <f>LN(NASDAQ!V11/NASDAQ!V10)</f>
        <v>1.5920230170187995E-3</v>
      </c>
      <c r="K12" s="140"/>
      <c r="L12" s="141"/>
      <c r="M12" s="13"/>
      <c r="N12" s="142"/>
      <c r="O12" s="142"/>
      <c r="P12" s="142"/>
      <c r="Q12" s="142"/>
      <c r="R12" s="142"/>
      <c r="S12" s="142"/>
      <c r="T12" s="142"/>
      <c r="V12" s="143"/>
    </row>
    <row r="13" spans="1:23">
      <c r="A13" s="3">
        <v>43770</v>
      </c>
      <c r="B13">
        <f>LN(NYSE!AD12/NYSE!AD11)</f>
        <v>1.107233346079565E-2</v>
      </c>
      <c r="C13" s="137">
        <f>LN(NYSE!F12/NYSE!F11)</f>
        <v>3.9713769297645515E-2</v>
      </c>
      <c r="D13" s="137">
        <f>LN(NYSE!N12/NYSE!N11)</f>
        <v>2.7474165847791176E-2</v>
      </c>
      <c r="E13" s="137">
        <f>LN(NYSE!V12/NYSE!V11)</f>
        <v>3.2017001642834657E-2</v>
      </c>
      <c r="F13" s="137">
        <f>LN(NASDAQ!AD12/NASDAQ!AD11)</f>
        <v>1.1276741359416406E-2</v>
      </c>
      <c r="G13" s="137">
        <f>LN(NASDAQ!F12/NASDAQ!F11)</f>
        <v>5.705771812049551E-3</v>
      </c>
      <c r="H13" s="137">
        <f>LN(NASDAQ!N12/NASDAQ!N11)</f>
        <v>-4.3356677409269969E-4</v>
      </c>
      <c r="I13">
        <f>LN(NASDAQ!V12/NASDAQ!V11)</f>
        <v>7.9217851599839382E-3</v>
      </c>
      <c r="K13" s="140">
        <v>2</v>
      </c>
      <c r="L13" s="141" t="s">
        <v>183</v>
      </c>
      <c r="M13" s="13"/>
      <c r="O13" s="141">
        <f>INTERCEPT(C5:C255,$B$5:$B$255)</f>
        <v>2.9909541220358933E-4</v>
      </c>
      <c r="P13" s="141">
        <f t="shared" ref="P13" si="4">INTERCEPT(D5:D255,$B$5:$B$255)</f>
        <v>-2.8623173136608745E-4</v>
      </c>
      <c r="Q13" s="417">
        <f>INTERCEPT(E5:E255,$B$5:$B$255)</f>
        <v>6.9699711179629237E-5</v>
      </c>
      <c r="R13" s="141"/>
      <c r="S13" s="418">
        <f>INTERCEPT(G5:G255,$F$5:$F$255)</f>
        <v>-6.5205849539693838E-5</v>
      </c>
      <c r="T13" s="141">
        <f t="shared" ref="T13:U13" si="5">INTERCEPT(H5:H255,$F$5:$F$255)</f>
        <v>-4.270229146479534E-4</v>
      </c>
      <c r="U13" s="141">
        <f t="shared" si="5"/>
        <v>-1.5405703107299897E-3</v>
      </c>
      <c r="V13" s="143"/>
    </row>
    <row r="14" spans="1:23">
      <c r="A14" s="3">
        <v>43773</v>
      </c>
      <c r="B14">
        <f>LN(NYSE!AD13/NYSE!AD12)</f>
        <v>4.1872388211742747E-3</v>
      </c>
      <c r="C14" s="137">
        <f>LN(NYSE!F13/NYSE!F12)</f>
        <v>3.878165123255313E-2</v>
      </c>
      <c r="D14" s="137">
        <f>LN(NYSE!N13/NYSE!N12)</f>
        <v>1.0066591372615724E-2</v>
      </c>
      <c r="E14" s="137">
        <f>LN(NYSE!V13/NYSE!V12)</f>
        <v>2.4212108929537655E-2</v>
      </c>
      <c r="F14" s="137">
        <f>LN(NASDAQ!AD13/NASDAQ!AD12)</f>
        <v>5.5649270072674539E-3</v>
      </c>
      <c r="G14" s="137">
        <f>LN(NASDAQ!F13/NASDAQ!F12)</f>
        <v>3.1805569439605406E-2</v>
      </c>
      <c r="H14" s="137">
        <f>LN(NASDAQ!N13/NASDAQ!N12)</f>
        <v>7.7755419350662167E-3</v>
      </c>
      <c r="I14">
        <f>LN(NASDAQ!V13/NASDAQ!V12)</f>
        <v>3.3621047331780771E-2</v>
      </c>
      <c r="K14" s="140"/>
      <c r="L14" s="141" t="s">
        <v>184</v>
      </c>
      <c r="M14" s="13"/>
      <c r="O14" s="149">
        <f>SLOPE(C5:C255,$B$5:$B$255)</f>
        <v>1.3831251235267732</v>
      </c>
      <c r="P14" s="149">
        <f t="shared" ref="P14:Q14" si="6">SLOPE(D5:D255,$B$5:$B$255)</f>
        <v>1.0832754276069123</v>
      </c>
      <c r="Q14" s="149">
        <f t="shared" si="6"/>
        <v>1.1451085319736738</v>
      </c>
      <c r="R14" s="149"/>
      <c r="S14" s="149">
        <f>SLOPE(G5:G255,$F$5:$F$255)</f>
        <v>0.89192520203814563</v>
      </c>
      <c r="T14" s="149">
        <f t="shared" ref="T14:U14" si="7">SLOPE(H5:H255,$F$5:$F$255)</f>
        <v>0.93977959632324004</v>
      </c>
      <c r="U14" s="149">
        <f t="shared" si="7"/>
        <v>0.82818580303470613</v>
      </c>
      <c r="V14" s="143" t="s">
        <v>185</v>
      </c>
    </row>
    <row r="15" spans="1:23">
      <c r="A15" s="3">
        <v>43774</v>
      </c>
      <c r="B15">
        <f>LN(NYSE!AD14/NYSE!AD13)</f>
        <v>1.1107863310160888E-3</v>
      </c>
      <c r="C15" s="137">
        <f>LN(NYSE!F14/NYSE!F13)</f>
        <v>8.8570802310796115E-2</v>
      </c>
      <c r="D15" s="137">
        <f>LN(NYSE!N14/NYSE!N13)</f>
        <v>-7.9008425295207397E-3</v>
      </c>
      <c r="E15" s="137">
        <f>LN(NYSE!V14/NYSE!V13)</f>
        <v>2.985734265164111E-3</v>
      </c>
      <c r="F15" s="137">
        <f>LN(NASDAQ!AD14/NASDAQ!AD13)</f>
        <v>1.7542133499363912E-4</v>
      </c>
      <c r="G15" s="137">
        <f>LN(NASDAQ!F14/NASDAQ!F13)</f>
        <v>1.0744590442718019E-2</v>
      </c>
      <c r="H15" s="137">
        <f>LN(NASDAQ!N14/NASDAQ!N13)</f>
        <v>-1.2918709059395192E-3</v>
      </c>
      <c r="I15">
        <f>LN(NASDAQ!V14/NASDAQ!V13)</f>
        <v>2.0639972556753969E-2</v>
      </c>
      <c r="K15" s="140"/>
      <c r="L15" s="141"/>
      <c r="M15" s="141"/>
      <c r="N15" s="141"/>
      <c r="O15" s="141"/>
      <c r="P15" s="141"/>
      <c r="Q15" s="141"/>
      <c r="R15" s="141"/>
      <c r="S15" s="141"/>
      <c r="T15" s="141"/>
      <c r="V15" s="146"/>
    </row>
    <row r="16" spans="1:23">
      <c r="A16" s="3">
        <v>43775</v>
      </c>
      <c r="B16">
        <f>LN(NYSE!AD15/NYSE!AD14)</f>
        <v>-2.5574885965534465E-6</v>
      </c>
      <c r="C16" s="137">
        <f>LN(NYSE!F15/NYSE!F14)</f>
        <v>-1.6198943147594336E-2</v>
      </c>
      <c r="D16" s="137">
        <f>LN(NYSE!N15/NYSE!N14)</f>
        <v>-5.9670006867312362E-3</v>
      </c>
      <c r="E16" s="137">
        <f>LN(NYSE!V15/NYSE!V14)</f>
        <v>-1.1135052073423399E-2</v>
      </c>
      <c r="F16" s="137">
        <f>LN(NASDAQ!AD15/NASDAQ!AD14)</f>
        <v>-2.8553730329243295E-3</v>
      </c>
      <c r="G16" s="137">
        <f>LN(NASDAQ!F15/NASDAQ!F14)</f>
        <v>-2.1605746784524996E-2</v>
      </c>
      <c r="H16" s="137">
        <f>LN(NASDAQ!N15/NASDAQ!N14)</f>
        <v>0.145310201014894</v>
      </c>
      <c r="I16">
        <f>LN(NASDAQ!V15/NASDAQ!V14)</f>
        <v>1.9734236027435622E-2</v>
      </c>
      <c r="K16" s="140"/>
      <c r="L16" s="12" t="s">
        <v>186</v>
      </c>
      <c r="M16" s="13"/>
      <c r="N16" s="147">
        <f>COUNT(A5:A255)</f>
        <v>251</v>
      </c>
      <c r="O16" s="147">
        <f t="shared" ref="O16:U16" si="8">COUNT(B5:B255)</f>
        <v>251</v>
      </c>
      <c r="P16" s="147">
        <f t="shared" si="8"/>
        <v>251</v>
      </c>
      <c r="Q16" s="147">
        <f t="shared" si="8"/>
        <v>251</v>
      </c>
      <c r="R16" s="147">
        <f t="shared" si="8"/>
        <v>251</v>
      </c>
      <c r="S16" s="147">
        <f t="shared" si="8"/>
        <v>251</v>
      </c>
      <c r="T16" s="147">
        <f t="shared" si="8"/>
        <v>251</v>
      </c>
      <c r="U16" s="147">
        <f t="shared" si="8"/>
        <v>251</v>
      </c>
      <c r="V16" s="146"/>
    </row>
    <row r="17" spans="1:22">
      <c r="A17" s="3">
        <v>43776</v>
      </c>
      <c r="B17">
        <f>LN(NYSE!AD16/NYSE!AD15)</f>
        <v>6.6068375400243689E-3</v>
      </c>
      <c r="C17" s="137">
        <f>LN(NYSE!F16/NYSE!F15)</f>
        <v>1.8072023155888534E-2</v>
      </c>
      <c r="D17" s="137">
        <f>LN(NYSE!N16/NYSE!N15)</f>
        <v>6.8680384740653034E-3</v>
      </c>
      <c r="E17" s="137">
        <f>LN(NYSE!V16/NYSE!V15)</f>
        <v>2.0461257119871883E-2</v>
      </c>
      <c r="F17" s="137">
        <f>LN(NASDAQ!AD16/NASDAQ!AD15)</f>
        <v>2.8363849353951779E-3</v>
      </c>
      <c r="G17" s="137">
        <f>LN(NASDAQ!F16/NASDAQ!F15)</f>
        <v>4.6828993715548033E-3</v>
      </c>
      <c r="H17" s="137">
        <f>LN(NASDAQ!N16/NASDAQ!N15)</f>
        <v>-6.3539978694858255E-3</v>
      </c>
      <c r="I17">
        <f>LN(NASDAQ!V16/NASDAQ!V15)</f>
        <v>1.935241759153811E-2</v>
      </c>
      <c r="K17" s="140"/>
      <c r="L17" s="12" t="s">
        <v>187</v>
      </c>
      <c r="M17" s="13"/>
      <c r="N17" s="148"/>
      <c r="O17" s="148"/>
      <c r="P17" s="148"/>
      <c r="Q17" s="13"/>
      <c r="R17" s="13"/>
      <c r="S17" s="13"/>
      <c r="T17" s="13"/>
      <c r="V17" s="146"/>
    </row>
    <row r="18" spans="1:22" ht="16.2">
      <c r="A18" s="3">
        <v>43777</v>
      </c>
      <c r="B18">
        <f>LN(NYSE!AD17/NYSE!AD16)</f>
        <v>2.326558370494715E-4</v>
      </c>
      <c r="C18" s="137">
        <f>LN(NYSE!F17/NYSE!F16)</f>
        <v>-1.6052588667369615E-3</v>
      </c>
      <c r="D18" s="137">
        <f>LN(NYSE!N17/NYSE!N16)</f>
        <v>7.2014518231139292E-4</v>
      </c>
      <c r="E18" s="137">
        <f>LN(NYSE!V17/NYSE!V16)</f>
        <v>-9.326205046448495E-3</v>
      </c>
      <c r="F18" s="137">
        <f>LN(NASDAQ!AD17/NASDAQ!AD16)</f>
        <v>4.82442700897108E-3</v>
      </c>
      <c r="G18" s="137">
        <f>LN(NASDAQ!F17/NASDAQ!F16)</f>
        <v>-2.2272140948958385E-3</v>
      </c>
      <c r="H18" s="137">
        <f>LN(NASDAQ!N17/NASDAQ!N16)</f>
        <v>4.1160153768231688E-3</v>
      </c>
      <c r="I18">
        <f>LN(NASDAQ!V17/NASDAQ!V16)</f>
        <v>1.7102447412443236E-2</v>
      </c>
      <c r="K18" s="140"/>
      <c r="L18" s="12" t="s">
        <v>188</v>
      </c>
      <c r="M18" s="13"/>
      <c r="N18" s="13"/>
      <c r="O18" s="13"/>
      <c r="P18" s="13"/>
      <c r="Q18" s="13"/>
      <c r="R18" s="13"/>
      <c r="S18" s="13"/>
      <c r="T18" s="13"/>
      <c r="V18" s="146"/>
    </row>
    <row r="19" spans="1:22">
      <c r="A19" s="3">
        <v>43780</v>
      </c>
      <c r="B19">
        <f>LN(NYSE!AD18/NYSE!AD17)</f>
        <v>3.7021833781511823E-4</v>
      </c>
      <c r="C19" s="137">
        <f>LN(NYSE!F18/NYSE!F17)</f>
        <v>-1.2799082602062988E-2</v>
      </c>
      <c r="D19" s="137">
        <f>LN(NYSE!N18/NYSE!N17)</f>
        <v>-1.8014205657592957E-3</v>
      </c>
      <c r="E19" s="137">
        <f>LN(NYSE!V18/NYSE!V17)</f>
        <v>4.2580667338582224E-4</v>
      </c>
      <c r="F19" s="137">
        <f>LN(NASDAQ!AD18/NASDAQ!AD17)</f>
        <v>-1.3021919256317263E-3</v>
      </c>
      <c r="G19" s="137">
        <f>LN(NASDAQ!F18/NASDAQ!F17)</f>
        <v>-1.1154024018816674E-3</v>
      </c>
      <c r="H19" s="137">
        <f>LN(NASDAQ!N18/NASDAQ!N17)</f>
        <v>-2.4188658090568041E-2</v>
      </c>
      <c r="I19">
        <f>LN(NASDAQ!V18/NASDAQ!V17)</f>
        <v>-1.1369199384310521E-2</v>
      </c>
      <c r="K19" s="140"/>
      <c r="L19" s="12" t="s">
        <v>189</v>
      </c>
      <c r="M19" s="13"/>
      <c r="N19" s="410">
        <f>N7</f>
        <v>1.9811485263676538E-4</v>
      </c>
      <c r="O19" s="410">
        <f t="shared" ref="O19:U19" si="9">O7</f>
        <v>5.7311304222930392E-4</v>
      </c>
      <c r="P19" s="410">
        <f t="shared" si="9"/>
        <v>-7.1618779660715022E-5</v>
      </c>
      <c r="Q19" s="410">
        <f t="shared" si="9"/>
        <v>2.9656271924469635E-4</v>
      </c>
      <c r="R19" s="410">
        <f t="shared" si="9"/>
        <v>1.3581604098373554E-3</v>
      </c>
      <c r="S19" s="410">
        <f t="shared" si="9"/>
        <v>1.1461716484047E-3</v>
      </c>
      <c r="T19" s="410">
        <f t="shared" si="9"/>
        <v>8.4934852705120269E-4</v>
      </c>
      <c r="U19" s="410">
        <f t="shared" si="9"/>
        <v>-4.1576114105889379E-4</v>
      </c>
      <c r="V19" s="146"/>
    </row>
    <row r="20" spans="1:22">
      <c r="A20" s="3">
        <v>43781</v>
      </c>
      <c r="B20">
        <f>LN(NYSE!AD19/NYSE!AD18)</f>
        <v>0</v>
      </c>
      <c r="C20" s="137">
        <f>LN(NYSE!F19/NYSE!F18)</f>
        <v>-1.7784383982648554E-2</v>
      </c>
      <c r="D20" s="137">
        <f>LN(NYSE!N19/NYSE!N18)</f>
        <v>-2.8893178175343E-3</v>
      </c>
      <c r="E20" s="137">
        <f>LN(NYSE!V19/NYSE!V18)</f>
        <v>-1.6309309767141834E-2</v>
      </c>
      <c r="F20" s="137">
        <f>LN(NASDAQ!AD19/NASDAQ!AD18)</f>
        <v>2.5733459369801596E-3</v>
      </c>
      <c r="G20" s="137">
        <f>LN(NASDAQ!F19/NASDAQ!F18)</f>
        <v>-5.1472013485847189E-3</v>
      </c>
      <c r="H20" s="137">
        <f>LN(NASDAQ!N19/NASDAQ!N18)</f>
        <v>-1.931310356669521E-2</v>
      </c>
      <c r="I20">
        <f>LN(NASDAQ!V19/NASDAQ!V18)</f>
        <v>8.5391379728073855E-3</v>
      </c>
      <c r="K20" s="140"/>
      <c r="L20" s="12" t="s">
        <v>15</v>
      </c>
      <c r="M20" s="13"/>
      <c r="N20" s="412">
        <v>1</v>
      </c>
      <c r="O20" s="412">
        <v>1</v>
      </c>
      <c r="P20" s="412">
        <v>1</v>
      </c>
      <c r="Q20" s="413">
        <v>1</v>
      </c>
      <c r="R20" s="413">
        <v>1</v>
      </c>
      <c r="S20" s="413">
        <v>1</v>
      </c>
      <c r="T20" s="413">
        <v>1</v>
      </c>
      <c r="U20" s="413">
        <v>1</v>
      </c>
      <c r="V20" s="146"/>
    </row>
    <row r="21" spans="1:22">
      <c r="A21" s="3">
        <v>43782</v>
      </c>
      <c r="B21">
        <f>LN(NYSE!AD20/NYSE!AD19)</f>
        <v>3.3203987984289137E-3</v>
      </c>
      <c r="C21" s="137">
        <f>LN(NYSE!F20/NYSE!F19)</f>
        <v>-1.852794009224179E-2</v>
      </c>
      <c r="D21" s="137">
        <f>LN(NYSE!N20/NYSE!N19)</f>
        <v>-1.1457734074937316E-2</v>
      </c>
      <c r="E21" s="137">
        <f>LN(NYSE!V20/NYSE!V19)</f>
        <v>-2.0988973717056988E-2</v>
      </c>
      <c r="F21" s="137">
        <f>LN(NASDAQ!AD20/NASDAQ!AD19)</f>
        <v>-4.7031948630768181E-4</v>
      </c>
      <c r="G21" s="137">
        <f>LN(NASDAQ!F20/NASDAQ!F19)</f>
        <v>5.5935183713980785E-3</v>
      </c>
      <c r="H21" s="137">
        <f>LN(NASDAQ!N20/NASDAQ!N19)</f>
        <v>8.5437691950343009E-3</v>
      </c>
      <c r="I21">
        <f>LN(NASDAQ!V20/NASDAQ!V19)</f>
        <v>-1.7151626766139121E-2</v>
      </c>
      <c r="K21" s="140"/>
      <c r="L21" s="12" t="s">
        <v>16</v>
      </c>
      <c r="M21" s="13"/>
      <c r="N21" s="414">
        <f>N16</f>
        <v>251</v>
      </c>
      <c r="O21" s="414">
        <f t="shared" ref="O21:U21" si="10">O16</f>
        <v>251</v>
      </c>
      <c r="P21" s="414">
        <f t="shared" si="10"/>
        <v>251</v>
      </c>
      <c r="Q21" s="414">
        <f t="shared" si="10"/>
        <v>251</v>
      </c>
      <c r="R21" s="414">
        <f t="shared" si="10"/>
        <v>251</v>
      </c>
      <c r="S21" s="414">
        <f t="shared" si="10"/>
        <v>251</v>
      </c>
      <c r="T21" s="414">
        <f t="shared" si="10"/>
        <v>251</v>
      </c>
      <c r="U21" s="414">
        <f t="shared" si="10"/>
        <v>251</v>
      </c>
      <c r="V21" s="146"/>
    </row>
    <row r="22" spans="1:22" ht="16.2">
      <c r="A22" s="3">
        <v>43783</v>
      </c>
      <c r="B22">
        <f>LN(NYSE!AD21/NYSE!AD20)</f>
        <v>-5.8630067642269078E-5</v>
      </c>
      <c r="C22" s="137">
        <f>LN(NYSE!F21/NYSE!F20)</f>
        <v>1.9769499676003305E-2</v>
      </c>
      <c r="D22" s="137">
        <f>LN(NYSE!N21/NYSE!N20)</f>
        <v>-3.2978556164479805E-3</v>
      </c>
      <c r="E22" s="137">
        <f>LN(NYSE!V21/NYSE!V20)</f>
        <v>2.2286146059613262E-2</v>
      </c>
      <c r="F22" s="137">
        <f>LN(NASDAQ!AD21/NASDAQ!AD20)</f>
        <v>-3.6319278326322818E-4</v>
      </c>
      <c r="G22" s="137">
        <f>LN(NASDAQ!F21/NASDAQ!F20)</f>
        <v>-7.8396748498047054E-3</v>
      </c>
      <c r="H22" s="137">
        <f>LN(NASDAQ!N21/NASDAQ!N20)</f>
        <v>1.4643862090601827E-2</v>
      </c>
      <c r="I22">
        <f>LN(NASDAQ!V21/NASDAQ!V20)</f>
        <v>1.0991875164810946E-2</v>
      </c>
      <c r="K22" s="140" t="s">
        <v>190</v>
      </c>
      <c r="L22" s="12" t="s">
        <v>191</v>
      </c>
      <c r="M22" s="13"/>
      <c r="N22" s="13"/>
      <c r="O22" s="13"/>
      <c r="P22" s="13"/>
      <c r="Q22" s="13"/>
      <c r="R22" s="13"/>
      <c r="S22" s="13"/>
      <c r="T22" s="13"/>
      <c r="V22" s="146"/>
    </row>
    <row r="23" spans="1:22">
      <c r="A23" s="3">
        <v>43784</v>
      </c>
      <c r="B23">
        <f>LN(NYSE!AD22/NYSE!AD21)</f>
        <v>7.9922371456652083E-3</v>
      </c>
      <c r="C23" s="137">
        <f>LN(NYSE!F22/NYSE!F21)</f>
        <v>-1.7802852841238639E-2</v>
      </c>
      <c r="D23" s="137">
        <f>LN(NYSE!N22/NYSE!N21)</f>
        <v>8.4065157528295711E-3</v>
      </c>
      <c r="E23" s="137">
        <f>LN(NYSE!V22/NYSE!V21)</f>
        <v>3.0205642373040058E-3</v>
      </c>
      <c r="F23" s="137">
        <f>LN(NASDAQ!AD22/NASDAQ!AD21)</f>
        <v>7.263380131209066E-3</v>
      </c>
      <c r="G23" s="137">
        <f>LN(NASDAQ!F22/NASDAQ!F21)</f>
        <v>3.1432965546114217E-3</v>
      </c>
      <c r="H23" s="137">
        <f>LN(NASDAQ!N22/NASDAQ!N21)</f>
        <v>1.40553662742971E-2</v>
      </c>
      <c r="I23">
        <f>LN(NASDAQ!V22/NASDAQ!V21)</f>
        <v>-7.6337597526465687E-3</v>
      </c>
      <c r="K23" s="140"/>
      <c r="L23" s="12" t="s">
        <v>192</v>
      </c>
      <c r="M23" s="13"/>
      <c r="N23" s="419">
        <f>((1+N19)^(N20*N16))-1</f>
        <v>5.0978781528801198E-2</v>
      </c>
      <c r="O23" s="419">
        <f t="shared" ref="O23:U23" si="11">((1+O19)^(O20*O16))-1</f>
        <v>0.15466489513371062</v>
      </c>
      <c r="P23" s="419">
        <f t="shared" si="11"/>
        <v>-1.7816335882709367E-2</v>
      </c>
      <c r="Q23" s="419">
        <f t="shared" si="11"/>
        <v>7.7265845971534519E-2</v>
      </c>
      <c r="R23" s="419">
        <f t="shared" si="11"/>
        <v>0.40588496805262131</v>
      </c>
      <c r="S23" s="419">
        <f t="shared" si="11"/>
        <v>0.33312303876418947</v>
      </c>
      <c r="T23" s="419">
        <f t="shared" si="11"/>
        <v>0.23750344180007921</v>
      </c>
      <c r="U23" s="419">
        <f t="shared" si="11"/>
        <v>-9.9115072552788397E-2</v>
      </c>
      <c r="V23" s="146"/>
    </row>
    <row r="24" spans="1:22">
      <c r="A24" s="3">
        <v>43787</v>
      </c>
      <c r="B24">
        <f>LN(NYSE!AD23/NYSE!AD22)</f>
        <v>1.1181106341959432E-3</v>
      </c>
      <c r="C24" s="137">
        <f>LN(NYSE!F23/NYSE!F22)</f>
        <v>-5.4881208603329446E-3</v>
      </c>
      <c r="D24" s="137">
        <f>LN(NYSE!N23/NYSE!N22)</f>
        <v>9.2383917560900433E-3</v>
      </c>
      <c r="E24" s="137">
        <f>LN(NYSE!V23/NYSE!V22)</f>
        <v>1.4542524876322975E-2</v>
      </c>
      <c r="F24" s="137">
        <f>LN(NASDAQ!AD23/NASDAQ!AD22)</f>
        <v>1.0661137669173103E-3</v>
      </c>
      <c r="G24" s="137">
        <f>LN(NASDAQ!F23/NASDAQ!F22)</f>
        <v>-1.8095942464639345E-2</v>
      </c>
      <c r="H24" s="137">
        <f>LN(NASDAQ!N23/NASDAQ!N22)</f>
        <v>1.5076106179430983E-3</v>
      </c>
      <c r="I24">
        <f>LN(NASDAQ!V23/NASDAQ!V22)</f>
        <v>0</v>
      </c>
      <c r="K24" s="140"/>
      <c r="L24" s="141"/>
      <c r="M24" s="141"/>
      <c r="N24" s="141"/>
      <c r="O24" s="141"/>
      <c r="P24" s="141"/>
      <c r="Q24" s="141"/>
      <c r="R24" s="141"/>
      <c r="S24" s="141"/>
      <c r="T24" s="141"/>
      <c r="V24" s="146"/>
    </row>
    <row r="25" spans="1:22">
      <c r="A25" s="3">
        <v>43788</v>
      </c>
      <c r="B25">
        <f>LN(NYSE!AD24/NYSE!AD23)</f>
        <v>-3.6519866686592884E-3</v>
      </c>
      <c r="C25" s="137">
        <f>LN(NYSE!F24/NYSE!F23)</f>
        <v>-1.73644414060093E-2</v>
      </c>
      <c r="D25" s="137">
        <f>LN(NYSE!N24/NYSE!N23)</f>
        <v>-1.19720287927655E-2</v>
      </c>
      <c r="E25" s="137">
        <f>LN(NYSE!V24/NYSE!V23)</f>
        <v>-3.4027023624523412E-3</v>
      </c>
      <c r="F25" s="137">
        <f>LN(NASDAQ!AD24/NASDAQ!AD23)</f>
        <v>2.4204450085212135E-3</v>
      </c>
      <c r="G25" s="137">
        <f>LN(NASDAQ!F24/NASDAQ!F23)</f>
        <v>1.3685077182591641E-3</v>
      </c>
      <c r="H25" s="137">
        <f>LN(NASDAQ!N24/NASDAQ!N23)</f>
        <v>1.3839773717995925E-2</v>
      </c>
      <c r="I25">
        <f>LN(NASDAQ!V24/NASDAQ!V23)</f>
        <v>-3.6083811469954638E-2</v>
      </c>
      <c r="K25" s="140"/>
      <c r="L25" s="13"/>
      <c r="M25" s="13"/>
      <c r="N25" s="13"/>
      <c r="O25" s="13"/>
      <c r="P25" s="13"/>
      <c r="Q25" s="13"/>
      <c r="R25" s="13"/>
      <c r="S25" s="13"/>
      <c r="T25" s="13"/>
      <c r="V25" s="146"/>
    </row>
    <row r="26" spans="1:22">
      <c r="A26" s="3">
        <v>43789</v>
      </c>
      <c r="B26">
        <f>LN(NYSE!AD25/NYSE!AD24)</f>
        <v>-4.0509235008968159E-3</v>
      </c>
      <c r="C26" s="137">
        <f>LN(NYSE!F25/NYSE!F24)</f>
        <v>-2.1771616031233103E-2</v>
      </c>
      <c r="D26" s="137">
        <f>LN(NYSE!N25/NYSE!N24)</f>
        <v>-1.2855830146939317E-2</v>
      </c>
      <c r="E26" s="137">
        <f>LN(NYSE!V25/NYSE!V24)</f>
        <v>-3.2477462302151969E-2</v>
      </c>
      <c r="F26" s="137">
        <f>LN(NASDAQ!AD25/NASDAQ!AD24)</f>
        <v>-5.138770545082271E-3</v>
      </c>
      <c r="G26" s="137">
        <f>LN(NASDAQ!F25/NASDAQ!F24)</f>
        <v>-2.7390292467000255E-3</v>
      </c>
      <c r="H26" s="137">
        <f>LN(NASDAQ!N25/NASDAQ!N24)</f>
        <v>8.139137141981093E-3</v>
      </c>
      <c r="I26">
        <f>LN(NASDAQ!V25/NASDAQ!V24)</f>
        <v>-1.6016337396926737E-2</v>
      </c>
      <c r="K26" s="140"/>
      <c r="L26" s="13"/>
      <c r="M26" s="12"/>
      <c r="N26" s="13"/>
      <c r="O26" s="142"/>
      <c r="P26" s="142"/>
      <c r="Q26" s="142"/>
      <c r="R26" s="142"/>
      <c r="S26" s="142"/>
      <c r="T26" s="142"/>
      <c r="V26" s="146"/>
    </row>
    <row r="27" spans="1:22">
      <c r="A27" s="3">
        <v>43790</v>
      </c>
      <c r="B27">
        <f>LN(NYSE!AD26/NYSE!AD25)</f>
        <v>-1.9716993256796811E-3</v>
      </c>
      <c r="C27" s="137">
        <f>LN(NYSE!F26/NYSE!F25)</f>
        <v>2.9337482403641132E-4</v>
      </c>
      <c r="D27" s="137">
        <f>LN(NYSE!N26/NYSE!N25)</f>
        <v>2.5844371420473402E-3</v>
      </c>
      <c r="E27" s="137">
        <f>LN(NYSE!V26/NYSE!V25)</f>
        <v>1.8317075550977245E-2</v>
      </c>
      <c r="F27" s="137">
        <f>LN(NASDAQ!AD26/NASDAQ!AD25)</f>
        <v>-2.4095097393650915E-3</v>
      </c>
      <c r="G27" s="137">
        <f>LN(NASDAQ!F26/NASDAQ!F25)</f>
        <v>-6.4206394142841882E-3</v>
      </c>
      <c r="H27" s="137">
        <f>LN(NASDAQ!N26/NASDAQ!N25)</f>
        <v>4.0448976544025777E-3</v>
      </c>
      <c r="I27">
        <f>LN(NASDAQ!V26/NASDAQ!V25)</f>
        <v>-2.0388064881807711E-2</v>
      </c>
      <c r="K27" s="140"/>
      <c r="L27" s="12" t="s">
        <v>11</v>
      </c>
      <c r="M27" s="12"/>
      <c r="N27" s="410">
        <f>((1+N23)^(1/(N21*N20)))-1</f>
        <v>1.9811485263665496E-4</v>
      </c>
      <c r="O27" s="410">
        <f t="shared" ref="O27:U27" si="12">((1+O23)^(1/(O21*O20)))-1</f>
        <v>5.731130422292896E-4</v>
      </c>
      <c r="P27" s="410">
        <f t="shared" si="12"/>
        <v>-7.1618779660664877E-5</v>
      </c>
      <c r="Q27" s="410">
        <f t="shared" si="12"/>
        <v>2.9656271924460853E-4</v>
      </c>
      <c r="R27" s="410">
        <f t="shared" si="12"/>
        <v>1.3581604098373834E-3</v>
      </c>
      <c r="S27" s="410">
        <f t="shared" si="12"/>
        <v>1.1461716484046924E-3</v>
      </c>
      <c r="T27" s="410">
        <f t="shared" si="12"/>
        <v>8.4934852705109698E-4</v>
      </c>
      <c r="U27" s="410">
        <f t="shared" si="12"/>
        <v>-4.1576114105890127E-4</v>
      </c>
      <c r="V27" s="146"/>
    </row>
    <row r="28" spans="1:22">
      <c r="A28" s="3">
        <v>43791</v>
      </c>
      <c r="B28">
        <f>LN(NYSE!AD27/NYSE!AD26)</f>
        <v>3.9297796293885938E-3</v>
      </c>
      <c r="C28" s="137">
        <f>LN(NYSE!F27/NYSE!F26)</f>
        <v>8.7629565007216973E-3</v>
      </c>
      <c r="D28" s="137">
        <f>LN(NYSE!N27/NYSE!N26)</f>
        <v>1.8268674855077324E-2</v>
      </c>
      <c r="E28" s="137">
        <f>LN(NYSE!V27/NYSE!V26)</f>
        <v>4.7425324212996009E-3</v>
      </c>
      <c r="F28" s="137">
        <f>LN(NASDAQ!AD27/NASDAQ!AD26)</f>
        <v>1.6057621053971998E-3</v>
      </c>
      <c r="G28" s="137">
        <f>LN(NASDAQ!F27/NASDAQ!F26)</f>
        <v>1.1663992419075701E-2</v>
      </c>
      <c r="H28" s="137">
        <f>LN(NASDAQ!N27/NASDAQ!N26)</f>
        <v>9.8594766599262203E-3</v>
      </c>
      <c r="I28">
        <f>LN(NASDAQ!V27/NASDAQ!V26)</f>
        <v>2.038806488180776E-2</v>
      </c>
      <c r="K28" s="140"/>
      <c r="L28" s="141" t="s">
        <v>13</v>
      </c>
      <c r="M28" s="141"/>
      <c r="N28" s="141"/>
      <c r="O28" s="141"/>
      <c r="P28" s="141"/>
      <c r="Q28" s="141"/>
      <c r="R28" s="141"/>
      <c r="S28" s="141"/>
      <c r="T28" s="141"/>
      <c r="U28" s="146"/>
    </row>
    <row r="29" spans="1:22">
      <c r="A29" s="3">
        <v>43794</v>
      </c>
      <c r="B29">
        <f>LN(NYSE!AD28/NYSE!AD27)</f>
        <v>6.8232096074742074E-3</v>
      </c>
      <c r="C29" s="137">
        <f>LN(NYSE!F28/NYSE!F27)</f>
        <v>2.9527669826205385E-2</v>
      </c>
      <c r="D29" s="137">
        <f>LN(NYSE!N28/NYSE!N27)</f>
        <v>1.2234688451027329E-2</v>
      </c>
      <c r="E29" s="137">
        <f>LN(NYSE!V28/NYSE!V27)</f>
        <v>6.8580640647359281E-3</v>
      </c>
      <c r="F29" s="137">
        <f>LN(NASDAQ!AD28/NASDAQ!AD27)</f>
        <v>1.313077647285339E-2</v>
      </c>
      <c r="G29" s="137">
        <f>LN(NASDAQ!F28/NASDAQ!F27)</f>
        <v>2.8246624891655126E-2</v>
      </c>
      <c r="H29" s="137">
        <f>LN(NASDAQ!N28/NASDAQ!N27)</f>
        <v>2.2989554980871709E-2</v>
      </c>
      <c r="I29">
        <f>LN(NASDAQ!V28/NASDAQ!V27)</f>
        <v>4.1023771095212276E-2</v>
      </c>
      <c r="K29" s="150"/>
      <c r="L29" s="151"/>
      <c r="M29" s="151"/>
      <c r="N29" s="141"/>
      <c r="O29" s="141"/>
      <c r="P29" s="141"/>
      <c r="Q29" s="141"/>
      <c r="R29" s="141"/>
      <c r="S29" s="141"/>
      <c r="T29" s="141"/>
      <c r="U29" s="146"/>
    </row>
    <row r="30" spans="1:22">
      <c r="A30" s="3">
        <v>43795</v>
      </c>
      <c r="B30">
        <f>LN(NYSE!AD29/NYSE!AD28)</f>
        <v>1.9651475402913056E-3</v>
      </c>
      <c r="C30" s="137">
        <f>LN(NYSE!F29/NYSE!F28)</f>
        <v>-1.3268045440607E-2</v>
      </c>
      <c r="D30" s="137">
        <f>LN(NYSE!N29/NYSE!N28)</f>
        <v>1.6081660956812284E-3</v>
      </c>
      <c r="E30" s="137">
        <f>LN(NYSE!V29/NYSE!V28)</f>
        <v>-3.42304209772474E-3</v>
      </c>
      <c r="F30" s="137">
        <f>LN(NASDAQ!AD29/NASDAQ!AD28)</f>
        <v>1.7869308938124368E-3</v>
      </c>
      <c r="G30" s="137">
        <f>LN(NASDAQ!F29/NASDAQ!F28)</f>
        <v>8.5837645729480612E-3</v>
      </c>
      <c r="H30" s="137">
        <f>LN(NASDAQ!N29/NASDAQ!N28)</f>
        <v>-2.8820466263832827E-2</v>
      </c>
      <c r="I30">
        <f>LN(NASDAQ!V29/NASDAQ!V28)</f>
        <v>4.8310002489520189E-3</v>
      </c>
      <c r="K30" s="150"/>
      <c r="L30" s="152"/>
      <c r="M30" s="151"/>
      <c r="N30" s="141"/>
      <c r="O30" s="141"/>
      <c r="P30" s="141"/>
      <c r="Q30" s="141"/>
      <c r="R30" s="141"/>
      <c r="S30" s="141"/>
      <c r="T30" s="141"/>
      <c r="U30" s="146"/>
    </row>
    <row r="31" spans="1:22">
      <c r="A31" s="3">
        <v>43796</v>
      </c>
      <c r="B31">
        <f>LN(NYSE!AD30/NYSE!AD29)</f>
        <v>1.5037686391838926E-3</v>
      </c>
      <c r="C31" s="137">
        <f>LN(NYSE!F30/NYSE!F29)</f>
        <v>3.2978279421552069E-3</v>
      </c>
      <c r="D31" s="137">
        <f>LN(NYSE!N30/NYSE!N29)</f>
        <v>6.9389273654510905E-3</v>
      </c>
      <c r="E31" s="137">
        <f>LN(NYSE!V30/NYSE!V29)</f>
        <v>-5.5879347610618595E-3</v>
      </c>
      <c r="F31" s="137">
        <f>LN(NASDAQ!AD30/NASDAQ!AD29)</f>
        <v>6.5982650679636511E-3</v>
      </c>
      <c r="G31" s="137">
        <f>LN(NASDAQ!F30/NASDAQ!F29)</f>
        <v>1.4360604704479174E-2</v>
      </c>
      <c r="H31" s="137">
        <f>LN(NASDAQ!N30/NASDAQ!N29)</f>
        <v>-1.8443910413403188E-2</v>
      </c>
      <c r="I31">
        <f>LN(NASDAQ!V30/NASDAQ!V29)</f>
        <v>-4.9899286519578936E-2</v>
      </c>
      <c r="K31" s="150"/>
      <c r="L31" s="151"/>
      <c r="M31" s="151"/>
      <c r="N31" s="141"/>
      <c r="O31" s="141"/>
      <c r="P31" s="141"/>
      <c r="Q31" s="141"/>
      <c r="R31" s="141"/>
      <c r="S31" s="141"/>
      <c r="T31" s="141"/>
      <c r="U31" s="146"/>
    </row>
    <row r="32" spans="1:22">
      <c r="A32" s="3">
        <v>43798</v>
      </c>
      <c r="B32">
        <f>LN(NYSE!AD31/NYSE!AD30)</f>
        <v>-4.0056630106468424E-3</v>
      </c>
      <c r="C32" s="137">
        <f>LN(NYSE!F31/NYSE!F30)</f>
        <v>-1.7035168837321549E-2</v>
      </c>
      <c r="D32" s="137">
        <f>LN(NYSE!N31/NYSE!N30)</f>
        <v>-7.0943425954903591E-4</v>
      </c>
      <c r="E32" s="137">
        <f>LN(NYSE!V31/NYSE!V30)</f>
        <v>-2.5317803412524494E-2</v>
      </c>
      <c r="F32" s="137">
        <f>LN(NASDAQ!AD31/NASDAQ!AD30)</f>
        <v>-4.5720835445870328E-3</v>
      </c>
      <c r="G32" s="137">
        <f>LN(NASDAQ!F31/NASDAQ!F30)</f>
        <v>-1.0205251569735464E-2</v>
      </c>
      <c r="H32" s="137">
        <f>LN(NASDAQ!N31/NASDAQ!N30)</f>
        <v>-1.0102970161753945E-2</v>
      </c>
      <c r="I32">
        <f>LN(NASDAQ!V31/NASDAQ!V30)</f>
        <v>1.5414181697372405E-2</v>
      </c>
      <c r="K32" s="150"/>
      <c r="L32" s="151" t="s">
        <v>17</v>
      </c>
      <c r="M32" s="151"/>
      <c r="N32" s="141"/>
      <c r="O32" s="141"/>
      <c r="P32" s="141"/>
      <c r="Q32" s="141"/>
      <c r="R32" s="141"/>
      <c r="S32" s="141"/>
      <c r="T32" s="141"/>
      <c r="U32" s="146"/>
    </row>
    <row r="33" spans="1:21">
      <c r="A33" s="3">
        <v>43801</v>
      </c>
      <c r="B33">
        <f>LN(NYSE!AD32/NYSE!AD31)</f>
        <v>-9.6131747873153418E-3</v>
      </c>
      <c r="C33" s="137">
        <f>LN(NYSE!F32/NYSE!F31)</f>
        <v>-5.6946908356128711E-3</v>
      </c>
      <c r="D33" s="137">
        <f>LN(NYSE!N32/NYSE!N31)</f>
        <v>4.9557230339181161E-3</v>
      </c>
      <c r="E33" s="137">
        <f>LN(NYSE!V32/NYSE!V31)</f>
        <v>-4.4209599580589097E-4</v>
      </c>
      <c r="F33" s="137">
        <f>LN(NASDAQ!AD32/NASDAQ!AD31)</f>
        <v>-1.131293807024648E-2</v>
      </c>
      <c r="G33" s="137">
        <f>LN(NASDAQ!F32/NASDAQ!F31)</f>
        <v>2.6154503208806086E-3</v>
      </c>
      <c r="H33" s="137">
        <f>LN(NASDAQ!N32/NASDAQ!N31)</f>
        <v>-1.4012782066842248E-2</v>
      </c>
      <c r="I33">
        <f>LN(NASDAQ!V32/NASDAQ!V31)</f>
        <v>-3.7817500697187818E-2</v>
      </c>
      <c r="K33" s="150"/>
      <c r="L33" s="151" t="s">
        <v>18</v>
      </c>
      <c r="M33" s="151"/>
      <c r="N33" s="141"/>
      <c r="O33" s="141"/>
      <c r="P33" s="141"/>
      <c r="Q33" s="141"/>
      <c r="R33" s="141"/>
      <c r="S33" s="141"/>
      <c r="T33" s="141"/>
      <c r="U33" s="146"/>
    </row>
    <row r="34" spans="1:21">
      <c r="A34" s="3">
        <v>43802</v>
      </c>
      <c r="B34">
        <f>LN(NYSE!AD33/NYSE!AD32)</f>
        <v>-1.0137527699546843E-2</v>
      </c>
      <c r="C34" s="137">
        <f>LN(NYSE!F33/NYSE!F32)</f>
        <v>-2.8668894518396791E-2</v>
      </c>
      <c r="D34" s="137">
        <f>LN(NYSE!N33/NYSE!N32)</f>
        <v>-2.4304276534610279E-2</v>
      </c>
      <c r="E34" s="137">
        <f>LN(NYSE!V33/NYSE!V32)</f>
        <v>-3.1905730229228602E-2</v>
      </c>
      <c r="F34" s="137">
        <f>LN(NASDAQ!AD33/NASDAQ!AD32)</f>
        <v>-5.5417792427060342E-3</v>
      </c>
      <c r="G34" s="137">
        <f>LN(NASDAQ!F33/NASDAQ!F32)</f>
        <v>-1.0723338676235686E-2</v>
      </c>
      <c r="H34" s="137">
        <f>LN(NASDAQ!N33/NASDAQ!N32)</f>
        <v>3.4266115699065351E-3</v>
      </c>
      <c r="I34">
        <f>LN(NASDAQ!V33/NASDAQ!V32)</f>
        <v>-2.7992346219745574E-2</v>
      </c>
      <c r="K34" s="150"/>
      <c r="L34" s="151"/>
      <c r="M34" s="151"/>
      <c r="N34" s="141"/>
      <c r="O34" s="141"/>
      <c r="P34" s="141"/>
      <c r="Q34" s="141"/>
      <c r="R34" s="141"/>
      <c r="S34" s="141"/>
      <c r="T34" s="141"/>
      <c r="U34" s="146"/>
    </row>
    <row r="35" spans="1:21">
      <c r="A35" s="3">
        <v>43803</v>
      </c>
      <c r="B35">
        <f>LN(NYSE!AD34/NYSE!AD33)</f>
        <v>5.3295447517930543E-3</v>
      </c>
      <c r="C35" s="137">
        <f>LN(NYSE!F34/NYSE!F33)</f>
        <v>1.1238651680900364E-2</v>
      </c>
      <c r="D35" s="137">
        <f>LN(NYSE!N34/NYSE!N33)</f>
        <v>9.9002308664071104E-3</v>
      </c>
      <c r="E35" s="137">
        <f>LN(NYSE!V34/NYSE!V33)</f>
        <v>4.1011020990639599E-3</v>
      </c>
      <c r="F35" s="137">
        <f>LN(NASDAQ!AD34/NASDAQ!AD33)</f>
        <v>5.3876691534957893E-3</v>
      </c>
      <c r="G35" s="137">
        <f>LN(NASDAQ!F34/NASDAQ!F33)</f>
        <v>5.0831130434697308E-2</v>
      </c>
      <c r="H35" s="137">
        <f>LN(NASDAQ!N34/NASDAQ!N33)</f>
        <v>-1.3392183000748514E-2</v>
      </c>
      <c r="I35">
        <f>LN(NASDAQ!V34/NASDAQ!V33)</f>
        <v>4.2757764019051249E-3</v>
      </c>
      <c r="K35" s="150" t="s">
        <v>190</v>
      </c>
      <c r="L35" s="151"/>
      <c r="M35" s="151"/>
      <c r="N35" s="141"/>
      <c r="O35" s="141"/>
      <c r="P35" s="141"/>
      <c r="Q35" s="141"/>
      <c r="R35" s="141"/>
      <c r="S35" s="141"/>
      <c r="T35" s="141"/>
      <c r="U35" s="146"/>
    </row>
    <row r="36" spans="1:21">
      <c r="A36" s="3">
        <v>43804</v>
      </c>
      <c r="B36">
        <f>LN(NYSE!AD35/NYSE!AD34)</f>
        <v>1.0125067565104509E-3</v>
      </c>
      <c r="C36" s="137">
        <f>LN(NYSE!F35/NYSE!F34)</f>
        <v>7.4227263627046252E-3</v>
      </c>
      <c r="D36" s="137">
        <f>LN(NYSE!N35/NYSE!N34)</f>
        <v>1.1752302487199736E-2</v>
      </c>
      <c r="E36" s="137">
        <f>LN(NYSE!V35/NYSE!V34)</f>
        <v>1.5791098854191034E-2</v>
      </c>
      <c r="F36" s="137">
        <f>LN(NASDAQ!AD35/NASDAQ!AD34)</f>
        <v>4.7034907302407144E-4</v>
      </c>
      <c r="G36" s="137">
        <f>LN(NASDAQ!F35/NASDAQ!F34)</f>
        <v>-6.0828198510284306E-3</v>
      </c>
      <c r="H36" s="137">
        <f>LN(NASDAQ!N35/NASDAQ!N34)</f>
        <v>6.9098832892563467E-3</v>
      </c>
      <c r="I36">
        <f>LN(NASDAQ!V35/NASDAQ!V34)</f>
        <v>2.6630925753886748E-3</v>
      </c>
      <c r="K36" s="150"/>
      <c r="L36" s="151"/>
      <c r="M36" s="151"/>
      <c r="N36" s="141"/>
      <c r="O36" s="141"/>
      <c r="P36" s="141"/>
      <c r="Q36" s="141"/>
      <c r="R36" s="141"/>
      <c r="S36" s="141"/>
      <c r="T36" s="141"/>
      <c r="U36" s="146"/>
    </row>
    <row r="37" spans="1:21">
      <c r="A37" s="3">
        <v>43805</v>
      </c>
      <c r="B37">
        <f>LN(NYSE!AD36/NYSE!AD35)</f>
        <v>1.2111989582283687E-2</v>
      </c>
      <c r="C37" s="137">
        <f>LN(NYSE!F36/NYSE!F35)</f>
        <v>2.0640363716179444E-2</v>
      </c>
      <c r="D37" s="137">
        <f>LN(NYSE!N36/NYSE!N35)</f>
        <v>1.963244920257403E-2</v>
      </c>
      <c r="E37" s="137">
        <f>LN(NYSE!V36/NYSE!V35)</f>
        <v>2.1258559921181752E-2</v>
      </c>
      <c r="F37" s="137">
        <f>LN(NASDAQ!AD36/NASDAQ!AD35)</f>
        <v>9.9645486657393961E-3</v>
      </c>
      <c r="G37" s="137">
        <f>LN(NASDAQ!F36/NASDAQ!F35)</f>
        <v>2.3115761488837613E-3</v>
      </c>
      <c r="H37" s="137">
        <f>LN(NASDAQ!N36/NASDAQ!N35)</f>
        <v>1.1789469756463397E-2</v>
      </c>
      <c r="I37">
        <f>LN(NASDAQ!V36/NASDAQ!V35)</f>
        <v>1.5945328312341825E-3</v>
      </c>
      <c r="K37" s="150"/>
      <c r="L37" s="151"/>
      <c r="M37" s="151"/>
      <c r="N37" s="141"/>
      <c r="O37" s="141"/>
      <c r="P37" s="141"/>
      <c r="Q37" s="141"/>
      <c r="R37" s="141"/>
      <c r="S37" s="141"/>
      <c r="T37" s="141"/>
      <c r="U37" s="146"/>
    </row>
    <row r="38" spans="1:21">
      <c r="A38" s="3">
        <v>43808</v>
      </c>
      <c r="B38">
        <f>LN(NYSE!AD37/NYSE!AD36)</f>
        <v>-3.7715405946754368E-3</v>
      </c>
      <c r="C38" s="137">
        <f>LN(NYSE!F37/NYSE!F36)</f>
        <v>-2.1755761075583084E-3</v>
      </c>
      <c r="D38" s="137">
        <f>LN(NYSE!N37/NYSE!N36)</f>
        <v>2.4272384381860876E-3</v>
      </c>
      <c r="E38" s="137">
        <f>LN(NYSE!V37/NYSE!V36)</f>
        <v>2.1673898664568883E-2</v>
      </c>
      <c r="F38" s="137">
        <f>LN(NASDAQ!AD37/NASDAQ!AD36)</f>
        <v>-4.0166127974075429E-3</v>
      </c>
      <c r="G38" s="137">
        <f>LN(NASDAQ!F37/NASDAQ!F36)</f>
        <v>-2.2930939671421062E-2</v>
      </c>
      <c r="H38" s="137">
        <f>LN(NASDAQ!N37/NASDAQ!N36)</f>
        <v>-3.0291530662728962E-3</v>
      </c>
      <c r="I38">
        <f>LN(NASDAQ!V37/NASDAQ!V36)</f>
        <v>7.9344294449734554E-3</v>
      </c>
      <c r="K38" s="150" t="s">
        <v>193</v>
      </c>
      <c r="L38" s="151"/>
      <c r="M38" s="151"/>
      <c r="N38" s="141"/>
      <c r="O38" s="141"/>
      <c r="P38" s="141"/>
      <c r="Q38" s="141"/>
      <c r="R38" s="141"/>
      <c r="S38" s="141"/>
      <c r="T38" s="141"/>
      <c r="U38" s="146"/>
    </row>
    <row r="39" spans="1:21" ht="15" thickBot="1">
      <c r="A39" s="3">
        <v>43809</v>
      </c>
      <c r="B39">
        <f>LN(NYSE!AD38/NYSE!AD37)</f>
        <v>-9.9939948237636063E-4</v>
      </c>
      <c r="C39" s="137">
        <f>LN(NYSE!F38/NYSE!F37)</f>
        <v>-4.8031446584982547E-3</v>
      </c>
      <c r="D39" s="137">
        <f>LN(NYSE!N38/NYSE!N37)</f>
        <v>-1.7319306369459203E-4</v>
      </c>
      <c r="E39" s="137">
        <f>LN(NYSE!V38/NYSE!V37)</f>
        <v>-1.5993312634207103E-2</v>
      </c>
      <c r="F39" s="137">
        <f>LN(NASDAQ!AD38/NASDAQ!AD37)</f>
        <v>-6.5557338452288685E-4</v>
      </c>
      <c r="G39" s="137">
        <f>LN(NASDAQ!F38/NASDAQ!F37)</f>
        <v>4.7139292736223838E-3</v>
      </c>
      <c r="H39" s="137">
        <f>LN(NASDAQ!N38/NASDAQ!N37)</f>
        <v>1.0562095363617E-2</v>
      </c>
      <c r="I39">
        <f>LN(NASDAQ!V38/NASDAQ!V37)</f>
        <v>-1.7539665064315962E-2</v>
      </c>
      <c r="K39" s="153"/>
      <c r="L39" s="154"/>
      <c r="M39" s="154"/>
      <c r="N39" s="155"/>
      <c r="O39" s="155"/>
      <c r="P39" s="155"/>
      <c r="Q39" s="155"/>
      <c r="R39" s="155"/>
      <c r="S39" s="155"/>
      <c r="T39" s="155"/>
      <c r="U39" s="156"/>
    </row>
    <row r="40" spans="1:21">
      <c r="A40" s="3">
        <v>43810</v>
      </c>
      <c r="B40">
        <f>LN(NYSE!AD39/NYSE!AD38)</f>
        <v>1.0603505594332025E-3</v>
      </c>
      <c r="C40" s="137">
        <f>LN(NYSE!F39/NYSE!F38)</f>
        <v>1.0450012186334722E-2</v>
      </c>
      <c r="D40" s="137">
        <f>LN(NYSE!N39/NYSE!N38)</f>
        <v>6.5595716941736371E-3</v>
      </c>
      <c r="E40" s="137">
        <f>LN(NYSE!V39/NYSE!V38)</f>
        <v>1.7707209648297459E-2</v>
      </c>
      <c r="F40" s="137">
        <f>LN(NASDAQ!AD39/NASDAQ!AD38)</f>
        <v>4.3856021384380524E-3</v>
      </c>
      <c r="G40" s="137">
        <f>LN(NASDAQ!F39/NASDAQ!F38)</f>
        <v>2.073279472541812E-2</v>
      </c>
      <c r="H40" s="137">
        <f>LN(NASDAQ!N39/NASDAQ!N38)</f>
        <v>-9.8040614246945046E-3</v>
      </c>
      <c r="I40">
        <f>LN(NASDAQ!V39/NASDAQ!V38)</f>
        <v>1.648534672316573E-2</v>
      </c>
    </row>
    <row r="41" spans="1:21">
      <c r="A41" s="3">
        <v>43811</v>
      </c>
      <c r="B41">
        <f>LN(NYSE!AD40/NYSE!AD39)</f>
        <v>7.8778708091941981E-3</v>
      </c>
      <c r="C41" s="137">
        <f>LN(NYSE!F40/NYSE!F39)</f>
        <v>3.2808481283042451E-2</v>
      </c>
      <c r="D41" s="137">
        <f>LN(NYSE!N40/NYSE!N39)</f>
        <v>-1.7194741282781372E-4</v>
      </c>
      <c r="E41" s="137">
        <f>LN(NYSE!V40/NYSE!V39)</f>
        <v>5.9129959797870446E-2</v>
      </c>
      <c r="F41" s="137">
        <f>LN(NASDAQ!AD40/NASDAQ!AD39)</f>
        <v>7.2844902101660185E-3</v>
      </c>
      <c r="G41" s="137">
        <f>LN(NASDAQ!F40/NASDAQ!F39)</f>
        <v>2.9095261081765099E-2</v>
      </c>
      <c r="H41" s="137">
        <f>LN(NASDAQ!N40/NASDAQ!N39)</f>
        <v>3.0269376342446563E-3</v>
      </c>
      <c r="I41">
        <f>LN(NASDAQ!V40/NASDAQ!V39)</f>
        <v>-5.288223506305814E-3</v>
      </c>
    </row>
    <row r="42" spans="1:21">
      <c r="A42" s="3">
        <v>43812</v>
      </c>
      <c r="B42">
        <f>LN(NYSE!AD41/NYSE!AD40)</f>
        <v>1.1836609231414176E-4</v>
      </c>
      <c r="C42" s="137">
        <f>LN(NYSE!F41/NYSE!F40)</f>
        <v>-1.5063351752682962E-2</v>
      </c>
      <c r="D42" s="137">
        <f>LN(NYSE!N41/NYSE!N40)</f>
        <v>-2.8628207914321198E-2</v>
      </c>
      <c r="E42" s="137">
        <f>LN(NYSE!V41/NYSE!V40)</f>
        <v>-2.4682542717224251E-2</v>
      </c>
      <c r="F42" s="137">
        <f>LN(NASDAQ!AD41/NASDAQ!AD40)</f>
        <v>2.0123051223603877E-3</v>
      </c>
      <c r="G42" s="137">
        <f>LN(NASDAQ!F41/NASDAQ!F40)</f>
        <v>-1.764531518143371E-2</v>
      </c>
      <c r="H42" s="137">
        <f>LN(NASDAQ!N41/NASDAQ!N40)</f>
        <v>-2.0997072484102024E-2</v>
      </c>
      <c r="I42">
        <f>LN(NASDAQ!V41/NASDAQ!V40)</f>
        <v>9.4987908420965557E-3</v>
      </c>
    </row>
    <row r="43" spans="1:21">
      <c r="A43" s="3">
        <v>43815</v>
      </c>
      <c r="B43">
        <f>LN(NYSE!AD42/NYSE!AD41)</f>
        <v>3.5659962907919232E-3</v>
      </c>
      <c r="C43" s="137">
        <f>LN(NYSE!F42/NYSE!F41)</f>
        <v>-6.1179990738239806E-3</v>
      </c>
      <c r="D43" s="137">
        <f>LN(NYSE!N42/NYSE!N41)</f>
        <v>3.5408905590995508E-4</v>
      </c>
      <c r="E43" s="137">
        <f>LN(NYSE!V42/NYSE!V41)</f>
        <v>-3.7554411518202287E-3</v>
      </c>
      <c r="F43" s="137">
        <f>LN(NASDAQ!AD42/NASDAQ!AD41)</f>
        <v>9.0433218770556711E-3</v>
      </c>
      <c r="G43" s="137">
        <f>LN(NASDAQ!F42/NASDAQ!F41)</f>
        <v>2.0680519383433592E-3</v>
      </c>
      <c r="H43" s="137">
        <f>LN(NASDAQ!N42/NASDAQ!N41)</f>
        <v>6.1537779475313407E-3</v>
      </c>
      <c r="I43">
        <f>LN(NASDAQ!V42/NASDAQ!V41)</f>
        <v>2.0276263575831427E-2</v>
      </c>
    </row>
    <row r="44" spans="1:21">
      <c r="A44" s="3">
        <v>43816</v>
      </c>
      <c r="B44">
        <f>LN(NYSE!AD43/NYSE!AD42)</f>
        <v>1.1068264017624104E-3</v>
      </c>
      <c r="C44" s="137">
        <f>LN(NYSE!F43/NYSE!F42)</f>
        <v>-6.8739010005978238E-3</v>
      </c>
      <c r="D44" s="137">
        <f>LN(NYSE!N43/NYSE!N42)</f>
        <v>1.1965501803341794E-2</v>
      </c>
      <c r="E44" s="137">
        <f>LN(NYSE!V43/NYSE!V42)</f>
        <v>8.326415793180976E-3</v>
      </c>
      <c r="F44" s="137">
        <f>LN(NASDAQ!AD43/NASDAQ!AD42)</f>
        <v>1.0352756119704275E-3</v>
      </c>
      <c r="G44" s="137">
        <f>LN(NASDAQ!F43/NASDAQ!F42)</f>
        <v>-1.163541517054157E-2</v>
      </c>
      <c r="H44" s="137">
        <f>LN(NASDAQ!N43/NASDAQ!N42)</f>
        <v>2.6804106176901688E-3</v>
      </c>
      <c r="I44">
        <f>LN(NASDAQ!V43/NASDAQ!V42)</f>
        <v>4.1088217533708764E-3</v>
      </c>
    </row>
    <row r="45" spans="1:21" ht="15" thickBot="1">
      <c r="A45" s="3">
        <v>43817</v>
      </c>
      <c r="B45">
        <f>LN(NYSE!AD44/NYSE!AD43)</f>
        <v>-9.8682067150085212E-4</v>
      </c>
      <c r="C45" s="137">
        <f>LN(NYSE!F44/NYSE!F43)</f>
        <v>7.5873398700029467E-3</v>
      </c>
      <c r="D45" s="137">
        <f>LN(NYSE!N44/NYSE!N43)</f>
        <v>-2.2763989525403806E-3</v>
      </c>
      <c r="E45" s="137">
        <f>LN(NYSE!V44/NYSE!V43)</f>
        <v>2.5784053679737823E-2</v>
      </c>
      <c r="F45" s="137">
        <f>LN(NASDAQ!AD44/NASDAQ!AD43)</f>
        <v>4.9627297386408938E-4</v>
      </c>
      <c r="G45" s="137">
        <f>LN(NASDAQ!F44/NASDAQ!F43)</f>
        <v>-5.8687776684119399E-3</v>
      </c>
      <c r="H45" s="137">
        <f>LN(NASDAQ!N44/NASDAQ!N43)</f>
        <v>2.0065076395049897E-2</v>
      </c>
      <c r="I45">
        <f>LN(NASDAQ!V44/NASDAQ!V43)</f>
        <v>-2.0523264265342928E-3</v>
      </c>
    </row>
    <row r="46" spans="1:21">
      <c r="A46" s="3">
        <v>43818</v>
      </c>
      <c r="B46">
        <f>LN(NYSE!AD45/NYSE!AD44)</f>
        <v>4.8636897059508499E-3</v>
      </c>
      <c r="C46" s="137">
        <f>LN(NYSE!F45/NYSE!F44)</f>
        <v>-1.0609483092817468E-2</v>
      </c>
      <c r="D46" s="137">
        <f>LN(NYSE!N45/NYSE!N44)</f>
        <v>-8.9813190294329385E-3</v>
      </c>
      <c r="E46" s="137">
        <f>LN(NYSE!V45/NYSE!V44)</f>
        <v>0</v>
      </c>
      <c r="F46" s="137">
        <f>LN(NASDAQ!AD45/NASDAQ!AD44)</f>
        <v>6.7151962684770293E-3</v>
      </c>
      <c r="G46" s="137">
        <f>LN(NASDAQ!F45/NASDAQ!F44)</f>
        <v>1.0505184566254962E-3</v>
      </c>
      <c r="H46" s="137">
        <f>LN(NASDAQ!N45/NASDAQ!N44)</f>
        <v>9.6979349326793297E-3</v>
      </c>
      <c r="I46">
        <f>LN(NASDAQ!V45/NASDAQ!V44)</f>
        <v>-1.2923451510658728E-2</v>
      </c>
      <c r="L46" s="420" t="s">
        <v>467</v>
      </c>
      <c r="M46" s="411" t="s">
        <v>459</v>
      </c>
      <c r="N46" s="411" t="s">
        <v>460</v>
      </c>
      <c r="O46" s="411" t="s">
        <v>461</v>
      </c>
      <c r="P46" s="411" t="s">
        <v>462</v>
      </c>
      <c r="Q46" s="411" t="s">
        <v>463</v>
      </c>
      <c r="R46" s="411" t="s">
        <v>464</v>
      </c>
      <c r="S46" s="411" t="s">
        <v>465</v>
      </c>
      <c r="T46" s="411" t="s">
        <v>466</v>
      </c>
    </row>
    <row r="47" spans="1:21">
      <c r="A47" s="3">
        <v>43819</v>
      </c>
      <c r="B47">
        <f>LN(NYSE!AD46/NYSE!AD45)</f>
        <v>2.749468095674508E-3</v>
      </c>
      <c r="C47" s="137">
        <f>LN(NYSE!F46/NYSE!F45)</f>
        <v>-3.175989878601398E-3</v>
      </c>
      <c r="D47" s="137">
        <f>LN(NYSE!N46/NYSE!N45)</f>
        <v>6.3481230784080368E-3</v>
      </c>
      <c r="E47" s="137">
        <f>LN(NYSE!V46/NYSE!V45)</f>
        <v>-2.5369583413258984E-2</v>
      </c>
      <c r="F47" s="137">
        <f>LN(NASDAQ!AD46/NASDAQ!AD45)</f>
        <v>4.2375825010181958E-3</v>
      </c>
      <c r="G47" s="137">
        <f>LN(NASDAQ!F46/NASDAQ!F45)</f>
        <v>-1.4808773782304708E-2</v>
      </c>
      <c r="H47" s="137">
        <f>LN(NASDAQ!N46/NASDAQ!N45)</f>
        <v>1.4372844001491848E-2</v>
      </c>
      <c r="I47">
        <f>LN(NASDAQ!V46/NASDAQ!V45)</f>
        <v>-1.3619874727800282E-2</v>
      </c>
      <c r="L47" s="200" t="s">
        <v>459</v>
      </c>
      <c r="M47" s="421">
        <v>1</v>
      </c>
      <c r="N47" s="200"/>
      <c r="O47" s="200"/>
      <c r="P47" s="200"/>
      <c r="Q47" s="423"/>
      <c r="R47" s="200"/>
      <c r="S47" s="200"/>
      <c r="T47" s="200"/>
    </row>
    <row r="48" spans="1:21">
      <c r="A48" s="3">
        <v>43822</v>
      </c>
      <c r="B48">
        <f>LN(NYSE!AD47/NYSE!AD46)</f>
        <v>3.3834507800783896E-3</v>
      </c>
      <c r="C48" s="137">
        <f>LN(NYSE!F47/NYSE!F46)</f>
        <v>1.0356829096990306E-2</v>
      </c>
      <c r="D48" s="137">
        <f>LN(NYSE!N47/NYSE!N46)</f>
        <v>-2.1115604606554107E-3</v>
      </c>
      <c r="E48" s="137">
        <f>LN(NYSE!V47/NYSE!V46)</f>
        <v>1.5217254711006824E-2</v>
      </c>
      <c r="F48" s="137">
        <f>LN(NASDAQ!AD47/NASDAQ!AD46)</f>
        <v>2.3155828298527608E-3</v>
      </c>
      <c r="G48" s="137">
        <f>LN(NASDAQ!F47/NASDAQ!F46)</f>
        <v>-4.6998627726851528E-3</v>
      </c>
      <c r="H48" s="137">
        <f>LN(NASDAQ!N47/NASDAQ!N46)</f>
        <v>-7.3210035476849265E-4</v>
      </c>
      <c r="I48">
        <f>LN(NASDAQ!V47/NASDAQ!V46)</f>
        <v>1.2578833307394373E-2</v>
      </c>
      <c r="L48" s="200" t="s">
        <v>460</v>
      </c>
      <c r="M48" s="421">
        <v>0.74095406073220171</v>
      </c>
      <c r="N48" s="200">
        <v>1</v>
      </c>
      <c r="O48" s="200"/>
      <c r="P48" s="200"/>
      <c r="Q48" s="423"/>
      <c r="R48" s="200"/>
      <c r="S48" s="200"/>
      <c r="T48" s="200"/>
    </row>
    <row r="49" spans="1:20">
      <c r="A49" s="3">
        <v>43823</v>
      </c>
      <c r="B49">
        <f>LN(NYSE!AD48/NYSE!AD47)</f>
        <v>-1.2644819734867053E-3</v>
      </c>
      <c r="C49" s="137">
        <f>LN(NYSE!F48/NYSE!F47)</f>
        <v>3.1434191866728236E-3</v>
      </c>
      <c r="D49" s="137">
        <f>LN(NYSE!N48/NYSE!N47)</f>
        <v>-1.9395034171614004E-3</v>
      </c>
      <c r="E49" s="137">
        <f>LN(NYSE!V48/NYSE!V47)</f>
        <v>8.1608722777152165E-4</v>
      </c>
      <c r="F49" s="137">
        <f>LN(NASDAQ!AD48/NASDAQ!AD47)</f>
        <v>8.0783084225193611E-4</v>
      </c>
      <c r="G49" s="137">
        <f>LN(NASDAQ!F48/NASDAQ!F47)</f>
        <v>9.5897657406373397E-3</v>
      </c>
      <c r="H49" s="137">
        <f>LN(NASDAQ!N48/NASDAQ!N47)</f>
        <v>1.4637021153183526E-3</v>
      </c>
      <c r="I49">
        <f>LN(NASDAQ!V48/NASDAQ!V47)</f>
        <v>1.2422466276222089E-2</v>
      </c>
      <c r="L49" s="200" t="s">
        <v>461</v>
      </c>
      <c r="M49" s="421">
        <v>0.8261974695247003</v>
      </c>
      <c r="N49" s="200">
        <v>0.74845963616533573</v>
      </c>
      <c r="O49" s="200">
        <v>1</v>
      </c>
      <c r="P49" s="200"/>
      <c r="Q49" s="423"/>
      <c r="R49" s="200"/>
      <c r="S49" s="200"/>
      <c r="T49" s="200"/>
    </row>
    <row r="50" spans="1:20">
      <c r="A50" s="3">
        <v>43825</v>
      </c>
      <c r="B50">
        <f>LN(NYSE!AD49/NYSE!AD48)</f>
        <v>3.7083439579941881E-3</v>
      </c>
      <c r="C50" s="137">
        <f>LN(NYSE!F49/NYSE!F48)</f>
        <v>8.9469823245162845E-3</v>
      </c>
      <c r="D50" s="137">
        <f>LN(NYSE!N49/NYSE!N48)</f>
        <v>2.4678116813725316E-3</v>
      </c>
      <c r="E50" s="137">
        <f>LN(NYSE!V49/NYSE!V48)</f>
        <v>4.0771027283858613E-4</v>
      </c>
      <c r="F50" s="137">
        <f>LN(NASDAQ!AD49/NASDAQ!AD48)</f>
        <v>7.7339715382884209E-3</v>
      </c>
      <c r="G50" s="137">
        <f>LN(NASDAQ!F49/NASDAQ!F48)</f>
        <v>-1.2162662061489065E-2</v>
      </c>
      <c r="H50" s="137">
        <f>LN(NASDAQ!N49/NASDAQ!N48)</f>
        <v>1.3437477768664642E-2</v>
      </c>
      <c r="I50">
        <f>LN(NASDAQ!V49/NASDAQ!V48)</f>
        <v>-1.1381424855816143E-2</v>
      </c>
      <c r="L50" s="200" t="s">
        <v>462</v>
      </c>
      <c r="M50" s="421">
        <v>0.75202357311473988</v>
      </c>
      <c r="N50" s="200">
        <v>0.82915614409995575</v>
      </c>
      <c r="O50" s="200">
        <v>0.70484729581614947</v>
      </c>
      <c r="P50" s="200">
        <v>1</v>
      </c>
      <c r="Q50" s="423"/>
      <c r="R50" s="200"/>
      <c r="S50" s="200"/>
      <c r="T50" s="200"/>
    </row>
    <row r="51" spans="1:20">
      <c r="A51" s="3">
        <v>43826</v>
      </c>
      <c r="B51">
        <f>LN(NYSE!AD50/NYSE!AD49)</f>
        <v>8.3361405702182291E-4</v>
      </c>
      <c r="C51" s="137">
        <f>LN(NYSE!F50/NYSE!F49)</f>
        <v>-1.3092584686859515E-2</v>
      </c>
      <c r="D51" s="137">
        <f>LN(NYSE!N50/NYSE!N49)</f>
        <v>-2.1149097818067542E-3</v>
      </c>
      <c r="E51" s="137">
        <f>LN(NYSE!V50/NYSE!V49)</f>
        <v>-1.271819073648907E-2</v>
      </c>
      <c r="F51" s="137">
        <f>LN(NASDAQ!AD50/NASDAQ!AD49)</f>
        <v>-1.7493512097536772E-3</v>
      </c>
      <c r="G51" s="137">
        <f>LN(NASDAQ!F50/NASDAQ!F49)</f>
        <v>-8.5911612259632181E-4</v>
      </c>
      <c r="H51" s="137">
        <f>LN(NASDAQ!N50/NASDAQ!N49)</f>
        <v>-2.6317194465520406E-2</v>
      </c>
      <c r="I51">
        <f>LN(NASDAQ!V50/NASDAQ!V49)</f>
        <v>-7.310627066020375E-3</v>
      </c>
      <c r="L51" s="200" t="s">
        <v>463</v>
      </c>
      <c r="M51" s="421">
        <v>0.9280494305474849</v>
      </c>
      <c r="N51" s="200">
        <v>0.64980666635498996</v>
      </c>
      <c r="O51" s="200">
        <v>0.72308053444879705</v>
      </c>
      <c r="P51" s="200">
        <v>0.6609995831865646</v>
      </c>
      <c r="Q51" s="423">
        <v>1</v>
      </c>
      <c r="R51" s="200"/>
      <c r="S51" s="200"/>
      <c r="T51" s="200"/>
    </row>
    <row r="52" spans="1:20">
      <c r="A52" s="3">
        <v>43829</v>
      </c>
      <c r="B52">
        <f>LN(NYSE!AD51/NYSE!AD50)</f>
        <v>-6.4131712306218407E-3</v>
      </c>
      <c r="C52" s="137">
        <f>LN(NYSE!F51/NYSE!F50)</f>
        <v>-1.1525798437341611E-2</v>
      </c>
      <c r="D52" s="137">
        <f>LN(NYSE!N51/NYSE!N50)</f>
        <v>-3.5066813535747244E-3</v>
      </c>
      <c r="E52" s="137">
        <f>LN(NYSE!V51/NYSE!V50)</f>
        <v>-4.5519738649198588E-3</v>
      </c>
      <c r="F52" s="137">
        <f>LN(NASDAQ!AD51/NASDAQ!AD50)</f>
        <v>-6.7544621448313597E-3</v>
      </c>
      <c r="G52" s="137">
        <f>LN(NASDAQ!F51/NASDAQ!F50)</f>
        <v>-4.5224842935077027E-3</v>
      </c>
      <c r="H52" s="137">
        <f>LN(NASDAQ!N51/NASDAQ!N50)</f>
        <v>-1.9824856474034303E-2</v>
      </c>
      <c r="I52">
        <f>LN(NASDAQ!V51/NASDAQ!V50)</f>
        <v>-9.478782140963711E-3</v>
      </c>
      <c r="L52" s="200" t="s">
        <v>464</v>
      </c>
      <c r="M52" s="421">
        <v>0.72959525096650091</v>
      </c>
      <c r="N52" s="200">
        <v>0.68074982736637846</v>
      </c>
      <c r="O52" s="200">
        <v>0.73454955667701793</v>
      </c>
      <c r="P52" s="200">
        <v>0.67912240534985313</v>
      </c>
      <c r="Q52" s="423">
        <v>0.6278694710331264</v>
      </c>
      <c r="R52" s="200">
        <v>1</v>
      </c>
      <c r="S52" s="200"/>
      <c r="T52" s="200"/>
    </row>
    <row r="53" spans="1:20">
      <c r="A53" s="3">
        <v>43830</v>
      </c>
      <c r="B53">
        <f>LN(NYSE!AD52/NYSE!AD51)</f>
        <v>2.6771262139819586E-3</v>
      </c>
      <c r="C53" s="137">
        <f>LN(NYSE!F52/NYSE!F51)</f>
        <v>1.6384317275400691E-2</v>
      </c>
      <c r="D53" s="137">
        <f>LN(NYSE!N52/NYSE!N51)</f>
        <v>3.5599366739238435E-3</v>
      </c>
      <c r="E53" s="137">
        <f>LN(NYSE!V52/NYSE!V51)</f>
        <v>2.0715784810712372E-3</v>
      </c>
      <c r="F53" s="137">
        <f>LN(NASDAQ!AD52/NASDAQ!AD51)</f>
        <v>2.9700322172063307E-3</v>
      </c>
      <c r="G53" s="137">
        <f>LN(NASDAQ!F52/NASDAQ!F51)</f>
        <v>3.6626294557118308E-3</v>
      </c>
      <c r="H53" s="137">
        <f>LN(NASDAQ!N52/NASDAQ!N51)</f>
        <v>-2.6480019323926016E-3</v>
      </c>
      <c r="I53">
        <f>LN(NASDAQ!V52/NASDAQ!V51)</f>
        <v>3.1695344791838592E-3</v>
      </c>
      <c r="L53" s="200" t="s">
        <v>465</v>
      </c>
      <c r="M53" s="421">
        <v>0.57571237184724766</v>
      </c>
      <c r="N53" s="200">
        <v>0.45518377938852217</v>
      </c>
      <c r="O53" s="200">
        <v>0.51081102627917219</v>
      </c>
      <c r="P53" s="200">
        <v>0.47708968008893515</v>
      </c>
      <c r="Q53" s="423">
        <v>0.53117153291382779</v>
      </c>
      <c r="R53" s="200">
        <v>0.51807735730188231</v>
      </c>
      <c r="S53" s="200">
        <v>1</v>
      </c>
      <c r="T53" s="200"/>
    </row>
    <row r="54" spans="1:20" ht="15" thickBot="1">
      <c r="A54" s="3">
        <v>43832</v>
      </c>
      <c r="B54">
        <f>LN(NYSE!AD53/NYSE!AD52)</f>
        <v>1.1509522963822572E-2</v>
      </c>
      <c r="C54" s="137">
        <f>LN(NYSE!F53/NYSE!F52)</f>
        <v>-1.5515264063933323E-2</v>
      </c>
      <c r="D54" s="137">
        <f>LN(NYSE!N53/NYSE!N52)</f>
        <v>-2.0826521972254177E-2</v>
      </c>
      <c r="E54" s="137">
        <f>LN(NYSE!V53/NYSE!V52)</f>
        <v>-1.2075823310822659E-2</v>
      </c>
      <c r="F54" s="137">
        <f>LN(NASDAQ!AD53/NASDAQ!AD52)</f>
        <v>1.3240404991394174E-2</v>
      </c>
      <c r="G54" s="137">
        <f>LN(NASDAQ!F53/NASDAQ!F52)</f>
        <v>-1.0593543443793488E-2</v>
      </c>
      <c r="H54" s="137">
        <f>LN(NASDAQ!N53/NASDAQ!N52)</f>
        <v>-1.1369696407746907E-3</v>
      </c>
      <c r="I54">
        <f>LN(NASDAQ!V53/NASDAQ!V52)</f>
        <v>-2.4020360862264244E-2</v>
      </c>
      <c r="L54" s="201" t="s">
        <v>466</v>
      </c>
      <c r="M54" s="422">
        <v>0.59443365620332111</v>
      </c>
      <c r="N54" s="201">
        <v>0.47408628118157758</v>
      </c>
      <c r="O54" s="201">
        <v>0.50968374097615987</v>
      </c>
      <c r="P54" s="201">
        <v>0.55569603433322023</v>
      </c>
      <c r="Q54" s="424">
        <v>0.50655261221903836</v>
      </c>
      <c r="R54" s="201">
        <v>0.55319305282742381</v>
      </c>
      <c r="S54" s="201">
        <v>0.4573921591612245</v>
      </c>
      <c r="T54" s="201">
        <v>1</v>
      </c>
    </row>
    <row r="55" spans="1:20">
      <c r="A55" s="3">
        <v>43833</v>
      </c>
      <c r="B55">
        <f>LN(NYSE!AD54/NYSE!AD53)</f>
        <v>-8.1358690656520433E-3</v>
      </c>
      <c r="C55" s="137">
        <f>LN(NYSE!F54/NYSE!F53)</f>
        <v>-2.2252360286787357E-2</v>
      </c>
      <c r="D55" s="137">
        <f>LN(NYSE!N54/NYSE!N53)</f>
        <v>-1.3332352192770933E-2</v>
      </c>
      <c r="E55" s="137">
        <f>LN(NYSE!V54/NYSE!V53)</f>
        <v>-3.062768226760024E-2</v>
      </c>
      <c r="F55" s="137">
        <f>LN(NASDAQ!AD54/NASDAQ!AD53)</f>
        <v>-7.8862062639782175E-3</v>
      </c>
      <c r="G55" s="137">
        <f>LN(NASDAQ!F54/NASDAQ!F53)</f>
        <v>8.6904106727875882E-4</v>
      </c>
      <c r="H55" s="137">
        <f>LN(NASDAQ!N54/NASDAQ!N53)</f>
        <v>7.1792746332639719E-3</v>
      </c>
      <c r="I55">
        <f>LN(NASDAQ!V54/NASDAQ!V53)</f>
        <v>8.0710476754505614E-3</v>
      </c>
    </row>
    <row r="56" spans="1:20">
      <c r="A56" s="3">
        <v>43836</v>
      </c>
      <c r="B56">
        <f>LN(NYSE!AD55/NYSE!AD54)</f>
        <v>2.389330633188815E-3</v>
      </c>
      <c r="C56" s="137">
        <f>LN(NYSE!F55/NYSE!F54)</f>
        <v>1.7463142511928025E-2</v>
      </c>
      <c r="D56" s="137">
        <f>LN(NYSE!N55/NYSE!N54)</f>
        <v>-8.4934150067203333E-3</v>
      </c>
      <c r="E56" s="137">
        <f>LN(NYSE!V55/NYSE!V54)</f>
        <v>-3.8953576608615086E-3</v>
      </c>
      <c r="F56" s="137">
        <f>LN(NASDAQ!AD55/NASDAQ!AD54)</f>
        <v>5.6046493740816864E-3</v>
      </c>
      <c r="G56" s="137">
        <f>LN(NASDAQ!F55/NASDAQ!F54)</f>
        <v>-1.1136651512614436E-2</v>
      </c>
      <c r="H56" s="137">
        <f>LN(NASDAQ!N55/NASDAQ!N54)</f>
        <v>4.1330071454183824E-3</v>
      </c>
      <c r="I56">
        <f>LN(NASDAQ!V55/NASDAQ!V54)</f>
        <v>3.7443184446732517E-3</v>
      </c>
    </row>
    <row r="57" spans="1:20">
      <c r="A57" s="3">
        <v>43837</v>
      </c>
      <c r="B57">
        <f>LN(NYSE!AD56/NYSE!AD55)</f>
        <v>-4.1790011239048195E-3</v>
      </c>
      <c r="C57" s="137">
        <f>LN(NYSE!F56/NYSE!F55)</f>
        <v>-7.5934468896158925E-3</v>
      </c>
      <c r="D57" s="137">
        <f>LN(NYSE!N56/NYSE!N55)</f>
        <v>-2.2275220607545915E-3</v>
      </c>
      <c r="E57" s="137">
        <f>LN(NYSE!V56/NYSE!V55)</f>
        <v>-1.5294166586721241E-2</v>
      </c>
      <c r="F57" s="137">
        <f>LN(NASDAQ!AD56/NASDAQ!AD55)</f>
        <v>-3.1859328452831485E-4</v>
      </c>
      <c r="G57" s="137">
        <f>LN(NASDAQ!F56/NASDAQ!F55)</f>
        <v>1.3165541744869778E-3</v>
      </c>
      <c r="H57" s="137">
        <f>LN(NASDAQ!N56/NASDAQ!N55)</f>
        <v>-2.8524382689617076E-2</v>
      </c>
      <c r="I57">
        <f>LN(NASDAQ!V56/NASDAQ!V55)</f>
        <v>-5.3402967396967487E-4</v>
      </c>
    </row>
    <row r="58" spans="1:20">
      <c r="A58" s="3">
        <v>43838</v>
      </c>
      <c r="B58">
        <f>LN(NYSE!AD57/NYSE!AD56)</f>
        <v>5.6310499536832469E-3</v>
      </c>
      <c r="C58" s="137">
        <f>LN(NYSE!F57/NYSE!F56)</f>
        <v>-4.2601050711331689E-3</v>
      </c>
      <c r="D58" s="137">
        <f>LN(NYSE!N57/NYSE!N56)</f>
        <v>-2.4188638832860743E-3</v>
      </c>
      <c r="E58" s="137">
        <f>LN(NYSE!V57/NYSE!V56)</f>
        <v>7.4578565615097975E-3</v>
      </c>
      <c r="F58" s="137">
        <f>LN(NASDAQ!AD57/NASDAQ!AD56)</f>
        <v>6.6667743316857226E-3</v>
      </c>
      <c r="G58" s="137">
        <f>LN(NASDAQ!F57/NASDAQ!F56)</f>
        <v>-1.5362427067763648E-3</v>
      </c>
      <c r="H58" s="137">
        <f>LN(NASDAQ!N57/NASDAQ!N56)</f>
        <v>-4.6404895527506033E-3</v>
      </c>
      <c r="I58">
        <f>LN(NASDAQ!V57/NASDAQ!V56)</f>
        <v>1.2211474666885099E-2</v>
      </c>
    </row>
    <row r="59" spans="1:20">
      <c r="A59" s="3">
        <v>43839</v>
      </c>
      <c r="B59">
        <f>LN(NYSE!AD58/NYSE!AD57)</f>
        <v>7.3415664691683516E-3</v>
      </c>
      <c r="C59" s="137">
        <f>LN(NYSE!F58/NYSE!F57)</f>
        <v>-2.6532783444186241E-3</v>
      </c>
      <c r="D59" s="137">
        <f>LN(NYSE!N58/NYSE!N57)</f>
        <v>-3.3588388117426816E-3</v>
      </c>
      <c r="E59" s="137">
        <f>LN(NYSE!V58/NYSE!V57)</f>
        <v>-2.625764174587689E-3</v>
      </c>
      <c r="F59" s="137">
        <f>LN(NASDAQ!AD58/NASDAQ!AD57)</f>
        <v>8.0937320443257143E-3</v>
      </c>
      <c r="G59" s="137">
        <f>LN(NASDAQ!F58/NASDAQ!F57)</f>
        <v>-1.3043218803940724E-2</v>
      </c>
      <c r="H59" s="137">
        <f>LN(NASDAQ!N58/NASDAQ!N57)</f>
        <v>7.7220732369308997E-3</v>
      </c>
      <c r="I59">
        <f>LN(NASDAQ!V58/NASDAQ!V57)</f>
        <v>6.3124609252687451E-3</v>
      </c>
    </row>
    <row r="60" spans="1:20">
      <c r="A60" s="3">
        <v>43840</v>
      </c>
      <c r="B60">
        <f>LN(NYSE!AD59/NYSE!AD58)</f>
        <v>-4.608153410704508E-3</v>
      </c>
      <c r="C60" s="137">
        <f>LN(NYSE!F59/NYSE!F58)</f>
        <v>-8.8587286896650574E-4</v>
      </c>
      <c r="D60" s="137">
        <f>LN(NYSE!N59/NYSE!N58)</f>
        <v>-1.3738827322024479E-2</v>
      </c>
      <c r="E60" s="137">
        <f>LN(NYSE!V59/NYSE!V58)</f>
        <v>-1.013009220235752E-2</v>
      </c>
      <c r="F60" s="137">
        <f>LN(NASDAQ!AD59/NASDAQ!AD58)</f>
        <v>-2.6731544956666172E-3</v>
      </c>
      <c r="G60" s="137">
        <f>LN(NASDAQ!F59/NASDAQ!F58)</f>
        <v>8.8972333724156001E-4</v>
      </c>
      <c r="H60" s="137">
        <f>LN(NASDAQ!N59/NASDAQ!N58)</f>
        <v>3.8387703447141886E-3</v>
      </c>
      <c r="I60">
        <f>LN(NASDAQ!V59/NASDAQ!V58)</f>
        <v>-1.3196268598601835E-2</v>
      </c>
    </row>
    <row r="61" spans="1:20">
      <c r="A61" s="3">
        <v>43843</v>
      </c>
      <c r="B61">
        <f>LN(NYSE!AD60/NYSE!AD59)</f>
        <v>2.8851593419368694E-3</v>
      </c>
      <c r="C61" s="137">
        <f>LN(NYSE!F60/NYSE!F59)</f>
        <v>1.8007700791839377E-2</v>
      </c>
      <c r="D61" s="137">
        <f>LN(NYSE!N60/NYSE!N59)</f>
        <v>1.130587247387866E-2</v>
      </c>
      <c r="E61" s="137">
        <f>LN(NYSE!V60/NYSE!V59)</f>
        <v>1.8856122794960843E-2</v>
      </c>
      <c r="F61" s="137">
        <f>LN(NASDAQ!AD60/NASDAQ!AD59)</f>
        <v>1.030415205097384E-2</v>
      </c>
      <c r="G61" s="137">
        <f>LN(NASDAQ!F60/NASDAQ!F59)</f>
        <v>2.8860116795691453E-3</v>
      </c>
      <c r="H61" s="137">
        <f>LN(NASDAQ!N60/NASDAQ!N59)</f>
        <v>2.0103054643801362E-2</v>
      </c>
      <c r="I61">
        <f>LN(NASDAQ!V60/NASDAQ!V59)</f>
        <v>-6.9314692767722024E-3</v>
      </c>
    </row>
    <row r="62" spans="1:20">
      <c r="A62" s="3">
        <v>43844</v>
      </c>
      <c r="B62">
        <f>LN(NYSE!AD61/NYSE!AD60)</f>
        <v>1.1277785174648078E-3</v>
      </c>
      <c r="C62" s="137">
        <f>LN(NYSE!F61/NYSE!F60)</f>
        <v>1.8686928153235596E-2</v>
      </c>
      <c r="D62" s="137">
        <f>LN(NYSE!N61/NYSE!N60)</f>
        <v>1.1735305206530235E-2</v>
      </c>
      <c r="E62" s="137">
        <f>LN(NYSE!V61/NYSE!V60)</f>
        <v>8.2197839533010887E-3</v>
      </c>
      <c r="F62" s="137">
        <f>LN(NASDAQ!AD61/NASDAQ!AD60)</f>
        <v>-2.4398709110367411E-3</v>
      </c>
      <c r="G62" s="137">
        <f>LN(NASDAQ!F61/NASDAQ!F60)</f>
        <v>5.0856747524108837E-3</v>
      </c>
      <c r="H62" s="137">
        <f>LN(NASDAQ!N61/NASDAQ!N60)</f>
        <v>5.990350171823906E-3</v>
      </c>
      <c r="I62">
        <f>LN(NASDAQ!V61/NASDAQ!V60)</f>
        <v>3.2050901888842158E-3</v>
      </c>
    </row>
    <row r="63" spans="1:20">
      <c r="A63" s="3">
        <v>43845</v>
      </c>
      <c r="B63">
        <f>LN(NYSE!AD62/NYSE!AD61)</f>
        <v>3.1240650506683286E-3</v>
      </c>
      <c r="C63" s="137">
        <f>LN(NYSE!F62/NYSE!F61)</f>
        <v>1.5652767224697184E-3</v>
      </c>
      <c r="D63" s="137">
        <f>LN(NYSE!N62/NYSE!N61)</f>
        <v>-1.0611664423022037E-2</v>
      </c>
      <c r="E63" s="137">
        <f>LN(NYSE!V62/NYSE!V61)</f>
        <v>4.2992410939605595E-3</v>
      </c>
      <c r="F63" s="137">
        <f>LN(NASDAQ!AD62/NASDAQ!AD61)</f>
        <v>7.9633769159531849E-4</v>
      </c>
      <c r="G63" s="137">
        <f>LN(NASDAQ!F62/NASDAQ!F61)</f>
        <v>4.4100254624226438E-4</v>
      </c>
      <c r="H63" s="137">
        <f>LN(NASDAQ!N62/NASDAQ!N61)</f>
        <v>4.09759656648936E-3</v>
      </c>
      <c r="I63">
        <f>LN(NASDAQ!V62/NASDAQ!V61)</f>
        <v>-2.6701497492958807E-3</v>
      </c>
    </row>
    <row r="64" spans="1:20">
      <c r="A64" s="3">
        <v>43846</v>
      </c>
      <c r="B64">
        <f>LN(NYSE!AD63/NYSE!AD62)</f>
        <v>9.1696074455297691E-3</v>
      </c>
      <c r="C64" s="137">
        <f>LN(NYSE!F63/NYSE!F62)</f>
        <v>1.3136735265881336E-2</v>
      </c>
      <c r="D64" s="137">
        <f>LN(NYSE!N63/NYSE!N62)</f>
        <v>-1.4984362374947837E-3</v>
      </c>
      <c r="E64" s="137">
        <f>LN(NYSE!V63/NYSE!V62)</f>
        <v>5.1348619723193944E-3</v>
      </c>
      <c r="F64" s="137">
        <f>LN(NASDAQ!AD63/NASDAQ!AD62)</f>
        <v>1.057493594027748E-2</v>
      </c>
      <c r="G64" s="137">
        <f>LN(NASDAQ!F63/NASDAQ!F62)</f>
        <v>1.3358341445735E-2</v>
      </c>
      <c r="H64" s="137">
        <f>LN(NASDAQ!N63/NASDAQ!N62)</f>
        <v>3.6858740030231346E-2</v>
      </c>
      <c r="I64">
        <f>LN(NASDAQ!V63/NASDAQ!V62)</f>
        <v>2.898747689166159E-2</v>
      </c>
    </row>
    <row r="65" spans="1:9">
      <c r="A65" s="3">
        <v>43847</v>
      </c>
      <c r="B65">
        <f>LN(NYSE!AD64/NYSE!AD63)</f>
        <v>1.720806873616377E-3</v>
      </c>
      <c r="C65" s="137">
        <f>LN(NYSE!F64/NYSE!F63)</f>
        <v>-9.8287961515420652E-4</v>
      </c>
      <c r="D65" s="137">
        <f>LN(NYSE!N64/NYSE!N63)</f>
        <v>8.5854529971613937E-3</v>
      </c>
      <c r="E65" s="137">
        <f>LN(NYSE!V64/NYSE!V63)</f>
        <v>-3.4203100002735492E-3</v>
      </c>
      <c r="F65" s="137">
        <f>LN(NASDAQ!AD64/NASDAQ!AD63)</f>
        <v>3.3938395623267347E-3</v>
      </c>
      <c r="G65" s="137">
        <f>LN(NASDAQ!F64/NASDAQ!F63)</f>
        <v>4.3412420952579191E-3</v>
      </c>
      <c r="H65" s="137">
        <f>LN(NASDAQ!N64/NASDAQ!N63)</f>
        <v>1.7898308527360713E-3</v>
      </c>
      <c r="I65">
        <f>LN(NASDAQ!V64/NASDAQ!V63)</f>
        <v>1.038443320110475E-3</v>
      </c>
    </row>
    <row r="66" spans="1:9">
      <c r="A66" s="3">
        <v>43851</v>
      </c>
      <c r="B66">
        <f>LN(NYSE!AD65/NYSE!AD64)</f>
        <v>-5.1947433645742509E-3</v>
      </c>
      <c r="C66" s="137">
        <f>LN(NYSE!F65/NYSE!F64)</f>
        <v>-1.8715996684291875E-2</v>
      </c>
      <c r="D66" s="137">
        <f>LN(NYSE!N65/NYSE!N64)</f>
        <v>-2.7316442145022386E-2</v>
      </c>
      <c r="E66" s="137">
        <f>LN(NYSE!V65/NYSE!V64)</f>
        <v>-2.5153053550908147E-2</v>
      </c>
      <c r="F66" s="137">
        <f>LN(NASDAQ!AD65/NASDAQ!AD64)</f>
        <v>-1.9329538661454863E-3</v>
      </c>
      <c r="G66" s="137">
        <f>LN(NASDAQ!F65/NASDAQ!F64)</f>
        <v>-3.1462322486032708E-2</v>
      </c>
      <c r="H66" s="137">
        <f>LN(NASDAQ!N65/NASDAQ!N64)</f>
        <v>-2.4987682061790032E-2</v>
      </c>
      <c r="I66">
        <f>LN(NASDAQ!V65/NASDAQ!V64)</f>
        <v>-1.5690709301327398E-2</v>
      </c>
    </row>
    <row r="67" spans="1:9">
      <c r="A67" s="3">
        <v>43852</v>
      </c>
      <c r="B67">
        <f>LN(NYSE!AD66/NYSE!AD65)</f>
        <v>-3.3467440142271807E-4</v>
      </c>
      <c r="C67" s="137">
        <f>LN(NYSE!F66/NYSE!F65)</f>
        <v>-3.081189176501337E-2</v>
      </c>
      <c r="D67" s="137">
        <f>LN(NYSE!N66/NYSE!N65)</f>
        <v>-7.4762561051197858E-3</v>
      </c>
      <c r="E67" s="137">
        <f>LN(NYSE!V66/NYSE!V65)</f>
        <v>-1.7276296832710994E-2</v>
      </c>
      <c r="F67" s="137">
        <f>LN(NASDAQ!AD66/NASDAQ!AD65)</f>
        <v>1.3820585354747444E-3</v>
      </c>
      <c r="G67" s="137">
        <f>LN(NASDAQ!F66/NASDAQ!F65)</f>
        <v>-3.5826341620660354E-3</v>
      </c>
      <c r="H67" s="137">
        <f>LN(NASDAQ!N66/NASDAQ!N65)</f>
        <v>-1.106211738795968E-2</v>
      </c>
      <c r="I67">
        <f>LN(NASDAQ!V66/NASDAQ!V65)</f>
        <v>-1.9697211643748738E-2</v>
      </c>
    </row>
    <row r="68" spans="1:9">
      <c r="A68" s="3">
        <v>43853</v>
      </c>
      <c r="B68">
        <f>LN(NYSE!AD67/NYSE!AD66)</f>
        <v>-8.9738893865278998E-4</v>
      </c>
      <c r="C68" s="137">
        <f>LN(NYSE!F67/NYSE!F66)</f>
        <v>-3.1043477157144828E-3</v>
      </c>
      <c r="D68" s="137">
        <f>LN(NYSE!N67/NYSE!N66)</f>
        <v>-4.2422610316816432E-3</v>
      </c>
      <c r="E68" s="137">
        <f>LN(NYSE!V67/NYSE!V66)</f>
        <v>1.4197258594971405E-2</v>
      </c>
      <c r="F68" s="137">
        <f>LN(NASDAQ!AD67/NASDAQ!AD66)</f>
        <v>1.9919828797207739E-3</v>
      </c>
      <c r="G68" s="137">
        <f>LN(NASDAQ!F67/NASDAQ!F66)</f>
        <v>-1.0145421165164686E-2</v>
      </c>
      <c r="H68" s="137">
        <f>LN(NASDAQ!N67/NASDAQ!N66)</f>
        <v>-1.1129269512761173E-3</v>
      </c>
      <c r="I68">
        <f>LN(NASDAQ!V67/NASDAQ!V66)</f>
        <v>-5.3907980262611985E-3</v>
      </c>
    </row>
    <row r="69" spans="1:9">
      <c r="A69" s="3">
        <v>43854</v>
      </c>
      <c r="B69">
        <f>LN(NYSE!AD68/NYSE!AD67)</f>
        <v>-5.8593426937328507E-3</v>
      </c>
      <c r="C69" s="137">
        <f>LN(NYSE!F68/NYSE!F67)</f>
        <v>-2.351988120722151E-2</v>
      </c>
      <c r="D69" s="137">
        <f>LN(NYSE!N68/NYSE!N67)</f>
        <v>-2.7823110486055125E-2</v>
      </c>
      <c r="E69" s="137">
        <f>LN(NYSE!V68/NYSE!V67)</f>
        <v>-1.9124494611793413E-2</v>
      </c>
      <c r="F69" s="137">
        <f>LN(NASDAQ!AD68/NASDAQ!AD67)</f>
        <v>-9.3571752282191594E-3</v>
      </c>
      <c r="G69" s="137">
        <f>LN(NASDAQ!F68/NASDAQ!F67)</f>
        <v>-1.047848574882896E-2</v>
      </c>
      <c r="H69" s="137">
        <f>LN(NASDAQ!N68/NASDAQ!N67)</f>
        <v>-2.7852716734578651E-2</v>
      </c>
      <c r="I69">
        <f>LN(NASDAQ!V68/NASDAQ!V67)</f>
        <v>-2.7954685845828324E-2</v>
      </c>
    </row>
    <row r="70" spans="1:9">
      <c r="A70" s="3">
        <v>43857</v>
      </c>
      <c r="B70">
        <f>LN(NYSE!AD69/NYSE!AD68)</f>
        <v>-1.5782178801554986E-2</v>
      </c>
      <c r="C70" s="137">
        <f>LN(NYSE!F69/NYSE!F68)</f>
        <v>-3.2193850115035449E-2</v>
      </c>
      <c r="D70" s="137">
        <f>LN(NYSE!N69/NYSE!N68)</f>
        <v>-2.3114251358128321E-2</v>
      </c>
      <c r="E70" s="137">
        <f>LN(NYSE!V69/NYSE!V68)</f>
        <v>-5.9194214790177967E-2</v>
      </c>
      <c r="F70" s="137">
        <f>LN(NASDAQ!AD69/NASDAQ!AD68)</f>
        <v>-1.9031515692963935E-2</v>
      </c>
      <c r="G70" s="137">
        <f>LN(NASDAQ!F69/NASDAQ!F68)</f>
        <v>-1.0820844093341955E-2</v>
      </c>
      <c r="H70" s="137">
        <f>LN(NASDAQ!N69/NASDAQ!N68)</f>
        <v>-4.5907052108407533E-3</v>
      </c>
      <c r="I70">
        <f>LN(NASDAQ!V69/NASDAQ!V68)</f>
        <v>-1.9080322819776042E-2</v>
      </c>
    </row>
    <row r="71" spans="1:9">
      <c r="A71" s="3">
        <v>43858</v>
      </c>
      <c r="B71">
        <f>LN(NYSE!AD70/NYSE!AD69)</f>
        <v>6.533492916707107E-3</v>
      </c>
      <c r="C71" s="137">
        <f>LN(NYSE!F70/NYSE!F69)</f>
        <v>4.9967976848416034E-3</v>
      </c>
      <c r="D71" s="137">
        <f>LN(NYSE!N70/NYSE!N69)</f>
        <v>5.8793804395648264E-3</v>
      </c>
      <c r="E71" s="137">
        <f>LN(NYSE!V70/NYSE!V69)</f>
        <v>1.9344732732680579E-2</v>
      </c>
      <c r="F71" s="137">
        <f>LN(NASDAQ!AD70/NASDAQ!AD69)</f>
        <v>1.4163982141459079E-2</v>
      </c>
      <c r="G71" s="137">
        <f>LN(NASDAQ!F70/NASDAQ!F69)</f>
        <v>1.6756948600299963E-2</v>
      </c>
      <c r="H71" s="137">
        <f>LN(NASDAQ!N70/NASDAQ!N69)</f>
        <v>1.5326037001925717E-3</v>
      </c>
      <c r="I71">
        <f>LN(NASDAQ!V70/NASDAQ!V69)</f>
        <v>6.7758296133341089E-3</v>
      </c>
    </row>
    <row r="72" spans="1:9">
      <c r="A72" s="3">
        <v>43859</v>
      </c>
      <c r="B72">
        <f>LN(NYSE!AD71/NYSE!AD70)</f>
        <v>4.0376454842774948E-4</v>
      </c>
      <c r="C72" s="137">
        <f>LN(NYSE!F71/NYSE!F70)</f>
        <v>6.9849308786359846E-3</v>
      </c>
      <c r="D72" s="137">
        <f>LN(NYSE!N71/NYSE!N70)</f>
        <v>-2.8916170608427404E-2</v>
      </c>
      <c r="E72" s="137">
        <f>LN(NYSE!V71/NYSE!V70)</f>
        <v>-7.0340643693564704E-3</v>
      </c>
      <c r="F72" s="137">
        <f>LN(NASDAQ!AD71/NASDAQ!AD70)</f>
        <v>5.9105047071296392E-4</v>
      </c>
      <c r="G72" s="137">
        <f>LN(NASDAQ!F71/NASDAQ!F70)</f>
        <v>7.7098226225994831E-3</v>
      </c>
      <c r="H72" s="137">
        <f>LN(NASDAQ!N71/NASDAQ!N70)</f>
        <v>-2.6835319422763662E-3</v>
      </c>
      <c r="I72">
        <f>LN(NASDAQ!V71/NASDAQ!V70)</f>
        <v>-1.2457724499805293E-2</v>
      </c>
    </row>
    <row r="73" spans="1:9">
      <c r="A73" s="3">
        <v>43860</v>
      </c>
      <c r="B73">
        <f>LN(NYSE!AD72/NYSE!AD71)</f>
        <v>4.3404060086065597E-3</v>
      </c>
      <c r="C73" s="137">
        <f>LN(NYSE!F72/NYSE!F71)</f>
        <v>-1.151226831457826E-2</v>
      </c>
      <c r="D73" s="137">
        <f>LN(NYSE!N72/NYSE!N71)</f>
        <v>1.6508866011259768E-2</v>
      </c>
      <c r="E73" s="137">
        <f>LN(NYSE!V72/NYSE!V71)</f>
        <v>9.8338657697014005E-3</v>
      </c>
      <c r="F73" s="137">
        <f>LN(NASDAQ!AD72/NASDAQ!AD71)</f>
        <v>2.559430386650653E-3</v>
      </c>
      <c r="G73" s="137">
        <f>LN(NASDAQ!F72/NASDAQ!F71)</f>
        <v>-4.5196582810349992E-4</v>
      </c>
      <c r="H73" s="137">
        <f>LN(NASDAQ!N72/NASDAQ!N71)</f>
        <v>1.1509282420839166E-3</v>
      </c>
      <c r="I73">
        <f>LN(NASDAQ!V72/NASDAQ!V71)</f>
        <v>-9.7338318567201394E-3</v>
      </c>
    </row>
    <row r="74" spans="1:9">
      <c r="A74" s="3">
        <v>43861</v>
      </c>
      <c r="B74">
        <f>LN(NYSE!AD73/NYSE!AD72)</f>
        <v>-2.1130268921378679E-2</v>
      </c>
      <c r="C74" s="137">
        <f>LN(NYSE!F73/NYSE!F72)</f>
        <v>-4.3328668859773198E-2</v>
      </c>
      <c r="D74" s="137">
        <f>LN(NYSE!N73/NYSE!N72)</f>
        <v>-2.8439937378117772E-2</v>
      </c>
      <c r="E74" s="137">
        <f>LN(NYSE!V73/NYSE!V72)</f>
        <v>-4.2843281347433967E-2</v>
      </c>
      <c r="F74" s="137">
        <f>LN(NASDAQ!AD73/NASDAQ!AD72)</f>
        <v>-1.6042652983350534E-2</v>
      </c>
      <c r="G74" s="137">
        <f>LN(NASDAQ!F73/NASDAQ!F72)</f>
        <v>-2.8655342097282554E-2</v>
      </c>
      <c r="H74" s="137">
        <f>LN(NASDAQ!N73/NASDAQ!N72)</f>
        <v>-3.0721942633510466E-3</v>
      </c>
      <c r="I74">
        <f>LN(NASDAQ!V73/NASDAQ!V72)</f>
        <v>-2.8006377000189656E-2</v>
      </c>
    </row>
    <row r="75" spans="1:9">
      <c r="A75" s="3">
        <v>43864</v>
      </c>
      <c r="B75">
        <f>LN(NYSE!AD74/NYSE!AD73)</f>
        <v>5.0756130018834601E-3</v>
      </c>
      <c r="C75" s="137">
        <f>LN(NYSE!F74/NYSE!F73)</f>
        <v>-6.5574329565573899E-3</v>
      </c>
      <c r="D75" s="137">
        <f>LN(NYSE!N74/NYSE!N73)</f>
        <v>9.4310557224143131E-3</v>
      </c>
      <c r="E75" s="137">
        <f>LN(NYSE!V74/NYSE!V73)</f>
        <v>4.3678822063381159E-3</v>
      </c>
      <c r="F75" s="137">
        <f>LN(NASDAQ!AD74/NASDAQ!AD73)</f>
        <v>1.329347579658321E-2</v>
      </c>
      <c r="G75" s="137">
        <f>LN(NASDAQ!F74/NASDAQ!F73)</f>
        <v>1.5232353207301451E-2</v>
      </c>
      <c r="H75" s="137">
        <f>LN(NASDAQ!N74/NASDAQ!N73)</f>
        <v>7.6893386672049449E-4</v>
      </c>
      <c r="I75">
        <f>LN(NASDAQ!V74/NASDAQ!V73)</f>
        <v>7.0754703498454733E-3</v>
      </c>
    </row>
    <row r="76" spans="1:9">
      <c r="A76" s="3">
        <v>43865</v>
      </c>
      <c r="B76">
        <f>LN(NYSE!AD75/NYSE!AD74)</f>
        <v>1.4257838163413623E-2</v>
      </c>
      <c r="C76" s="137">
        <f>LN(NYSE!F75/NYSE!F74)</f>
        <v>2.5334231131564328E-2</v>
      </c>
      <c r="D76" s="137">
        <f>LN(NYSE!N75/NYSE!N74)</f>
        <v>1.8599336032164668E-2</v>
      </c>
      <c r="E76" s="137">
        <f>LN(NYSE!V75/NYSE!V74)</f>
        <v>3.707650226139747E-2</v>
      </c>
      <c r="F76" s="137">
        <f>LN(NASDAQ!AD75/NASDAQ!AD74)</f>
        <v>2.0764365207289151E-2</v>
      </c>
      <c r="G76" s="137">
        <f>LN(NASDAQ!F75/NASDAQ!F74)</f>
        <v>4.5807206137072324E-4</v>
      </c>
      <c r="H76" s="137">
        <f>LN(NASDAQ!N75/NASDAQ!N74)</f>
        <v>-5.3950341251286235E-3</v>
      </c>
      <c r="I76">
        <f>LN(NASDAQ!V75/NASDAQ!V74)</f>
        <v>4.1043709022665761E-3</v>
      </c>
    </row>
    <row r="77" spans="1:9">
      <c r="A77" s="3">
        <v>43866</v>
      </c>
      <c r="B77">
        <f>LN(NYSE!AD76/NYSE!AD75)</f>
        <v>1.6634854785039042E-2</v>
      </c>
      <c r="C77" s="137">
        <f>LN(NYSE!F76/NYSE!F75)</f>
        <v>3.4516249628062344E-2</v>
      </c>
      <c r="D77" s="137">
        <f>LN(NYSE!N76/NYSE!N75)</f>
        <v>1.3827079994421326E-2</v>
      </c>
      <c r="E77" s="137">
        <f>LN(NYSE!V76/NYSE!V75)</f>
        <v>3.1238234603882462E-2</v>
      </c>
      <c r="F77" s="137">
        <f>LN(NASDAQ!AD76/NASDAQ!AD75)</f>
        <v>4.2905386047054203E-3</v>
      </c>
      <c r="G77" s="137">
        <f>LN(NASDAQ!F76/NASDAQ!F75)</f>
        <v>3.1991842487259732E-2</v>
      </c>
      <c r="H77" s="137">
        <f>LN(NASDAQ!N76/NASDAQ!N75)</f>
        <v>3.9770528003017065E-2</v>
      </c>
      <c r="I77">
        <f>LN(NASDAQ!V76/NASDAQ!V75)</f>
        <v>3.7328476632923699E-2</v>
      </c>
    </row>
    <row r="78" spans="1:9">
      <c r="A78" s="3">
        <v>43867</v>
      </c>
      <c r="B78">
        <f>LN(NYSE!AD77/NYSE!AD76)</f>
        <v>3.0311590839112957E-3</v>
      </c>
      <c r="C78" s="137">
        <f>LN(NYSE!F77/NYSE!F76)</f>
        <v>-3.5696607266430557E-3</v>
      </c>
      <c r="D78" s="137">
        <f>LN(NYSE!N77/NYSE!N76)</f>
        <v>-9.5364972458144293E-3</v>
      </c>
      <c r="E78" s="137">
        <f>LN(NYSE!V77/NYSE!V76)</f>
        <v>-2.7047305611534685E-2</v>
      </c>
      <c r="F78" s="137">
        <f>LN(NASDAQ!AD77/NASDAQ!AD76)</f>
        <v>6.6528486276788597E-3</v>
      </c>
      <c r="G78" s="137">
        <f>LN(NASDAQ!F77/NASDAQ!F76)</f>
        <v>-2.2649303850330781E-2</v>
      </c>
      <c r="H78" s="137">
        <f>LN(NASDAQ!N77/NASDAQ!N76)</f>
        <v>-7.4297847365623808E-4</v>
      </c>
      <c r="I78">
        <f>LN(NASDAQ!V77/NASDAQ!V76)</f>
        <v>0</v>
      </c>
    </row>
    <row r="79" spans="1:9">
      <c r="A79" s="3">
        <v>43868</v>
      </c>
      <c r="B79">
        <f>LN(NYSE!AD78/NYSE!AD77)</f>
        <v>-9.4819095842443215E-3</v>
      </c>
      <c r="C79" s="137">
        <f>LN(NYSE!F78/NYSE!F77)</f>
        <v>-1.4880029985148441E-2</v>
      </c>
      <c r="D79" s="137">
        <f>LN(NYSE!N78/NYSE!N77)</f>
        <v>-2.3307239422229852E-2</v>
      </c>
      <c r="E79" s="137">
        <f>LN(NYSE!V78/NYSE!V77)</f>
        <v>-2.2557332182957995E-2</v>
      </c>
      <c r="F79" s="137">
        <f>LN(NASDAQ!AD78/NASDAQ!AD77)</f>
        <v>-5.4094872588036609E-3</v>
      </c>
      <c r="G79" s="137">
        <f>LN(NASDAQ!F78/NASDAQ!F77)</f>
        <v>-9.8006106982996902E-3</v>
      </c>
      <c r="H79" s="137">
        <f>LN(NASDAQ!N78/NASDAQ!N77)</f>
        <v>-1.9133962403423656E-2</v>
      </c>
      <c r="I79">
        <f>LN(NASDAQ!V78/NASDAQ!V77)</f>
        <v>7.3866418003423362E-2</v>
      </c>
    </row>
    <row r="80" spans="1:9">
      <c r="A80" s="3">
        <v>43871</v>
      </c>
      <c r="B80">
        <f>LN(NYSE!AD79/NYSE!AD78)</f>
        <v>5.9716706159182731E-3</v>
      </c>
      <c r="C80" s="137">
        <f>LN(NYSE!F79/NYSE!F78)</f>
        <v>9.8925302189276556E-3</v>
      </c>
      <c r="D80" s="137">
        <f>LN(NYSE!N79/NYSE!N78)</f>
        <v>-5.4403838808396764E-3</v>
      </c>
      <c r="E80" s="137">
        <f>LN(NYSE!V79/NYSE!V78)</f>
        <v>-2.3077981277125466E-2</v>
      </c>
      <c r="F80" s="137">
        <f>LN(NASDAQ!AD79/NASDAQ!AD78)</f>
        <v>1.1267595178466167E-2</v>
      </c>
      <c r="G80" s="137">
        <f>LN(NASDAQ!F79/NASDAQ!F78)</f>
        <v>8.4388674801888896E-3</v>
      </c>
      <c r="H80" s="137">
        <f>LN(NASDAQ!N79/NASDAQ!N78)</f>
        <v>-5.3171714222802185E-3</v>
      </c>
      <c r="I80">
        <f>LN(NASDAQ!V79/NASDAQ!V78)</f>
        <v>1.5069055406722308E-2</v>
      </c>
    </row>
    <row r="81" spans="1:9">
      <c r="A81" s="3">
        <v>43872</v>
      </c>
      <c r="B81">
        <f>LN(NYSE!AD80/NYSE!AD79)</f>
        <v>-1.6411377241590521E-5</v>
      </c>
      <c r="C81" s="137">
        <f>LN(NYSE!F80/NYSE!F79)</f>
        <v>2.6672447436371607E-2</v>
      </c>
      <c r="D81" s="137">
        <f>LN(NYSE!N80/NYSE!N79)</f>
        <v>1.4166812980260518E-2</v>
      </c>
      <c r="E81" s="137">
        <f>LN(NYSE!V80/NYSE!V79)</f>
        <v>3.4890118553235705E-2</v>
      </c>
      <c r="F81" s="137">
        <f>LN(NASDAQ!AD80/NASDAQ!AD79)</f>
        <v>1.0951992841655921E-3</v>
      </c>
      <c r="G81" s="137">
        <f>LN(NASDAQ!F80/NASDAQ!F79)</f>
        <v>1.6220268461948763E-2</v>
      </c>
      <c r="H81" s="137">
        <f>LN(NASDAQ!N80/NASDAQ!N79)</f>
        <v>5.9862772614395973E-2</v>
      </c>
      <c r="I81">
        <f>LN(NASDAQ!V80/NASDAQ!V79)</f>
        <v>-2.1898669216186089E-2</v>
      </c>
    </row>
    <row r="82" spans="1:9">
      <c r="A82" s="3">
        <v>43873</v>
      </c>
      <c r="B82">
        <f>LN(NYSE!AD81/NYSE!AD80)</f>
        <v>9.3521182521680499E-3</v>
      </c>
      <c r="C82" s="137">
        <f>LN(NYSE!F81/NYSE!F80)</f>
        <v>1.7942489270227138E-2</v>
      </c>
      <c r="D82" s="137">
        <f>LN(NYSE!N81/NYSE!N80)</f>
        <v>6.2032985645854219E-4</v>
      </c>
      <c r="E82" s="137">
        <f>LN(NYSE!V81/NYSE!V80)</f>
        <v>2.367235016814789E-2</v>
      </c>
      <c r="F82" s="137">
        <f>LN(NASDAQ!AD81/NASDAQ!AD80)</f>
        <v>8.987406594544705E-3</v>
      </c>
      <c r="G82" s="137">
        <f>LN(NASDAQ!F81/NASDAQ!F80)</f>
        <v>1.6620855767469914E-2</v>
      </c>
      <c r="H82" s="137">
        <f>LN(NASDAQ!N81/NASDAQ!N80)</f>
        <v>0.13218536650658105</v>
      </c>
      <c r="I82">
        <f>LN(NASDAQ!V81/NASDAQ!V80)</f>
        <v>-2.1108627350204801E-3</v>
      </c>
    </row>
    <row r="83" spans="1:9">
      <c r="A83" s="3">
        <v>43874</v>
      </c>
      <c r="B83">
        <f>LN(NYSE!AD82/NYSE!AD81)</f>
        <v>-4.3445582705847309E-3</v>
      </c>
      <c r="C83" s="137">
        <f>LN(NYSE!F82/NYSE!F81)</f>
        <v>-1.4955716913980805E-3</v>
      </c>
      <c r="D83" s="137">
        <f>LN(NYSE!N82/NYSE!N81)</f>
        <v>-8.7208432842218377E-3</v>
      </c>
      <c r="E83" s="137">
        <f>LN(NYSE!V82/NYSE!V81)</f>
        <v>-1.1998112178421276E-2</v>
      </c>
      <c r="F83" s="137">
        <f>LN(NASDAQ!AD82/NASDAQ!AD81)</f>
        <v>-1.4394780349882711E-3</v>
      </c>
      <c r="G83" s="137">
        <f>LN(NASDAQ!F82/NASDAQ!F81)</f>
        <v>-9.9031295892938548E-2</v>
      </c>
      <c r="H83" s="137">
        <f>LN(NASDAQ!N82/NASDAQ!N81)</f>
        <v>-8.2045143613632843E-3</v>
      </c>
      <c r="I83">
        <f>LN(NASDAQ!V82/NASDAQ!V81)</f>
        <v>-1.2224348175424239E-2</v>
      </c>
    </row>
    <row r="84" spans="1:9">
      <c r="A84" s="3">
        <v>43875</v>
      </c>
      <c r="B84">
        <f>LN(NYSE!AD83/NYSE!AD82)</f>
        <v>-8.5786719012435409E-4</v>
      </c>
      <c r="C84" s="137">
        <f>LN(NYSE!F83/NYSE!F82)</f>
        <v>-3.0079779971904051E-2</v>
      </c>
      <c r="D84" s="137">
        <f>LN(NYSE!N83/NYSE!N82)</f>
        <v>-1.6824823703833348E-2</v>
      </c>
      <c r="E84" s="137">
        <f>LN(NYSE!V83/NYSE!V82)</f>
        <v>-2.253634241107913E-2</v>
      </c>
      <c r="F84" s="137">
        <f>LN(NASDAQ!AD83/NASDAQ!AD82)</f>
        <v>1.9760139513027289E-3</v>
      </c>
      <c r="G84" s="137">
        <f>LN(NASDAQ!F83/NASDAQ!F82)</f>
        <v>3.4346132419051309E-2</v>
      </c>
      <c r="H84" s="137">
        <f>LN(NASDAQ!N83/NASDAQ!N82)</f>
        <v>-4.1733407631563114E-2</v>
      </c>
      <c r="I84">
        <f>LN(NASDAQ!V83/NASDAQ!V82)</f>
        <v>-2.1622533138650438E-2</v>
      </c>
    </row>
    <row r="85" spans="1:9">
      <c r="A85" s="3">
        <v>43879</v>
      </c>
      <c r="B85">
        <f>LN(NYSE!AD84/NYSE!AD83)</f>
        <v>-5.6588881142772664E-3</v>
      </c>
      <c r="C85" s="137">
        <f>LN(NYSE!F84/NYSE!F83)</f>
        <v>-7.3420072404563719E-2</v>
      </c>
      <c r="D85" s="137">
        <f>LN(NYSE!N84/NYSE!N83)</f>
        <v>5.0771907449260224E-3</v>
      </c>
      <c r="E85" s="137">
        <f>LN(NYSE!V84/NYSE!V83)</f>
        <v>-3.135051715017758E-2</v>
      </c>
      <c r="F85" s="137">
        <f>LN(NASDAQ!AD84/NASDAQ!AD83)</f>
        <v>1.6035269458557935E-4</v>
      </c>
      <c r="G85" s="137">
        <f>LN(NASDAQ!F84/NASDAQ!F83)</f>
        <v>2.3405171764279781E-2</v>
      </c>
      <c r="H85" s="137">
        <f>LN(NASDAQ!N84/NASDAQ!N83)</f>
        <v>3.7287519142500301E-2</v>
      </c>
      <c r="I85">
        <f>LN(NASDAQ!V84/NASDAQ!V83)</f>
        <v>-5.4652628836455368E-4</v>
      </c>
    </row>
    <row r="86" spans="1:9">
      <c r="A86" s="3">
        <v>43880</v>
      </c>
      <c r="B86">
        <f>LN(NYSE!AD85/NYSE!AD84)</f>
        <v>3.9549184848756474E-3</v>
      </c>
      <c r="C86" s="137">
        <f>LN(NYSE!F85/NYSE!F84)</f>
        <v>4.5425418249555899E-2</v>
      </c>
      <c r="D86" s="137">
        <f>LN(NYSE!N85/NYSE!N84)</f>
        <v>6.7297359075421557E-3</v>
      </c>
      <c r="E86" s="137">
        <f>LN(NYSE!V85/NYSE!V84)</f>
        <v>3.4195552675675769E-2</v>
      </c>
      <c r="F86" s="137">
        <f>LN(NASDAQ!AD85/NASDAQ!AD84)</f>
        <v>8.6383964151497648E-3</v>
      </c>
      <c r="G86" s="137">
        <f>LN(NASDAQ!F85/NASDAQ!F84)</f>
        <v>-1.1518251790468378E-2</v>
      </c>
      <c r="H86" s="137">
        <f>LN(NASDAQ!N85/NASDAQ!N84)</f>
        <v>-1.0236765548235311E-2</v>
      </c>
      <c r="I86">
        <f>LN(NASDAQ!V85/NASDAQ!V84)</f>
        <v>1.0875481079367352E-2</v>
      </c>
    </row>
    <row r="87" spans="1:9">
      <c r="A87" s="3">
        <v>43881</v>
      </c>
      <c r="B87">
        <f>LN(NYSE!AD86/NYSE!AD85)</f>
        <v>-4.3726612031987138E-3</v>
      </c>
      <c r="C87" s="137">
        <f>LN(NYSE!F86/NYSE!F85)</f>
        <v>5.5358885750960655E-3</v>
      </c>
      <c r="D87" s="137">
        <f>LN(NYSE!N86/NYSE!N85)</f>
        <v>2.930158555908773E-3</v>
      </c>
      <c r="E87" s="137">
        <f>LN(NYSE!V86/NYSE!V85)</f>
        <v>1.6436064231321861E-2</v>
      </c>
      <c r="F87" s="137">
        <f>LN(NASDAQ!AD86/NASDAQ!AD85)</f>
        <v>-6.7671410581516891E-3</v>
      </c>
      <c r="G87" s="137">
        <f>LN(NASDAQ!F86/NASDAQ!F85)</f>
        <v>3.4835674151932138E-2</v>
      </c>
      <c r="H87" s="137">
        <f>LN(NASDAQ!N86/NASDAQ!N85)</f>
        <v>-3.7467369762549184E-2</v>
      </c>
      <c r="I87">
        <f>LN(NASDAQ!V86/NASDAQ!V85)</f>
        <v>2.6682552070502928E-2</v>
      </c>
    </row>
    <row r="88" spans="1:9">
      <c r="A88" s="3">
        <v>43882</v>
      </c>
      <c r="B88">
        <f>LN(NYSE!AD87/NYSE!AD86)</f>
        <v>-7.8186609367611026E-3</v>
      </c>
      <c r="C88" s="137">
        <f>LN(NYSE!F87/NYSE!F86)</f>
        <v>-1.910884182517792E-2</v>
      </c>
      <c r="D88" s="137">
        <f>LN(NYSE!N87/NYSE!N86)</f>
        <v>1.4935024088923783E-2</v>
      </c>
      <c r="E88" s="137">
        <f>LN(NYSE!V87/NYSE!V86)</f>
        <v>-2.6907442919034352E-2</v>
      </c>
      <c r="F88" s="137">
        <f>LN(NASDAQ!AD87/NASDAQ!AD86)</f>
        <v>-1.8045176811277739E-2</v>
      </c>
      <c r="G88" s="137">
        <f>LN(NASDAQ!F87/NASDAQ!F86)</f>
        <v>8.9466442922797151E-4</v>
      </c>
      <c r="H88" s="137">
        <f>LN(NASDAQ!N87/NASDAQ!N86)</f>
        <v>-7.3950958772801617E-3</v>
      </c>
      <c r="I88">
        <f>LN(NASDAQ!V87/NASDAQ!V86)</f>
        <v>-1.4320111879223489E-2</v>
      </c>
    </row>
    <row r="89" spans="1:9">
      <c r="A89" s="3">
        <v>43885</v>
      </c>
      <c r="B89">
        <f>LN(NYSE!AD88/NYSE!AD87)</f>
        <v>-3.6230519781984896E-2</v>
      </c>
      <c r="C89" s="137">
        <f>LN(NYSE!F88/NYSE!F87)</f>
        <v>-3.594856806659736E-2</v>
      </c>
      <c r="D89" s="137">
        <f>LN(NYSE!N88/NYSE!N87)</f>
        <v>-2.6707288308369003E-2</v>
      </c>
      <c r="E89" s="137">
        <f>LN(NYSE!V88/NYSE!V87)</f>
        <v>-5.003491394612166E-2</v>
      </c>
      <c r="F89" s="137">
        <f>LN(NASDAQ!AD88/NASDAQ!AD87)</f>
        <v>-3.7807676260689746E-2</v>
      </c>
      <c r="G89" s="137">
        <f>LN(NASDAQ!F88/NASDAQ!F87)</f>
        <v>-3.2124807325170784E-2</v>
      </c>
      <c r="H89" s="137">
        <f>LN(NASDAQ!N88/NASDAQ!N87)</f>
        <v>-1.4613686671839028E-2</v>
      </c>
      <c r="I89">
        <f>LN(NASDAQ!V88/NASDAQ!V87)</f>
        <v>-4.927108594117266E-2</v>
      </c>
    </row>
    <row r="90" spans="1:9">
      <c r="A90" s="3">
        <v>43886</v>
      </c>
      <c r="B90">
        <f>LN(NYSE!AD89/NYSE!AD88)</f>
        <v>-3.1957911921397388E-2</v>
      </c>
      <c r="C90" s="137">
        <f>LN(NYSE!F89/NYSE!F88)</f>
        <v>-4.2392272050931351E-2</v>
      </c>
      <c r="D90" s="137">
        <f>LN(NYSE!N89/NYSE!N88)</f>
        <v>-5.0303324690861767E-2</v>
      </c>
      <c r="E90" s="137">
        <f>LN(NYSE!V89/NYSE!V88)</f>
        <v>-4.1597814771164587E-2</v>
      </c>
      <c r="F90" s="137">
        <f>LN(NASDAQ!AD89/NASDAQ!AD88)</f>
        <v>-2.8117699781028876E-2</v>
      </c>
      <c r="G90" s="137">
        <f>LN(NASDAQ!F89/NASDAQ!F88)</f>
        <v>-1.4224269509992005E-2</v>
      </c>
      <c r="H90" s="137">
        <f>LN(NASDAQ!N89/NASDAQ!N88)</f>
        <v>3.0763945811190046E-3</v>
      </c>
      <c r="I90">
        <f>LN(NASDAQ!V89/NASDAQ!V88)</f>
        <v>-6.2520262227456158E-2</v>
      </c>
    </row>
    <row r="91" spans="1:9">
      <c r="A91" s="3">
        <v>43887</v>
      </c>
      <c r="B91">
        <f>LN(NYSE!AD90/NYSE!AD89)</f>
        <v>-4.580760699971217E-3</v>
      </c>
      <c r="C91" s="137">
        <f>LN(NYSE!F90/NYSE!F89)</f>
        <v>-1.726002492303004E-2</v>
      </c>
      <c r="D91" s="137">
        <f>LN(NYSE!N90/NYSE!N89)</f>
        <v>-2.9334100358169354E-2</v>
      </c>
      <c r="E91" s="137">
        <f>LN(NYSE!V90/NYSE!V89)</f>
        <v>-2.3880001975387699E-2</v>
      </c>
      <c r="F91" s="137">
        <f>LN(NASDAQ!AD90/NASDAQ!AD89)</f>
        <v>1.6905822379596725E-3</v>
      </c>
      <c r="G91" s="137">
        <f>LN(NASDAQ!F90/NASDAQ!F89)</f>
        <v>-1.0624662387881421E-2</v>
      </c>
      <c r="H91" s="137">
        <f>LN(NASDAQ!N90/NASDAQ!N89)</f>
        <v>-3.260770481279051E-2</v>
      </c>
      <c r="I91">
        <f>LN(NASDAQ!V90/NASDAQ!V89)</f>
        <v>-2.2350682751388743E-2</v>
      </c>
    </row>
    <row r="92" spans="1:9">
      <c r="A92" s="3">
        <v>43888</v>
      </c>
      <c r="B92">
        <f>LN(NYSE!AD91/NYSE!AD90)</f>
        <v>-4.5184228318116644E-2</v>
      </c>
      <c r="C92" s="137">
        <f>LN(NYSE!F91/NYSE!F90)</f>
        <v>-7.1801205758878606E-2</v>
      </c>
      <c r="D92" s="137">
        <f>LN(NYSE!N91/NYSE!N90)</f>
        <v>-4.3525879045037526E-2</v>
      </c>
      <c r="E92" s="137">
        <f>LN(NYSE!V91/NYSE!V90)</f>
        <v>-3.0536870930240937E-2</v>
      </c>
      <c r="F92" s="137">
        <f>LN(NASDAQ!AD91/NASDAQ!AD90)</f>
        <v>-4.7229800767803816E-2</v>
      </c>
      <c r="G92" s="137">
        <f>LN(NASDAQ!F91/NASDAQ!F90)</f>
        <v>1.5310650932690819E-2</v>
      </c>
      <c r="H92" s="137">
        <f>LN(NASDAQ!N91/NASDAQ!N90)</f>
        <v>-3.5166925692761135E-2</v>
      </c>
      <c r="I92">
        <f>LN(NASDAQ!V91/NASDAQ!V90)</f>
        <v>-2.4112486600640838E-2</v>
      </c>
    </row>
    <row r="93" spans="1:9">
      <c r="A93" s="3">
        <v>43889</v>
      </c>
      <c r="B93">
        <f>LN(NYSE!AD92/NYSE!AD91)</f>
        <v>-1.396307076868874E-2</v>
      </c>
      <c r="C93" s="137">
        <f>LN(NYSE!F92/NYSE!F91)</f>
        <v>6.4311775002621932E-2</v>
      </c>
      <c r="D93" s="137">
        <f>LN(NYSE!N92/NYSE!N91)</f>
        <v>-1.1063063401613138E-2</v>
      </c>
      <c r="E93" s="137">
        <f>LN(NYSE!V92/NYSE!V91)</f>
        <v>4.7576511368398446E-2</v>
      </c>
      <c r="F93" s="137">
        <f>LN(NASDAQ!AD92/NASDAQ!AD91)</f>
        <v>1.0384682606334918E-4</v>
      </c>
      <c r="G93" s="137">
        <f>LN(NASDAQ!F92/NASDAQ!F91)</f>
        <v>-2.0307633083191126E-2</v>
      </c>
      <c r="H93" s="137">
        <f>LN(NASDAQ!N92/NASDAQ!N91)</f>
        <v>-2.2157466561276769E-2</v>
      </c>
      <c r="I93">
        <f>LN(NASDAQ!V92/NASDAQ!V91)</f>
        <v>-2.972889544673098E-2</v>
      </c>
    </row>
    <row r="94" spans="1:9">
      <c r="A94" s="3">
        <v>43892</v>
      </c>
      <c r="B94">
        <f>LN(NYSE!AD93/NYSE!AD92)</f>
        <v>4.9670328483372654E-2</v>
      </c>
      <c r="C94" s="137">
        <f>LN(NYSE!F93/NYSE!F92)</f>
        <v>2.527314825354713E-2</v>
      </c>
      <c r="D94" s="137">
        <f>LN(NYSE!N93/NYSE!N92)</f>
        <v>3.2126510272159445E-2</v>
      </c>
      <c r="E94" s="137">
        <f>LN(NYSE!V93/NYSE!V92)</f>
        <v>1.8829077093150914E-2</v>
      </c>
      <c r="F94" s="137">
        <f>LN(NASDAQ!AD93/NASDAQ!AD92)</f>
        <v>4.3935137599406579E-2</v>
      </c>
      <c r="G94" s="137">
        <f>LN(NASDAQ!F93/NASDAQ!F92)</f>
        <v>2.8455757712899984E-2</v>
      </c>
      <c r="H94" s="137">
        <f>LN(NASDAQ!N93/NASDAQ!N92)</f>
        <v>2.2379554841388222E-3</v>
      </c>
      <c r="I94">
        <f>LN(NASDAQ!V93/NASDAQ!V92)</f>
        <v>-1.298701481236461E-3</v>
      </c>
    </row>
    <row r="95" spans="1:9">
      <c r="A95" s="3">
        <v>43893</v>
      </c>
      <c r="B95">
        <f>LN(NYSE!AD94/NYSE!AD93)</f>
        <v>-2.9872964295667694E-2</v>
      </c>
      <c r="C95" s="137">
        <f>LN(NYSE!F94/NYSE!F93)</f>
        <v>-2.045205785243857E-2</v>
      </c>
      <c r="D95" s="137">
        <f>LN(NYSE!N94/NYSE!N93)</f>
        <v>-1.9629453201109613E-2</v>
      </c>
      <c r="E95" s="137">
        <f>LN(NYSE!V94/NYSE!V93)</f>
        <v>-4.6668145444752597E-2</v>
      </c>
      <c r="F95" s="137">
        <f>LN(NASDAQ!AD94/NASDAQ!AD93)</f>
        <v>-3.0403354400071941E-2</v>
      </c>
      <c r="G95" s="137">
        <f>LN(NASDAQ!F94/NASDAQ!F93)</f>
        <v>-3.4677429095814824E-2</v>
      </c>
      <c r="H95" s="137">
        <f>LN(NASDAQ!N94/NASDAQ!N93)</f>
        <v>-3.064357896818239E-2</v>
      </c>
      <c r="I95">
        <f>LN(NASDAQ!V94/NASDAQ!V93)</f>
        <v>-2.4335301514799228E-2</v>
      </c>
    </row>
    <row r="96" spans="1:9">
      <c r="A96" s="3">
        <v>43894</v>
      </c>
      <c r="B96">
        <f>LN(NYSE!AD95/NYSE!AD94)</f>
        <v>4.428142888327502E-2</v>
      </c>
      <c r="C96" s="137">
        <f>LN(NYSE!F95/NYSE!F94)</f>
        <v>1.8355551627323524E-2</v>
      </c>
      <c r="D96" s="137">
        <f>LN(NYSE!N95/NYSE!N94)</f>
        <v>3.1039417452680119E-2</v>
      </c>
      <c r="E96" s="137">
        <f>LN(NYSE!V95/NYSE!V94)</f>
        <v>1.4551657934212443E-2</v>
      </c>
      <c r="F96" s="137">
        <f>LN(NASDAQ!AD95/NASDAQ!AD94)</f>
        <v>3.7739944804384792E-2</v>
      </c>
      <c r="G96" s="137">
        <f>LN(NASDAQ!F95/NASDAQ!F94)</f>
        <v>1.0981333923605587E-2</v>
      </c>
      <c r="H96" s="137">
        <f>LN(NASDAQ!N95/NASDAQ!N94)</f>
        <v>4.1390383635118599E-2</v>
      </c>
      <c r="I96">
        <f>LN(NASDAQ!V95/NASDAQ!V94)</f>
        <v>1.847018206240127E-2</v>
      </c>
    </row>
    <row r="97" spans="1:9">
      <c r="A97" s="3">
        <v>43895</v>
      </c>
      <c r="B97">
        <f>LN(NYSE!AD96/NYSE!AD95)</f>
        <v>-3.6446097665541605E-2</v>
      </c>
      <c r="C97" s="137">
        <f>LN(NYSE!F96/NYSE!F95)</f>
        <v>-5.1679874571399546E-2</v>
      </c>
      <c r="D97" s="137">
        <f>LN(NYSE!N96/NYSE!N95)</f>
        <v>-5.7662409824567246E-2</v>
      </c>
      <c r="E97" s="137">
        <f>LN(NYSE!V96/NYSE!V95)</f>
        <v>-6.9799242165369613E-3</v>
      </c>
      <c r="F97" s="137">
        <f>LN(NASDAQ!AD96/NASDAQ!AD95)</f>
        <v>-3.1483711120614037E-2</v>
      </c>
      <c r="G97" s="137">
        <f>LN(NASDAQ!F96/NASDAQ!F95)</f>
        <v>-2.0871581679613761E-2</v>
      </c>
      <c r="H97" s="137">
        <f>LN(NASDAQ!N96/NASDAQ!N95)</f>
        <v>-3.0311006545260255E-2</v>
      </c>
      <c r="I97">
        <f>LN(NASDAQ!V96/NASDAQ!V95)</f>
        <v>-3.2550200118682364E-2</v>
      </c>
    </row>
    <row r="98" spans="1:9">
      <c r="A98" s="3">
        <v>43896</v>
      </c>
      <c r="B98">
        <f>LN(NYSE!AD97/NYSE!AD96)</f>
        <v>-9.8681103520018507E-3</v>
      </c>
      <c r="C98" s="137">
        <f>LN(NYSE!F97/NYSE!F96)</f>
        <v>-6.0152862051978104E-2</v>
      </c>
      <c r="D98" s="137">
        <f>LN(NYSE!N97/NYSE!N96)</f>
        <v>-2.886489110228542E-2</v>
      </c>
      <c r="E98" s="137">
        <f>LN(NYSE!V97/NYSE!V96)</f>
        <v>-3.7885353136592984E-2</v>
      </c>
      <c r="F98" s="137">
        <f>LN(NASDAQ!AD97/NASDAQ!AD96)</f>
        <v>-1.8825524281256733E-2</v>
      </c>
      <c r="G98" s="137">
        <f>LN(NASDAQ!F97/NASDAQ!F96)</f>
        <v>-1.8843143295576875E-2</v>
      </c>
      <c r="H98" s="137">
        <f>LN(NASDAQ!N97/NASDAQ!N96)</f>
        <v>-6.0975608896398584E-3</v>
      </c>
      <c r="I98">
        <f>LN(NASDAQ!V97/NASDAQ!V96)</f>
        <v>4.0362739855476067E-2</v>
      </c>
    </row>
    <row r="99" spans="1:9">
      <c r="A99" s="3">
        <v>43899</v>
      </c>
      <c r="B99">
        <f>LN(NYSE!AD98/NYSE!AD97)</f>
        <v>-8.105520648507622E-2</v>
      </c>
      <c r="C99" s="137">
        <f>LN(NYSE!F98/NYSE!F97)</f>
        <v>-0.27183587972035178</v>
      </c>
      <c r="D99" s="137">
        <f>LN(NYSE!N98/NYSE!N97)</f>
        <v>-0.13176575629382514</v>
      </c>
      <c r="E99" s="137">
        <f>LN(NYSE!V98/NYSE!V97)</f>
        <v>-0.11932310296424641</v>
      </c>
      <c r="F99" s="137">
        <f>LN(NASDAQ!AD98/NASDAQ!AD97)</f>
        <v>-7.5665825552546126E-2</v>
      </c>
      <c r="G99" s="137">
        <f>LN(NASDAQ!F98/NASDAQ!F97)</f>
        <v>-0.17180388472021638</v>
      </c>
      <c r="H99" s="137">
        <f>LN(NASDAQ!N98/NASDAQ!N97)</f>
        <v>-8.2019701637416453E-2</v>
      </c>
      <c r="I99">
        <f>LN(NASDAQ!V98/NASDAQ!V97)</f>
        <v>-9.8753194866312982E-2</v>
      </c>
    </row>
    <row r="100" spans="1:9">
      <c r="A100" s="3">
        <v>43900</v>
      </c>
      <c r="B100">
        <f>LN(NYSE!AD99/NYSE!AD98)</f>
        <v>4.7775003351161492E-2</v>
      </c>
      <c r="C100" s="137">
        <f>LN(NYSE!F99/NYSE!F98)</f>
        <v>6.9403324485035847E-2</v>
      </c>
      <c r="D100" s="137">
        <f>LN(NYSE!N99/NYSE!N98)</f>
        <v>6.7109391341293595E-2</v>
      </c>
      <c r="E100" s="137">
        <f>LN(NYSE!V99/NYSE!V98)</f>
        <v>8.4011955647571732E-2</v>
      </c>
      <c r="F100" s="137">
        <f>LN(NASDAQ!AD99/NASDAQ!AD98)</f>
        <v>4.8315197162687167E-2</v>
      </c>
      <c r="G100" s="137">
        <f>LN(NASDAQ!F99/NASDAQ!F98)</f>
        <v>5.1175982995646435E-2</v>
      </c>
      <c r="H100" s="137">
        <f>LN(NASDAQ!N99/NASDAQ!N98)</f>
        <v>-4.9916963755112518E-3</v>
      </c>
      <c r="I100">
        <f>LN(NASDAQ!V99/NASDAQ!V98)</f>
        <v>1.3508914996703189E-2</v>
      </c>
    </row>
    <row r="101" spans="1:9">
      <c r="A101" s="3">
        <v>43901</v>
      </c>
      <c r="B101">
        <f>LN(NYSE!AD100/NYSE!AD99)</f>
        <v>-6.0339396078969466E-2</v>
      </c>
      <c r="C101" s="137">
        <f>LN(NYSE!F100/NYSE!F99)</f>
        <v>-8.3100475223156306E-2</v>
      </c>
      <c r="D101" s="137">
        <f>LN(NYSE!N100/NYSE!N99)</f>
        <v>-4.6866363211855402E-2</v>
      </c>
      <c r="E101" s="137">
        <f>LN(NYSE!V100/NYSE!V99)</f>
        <v>-6.5273083421893099E-2</v>
      </c>
      <c r="F101" s="137">
        <f>LN(NASDAQ!AD100/NASDAQ!AD99)</f>
        <v>-4.8142946359834841E-2</v>
      </c>
      <c r="G101" s="137">
        <f>LN(NASDAQ!F100/NASDAQ!F99)</f>
        <v>-1.7430920434784402E-2</v>
      </c>
      <c r="H101" s="137">
        <f>LN(NASDAQ!N100/NASDAQ!N99)</f>
        <v>1.0783947144172506E-2</v>
      </c>
      <c r="I101">
        <f>LN(NASDAQ!V100/NASDAQ!V99)</f>
        <v>-5.7407697151722011E-2</v>
      </c>
    </row>
    <row r="102" spans="1:9">
      <c r="A102" s="3">
        <v>43902</v>
      </c>
      <c r="B102">
        <f>LN(NYSE!AD101/NYSE!AD100)</f>
        <v>-0.10523218530824884</v>
      </c>
      <c r="C102" s="137">
        <f>LN(NYSE!F101/NYSE!F100)</f>
        <v>-0.18497918510312933</v>
      </c>
      <c r="D102" s="137">
        <f>LN(NYSE!N101/NYSE!N100)</f>
        <v>-0.10903648532951184</v>
      </c>
      <c r="E102" s="137">
        <f>LN(NYSE!V101/NYSE!V100)</f>
        <v>-0.11144256652391919</v>
      </c>
      <c r="F102" s="137">
        <f>LN(NASDAQ!AD101/NASDAQ!AD100)</f>
        <v>-9.9098764838232017E-2</v>
      </c>
      <c r="G102" s="137">
        <f>LN(NASDAQ!F101/NASDAQ!F100)</f>
        <v>-0.13296435679133045</v>
      </c>
      <c r="H102" s="137">
        <f>LN(NASDAQ!N101/NASDAQ!N100)</f>
        <v>-0.12461318956957942</v>
      </c>
      <c r="I102">
        <f>LN(NASDAQ!V101/NASDAQ!V100)</f>
        <v>-0.12661021289041116</v>
      </c>
    </row>
    <row r="103" spans="1:9">
      <c r="A103" s="3">
        <v>43903</v>
      </c>
      <c r="B103">
        <f>LN(NYSE!AD102/NYSE!AD101)</f>
        <v>8.9501835849032138E-2</v>
      </c>
      <c r="C103" s="137">
        <f>LN(NYSE!F102/NYSE!F101)</f>
        <v>5.9260798044741547E-2</v>
      </c>
      <c r="D103" s="137">
        <f>LN(NYSE!N102/NYSE!N101)</f>
        <v>0.12054213416415434</v>
      </c>
      <c r="E103" s="137">
        <f>LN(NYSE!V102/NYSE!V101)</f>
        <v>8.8873139323178474E-2</v>
      </c>
      <c r="F103" s="137">
        <f>LN(NASDAQ!AD102/NASDAQ!AD101)</f>
        <v>8.9346963942335877E-2</v>
      </c>
      <c r="G103" s="137">
        <f>LN(NASDAQ!F102/NASDAQ!F101)</f>
        <v>7.9369786544612159E-2</v>
      </c>
      <c r="H103" s="137">
        <f>LN(NASDAQ!N102/NASDAQ!N101)</f>
        <v>3.984961412171014E-2</v>
      </c>
      <c r="I103">
        <f>LN(NASDAQ!V102/NASDAQ!V101)</f>
        <v>0.10085121291331316</v>
      </c>
    </row>
    <row r="104" spans="1:9">
      <c r="A104" s="3">
        <v>43906</v>
      </c>
      <c r="B104">
        <f>LN(NYSE!AD103/NYSE!AD102)</f>
        <v>-0.13841811907347015</v>
      </c>
      <c r="C104" s="137">
        <f>LN(NYSE!F103/NYSE!F102)</f>
        <v>-0.12626535670617406</v>
      </c>
      <c r="D104" s="137">
        <f>LN(NYSE!N103/NYSE!N102)</f>
        <v>-0.15675831604029755</v>
      </c>
      <c r="E104" s="137">
        <f>LN(NYSE!V103/NYSE!V102)</f>
        <v>-0.12806598877130285</v>
      </c>
      <c r="F104" s="137">
        <f>LN(NASDAQ!AD103/NASDAQ!AD102)</f>
        <v>-0.13149154640115149</v>
      </c>
      <c r="G104" s="137">
        <f>LN(NASDAQ!F103/NASDAQ!F102)</f>
        <v>-0.10031974544251693</v>
      </c>
      <c r="H104" s="137">
        <f>LN(NASDAQ!N103/NASDAQ!N102)</f>
        <v>-8.3303553709521583E-2</v>
      </c>
      <c r="I104">
        <f>LN(NASDAQ!V103/NASDAQ!V102)</f>
        <v>-3.9927025464801272E-2</v>
      </c>
    </row>
    <row r="105" spans="1:9">
      <c r="A105" s="3">
        <v>43907</v>
      </c>
      <c r="B105">
        <f>LN(NYSE!AD104/NYSE!AD103)</f>
        <v>5.064877425582974E-2</v>
      </c>
      <c r="C105" s="137">
        <f>LN(NYSE!F104/NYSE!F103)</f>
        <v>8.6844068356568285E-2</v>
      </c>
      <c r="D105" s="137">
        <f>LN(NYSE!N104/NYSE!N103)</f>
        <v>1.1358326355674311E-2</v>
      </c>
      <c r="E105" s="137">
        <f>LN(NYSE!V104/NYSE!V103)</f>
        <v>8.9612192462420054E-2</v>
      </c>
      <c r="F105" s="137">
        <f>LN(NASDAQ!AD104/NASDAQ!AD103)</f>
        <v>6.0441003407536567E-2</v>
      </c>
      <c r="G105" s="137">
        <f>LN(NASDAQ!F104/NASDAQ!F103)</f>
        <v>5.8150213186419171E-2</v>
      </c>
      <c r="H105" s="137">
        <f>LN(NASDAQ!N104/NASDAQ!N103)</f>
        <v>5.5068442193908475E-2</v>
      </c>
      <c r="I105">
        <f>LN(NASDAQ!V104/NASDAQ!V103)</f>
        <v>0.15300899686274186</v>
      </c>
    </row>
    <row r="106" spans="1:9">
      <c r="A106" s="3">
        <v>43908</v>
      </c>
      <c r="B106">
        <f>LN(NYSE!AD105/NYSE!AD104)</f>
        <v>-6.5097422065949928E-2</v>
      </c>
      <c r="C106" s="137">
        <f>LN(NYSE!F105/NYSE!F104)</f>
        <v>1.1292534893061141E-2</v>
      </c>
      <c r="D106" s="137">
        <f>LN(NYSE!N105/NYSE!N104)</f>
        <v>-5.437203097967893E-2</v>
      </c>
      <c r="E106" s="137">
        <f>LN(NYSE!V105/NYSE!V104)</f>
        <v>1.991350153790978E-3</v>
      </c>
      <c r="F106" s="137">
        <f>LN(NASDAQ!AD105/NASDAQ!AD104)</f>
        <v>-4.8169744826370903E-2</v>
      </c>
      <c r="G106" s="137">
        <f>LN(NASDAQ!F105/NASDAQ!F104)</f>
        <v>-0.10037918355165147</v>
      </c>
      <c r="H106" s="137">
        <f>LN(NASDAQ!N105/NASDAQ!N104)</f>
        <v>-0.22026084671362142</v>
      </c>
      <c r="I106">
        <f>LN(NASDAQ!V105/NASDAQ!V104)</f>
        <v>-0.14031041352561438</v>
      </c>
    </row>
    <row r="107" spans="1:9">
      <c r="A107" s="3">
        <v>43909</v>
      </c>
      <c r="B107">
        <f>LN(NYSE!AD106/NYSE!AD105)</f>
        <v>9.4168162492671795E-3</v>
      </c>
      <c r="C107" s="137">
        <f>LN(NYSE!F106/NYSE!F105)</f>
        <v>0.11943406499413246</v>
      </c>
      <c r="D107" s="137">
        <f>LN(NYSE!N106/NYSE!N105)</f>
        <v>4.8871223850213599E-2</v>
      </c>
      <c r="E107" s="137">
        <f>LN(NYSE!V106/NYSE!V105)</f>
        <v>-5.3191724431376174E-3</v>
      </c>
      <c r="F107" s="137">
        <f>LN(NASDAQ!AD106/NASDAQ!AD105)</f>
        <v>2.2735839382280198E-2</v>
      </c>
      <c r="G107" s="137">
        <f>LN(NASDAQ!F106/NASDAQ!F105)</f>
        <v>-2.9058580012119153E-2</v>
      </c>
      <c r="H107" s="137">
        <f>LN(NASDAQ!N106/NASDAQ!N105)</f>
        <v>0.1212950676218338</v>
      </c>
      <c r="I107">
        <f>LN(NASDAQ!V106/NASDAQ!V105)</f>
        <v>-5.5119299221079554E-2</v>
      </c>
    </row>
    <row r="108" spans="1:9">
      <c r="A108" s="3">
        <v>43910</v>
      </c>
      <c r="B108">
        <f>LN(NYSE!AD107/NYSE!AD106)</f>
        <v>-4.6528095195053153E-2</v>
      </c>
      <c r="C108" s="137">
        <f>LN(NYSE!F107/NYSE!F106)</f>
        <v>-9.3964500535925685E-2</v>
      </c>
      <c r="D108" s="137">
        <f>LN(NYSE!N107/NYSE!N106)</f>
        <v>-6.183844151466238E-3</v>
      </c>
      <c r="E108" s="137">
        <f>LN(NYSE!V107/NYSE!V106)</f>
        <v>-0.14310084885379787</v>
      </c>
      <c r="F108" s="137">
        <f>LN(NASDAQ!AD107/NASDAQ!AD106)</f>
        <v>-3.864459822857242E-2</v>
      </c>
      <c r="G108" s="137">
        <f>LN(NASDAQ!F107/NASDAQ!F106)</f>
        <v>2.3175337883352798E-2</v>
      </c>
      <c r="H108" s="137">
        <f>LN(NASDAQ!N107/NASDAQ!N106)</f>
        <v>-0.10473741056068332</v>
      </c>
      <c r="I108">
        <f>LN(NASDAQ!V107/NASDAQ!V106)</f>
        <v>-4.6043938501406728E-2</v>
      </c>
    </row>
    <row r="109" spans="1:9">
      <c r="A109" s="3">
        <v>43913</v>
      </c>
      <c r="B109">
        <f>LN(NYSE!AD108/NYSE!AD107)</f>
        <v>-3.0826577214625544E-2</v>
      </c>
      <c r="C109" s="137">
        <f>LN(NYSE!F108/NYSE!F107)</f>
        <v>-5.4412501901708023E-2</v>
      </c>
      <c r="D109" s="137">
        <f>LN(NYSE!N108/NYSE!N107)</f>
        <v>-7.4886774148329907E-2</v>
      </c>
      <c r="E109" s="137">
        <f>LN(NYSE!V108/NYSE!V107)</f>
        <v>-1.0050307418277197E-2</v>
      </c>
      <c r="F109" s="137">
        <f>LN(NASDAQ!AD108/NASDAQ!AD107)</f>
        <v>-2.7437917387577453E-3</v>
      </c>
      <c r="G109" s="137">
        <f>LN(NASDAQ!F108/NASDAQ!F107)</f>
        <v>1.24182114478715E-2</v>
      </c>
      <c r="H109" s="137">
        <f>LN(NASDAQ!N108/NASDAQ!N107)</f>
        <v>8.828464855328319E-2</v>
      </c>
      <c r="I109">
        <f>LN(NASDAQ!V108/NASDAQ!V107)</f>
        <v>1.214238682572534E-2</v>
      </c>
    </row>
    <row r="110" spans="1:9">
      <c r="A110" s="3">
        <v>43914</v>
      </c>
      <c r="B110">
        <f>LN(NYSE!AD109/NYSE!AD108)</f>
        <v>0.1076432789256898</v>
      </c>
      <c r="C110" s="137">
        <f>LN(NYSE!F109/NYSE!F108)</f>
        <v>0.16228478714580366</v>
      </c>
      <c r="D110" s="137">
        <f>LN(NYSE!N109/NYSE!N108)</f>
        <v>0.1180175457688956</v>
      </c>
      <c r="E110" s="137">
        <f>LN(NYSE!V109/NYSE!V108)</f>
        <v>7.3386263892243161E-2</v>
      </c>
      <c r="F110" s="137">
        <f>LN(NASDAQ!AD109/NASDAQ!AD108)</f>
        <v>7.8085494170816921E-2</v>
      </c>
      <c r="G110" s="137">
        <f>LN(NASDAQ!F109/NASDAQ!F108)</f>
        <v>7.1754375928460512E-2</v>
      </c>
      <c r="H110" s="137">
        <f>LN(NASDAQ!N109/NASDAQ!N108)</f>
        <v>8.8737886986000283E-2</v>
      </c>
      <c r="I110">
        <f>LN(NASDAQ!V109/NASDAQ!V108)</f>
        <v>8.1897749943936921E-2</v>
      </c>
    </row>
    <row r="111" spans="1:9">
      <c r="A111" s="3">
        <v>43915</v>
      </c>
      <c r="B111">
        <f>LN(NYSE!AD110/NYSE!AD109)</f>
        <v>2.3656283829948246E-2</v>
      </c>
      <c r="C111" s="137">
        <f>LN(NYSE!F110/NYSE!F109)</f>
        <v>7.9368092886744832E-2</v>
      </c>
      <c r="D111" s="137">
        <f>LN(NYSE!N110/NYSE!N109)</f>
        <v>-2.4692624684169526E-2</v>
      </c>
      <c r="E111" s="137">
        <f>LN(NYSE!V110/NYSE!V109)</f>
        <v>9.3010112887821794E-2</v>
      </c>
      <c r="F111" s="137">
        <f>LN(NASDAQ!AD110/NASDAQ!AD109)</f>
        <v>-4.5344890552082616E-3</v>
      </c>
      <c r="G111" s="137">
        <f>LN(NASDAQ!F110/NASDAQ!F109)</f>
        <v>5.0923637115678046E-3</v>
      </c>
      <c r="H111" s="137">
        <f>LN(NASDAQ!N110/NASDAQ!N109)</f>
        <v>-5.8107741186502908E-2</v>
      </c>
      <c r="I111">
        <f>LN(NASDAQ!V110/NASDAQ!V109)</f>
        <v>2.7420441016498587E-2</v>
      </c>
    </row>
    <row r="112" spans="1:9">
      <c r="A112" s="3">
        <v>43916</v>
      </c>
      <c r="B112">
        <f>LN(NYSE!AD111/NYSE!AD110)</f>
        <v>6.180412688250727E-2</v>
      </c>
      <c r="C112" s="137">
        <f>LN(NYSE!F111/NYSE!F110)</f>
        <v>-5.4120517680790797E-3</v>
      </c>
      <c r="D112" s="137">
        <f>LN(NYSE!N111/NYSE!N110)</f>
        <v>7.2320634673268672E-2</v>
      </c>
      <c r="E112" s="137">
        <f>LN(NYSE!V111/NYSE!V110)</f>
        <v>2.9175443194749854E-2</v>
      </c>
      <c r="F112" s="137">
        <f>LN(NASDAQ!AD111/NASDAQ!AD110)</f>
        <v>5.4452205983990691E-2</v>
      </c>
      <c r="G112" s="137">
        <f>LN(NASDAQ!F111/NASDAQ!F110)</f>
        <v>7.8723082890057985E-2</v>
      </c>
      <c r="H112" s="137">
        <f>LN(NASDAQ!N111/NASDAQ!N110)</f>
        <v>9.5355926599718921E-2</v>
      </c>
      <c r="I112">
        <f>LN(NASDAQ!V111/NASDAQ!V110)</f>
        <v>3.8655816975093606E-2</v>
      </c>
    </row>
    <row r="113" spans="1:9">
      <c r="A113" s="3">
        <v>43917</v>
      </c>
      <c r="B113">
        <f>LN(NYSE!AD112/NYSE!AD111)</f>
        <v>-4.143667656438909E-2</v>
      </c>
      <c r="C113" s="137">
        <f>LN(NYSE!F112/NYSE!F111)</f>
        <v>-4.2323697754705736E-2</v>
      </c>
      <c r="D113" s="137">
        <f>LN(NYSE!N112/NYSE!N111)</f>
        <v>-5.3811484309240452E-3</v>
      </c>
      <c r="E113" s="137">
        <f>LN(NYSE!V112/NYSE!V111)</f>
        <v>-9.4415890669770158E-2</v>
      </c>
      <c r="F113" s="137">
        <f>LN(NASDAQ!AD112/NASDAQ!AD111)</f>
        <v>-3.8588016396577864E-2</v>
      </c>
      <c r="G113" s="137">
        <f>LN(NASDAQ!F112/NASDAQ!F111)</f>
        <v>-4.5933284803215714E-2</v>
      </c>
      <c r="H113" s="137">
        <f>LN(NASDAQ!N112/NASDAQ!N111)</f>
        <v>-7.643092913139847E-2</v>
      </c>
      <c r="I113">
        <f>LN(NASDAQ!V112/NASDAQ!V111)</f>
        <v>-4.7192927420303024E-2</v>
      </c>
    </row>
    <row r="114" spans="1:9">
      <c r="A114" s="3">
        <v>43920</v>
      </c>
      <c r="B114">
        <f>LN(NYSE!AD113/NYSE!AD112)</f>
        <v>3.1423615930200009E-2</v>
      </c>
      <c r="C114" s="137">
        <f>LN(NYSE!F113/NYSE!F112)</f>
        <v>-2.5806286831660169E-2</v>
      </c>
      <c r="D114" s="137">
        <f>LN(NYSE!N113/NYSE!N112)</f>
        <v>5.7856002173177323E-2</v>
      </c>
      <c r="E114" s="137">
        <f>LN(NYSE!V113/NYSE!V112)</f>
        <v>-1.1299577968165161E-2</v>
      </c>
      <c r="F114" s="137">
        <f>LN(NASDAQ!AD113/NASDAQ!AD112)</f>
        <v>3.5583826783214784E-2</v>
      </c>
      <c r="G114" s="137">
        <f>LN(NASDAQ!F113/NASDAQ!F112)</f>
        <v>-2.1426107670565301E-2</v>
      </c>
      <c r="H114" s="137">
        <f>LN(NASDAQ!N113/NASDAQ!N112)</f>
        <v>0.10437334439124718</v>
      </c>
      <c r="I114">
        <f>LN(NASDAQ!V113/NASDAQ!V112)</f>
        <v>3.7480486484697956E-2</v>
      </c>
    </row>
    <row r="115" spans="1:9">
      <c r="A115" s="3">
        <v>43921</v>
      </c>
      <c r="B115">
        <f>LN(NYSE!AD114/NYSE!AD113)</f>
        <v>-1.8548329064810576E-2</v>
      </c>
      <c r="C115" s="137">
        <f>LN(NYSE!F114/NYSE!F113)</f>
        <v>7.8906606337528634E-3</v>
      </c>
      <c r="D115" s="137">
        <f>LN(NYSE!N114/NYSE!N113)</f>
        <v>3.1014646638300461E-2</v>
      </c>
      <c r="E115" s="137">
        <f>LN(NYSE!V114/NYSE!V113)</f>
        <v>2.455397422354557E-2</v>
      </c>
      <c r="F115" s="137">
        <f>LN(NASDAQ!AD114/NASDAQ!AD113)</f>
        <v>-9.570786208786564E-3</v>
      </c>
      <c r="G115" s="137">
        <f>LN(NASDAQ!F114/NASDAQ!F113)</f>
        <v>1.8814411117740342E-3</v>
      </c>
      <c r="H115" s="137">
        <f>LN(NASDAQ!N114/NASDAQ!N113)</f>
        <v>-1.1173406838588499E-2</v>
      </c>
      <c r="I115">
        <f>LN(NASDAQ!V114/NASDAQ!V113)</f>
        <v>-1.6654434905137235E-2</v>
      </c>
    </row>
    <row r="116" spans="1:9">
      <c r="A116" s="3">
        <v>43922</v>
      </c>
      <c r="B116">
        <f>LN(NYSE!AD115/NYSE!AD114)</f>
        <v>-4.5441096760820691E-2</v>
      </c>
      <c r="C116" s="137">
        <f>LN(NYSE!F115/NYSE!F114)</f>
        <v>-6.8300596925477144E-2</v>
      </c>
      <c r="D116" s="137">
        <f>LN(NYSE!N115/NYSE!N114)</f>
        <v>-3.3369569340229999E-3</v>
      </c>
      <c r="E116" s="137">
        <f>LN(NYSE!V115/NYSE!V114)</f>
        <v>-7.8542301352042737E-2</v>
      </c>
      <c r="F116" s="137">
        <f>LN(NASDAQ!AD115/NASDAQ!AD114)</f>
        <v>-4.5094583934699603E-2</v>
      </c>
      <c r="G116" s="137">
        <f>LN(NASDAQ!F115/NASDAQ!F114)</f>
        <v>-7.3096294617646732E-2</v>
      </c>
      <c r="H116" s="137">
        <f>LN(NASDAQ!N115/NASDAQ!N114)</f>
        <v>-6.0680727232286444E-2</v>
      </c>
      <c r="I116">
        <f>LN(NASDAQ!V115/NASDAQ!V114)</f>
        <v>-5.0088716847798649E-2</v>
      </c>
    </row>
    <row r="117" spans="1:9">
      <c r="A117" s="3">
        <v>43923</v>
      </c>
      <c r="B117">
        <f>LN(NYSE!AD116/NYSE!AD115)</f>
        <v>2.2189934734312102E-2</v>
      </c>
      <c r="C117" s="137">
        <f>LN(NYSE!F116/NYSE!F115)</f>
        <v>-1.270309172474858E-2</v>
      </c>
      <c r="D117" s="137">
        <f>LN(NYSE!N116/NYSE!N115)</f>
        <v>1.1134716397962342E-3</v>
      </c>
      <c r="E117" s="137">
        <f>LN(NYSE!V116/NYSE!V115)</f>
        <v>-4.5079247861012648E-3</v>
      </c>
      <c r="F117" s="137">
        <f>LN(NASDAQ!AD116/NASDAQ!AD115)</f>
        <v>1.7070850792854989E-2</v>
      </c>
      <c r="G117" s="137">
        <f>LN(NASDAQ!F116/NASDAQ!F115)</f>
        <v>8.3907080216661187E-3</v>
      </c>
      <c r="H117" s="137">
        <f>LN(NASDAQ!N116/NASDAQ!N115)</f>
        <v>0</v>
      </c>
      <c r="I117">
        <f>LN(NASDAQ!V116/NASDAQ!V115)</f>
        <v>3.2375508248728029E-2</v>
      </c>
    </row>
    <row r="118" spans="1:9">
      <c r="A118" s="3">
        <v>43924</v>
      </c>
      <c r="B118">
        <f>LN(NYSE!AD117/NYSE!AD116)</f>
        <v>-1.6998027196095077E-2</v>
      </c>
      <c r="C118" s="137">
        <f>LN(NYSE!F117/NYSE!F116)</f>
        <v>-2.2753411804901911E-3</v>
      </c>
      <c r="D118" s="137">
        <f>LN(NYSE!N117/NYSE!N116)</f>
        <v>-8.1016865505615845E-3</v>
      </c>
      <c r="E118" s="137">
        <f>LN(NYSE!V117/NYSE!V116)</f>
        <v>-2.6708899107593588E-2</v>
      </c>
      <c r="F118" s="137">
        <f>LN(NASDAQ!AD117/NASDAQ!AD116)</f>
        <v>-1.5374055445775189E-2</v>
      </c>
      <c r="G118" s="137">
        <f>LN(NASDAQ!F117/NASDAQ!F116)</f>
        <v>-3.3647933971333095E-2</v>
      </c>
      <c r="H118" s="137">
        <f>LN(NASDAQ!N117/NASDAQ!N116)</f>
        <v>-8.000291986948177E-2</v>
      </c>
      <c r="I118">
        <f>LN(NASDAQ!V117/NASDAQ!V116)</f>
        <v>-6.9159385516143118E-2</v>
      </c>
    </row>
    <row r="119" spans="1:9">
      <c r="A119" s="3">
        <v>43927</v>
      </c>
      <c r="B119">
        <f>LN(NYSE!AD118/NYSE!AD117)</f>
        <v>7.4462338722571825E-2</v>
      </c>
      <c r="C119" s="137">
        <f>LN(NYSE!F118/NYSE!F117)</f>
        <v>0.10581608744165738</v>
      </c>
      <c r="D119" s="137">
        <f>LN(NYSE!N118/NYSE!N117)</f>
        <v>5.0858383928774502E-2</v>
      </c>
      <c r="E119" s="137">
        <f>LN(NYSE!V118/NYSE!V117)</f>
        <v>0.12078613768854199</v>
      </c>
      <c r="F119" s="137">
        <f>LN(NASDAQ!AD118/NASDAQ!AD117)</f>
        <v>7.0701795647004725E-2</v>
      </c>
      <c r="G119" s="137">
        <f>LN(NASDAQ!F118/NASDAQ!F117)</f>
        <v>6.2635436245391335E-2</v>
      </c>
      <c r="H119" s="137">
        <f>LN(NASDAQ!N118/NASDAQ!N117)</f>
        <v>6.8475450846391672E-2</v>
      </c>
      <c r="I119">
        <f>LN(NASDAQ!V118/NASDAQ!V117)</f>
        <v>4.7163211964363565E-2</v>
      </c>
    </row>
    <row r="120" spans="1:9">
      <c r="A120" s="3">
        <v>43928</v>
      </c>
      <c r="B120">
        <f>LN(NYSE!AD119/NYSE!AD118)</f>
        <v>-1.152819013578244E-3</v>
      </c>
      <c r="C120" s="137">
        <f>LN(NYSE!F119/NYSE!F118)</f>
        <v>3.8688533867374066E-2</v>
      </c>
      <c r="D120" s="137">
        <f>LN(NYSE!N119/NYSE!N118)</f>
        <v>-5.0781439122259738E-3</v>
      </c>
      <c r="E120" s="137">
        <f>LN(NYSE!V119/NYSE!V118)</f>
        <v>3.1041640558192314E-2</v>
      </c>
      <c r="F120" s="137">
        <f>LN(NASDAQ!AD119/NASDAQ!AD118)</f>
        <v>-3.2885657307257063E-3</v>
      </c>
      <c r="G120" s="137">
        <f>LN(NASDAQ!F119/NASDAQ!F118)</f>
        <v>2.6275183996692136E-2</v>
      </c>
      <c r="H120" s="137">
        <f>LN(NASDAQ!N119/NASDAQ!N118)</f>
        <v>-2.1978967334483113E-2</v>
      </c>
      <c r="I120">
        <f>LN(NASDAQ!V119/NASDAQ!V118)</f>
        <v>-2.1678889950881991E-2</v>
      </c>
    </row>
    <row r="121" spans="1:9">
      <c r="A121" s="3">
        <v>43929</v>
      </c>
      <c r="B121">
        <f>LN(NYSE!AD120/NYSE!AD119)</f>
        <v>3.3839393781439825E-2</v>
      </c>
      <c r="C121" s="137">
        <f>LN(NYSE!F120/NYSE!F119)</f>
        <v>3.1294134761761044E-2</v>
      </c>
      <c r="D121" s="137">
        <f>LN(NYSE!N120/NYSE!N119)</f>
        <v>4.5313404837947172E-2</v>
      </c>
      <c r="E121" s="137">
        <f>LN(NYSE!V120/NYSE!V119)</f>
        <v>3.7814147447654538E-2</v>
      </c>
      <c r="F121" s="137">
        <f>LN(NASDAQ!AD120/NASDAQ!AD119)</f>
        <v>2.5491191381198052E-2</v>
      </c>
      <c r="G121" s="137">
        <f>LN(NASDAQ!F120/NASDAQ!F119)</f>
        <v>3.5418387941200398E-2</v>
      </c>
      <c r="H121" s="137">
        <f>LN(NASDAQ!N120/NASDAQ!N119)</f>
        <v>3.0157920188322349E-2</v>
      </c>
      <c r="I121">
        <f>LN(NASDAQ!V120/NASDAQ!V119)</f>
        <v>2.4850978257026132E-2</v>
      </c>
    </row>
    <row r="122" spans="1:9">
      <c r="A122" s="3">
        <v>43930</v>
      </c>
      <c r="B122">
        <f>LN(NYSE!AD121/NYSE!AD120)</f>
        <v>1.2122354668911858E-2</v>
      </c>
      <c r="C122" s="137">
        <f>LN(NYSE!F121/NYSE!F120)</f>
        <v>8.5557487550064204E-2</v>
      </c>
      <c r="D122" s="137">
        <f>LN(NYSE!N121/NYSE!N120)</f>
        <v>9.6840917867415648E-3</v>
      </c>
      <c r="E122" s="137">
        <f>LN(NYSE!V121/NYSE!V120)</f>
        <v>7.3376420286472663E-2</v>
      </c>
      <c r="F122" s="137">
        <f>LN(NASDAQ!AD121/NASDAQ!AD120)</f>
        <v>7.7171429494415295E-3</v>
      </c>
      <c r="G122" s="137">
        <f>LN(NASDAQ!F121/NASDAQ!F120)</f>
        <v>6.7852685045409825E-2</v>
      </c>
      <c r="H122" s="137">
        <f>LN(NASDAQ!N121/NASDAQ!N120)</f>
        <v>7.8308827164731365E-2</v>
      </c>
      <c r="I122">
        <f>LN(NASDAQ!V121/NASDAQ!V120)</f>
        <v>2.964335616201412E-2</v>
      </c>
    </row>
    <row r="123" spans="1:9">
      <c r="A123" s="3">
        <v>43934</v>
      </c>
      <c r="B123">
        <f>LN(NYSE!AD122/NYSE!AD121)</f>
        <v>-1.3950497641690053E-2</v>
      </c>
      <c r="C123" s="137">
        <f>LN(NYSE!F122/NYSE!F121)</f>
        <v>-5.5212844068964415E-2</v>
      </c>
      <c r="D123" s="137">
        <f>LN(NYSE!N122/NYSE!N121)</f>
        <v>-1.6364351350156136E-2</v>
      </c>
      <c r="E123" s="137">
        <f>LN(NYSE!V122/NYSE!V121)</f>
        <v>-2.2243001237931666E-2</v>
      </c>
      <c r="F123" s="137">
        <f>LN(NASDAQ!AD122/NASDAQ!AD121)</f>
        <v>4.7522228184672943E-3</v>
      </c>
      <c r="G123" s="137">
        <f>LN(NASDAQ!F122/NASDAQ!F121)</f>
        <v>-4.7607116873550667E-2</v>
      </c>
      <c r="H123" s="137">
        <f>LN(NASDAQ!N122/NASDAQ!N121)</f>
        <v>-3.3336421024767103E-2</v>
      </c>
      <c r="I123">
        <f>LN(NASDAQ!V122/NASDAQ!V121)</f>
        <v>-8.490981156787444E-3</v>
      </c>
    </row>
    <row r="124" spans="1:9">
      <c r="A124" s="3">
        <v>43935</v>
      </c>
      <c r="B124">
        <f>LN(NYSE!AD123/NYSE!AD122)</f>
        <v>2.3616813104540699E-2</v>
      </c>
      <c r="C124" s="137">
        <f>LN(NYSE!F123/NYSE!F122)</f>
        <v>1.4948027041839168E-2</v>
      </c>
      <c r="D124" s="137">
        <f>LN(NYSE!N123/NYSE!N122)</f>
        <v>-1.0625969881930975E-2</v>
      </c>
      <c r="E124" s="137">
        <f>LN(NYSE!V123/NYSE!V122)</f>
        <v>-1.8254154513684467E-3</v>
      </c>
      <c r="F124" s="137">
        <f>LN(NASDAQ!AD123/NASDAQ!AD122)</f>
        <v>3.8706916284901791E-2</v>
      </c>
      <c r="G124" s="137">
        <f>LN(NASDAQ!F123/NASDAQ!F122)</f>
        <v>7.1535193554519887E-3</v>
      </c>
      <c r="H124" s="137">
        <f>LN(NASDAQ!N123/NASDAQ!N122)</f>
        <v>-7.8179109276140749E-3</v>
      </c>
      <c r="I124">
        <f>LN(NASDAQ!V123/NASDAQ!V122)</f>
        <v>-5.7432049085875521E-2</v>
      </c>
    </row>
    <row r="125" spans="1:9">
      <c r="A125" s="3">
        <v>43936</v>
      </c>
      <c r="B125">
        <f>LN(NYSE!AD124/NYSE!AD123)</f>
        <v>-1.8772799391634561E-2</v>
      </c>
      <c r="C125" s="137">
        <f>LN(NYSE!F124/NYSE!F123)</f>
        <v>-0.11373972526288044</v>
      </c>
      <c r="D125" s="137">
        <f>LN(NYSE!N124/NYSE!N123)</f>
        <v>-7.7159178645258758E-2</v>
      </c>
      <c r="E125" s="137">
        <f>LN(NYSE!V124/NYSE!V123)</f>
        <v>-0.10725711806960994</v>
      </c>
      <c r="F125" s="137">
        <f>LN(NASDAQ!AD124/NASDAQ!AD123)</f>
        <v>-1.4496809136924986E-2</v>
      </c>
      <c r="G125" s="137">
        <f>LN(NASDAQ!F124/NASDAQ!F123)</f>
        <v>-4.370964140532687E-2</v>
      </c>
      <c r="H125" s="137">
        <f>LN(NASDAQ!N124/NASDAQ!N123)</f>
        <v>-2.3827327826975359E-2</v>
      </c>
      <c r="I125">
        <f>LN(NASDAQ!V124/NASDAQ!V123)</f>
        <v>-1.4888612493750637E-2</v>
      </c>
    </row>
    <row r="126" spans="1:9">
      <c r="A126" s="3">
        <v>43937</v>
      </c>
      <c r="B126">
        <f>LN(NYSE!AD125/NYSE!AD124)</f>
        <v>1.417034302103169E-3</v>
      </c>
      <c r="C126" s="137">
        <f>LN(NYSE!F125/NYSE!F124)</f>
        <v>-2.9852911444277874E-2</v>
      </c>
      <c r="D126" s="137">
        <f>LN(NYSE!N125/NYSE!N124)</f>
        <v>-5.6309140785290904E-4</v>
      </c>
      <c r="E126" s="137">
        <f>LN(NYSE!V125/NYSE!V124)</f>
        <v>8.7749905273636283E-3</v>
      </c>
      <c r="F126" s="137">
        <f>LN(NASDAQ!AD125/NASDAQ!AD124)</f>
        <v>1.6446600925345348E-2</v>
      </c>
      <c r="G126" s="137">
        <f>LN(NASDAQ!F125/NASDAQ!F124)</f>
        <v>1.2403704313448515E-3</v>
      </c>
      <c r="H126" s="137">
        <f>LN(NASDAQ!N125/NASDAQ!N124)</f>
        <v>3.2103269613669168E-2</v>
      </c>
      <c r="I126">
        <f>LN(NASDAQ!V125/NASDAQ!V124)</f>
        <v>-2.8742468865653979E-2</v>
      </c>
    </row>
    <row r="127" spans="1:9">
      <c r="A127" s="3">
        <v>43938</v>
      </c>
      <c r="B127">
        <f>LN(NYSE!AD126/NYSE!AD125)</f>
        <v>2.9504360280338156E-2</v>
      </c>
      <c r="C127" s="137">
        <f>LN(NYSE!F126/NYSE!F125)</f>
        <v>7.1922209358363909E-2</v>
      </c>
      <c r="D127" s="137">
        <f>LN(NYSE!N126/NYSE!N125)</f>
        <v>4.9983025072218606E-2</v>
      </c>
      <c r="E127" s="137">
        <f>LN(NYSE!V126/NYSE!V125)</f>
        <v>4.5327941171616169E-2</v>
      </c>
      <c r="F127" s="137">
        <f>LN(NASDAQ!AD126/NASDAQ!AD125)</f>
        <v>1.3709430024436937E-2</v>
      </c>
      <c r="G127" s="137">
        <f>LN(NASDAQ!F126/NASDAQ!F125)</f>
        <v>5.662446498937608E-2</v>
      </c>
      <c r="H127" s="137">
        <f>LN(NASDAQ!N126/NASDAQ!N125)</f>
        <v>3.3764272181537831E-2</v>
      </c>
      <c r="I127">
        <f>LN(NASDAQ!V126/NASDAQ!V125)</f>
        <v>5.9110005482050115E-2</v>
      </c>
    </row>
    <row r="128" spans="1:9">
      <c r="A128" s="3">
        <v>43941</v>
      </c>
      <c r="B128">
        <f>LN(NYSE!AD127/NYSE!AD126)</f>
        <v>-2.4725192062735761E-2</v>
      </c>
      <c r="C128" s="137">
        <f>LN(NYSE!F127/NYSE!F126)</f>
        <v>-4.6683621653025177E-2</v>
      </c>
      <c r="D128" s="137">
        <f>LN(NYSE!N127/NYSE!N126)</f>
        <v>-2.166343687687813E-2</v>
      </c>
      <c r="E128" s="137">
        <f>LN(NYSE!V127/NYSE!V126)</f>
        <v>-1.4882162880132057E-2</v>
      </c>
      <c r="F128" s="137">
        <f>LN(NASDAQ!AD127/NASDAQ!AD126)</f>
        <v>-1.0389943414562969E-2</v>
      </c>
      <c r="G128" s="137">
        <f>LN(NASDAQ!F127/NASDAQ!F126)</f>
        <v>-3.9419693954034225E-2</v>
      </c>
      <c r="H128" s="137">
        <f>LN(NASDAQ!N127/NASDAQ!N126)</f>
        <v>2.6644891592089149E-2</v>
      </c>
      <c r="I128">
        <f>LN(NASDAQ!V127/NASDAQ!V126)</f>
        <v>-1.0564909320216469E-2</v>
      </c>
    </row>
    <row r="129" spans="1:9">
      <c r="A129" s="3">
        <v>43942</v>
      </c>
      <c r="B129">
        <f>LN(NYSE!AD128/NYSE!AD127)</f>
        <v>-2.7066910205106667E-2</v>
      </c>
      <c r="C129" s="137">
        <f>LN(NYSE!F128/NYSE!F127)</f>
        <v>-2.3132850733852645E-2</v>
      </c>
      <c r="D129" s="137">
        <f>LN(NYSE!N128/NYSE!N127)</f>
        <v>-1.3226967606058375E-2</v>
      </c>
      <c r="E129" s="137">
        <f>LN(NYSE!V128/NYSE!V127)</f>
        <v>-2.642167079286847E-2</v>
      </c>
      <c r="F129" s="137">
        <f>LN(NASDAQ!AD128/NASDAQ!AD127)</f>
        <v>-3.5369912660454313E-2</v>
      </c>
      <c r="G129" s="137">
        <f>LN(NASDAQ!F128/NASDAQ!F127)</f>
        <v>-3.6920609876889873E-2</v>
      </c>
      <c r="H129" s="137">
        <f>LN(NASDAQ!N128/NASDAQ!N127)</f>
        <v>-2.0906707467603113E-2</v>
      </c>
      <c r="I129">
        <f>LN(NASDAQ!V128/NASDAQ!V127)</f>
        <v>1.056490932021647E-2</v>
      </c>
    </row>
    <row r="130" spans="1:9">
      <c r="A130" s="3">
        <v>43943</v>
      </c>
      <c r="B130">
        <f>LN(NYSE!AD129/NYSE!AD128)</f>
        <v>1.9656182512151808E-2</v>
      </c>
      <c r="C130" s="137">
        <f>LN(NYSE!F129/NYSE!F128)</f>
        <v>1.4617923803101467E-2</v>
      </c>
      <c r="D130" s="137">
        <f>LN(NYSE!N129/NYSE!N128)</f>
        <v>9.6618619941060916E-3</v>
      </c>
      <c r="E130" s="137">
        <f>LN(NYSE!V129/NYSE!V128)</f>
        <v>1.7910938645132352E-2</v>
      </c>
      <c r="F130" s="137">
        <f>LN(NASDAQ!AD129/NASDAQ!AD128)</f>
        <v>2.7706863530748076E-2</v>
      </c>
      <c r="G130" s="137">
        <f>LN(NASDAQ!F129/NASDAQ!F128)</f>
        <v>7.2429208977520853E-3</v>
      </c>
      <c r="H130" s="137">
        <f>LN(NASDAQ!N129/NASDAQ!N128)</f>
        <v>-2.4956744470313846E-2</v>
      </c>
      <c r="I130">
        <f>LN(NASDAQ!V129/NASDAQ!V128)</f>
        <v>3.8069624936832247E-2</v>
      </c>
    </row>
    <row r="131" spans="1:9">
      <c r="A131" s="3">
        <v>43944</v>
      </c>
      <c r="B131">
        <f>LN(NYSE!AD130/NYSE!AD129)</f>
        <v>1.6785935626221402E-3</v>
      </c>
      <c r="C131" s="137">
        <f>LN(NYSE!F130/NYSE!F129)</f>
        <v>3.2380112239019897E-2</v>
      </c>
      <c r="D131" s="137">
        <f>LN(NYSE!N130/NYSE!N129)</f>
        <v>3.562174064962622E-2</v>
      </c>
      <c r="E131" s="137">
        <f>LN(NYSE!V130/NYSE!V129)</f>
        <v>1.6302962307827681E-2</v>
      </c>
      <c r="F131" s="137">
        <f>LN(NASDAQ!AD130/NASDAQ!AD129)</f>
        <v>-7.4146931733427274E-5</v>
      </c>
      <c r="G131" s="137">
        <f>LN(NASDAQ!F130/NASDAQ!F129)</f>
        <v>6.6752091675757477E-2</v>
      </c>
      <c r="H131" s="137">
        <f>LN(NASDAQ!N130/NASDAQ!N129)</f>
        <v>3.7205394485613115E-2</v>
      </c>
      <c r="I131">
        <f>LN(NASDAQ!V130/NASDAQ!V129)</f>
        <v>2.9898739167633456E-2</v>
      </c>
    </row>
    <row r="132" spans="1:9">
      <c r="A132" s="3">
        <v>43945</v>
      </c>
      <c r="B132">
        <f>LN(NYSE!AD131/NYSE!AD130)</f>
        <v>1.0996382950293621E-2</v>
      </c>
      <c r="C132" s="137">
        <f>LN(NYSE!F131/NYSE!F130)</f>
        <v>2.0854814513460374E-2</v>
      </c>
      <c r="D132" s="137">
        <f>LN(NYSE!N131/NYSE!N130)</f>
        <v>3.9686601862326653E-3</v>
      </c>
      <c r="E132" s="137">
        <f>LN(NYSE!V131/NYSE!V130)</f>
        <v>2.1120755625093364E-2</v>
      </c>
      <c r="F132" s="137">
        <f>LN(NASDAQ!AD131/NASDAQ!AD130)</f>
        <v>1.6319742397425188E-2</v>
      </c>
      <c r="G132" s="137">
        <f>LN(NASDAQ!F131/NASDAQ!F130)</f>
        <v>1.9762291245084489E-2</v>
      </c>
      <c r="H132" s="137">
        <f>LN(NASDAQ!N131/NASDAQ!N130)</f>
        <v>3.9054443455924957E-3</v>
      </c>
      <c r="I132">
        <f>LN(NASDAQ!V131/NASDAQ!V130)</f>
        <v>-3.2236099016338185E-2</v>
      </c>
    </row>
    <row r="133" spans="1:9">
      <c r="A133" s="3">
        <v>43948</v>
      </c>
      <c r="B133">
        <f>LN(NYSE!AD132/NYSE!AD131)</f>
        <v>1.4966544602815022E-2</v>
      </c>
      <c r="C133" s="137">
        <f>LN(NYSE!F132/NYSE!F131)</f>
        <v>3.9267954650384677E-2</v>
      </c>
      <c r="D133" s="137">
        <f>LN(NYSE!N132/NYSE!N131)</f>
        <v>6.7142730624337246E-2</v>
      </c>
      <c r="E133" s="137">
        <f>LN(NYSE!V132/NYSE!V131)</f>
        <v>3.5462567759215344E-2</v>
      </c>
      <c r="F133" s="137">
        <f>LN(NASDAQ!AD132/NASDAQ!AD131)</f>
        <v>1.1015647146257182E-2</v>
      </c>
      <c r="G133" s="137">
        <f>LN(NASDAQ!F132/NASDAQ!F131)</f>
        <v>3.1164075621283323E-2</v>
      </c>
      <c r="H133" s="137">
        <f>LN(NASDAQ!N132/NASDAQ!N131)</f>
        <v>3.3641554965788814E-2</v>
      </c>
      <c r="I133">
        <f>LN(NASDAQ!V132/NASDAQ!V131)</f>
        <v>8.3038336299190219E-2</v>
      </c>
    </row>
    <row r="134" spans="1:9">
      <c r="A134" s="3">
        <v>43949</v>
      </c>
      <c r="B134">
        <f>LN(NYSE!AD133/NYSE!AD132)</f>
        <v>-1.3363035245648512E-3</v>
      </c>
      <c r="C134" s="137">
        <f>LN(NYSE!F133/NYSE!F132)</f>
        <v>5.8885833070194205E-3</v>
      </c>
      <c r="D134" s="137">
        <f>LN(NYSE!N133/NYSE!N132)</f>
        <v>-2.4688100870954948E-4</v>
      </c>
      <c r="E134" s="137">
        <f>LN(NYSE!V133/NYSE!V132)</f>
        <v>2.8917674835302769E-2</v>
      </c>
      <c r="F134" s="137">
        <f>LN(NASDAQ!AD133/NASDAQ!AD132)</f>
        <v>-1.4123023916202406E-2</v>
      </c>
      <c r="G134" s="137">
        <f>LN(NASDAQ!F133/NASDAQ!F132)</f>
        <v>1.9063980896305243E-2</v>
      </c>
      <c r="H134" s="137">
        <f>LN(NASDAQ!N133/NASDAQ!N132)</f>
        <v>1.1657111665386065E-2</v>
      </c>
      <c r="I134">
        <f>LN(NASDAQ!V133/NASDAQ!V132)</f>
        <v>2.4815169119723993E-2</v>
      </c>
    </row>
    <row r="135" spans="1:9">
      <c r="A135" s="3">
        <v>43950</v>
      </c>
      <c r="B135">
        <f>LN(NYSE!AD134/NYSE!AD133)</f>
        <v>2.1845707743765073E-2</v>
      </c>
      <c r="C135" s="137">
        <f>LN(NYSE!F134/NYSE!F133)</f>
        <v>9.0859510523657525E-2</v>
      </c>
      <c r="D135" s="137">
        <f>LN(NYSE!N134/NYSE!N133)</f>
        <v>4.8449098257516386E-2</v>
      </c>
      <c r="E135" s="137">
        <f>LN(NYSE!V134/NYSE!V133)</f>
        <v>3.6728137342650354E-2</v>
      </c>
      <c r="F135" s="137">
        <f>LN(NASDAQ!AD134/NASDAQ!AD133)</f>
        <v>3.504202572405761E-2</v>
      </c>
      <c r="G135" s="137">
        <f>LN(NASDAQ!F134/NASDAQ!F133)</f>
        <v>6.0527999013014699E-2</v>
      </c>
      <c r="H135" s="137">
        <f>LN(NASDAQ!N134/NASDAQ!N133)</f>
        <v>2.4531060995983955E-2</v>
      </c>
      <c r="I135">
        <f>LN(NASDAQ!V134/NASDAQ!V133)</f>
        <v>3.1026273563100681E-2</v>
      </c>
    </row>
    <row r="136" spans="1:9">
      <c r="A136" s="3">
        <v>43951</v>
      </c>
      <c r="B136">
        <f>LN(NYSE!AD135/NYSE!AD134)</f>
        <v>-1.1765800995066281E-2</v>
      </c>
      <c r="C136" s="137">
        <f>LN(NYSE!F135/NYSE!F134)</f>
        <v>-7.0633266896907826E-2</v>
      </c>
      <c r="D136" s="137">
        <f>LN(NYSE!N135/NYSE!N134)</f>
        <v>-3.1308606449777031E-2</v>
      </c>
      <c r="E136" s="137">
        <f>LN(NYSE!V135/NYSE!V134)</f>
        <v>-3.8511361088226996E-2</v>
      </c>
      <c r="F136" s="137">
        <f>LN(NASDAQ!AD135/NASDAQ!AD134)</f>
        <v>-2.8263093303517528E-3</v>
      </c>
      <c r="G136" s="137">
        <f>LN(NASDAQ!F135/NASDAQ!F134)</f>
        <v>-3.4594582479582504E-2</v>
      </c>
      <c r="H136" s="137">
        <f>LN(NASDAQ!N135/NASDAQ!N134)</f>
        <v>-2.9926393831435673E-2</v>
      </c>
      <c r="I136">
        <f>LN(NASDAQ!V135/NASDAQ!V134)</f>
        <v>-5.5841442682824621E-2</v>
      </c>
    </row>
    <row r="137" spans="1:9">
      <c r="A137" s="3">
        <v>43952</v>
      </c>
      <c r="B137">
        <f>LN(NYSE!AD136/NYSE!AD135)</f>
        <v>-2.5881989036866369E-2</v>
      </c>
      <c r="C137" s="137">
        <f>LN(NYSE!F136/NYSE!F135)</f>
        <v>-7.3276305998649774E-2</v>
      </c>
      <c r="D137" s="137">
        <f>LN(NYSE!N136/NYSE!N135)</f>
        <v>-4.6234013144500546E-3</v>
      </c>
      <c r="E137" s="137">
        <f>LN(NYSE!V136/NYSE!V135)</f>
        <v>-4.9385137229612359E-2</v>
      </c>
      <c r="F137" s="137">
        <f>LN(NASDAQ!AD136/NASDAQ!AD135)</f>
        <v>-3.2538765903361196E-2</v>
      </c>
      <c r="G137" s="137">
        <f>LN(NASDAQ!F136/NASDAQ!F135)</f>
        <v>-3.1146695273079769E-2</v>
      </c>
      <c r="H137" s="137">
        <f>LN(NASDAQ!N136/NASDAQ!N135)</f>
        <v>-3.9470422847945504E-2</v>
      </c>
      <c r="I137">
        <f>LN(NASDAQ!V136/NASDAQ!V135)</f>
        <v>1.6376300473859393E-2</v>
      </c>
    </row>
    <row r="138" spans="1:9">
      <c r="A138" s="3">
        <v>43955</v>
      </c>
      <c r="B138">
        <f>LN(NYSE!AD137/NYSE!AD136)</f>
        <v>1.0983114161529411E-3</v>
      </c>
      <c r="C138" s="137">
        <f>LN(NYSE!F137/NYSE!F136)</f>
        <v>2.8081397349800922E-2</v>
      </c>
      <c r="D138" s="137">
        <f>LN(NYSE!N137/NYSE!N136)</f>
        <v>1.4623686482610376E-3</v>
      </c>
      <c r="E138" s="137">
        <f>LN(NYSE!V137/NYSE!V136)</f>
        <v>-5.3268817431410043E-2</v>
      </c>
      <c r="F138" s="137">
        <f>LN(NASDAQ!AD137/NASDAQ!AD136)</f>
        <v>1.2215656831633472E-2</v>
      </c>
      <c r="G138" s="137">
        <f>LN(NASDAQ!F137/NASDAQ!F136)</f>
        <v>8.7647069323575789E-3</v>
      </c>
      <c r="H138" s="137">
        <f>LN(NASDAQ!N137/NASDAQ!N136)</f>
        <v>-1.6147045836764667E-2</v>
      </c>
      <c r="I138">
        <f>LN(NASDAQ!V137/NASDAQ!V136)</f>
        <v>-8.2399531767066866E-2</v>
      </c>
    </row>
    <row r="139" spans="1:9">
      <c r="A139" s="3">
        <v>43956</v>
      </c>
      <c r="B139">
        <f>LN(NYSE!AD138/NYSE!AD137)</f>
        <v>5.5982552927373811E-3</v>
      </c>
      <c r="C139" s="137">
        <f>LN(NYSE!F138/NYSE!F137)</f>
        <v>2.8953157058389991E-2</v>
      </c>
      <c r="D139" s="137">
        <f>LN(NYSE!N138/NYSE!N137)</f>
        <v>-7.5787537682335902E-3</v>
      </c>
      <c r="E139" s="137">
        <f>LN(NYSE!V138/NYSE!V137)</f>
        <v>1.2446867915081603E-2</v>
      </c>
      <c r="F139" s="137">
        <f>LN(NASDAQ!AD138/NASDAQ!AD137)</f>
        <v>1.1234263183785377E-2</v>
      </c>
      <c r="G139" s="137">
        <f>LN(NASDAQ!F138/NASDAQ!F137)</f>
        <v>2.7233425646091079E-3</v>
      </c>
      <c r="H139" s="137">
        <f>LN(NASDAQ!N138/NASDAQ!N137)</f>
        <v>2.6483066612501119E-2</v>
      </c>
      <c r="I139">
        <f>LN(NASDAQ!V138/NASDAQ!V137)</f>
        <v>2.2979711376237273E-3</v>
      </c>
    </row>
    <row r="140" spans="1:9">
      <c r="A140" s="3">
        <v>43957</v>
      </c>
      <c r="B140">
        <f>LN(NYSE!AD139/NYSE!AD138)</f>
        <v>-9.1886932921225548E-3</v>
      </c>
      <c r="C140" s="137">
        <f>LN(NYSE!F139/NYSE!F138)</f>
        <v>-7.628755011648769E-2</v>
      </c>
      <c r="D140" s="137">
        <f>LN(NYSE!N139/NYSE!N138)</f>
        <v>-6.1538243646073344E-3</v>
      </c>
      <c r="E140" s="137">
        <f>LN(NYSE!V139/NYSE!V138)</f>
        <v>-4.7326430971933571E-2</v>
      </c>
      <c r="F140" s="137">
        <f>LN(NASDAQ!AD139/NASDAQ!AD138)</f>
        <v>5.1257797253697075E-3</v>
      </c>
      <c r="G140" s="137">
        <f>LN(NASDAQ!F139/NASDAQ!F138)</f>
        <v>-1.9011341957468179E-2</v>
      </c>
      <c r="H140" s="137">
        <f>LN(NASDAQ!N139/NASDAQ!N138)</f>
        <v>-0.15343681741047205</v>
      </c>
      <c r="I140">
        <f>LN(NASDAQ!V139/NASDAQ!V138)</f>
        <v>-9.2237394905838876E-3</v>
      </c>
    </row>
    <row r="141" spans="1:9">
      <c r="A141" s="3">
        <v>43958</v>
      </c>
      <c r="B141">
        <f>LN(NYSE!AD140/NYSE!AD139)</f>
        <v>8.8872120216335181E-3</v>
      </c>
      <c r="C141" s="137">
        <f>LN(NYSE!F140/NYSE!F139)</f>
        <v>4.7815892936938865E-2</v>
      </c>
      <c r="D141" s="137">
        <f>LN(NYSE!N140/NYSE!N139)</f>
        <v>1.0072614042330043E-2</v>
      </c>
      <c r="E141" s="137">
        <f>LN(NYSE!V140/NYSE!V139)</f>
        <v>1.8262339724609243E-2</v>
      </c>
      <c r="F141" s="137">
        <f>LN(NASDAQ!AD140/NASDAQ!AD139)</f>
        <v>1.4048695581018011E-2</v>
      </c>
      <c r="G141" s="137">
        <f>LN(NASDAQ!F140/NASDAQ!F139)</f>
        <v>2.3368733546816192E-2</v>
      </c>
      <c r="H141" s="137">
        <f>LN(NASDAQ!N140/NASDAQ!N139)</f>
        <v>8.6095109622342181E-2</v>
      </c>
      <c r="I141">
        <f>LN(NASDAQ!V140/NASDAQ!V139)</f>
        <v>0</v>
      </c>
    </row>
    <row r="142" spans="1:9">
      <c r="A142" s="3">
        <v>43959</v>
      </c>
      <c r="B142">
        <f>LN(NYSE!AD141/NYSE!AD140)</f>
        <v>1.889523285926106E-2</v>
      </c>
      <c r="C142" s="137">
        <f>LN(NYSE!F141/NYSE!F140)</f>
        <v>4.632303656981928E-2</v>
      </c>
      <c r="D142" s="137">
        <f>LN(NYSE!N141/NYSE!N140)</f>
        <v>3.1045680997392047E-2</v>
      </c>
      <c r="E142" s="137">
        <f>LN(NYSE!V141/NYSE!V140)</f>
        <v>5.0958039376440369E-2</v>
      </c>
      <c r="F142" s="137">
        <f>LN(NASDAQ!AD141/NASDAQ!AD140)</f>
        <v>1.5652527715631814E-2</v>
      </c>
      <c r="G142" s="137">
        <f>LN(NASDAQ!F141/NASDAQ!F140)</f>
        <v>4.1778109806948419E-2</v>
      </c>
      <c r="H142" s="137">
        <f>LN(NASDAQ!N141/NASDAQ!N140)</f>
        <v>7.0336347780493608E-2</v>
      </c>
      <c r="I142">
        <f>LN(NASDAQ!V141/NASDAQ!V140)</f>
        <v>1.9878330388687242E-2</v>
      </c>
    </row>
    <row r="143" spans="1:9">
      <c r="A143" s="3">
        <v>43962</v>
      </c>
      <c r="B143">
        <f>LN(NYSE!AD142/NYSE!AD141)</f>
        <v>-4.5035142836197996E-3</v>
      </c>
      <c r="C143" s="137">
        <f>LN(NYSE!F142/NYSE!F141)</f>
        <v>-2.2070804331148792E-2</v>
      </c>
      <c r="D143" s="137">
        <f>LN(NYSE!N142/NYSE!N141)</f>
        <v>-3.7913523468186307E-2</v>
      </c>
      <c r="E143" s="137">
        <f>LN(NYSE!V142/NYSE!V141)</f>
        <v>7.6142336956739323E-3</v>
      </c>
      <c r="F143" s="137">
        <f>LN(NASDAQ!AD142/NASDAQ!AD141)</f>
        <v>7.7559468073646522E-3</v>
      </c>
      <c r="G143" s="137">
        <f>LN(NASDAQ!F142/NASDAQ!F141)</f>
        <v>-1.2852630072479446E-2</v>
      </c>
      <c r="H143" s="137">
        <f>LN(NASDAQ!N142/NASDAQ!N141)</f>
        <v>-4.2318162979410767E-2</v>
      </c>
      <c r="I143">
        <f>LN(NASDAQ!V142/NASDAQ!V141)</f>
        <v>-3.8585033332871242E-2</v>
      </c>
    </row>
    <row r="144" spans="1:9">
      <c r="A144" s="3">
        <v>43963</v>
      </c>
      <c r="B144">
        <f>LN(NYSE!AD143/NYSE!AD142)</f>
        <v>-1.9056284781231905E-2</v>
      </c>
      <c r="C144" s="137">
        <f>LN(NYSE!F143/NYSE!F142)</f>
        <v>-2.3290048974208288E-2</v>
      </c>
      <c r="D144" s="137">
        <f>LN(NYSE!N143/NYSE!N142)</f>
        <v>-4.0688712162876159E-2</v>
      </c>
      <c r="E144" s="137">
        <f>LN(NYSE!V143/NYSE!V142)</f>
        <v>-4.525657135879535E-2</v>
      </c>
      <c r="F144" s="137">
        <f>LN(NASDAQ!AD143/NASDAQ!AD142)</f>
        <v>-2.0862662699837602E-2</v>
      </c>
      <c r="G144" s="137">
        <f>LN(NASDAQ!F143/NASDAQ!F142)</f>
        <v>-5.6196153764253923E-2</v>
      </c>
      <c r="H144" s="137">
        <f>LN(NASDAQ!N143/NASDAQ!N142)</f>
        <v>-5.5901017386637358E-2</v>
      </c>
      <c r="I144">
        <f>LN(NASDAQ!V143/NASDAQ!V142)</f>
        <v>-2.3081008696030098E-2</v>
      </c>
    </row>
    <row r="145" spans="1:9">
      <c r="A145" s="3">
        <v>43964</v>
      </c>
      <c r="B145">
        <f>LN(NYSE!AD144/NYSE!AD143)</f>
        <v>-2.1986776497652755E-2</v>
      </c>
      <c r="C145" s="137">
        <f>LN(NYSE!F144/NYSE!F143)</f>
        <v>-7.0212974889615656E-2</v>
      </c>
      <c r="D145" s="137">
        <f>LN(NYSE!N144/NYSE!N143)</f>
        <v>-4.4288578791734048E-2</v>
      </c>
      <c r="E145" s="137">
        <f>LN(NYSE!V144/NYSE!V143)</f>
        <v>-3.0895618342020769E-2</v>
      </c>
      <c r="F145" s="137">
        <f>LN(NASDAQ!AD144/NASDAQ!AD143)</f>
        <v>-1.5603369241599841E-2</v>
      </c>
      <c r="G145" s="137">
        <f>LN(NASDAQ!F144/NASDAQ!F143)</f>
        <v>-1.8318024523025927E-2</v>
      </c>
      <c r="H145" s="137">
        <f>LN(NASDAQ!N144/NASDAQ!N143)</f>
        <v>-2.9167678503019885E-2</v>
      </c>
      <c r="I145">
        <f>LN(NASDAQ!V144/NASDAQ!V143)</f>
        <v>-1.4598799421152636E-2</v>
      </c>
    </row>
    <row r="146" spans="1:9">
      <c r="A146" s="3">
        <v>43965</v>
      </c>
      <c r="B146">
        <f>LN(NYSE!AD145/NYSE!AD144)</f>
        <v>1.6102011574853553E-2</v>
      </c>
      <c r="C146" s="137">
        <f>LN(NYSE!F145/NYSE!F144)</f>
        <v>2.2444209016837798E-2</v>
      </c>
      <c r="D146" s="137">
        <f>LN(NYSE!N145/NYSE!N144)</f>
        <v>4.5448652626140923E-3</v>
      </c>
      <c r="E146" s="137">
        <f>LN(NYSE!V145/NYSE!V144)</f>
        <v>2.2927465904429501E-2</v>
      </c>
      <c r="F146" s="137">
        <f>LN(NASDAQ!AD145/NASDAQ!AD144)</f>
        <v>9.0470998589779091E-3</v>
      </c>
      <c r="G146" s="137">
        <f>LN(NASDAQ!F145/NASDAQ!F144)</f>
        <v>-3.1334701029582437E-3</v>
      </c>
      <c r="H146" s="137">
        <f>LN(NASDAQ!N145/NASDAQ!N144)</f>
        <v>2.2657015167339829E-2</v>
      </c>
      <c r="I146">
        <f>LN(NASDAQ!V145/NASDAQ!V144)</f>
        <v>-1.7305747097592566E-2</v>
      </c>
    </row>
    <row r="147" spans="1:9">
      <c r="A147" s="3">
        <v>43966</v>
      </c>
      <c r="B147">
        <f>LN(NYSE!AD146/NYSE!AD145)</f>
        <v>2.539807460007508E-3</v>
      </c>
      <c r="C147" s="137">
        <f>LN(NYSE!F146/NYSE!F145)</f>
        <v>-2.8653719742625847E-2</v>
      </c>
      <c r="D147" s="137">
        <f>LN(NYSE!N146/NYSE!N145)</f>
        <v>1.5352222032685093E-2</v>
      </c>
      <c r="E147" s="137">
        <f>LN(NYSE!V146/NYSE!V145)</f>
        <v>-1.1397991531026969E-2</v>
      </c>
      <c r="F147" s="137">
        <f>LN(NASDAQ!AD146/NASDAQ!AD145)</f>
        <v>7.8894207254672204E-3</v>
      </c>
      <c r="G147" s="137">
        <f>LN(NASDAQ!F146/NASDAQ!F145)</f>
        <v>1.9774646535199895E-2</v>
      </c>
      <c r="H147" s="137">
        <f>LN(NASDAQ!N146/NASDAQ!N145)</f>
        <v>-4.299058169361188E-3</v>
      </c>
      <c r="I147">
        <f>LN(NASDAQ!V146/NASDAQ!V145)</f>
        <v>-1.2547216052088528E-2</v>
      </c>
    </row>
    <row r="148" spans="1:9">
      <c r="A148" s="3">
        <v>43969</v>
      </c>
      <c r="B148">
        <f>LN(NYSE!AD147/NYSE!AD146)</f>
        <v>3.7779826063867171E-2</v>
      </c>
      <c r="C148" s="137">
        <f>LN(NYSE!F147/NYSE!F146)</f>
        <v>0.13047720129778834</v>
      </c>
      <c r="D148" s="137">
        <f>LN(NYSE!N147/NYSE!N146)</f>
        <v>7.0725116854100531E-2</v>
      </c>
      <c r="E148" s="137">
        <f>LN(NYSE!V147/NYSE!V146)</f>
        <v>0.12651078932968199</v>
      </c>
      <c r="F148" s="137">
        <f>LN(NASDAQ!AD147/NASDAQ!AD146)</f>
        <v>2.4141213477932792E-2</v>
      </c>
      <c r="G148" s="137">
        <f>LN(NASDAQ!F147/NASDAQ!F146)</f>
        <v>8.083848240379439E-2</v>
      </c>
      <c r="H148" s="137">
        <f>LN(NASDAQ!N147/NASDAQ!N146)</f>
        <v>7.1574523579565258E-2</v>
      </c>
      <c r="I148">
        <f>LN(NASDAQ!V147/NASDAQ!V146)</f>
        <v>8.7011376989629699E-2</v>
      </c>
    </row>
    <row r="149" spans="1:9">
      <c r="A149" s="3">
        <v>43970</v>
      </c>
      <c r="B149">
        <f>LN(NYSE!AD148/NYSE!AD147)</f>
        <v>-1.6003453483876273E-2</v>
      </c>
      <c r="C149" s="137">
        <f>LN(NYSE!F148/NYSE!F147)</f>
        <v>-4.3768665411819466E-2</v>
      </c>
      <c r="D149" s="137">
        <f>LN(NYSE!N148/NYSE!N147)</f>
        <v>-1.107436583665909E-2</v>
      </c>
      <c r="E149" s="137">
        <f>LN(NYSE!V148/NYSE!V147)</f>
        <v>-3.1997991288883657E-2</v>
      </c>
      <c r="F149" s="137">
        <f>LN(NASDAQ!AD148/NASDAQ!AD147)</f>
        <v>-5.39965034333755E-3</v>
      </c>
      <c r="G149" s="137">
        <f>LN(NASDAQ!F148/NASDAQ!F147)</f>
        <v>-1.5077007353660011E-2</v>
      </c>
      <c r="H149" s="137">
        <f>LN(NASDAQ!N148/NASDAQ!N147)</f>
        <v>1.1519852105961598E-2</v>
      </c>
      <c r="I149">
        <f>LN(NASDAQ!V148/NASDAQ!V147)</f>
        <v>-3.9344177564821496E-2</v>
      </c>
    </row>
    <row r="150" spans="1:9">
      <c r="A150" s="3">
        <v>43971</v>
      </c>
      <c r="B150">
        <f>LN(NYSE!AD149/NYSE!AD148)</f>
        <v>1.5130265608902304E-2</v>
      </c>
      <c r="C150" s="137">
        <f>LN(NYSE!F149/NYSE!F148)</f>
        <v>6.048457250682851E-2</v>
      </c>
      <c r="D150" s="137">
        <f>LN(NYSE!N149/NYSE!N148)</f>
        <v>6.6593005132564191E-3</v>
      </c>
      <c r="E150" s="137">
        <f>LN(NYSE!V149/NYSE!V148)</f>
        <v>5.5487022828735327E-2</v>
      </c>
      <c r="F150" s="137">
        <f>LN(NASDAQ!AD149/NASDAQ!AD148)</f>
        <v>2.0547234157968483E-2</v>
      </c>
      <c r="G150" s="137">
        <f>LN(NASDAQ!F149/NASDAQ!F148)</f>
        <v>3.6264788899720263E-2</v>
      </c>
      <c r="H150" s="137">
        <f>LN(NASDAQ!N149/NASDAQ!N148)</f>
        <v>-3.2231981343809731E-2</v>
      </c>
      <c r="I150">
        <f>LN(NASDAQ!V149/NASDAQ!V148)</f>
        <v>3.1598205450166228E-2</v>
      </c>
    </row>
    <row r="151" spans="1:9">
      <c r="A151" s="3">
        <v>43972</v>
      </c>
      <c r="B151">
        <f>LN(NYSE!AD150/NYSE!AD149)</f>
        <v>-4.1501062407665271E-3</v>
      </c>
      <c r="C151" s="137">
        <f>LN(NYSE!F150/NYSE!F149)</f>
        <v>-1.785562858140104E-2</v>
      </c>
      <c r="D151" s="137">
        <f>LN(NYSE!N150/NYSE!N149)</f>
        <v>-1.6857080949074503E-2</v>
      </c>
      <c r="E151" s="137">
        <f>LN(NYSE!V150/NYSE!V149)</f>
        <v>-5.2372002248539393E-3</v>
      </c>
      <c r="F151" s="137">
        <f>LN(NASDAQ!AD150/NASDAQ!AD149)</f>
        <v>-9.7425394641855369E-3</v>
      </c>
      <c r="G151" s="137">
        <f>LN(NASDAQ!F150/NASDAQ!F149)</f>
        <v>2.5254075336294564E-4</v>
      </c>
      <c r="H151" s="137">
        <f>LN(NASDAQ!N150/NASDAQ!N149)</f>
        <v>4.548436337806758E-4</v>
      </c>
      <c r="I151">
        <f>LN(NASDAQ!V150/NASDAQ!V149)</f>
        <v>2.2300039814300249E-2</v>
      </c>
    </row>
    <row r="152" spans="1:9">
      <c r="A152" s="3">
        <v>43973</v>
      </c>
      <c r="B152">
        <f>LN(NYSE!AD151/NYSE!AD150)</f>
        <v>-3.661265645415584E-4</v>
      </c>
      <c r="C152" s="137">
        <f>LN(NYSE!F151/NYSE!F150)</f>
        <v>9.6578820815271978E-3</v>
      </c>
      <c r="D152" s="137">
        <f>LN(NYSE!N151/NYSE!N150)</f>
        <v>-1.3085308249559951E-2</v>
      </c>
      <c r="E152" s="137">
        <f>LN(NYSE!V151/NYSE!V150)</f>
        <v>1.4480438797450692E-2</v>
      </c>
      <c r="F152" s="137">
        <f>LN(NASDAQ!AD151/NASDAQ!AD150)</f>
        <v>4.2677219559515483E-3</v>
      </c>
      <c r="G152" s="137">
        <f>LN(NASDAQ!F151/NASDAQ!F150)</f>
        <v>-2.9990656389709776E-2</v>
      </c>
      <c r="H152" s="137">
        <f>LN(NASDAQ!N151/NASDAQ!N150)</f>
        <v>-3.1880728380903597E-2</v>
      </c>
      <c r="I152">
        <f>LN(NASDAQ!V151/NASDAQ!V150)</f>
        <v>1.6591632490078261E-2</v>
      </c>
    </row>
    <row r="153" spans="1:9">
      <c r="A153" s="3">
        <v>43977</v>
      </c>
      <c r="B153">
        <f>LN(NYSE!AD152/NYSE!AD151)</f>
        <v>2.1430109679980901E-2</v>
      </c>
      <c r="C153" s="137">
        <f>LN(NYSE!F152/NYSE!F151)</f>
        <v>5.7183728932903369E-2</v>
      </c>
      <c r="D153" s="137">
        <f>LN(NYSE!N152/NYSE!N151)</f>
        <v>5.0140130744048148E-2</v>
      </c>
      <c r="E153" s="137">
        <f>LN(NYSE!V152/NYSE!V151)</f>
        <v>5.6455418437377947E-2</v>
      </c>
      <c r="F153" s="137">
        <f>LN(NASDAQ!AD152/NASDAQ!AD151)</f>
        <v>1.674797333876806E-3</v>
      </c>
      <c r="G153" s="137">
        <f>LN(NASDAQ!F152/NASDAQ!F151)</f>
        <v>4.9991267054090689E-2</v>
      </c>
      <c r="H153" s="137">
        <f>LN(NASDAQ!N152/NASDAQ!N151)</f>
        <v>3.7775127449805615E-2</v>
      </c>
      <c r="I153">
        <f>LN(NASDAQ!V152/NASDAQ!V151)</f>
        <v>7.3520129785424729E-2</v>
      </c>
    </row>
    <row r="154" spans="1:9">
      <c r="A154" s="3">
        <v>43978</v>
      </c>
      <c r="B154">
        <f>LN(NYSE!AD153/NYSE!AD152)</f>
        <v>2.1889404896900694E-2</v>
      </c>
      <c r="C154" s="137">
        <f>LN(NYSE!F153/NYSE!F152)</f>
        <v>5.0423819166887179E-2</v>
      </c>
      <c r="D154" s="137">
        <f>LN(NYSE!N153/NYSE!N152)</f>
        <v>3.7588696506302206E-2</v>
      </c>
      <c r="E154" s="137">
        <f>LN(NYSE!V153/NYSE!V152)</f>
        <v>2.3631625295183496E-2</v>
      </c>
      <c r="F154" s="137">
        <f>LN(NASDAQ!AD153/NASDAQ!AD152)</f>
        <v>7.6939792362816332E-3</v>
      </c>
      <c r="G154" s="137">
        <f>LN(NASDAQ!F153/NASDAQ!F152)</f>
        <v>5.0439037611387301E-2</v>
      </c>
      <c r="H154" s="137">
        <f>LN(NASDAQ!N153/NASDAQ!N152)</f>
        <v>1.1238618801063976E-2</v>
      </c>
      <c r="I154">
        <f>LN(NASDAQ!V153/NASDAQ!V152)</f>
        <v>4.5508701472470998E-2</v>
      </c>
    </row>
    <row r="155" spans="1:9">
      <c r="A155" s="3">
        <v>43979</v>
      </c>
      <c r="B155">
        <f>LN(NYSE!AD154/NYSE!AD153)</f>
        <v>-5.7951904649071323E-3</v>
      </c>
      <c r="C155" s="137">
        <f>LN(NYSE!F154/NYSE!F153)</f>
        <v>-2.7092904770562899E-2</v>
      </c>
      <c r="D155" s="137">
        <f>LN(NYSE!N154/NYSE!N153)</f>
        <v>-1.2843073974941966E-2</v>
      </c>
      <c r="E155" s="137">
        <f>LN(NYSE!V154/NYSE!V153)</f>
        <v>-3.5110286051107442E-2</v>
      </c>
      <c r="F155" s="137">
        <f>LN(NASDAQ!AD154/NASDAQ!AD153)</f>
        <v>-4.6184319803256489E-3</v>
      </c>
      <c r="G155" s="137">
        <f>LN(NASDAQ!F154/NASDAQ!F153)</f>
        <v>-1.9247322644627897E-2</v>
      </c>
      <c r="H155" s="137">
        <f>LN(NASDAQ!N154/NASDAQ!N153)</f>
        <v>7.1269701027007982E-3</v>
      </c>
      <c r="I155">
        <f>LN(NASDAQ!V154/NASDAQ!V153)</f>
        <v>5.9583095836306249E-3</v>
      </c>
    </row>
    <row r="156" spans="1:9">
      <c r="A156" s="3">
        <v>43980</v>
      </c>
      <c r="B156">
        <f>LN(NYSE!AD155/NYSE!AD154)</f>
        <v>-6.9042757560896389E-4</v>
      </c>
      <c r="C156" s="137">
        <f>LN(NYSE!F155/NYSE!F154)</f>
        <v>0</v>
      </c>
      <c r="D156" s="137">
        <f>LN(NYSE!N155/NYSE!N154)</f>
        <v>-6.8388741493218396E-3</v>
      </c>
      <c r="E156" s="137">
        <f>LN(NYSE!V155/NYSE!V154)</f>
        <v>-2.2015763212017074E-3</v>
      </c>
      <c r="F156" s="137">
        <f>LN(NASDAQ!AD155/NASDAQ!AD154)</f>
        <v>1.2819601632086335E-2</v>
      </c>
      <c r="G156" s="137">
        <f>LN(NASDAQ!F155/NASDAQ!F154)</f>
        <v>-1.4406274532959818E-3</v>
      </c>
      <c r="H156" s="137">
        <f>LN(NASDAQ!N155/NASDAQ!N154)</f>
        <v>-1.8365588903764597E-2</v>
      </c>
      <c r="I156">
        <f>LN(NASDAQ!V155/NASDAQ!V154)</f>
        <v>-1.9327492665765098E-2</v>
      </c>
    </row>
    <row r="157" spans="1:9">
      <c r="A157" s="3">
        <v>43983</v>
      </c>
      <c r="B157">
        <f>LN(NYSE!AD156/NYSE!AD155)</f>
        <v>3.6143781941843263E-3</v>
      </c>
      <c r="C157" s="137">
        <f>LN(NYSE!F156/NYSE!F155)</f>
        <v>1.0427551840045009E-2</v>
      </c>
      <c r="D157" s="137">
        <f>LN(NYSE!N156/NYSE!N155)</f>
        <v>4.7214169106229451E-3</v>
      </c>
      <c r="E157" s="137">
        <f>LN(NYSE!V156/NYSE!V155)</f>
        <v>1.5309326787179656E-2</v>
      </c>
      <c r="F157" s="137">
        <f>LN(NASDAQ!AD156/NASDAQ!AD155)</f>
        <v>6.530844501134417E-3</v>
      </c>
      <c r="G157" s="137">
        <f>LN(NASDAQ!F156/NASDAQ!F155)</f>
        <v>-1.5008727126243376E-2</v>
      </c>
      <c r="H157" s="137">
        <f>LN(NASDAQ!N156/NASDAQ!N155)</f>
        <v>-8.1706888924180654E-3</v>
      </c>
      <c r="I157">
        <f>LN(NASDAQ!V156/NASDAQ!V155)</f>
        <v>4.0295554860016423E-3</v>
      </c>
    </row>
    <row r="158" spans="1:9">
      <c r="A158" s="3">
        <v>43984</v>
      </c>
      <c r="B158">
        <f>LN(NYSE!AD157/NYSE!AD156)</f>
        <v>1.0450818878775268E-2</v>
      </c>
      <c r="C158" s="137">
        <f>LN(NYSE!F157/NYSE!F156)</f>
        <v>6.0771114430526303E-2</v>
      </c>
      <c r="D158" s="137">
        <f>LN(NYSE!N157/NYSE!N156)</f>
        <v>1.7972266217950679E-2</v>
      </c>
      <c r="E158" s="137">
        <f>LN(NYSE!V157/NYSE!V156)</f>
        <v>2.4123350676371974E-2</v>
      </c>
      <c r="F158" s="137">
        <f>LN(NASDAQ!AD157/NASDAQ!AD156)</f>
        <v>5.879851465461136E-3</v>
      </c>
      <c r="G158" s="137">
        <f>LN(NASDAQ!F157/NASDAQ!F156)</f>
        <v>1.2362331433130192E-2</v>
      </c>
      <c r="H158" s="137">
        <f>LN(NASDAQ!N157/NASDAQ!N156)</f>
        <v>2.4314473015815553E-2</v>
      </c>
      <c r="I158">
        <f>LN(NASDAQ!V157/NASDAQ!V156)</f>
        <v>1.4637653233688045E-2</v>
      </c>
    </row>
    <row r="159" spans="1:9">
      <c r="A159" s="3">
        <v>43985</v>
      </c>
      <c r="B159">
        <f>LN(NYSE!AD158/NYSE!AD157)</f>
        <v>2.027427553382179E-2</v>
      </c>
      <c r="C159" s="137">
        <f>LN(NYSE!F158/NYSE!F157)</f>
        <v>2.4683043322450565E-2</v>
      </c>
      <c r="D159" s="137">
        <f>LN(NYSE!N158/NYSE!N157)</f>
        <v>1.9925012760784174E-2</v>
      </c>
      <c r="E159" s="137">
        <f>LN(NYSE!V158/NYSE!V157)</f>
        <v>1.5877588829998942E-3</v>
      </c>
      <c r="F159" s="137">
        <f>LN(NASDAQ!AD158/NASDAQ!AD157)</f>
        <v>7.7268698635628982E-3</v>
      </c>
      <c r="G159" s="137">
        <f>LN(NASDAQ!F158/NASDAQ!F157)</f>
        <v>3.3170486509300746E-2</v>
      </c>
      <c r="H159" s="137">
        <f>LN(NASDAQ!N158/NASDAQ!N157)</f>
        <v>1.0179374566956679E-2</v>
      </c>
      <c r="I159">
        <f>LN(NASDAQ!V158/NASDAQ!V157)</f>
        <v>9.8068531293644318E-2</v>
      </c>
    </row>
    <row r="160" spans="1:9">
      <c r="A160" s="3">
        <v>43986</v>
      </c>
      <c r="B160">
        <f>LN(NYSE!AD159/NYSE!AD158)</f>
        <v>4.540171192141902E-4</v>
      </c>
      <c r="C160" s="137">
        <f>LN(NYSE!F159/NYSE!F158)</f>
        <v>5.737001682308001E-2</v>
      </c>
      <c r="D160" s="137">
        <f>LN(NYSE!N159/NYSE!N158)</f>
        <v>1.2170619652856693E-2</v>
      </c>
      <c r="E160" s="137">
        <f>LN(NYSE!V159/NYSE!V158)</f>
        <v>3.0210679200747222E-2</v>
      </c>
      <c r="F160" s="137">
        <f>LN(NASDAQ!AD159/NASDAQ!AD158)</f>
        <v>-6.9539179127851699E-3</v>
      </c>
      <c r="G160" s="137">
        <f>LN(NASDAQ!F159/NASDAQ!F158)</f>
        <v>2.7128103729885441E-2</v>
      </c>
      <c r="H160" s="137">
        <f>LN(NASDAQ!N159/NASDAQ!N158)</f>
        <v>1.5727740773639975E-2</v>
      </c>
      <c r="I160">
        <f>LN(NASDAQ!V159/NASDAQ!V158)</f>
        <v>2.5422474655963517E-2</v>
      </c>
    </row>
    <row r="161" spans="1:10">
      <c r="A161" s="3">
        <v>43987</v>
      </c>
      <c r="B161">
        <f>LN(NYSE!AD160/NYSE!AD159)</f>
        <v>3.1061371865463785E-2</v>
      </c>
      <c r="C161" s="137">
        <f>LN(NYSE!F160/NYSE!F159)</f>
        <v>4.6560949312947686E-2</v>
      </c>
      <c r="D161" s="137">
        <f>LN(NYSE!N160/NYSE!N159)</f>
        <v>1.8422493285124845E-2</v>
      </c>
      <c r="E161" s="137">
        <f>LN(NYSE!V160/NYSE!V159)</f>
        <v>1.1731710946633778E-2</v>
      </c>
      <c r="F161" s="137">
        <f>LN(NASDAQ!AD160/NASDAQ!AD159)</f>
        <v>2.0409523058204971E-2</v>
      </c>
      <c r="G161" s="137">
        <f>LN(NASDAQ!F160/NASDAQ!F159)</f>
        <v>2.3535795481606083E-2</v>
      </c>
      <c r="H161" s="137">
        <f>LN(NASDAQ!N160/NASDAQ!N159)</f>
        <v>5.3177041599355504E-2</v>
      </c>
      <c r="I161">
        <f>LN(NASDAQ!V160/NASDAQ!V159)</f>
        <v>3.6680388207649288E-2</v>
      </c>
    </row>
    <row r="162" spans="1:10">
      <c r="A162" s="3">
        <v>43990</v>
      </c>
      <c r="B162">
        <f>LN(NYSE!AD161/NYSE!AD160)</f>
        <v>1.6877874096927391E-2</v>
      </c>
      <c r="C162" s="137">
        <f>LN(NYSE!F161/NYSE!F160)</f>
        <v>2.4922865228710133E-2</v>
      </c>
      <c r="D162" s="137">
        <f>LN(NYSE!N161/NYSE!N160)</f>
        <v>4.3970862815255972E-4</v>
      </c>
      <c r="E162" s="137">
        <f>LN(NYSE!V161/NYSE!V160)</f>
        <v>9.0864402190458677E-3</v>
      </c>
      <c r="F162" s="137">
        <f>LN(NASDAQ!AD161/NASDAQ!AD160)</f>
        <v>1.1213540136744572E-2</v>
      </c>
      <c r="G162" s="137">
        <f>LN(NASDAQ!F161/NASDAQ!F160)</f>
        <v>2.0610193895322673E-2</v>
      </c>
      <c r="H162" s="137">
        <f>LN(NASDAQ!N161/NASDAQ!N160)</f>
        <v>1.7923146660463421E-2</v>
      </c>
      <c r="I162">
        <f>LN(NASDAQ!V161/NASDAQ!V160)</f>
        <v>-1.6454271939170508E-2</v>
      </c>
    </row>
    <row r="163" spans="1:10">
      <c r="A163" s="3">
        <v>43991</v>
      </c>
      <c r="B163">
        <f>LN(NYSE!AD162/NYSE!AD161)</f>
        <v>-1.0945139570350884E-2</v>
      </c>
      <c r="C163" s="137">
        <f>LN(NYSE!F162/NYSE!F161)</f>
        <v>-3.8229957391792475E-2</v>
      </c>
      <c r="D163" s="137">
        <f>LN(NYSE!N162/NYSE!N161)</f>
        <v>-2.7637154010350971E-2</v>
      </c>
      <c r="E163" s="137">
        <f>LN(NYSE!V162/NYSE!V161)</f>
        <v>-2.8027272919133102E-2</v>
      </c>
      <c r="F163" s="137">
        <f>LN(NASDAQ!AD162/NASDAQ!AD161)</f>
        <v>2.9177272503861356E-3</v>
      </c>
      <c r="G163" s="137">
        <f>LN(NASDAQ!F162/NASDAQ!F161)</f>
        <v>-2.8170836858412446E-2</v>
      </c>
      <c r="H163" s="137">
        <f>LN(NASDAQ!N162/NASDAQ!N161)</f>
        <v>-2.8667059696588799E-2</v>
      </c>
      <c r="I163">
        <f>LN(NASDAQ!V162/NASDAQ!V161)</f>
        <v>-2.2908944071079887E-3</v>
      </c>
    </row>
    <row r="164" spans="1:10">
      <c r="A164" s="3">
        <v>43992</v>
      </c>
      <c r="B164">
        <f>LN(NYSE!AD163/NYSE!AD162)</f>
        <v>-1.0405498513425138E-2</v>
      </c>
      <c r="C164" s="137">
        <f>LN(NYSE!F163/NYSE!F162)</f>
        <v>-4.0474034015750192E-2</v>
      </c>
      <c r="D164" s="137">
        <f>LN(NYSE!N163/NYSE!N162)</f>
        <v>-3.3956675557833002E-3</v>
      </c>
      <c r="E164" s="137">
        <f>LN(NYSE!V163/NYSE!V162)</f>
        <v>-9.8677534021893581E-3</v>
      </c>
      <c r="F164" s="137">
        <f>LN(NASDAQ!AD163/NASDAQ!AD162)</f>
        <v>6.6686215762848024E-3</v>
      </c>
      <c r="G164" s="137">
        <f>LN(NASDAQ!F163/NASDAQ!F162)</f>
        <v>-4.6838928132315119E-2</v>
      </c>
      <c r="H164" s="137">
        <f>LN(NASDAQ!N163/NASDAQ!N162)</f>
        <v>-3.7460873151576204E-3</v>
      </c>
      <c r="I164">
        <f>LN(NASDAQ!V163/NASDAQ!V162)</f>
        <v>-1.7351620993706535E-2</v>
      </c>
    </row>
    <row r="165" spans="1:10">
      <c r="A165" s="3">
        <v>43993</v>
      </c>
      <c r="B165">
        <f>LN(NYSE!AD164/NYSE!AD163)</f>
        <v>-7.1476540721405815E-2</v>
      </c>
      <c r="C165" s="137">
        <f>LN(NYSE!F164/NYSE!F163)</f>
        <v>-7.1908653291388361E-2</v>
      </c>
      <c r="D165" s="137">
        <f>LN(NYSE!N164/NYSE!N163)</f>
        <v>-0.10611661780135923</v>
      </c>
      <c r="E165" s="137">
        <f>LN(NYSE!V164/NYSE!V163)</f>
        <v>-7.5876004029162794E-2</v>
      </c>
      <c r="F165" s="137">
        <f>LN(NASDAQ!AD164/NASDAQ!AD163)</f>
        <v>-5.4091694274296019E-2</v>
      </c>
      <c r="G165" s="137">
        <f>LN(NASDAQ!F164/NASDAQ!F163)</f>
        <v>-0.10211691480961051</v>
      </c>
      <c r="H165" s="137">
        <f>LN(NASDAQ!N164/NASDAQ!N163)</f>
        <v>-9.7146721227555299E-2</v>
      </c>
      <c r="I165">
        <f>LN(NASDAQ!V164/NASDAQ!V163)</f>
        <v>-9.7354216201331681E-2</v>
      </c>
      <c r="J165" s="3"/>
    </row>
    <row r="166" spans="1:10">
      <c r="A166" s="3">
        <v>43994</v>
      </c>
      <c r="B166">
        <f>LN(NYSE!AD165/NYSE!AD164)</f>
        <v>1.8819173258693367E-2</v>
      </c>
      <c r="C166" s="137">
        <f>LN(NYSE!F165/NYSE!F164)</f>
        <v>3.1614858126648639E-2</v>
      </c>
      <c r="D166" s="137">
        <f>LN(NYSE!N165/NYSE!N164)</f>
        <v>3.8095183448327519E-2</v>
      </c>
      <c r="E166" s="137">
        <f>LN(NYSE!V165/NYSE!V164)</f>
        <v>2.375393632754946E-2</v>
      </c>
      <c r="F166" s="137">
        <f>LN(NASDAQ!AD165/NASDAQ!AD164)</f>
        <v>1.0070456869158652E-2</v>
      </c>
      <c r="G166" s="137">
        <f>LN(NASDAQ!F165/NASDAQ!F164)</f>
        <v>2.7342951158874463E-2</v>
      </c>
      <c r="H166" s="137">
        <f>LN(NASDAQ!N165/NASDAQ!N164)</f>
        <v>2.7647399316552652E-2</v>
      </c>
      <c r="I166">
        <f>LN(NASDAQ!V165/NASDAQ!V164)</f>
        <v>-5.1579740402684249E-3</v>
      </c>
      <c r="J166" s="3"/>
    </row>
    <row r="167" spans="1:10">
      <c r="A167" s="3">
        <v>43997</v>
      </c>
      <c r="B167">
        <f>LN(NYSE!AD166/NYSE!AD165)</f>
        <v>6.1368728458979964E-3</v>
      </c>
      <c r="C167" s="137">
        <f>LN(NYSE!F166/NYSE!F165)</f>
        <v>2.4223315079204565E-2</v>
      </c>
      <c r="D167" s="137">
        <f>LN(NYSE!N166/NYSE!N165)</f>
        <v>1.7324723152335252E-2</v>
      </c>
      <c r="E167" s="137">
        <f>LN(NYSE!V166/NYSE!V165)</f>
        <v>3.1141556378433907E-2</v>
      </c>
      <c r="F167" s="137">
        <f>LN(NASDAQ!AD166/NASDAQ!AD165)</f>
        <v>1.4207971341470879E-2</v>
      </c>
      <c r="G167" s="137">
        <f>LN(NASDAQ!F166/NASDAQ!F165)</f>
        <v>1.6996147286118157E-2</v>
      </c>
      <c r="H167" s="137">
        <f>LN(NASDAQ!N166/NASDAQ!N165)</f>
        <v>8.4576072877532039E-3</v>
      </c>
      <c r="I167">
        <f>LN(NASDAQ!V166/NASDAQ!V165)</f>
        <v>9.0090699423659108E-3</v>
      </c>
      <c r="J167" s="3"/>
    </row>
    <row r="168" spans="1:10">
      <c r="A168" s="3">
        <v>43998</v>
      </c>
      <c r="B168">
        <f>LN(NYSE!AD167/NYSE!AD166)</f>
        <v>2.0242325260149963E-2</v>
      </c>
      <c r="C168" s="137">
        <f>LN(NYSE!F167/NYSE!F166)</f>
        <v>1.4257160604132641E-2</v>
      </c>
      <c r="D168" s="137">
        <f>LN(NYSE!N167/NYSE!N166)</f>
        <v>6.1746643612912433E-2</v>
      </c>
      <c r="E168" s="137">
        <f>LN(NYSE!V167/NYSE!V166)</f>
        <v>2.9678774408423394E-2</v>
      </c>
      <c r="F168" s="137">
        <f>LN(NASDAQ!AD167/NASDAQ!AD166)</f>
        <v>1.7312790104021914E-2</v>
      </c>
      <c r="G168" s="137">
        <f>LN(NASDAQ!F167/NASDAQ!F166)</f>
        <v>2.1817249796518771E-2</v>
      </c>
      <c r="H168" s="137">
        <f>LN(NASDAQ!N167/NASDAQ!N166)</f>
        <v>2.9266139509125256E-2</v>
      </c>
      <c r="I168">
        <f>LN(NASDAQ!V167/NASDAQ!V166)</f>
        <v>0</v>
      </c>
      <c r="J168" s="3"/>
    </row>
    <row r="169" spans="1:10">
      <c r="A169" s="3">
        <v>43999</v>
      </c>
      <c r="B169">
        <f>LN(NYSE!AD168/NYSE!AD167)</f>
        <v>-6.5015465543769024E-3</v>
      </c>
      <c r="C169" s="137">
        <f>LN(NYSE!F168/NYSE!F167)</f>
        <v>-1.646876545527725E-2</v>
      </c>
      <c r="D169" s="137">
        <f>LN(NYSE!N168/NYSE!N167)</f>
        <v>-1.332007958150039E-2</v>
      </c>
      <c r="E169" s="137">
        <f>LN(NYSE!V168/NYSE!V167)</f>
        <v>-2.3779024553187981E-2</v>
      </c>
      <c r="F169" s="137">
        <f>LN(NASDAQ!AD168/NASDAQ!AD167)</f>
        <v>1.4803455841091862E-3</v>
      </c>
      <c r="G169" s="137">
        <f>LN(NASDAQ!F168/NASDAQ!F167)</f>
        <v>-2.5044237383318752E-2</v>
      </c>
      <c r="H169" s="137">
        <f>LN(NASDAQ!N168/NASDAQ!N167)</f>
        <v>-3.5937281481761917E-2</v>
      </c>
      <c r="I169">
        <f>LN(NASDAQ!V168/NASDAQ!V167)</f>
        <v>6.4040988419924462E-4</v>
      </c>
      <c r="J169" s="3"/>
    </row>
    <row r="170" spans="1:10">
      <c r="A170" s="3">
        <v>44000</v>
      </c>
      <c r="B170">
        <f>LN(NYSE!AD169/NYSE!AD168)</f>
        <v>-1.5137928664336121E-3</v>
      </c>
      <c r="C170" s="137">
        <f>LN(NYSE!F169/NYSE!F168)</f>
        <v>-7.0357627197218274E-3</v>
      </c>
      <c r="D170" s="137">
        <f>LN(NYSE!N169/NYSE!N168)</f>
        <v>-1.0968931081124619E-2</v>
      </c>
      <c r="E170" s="137">
        <f>LN(NYSE!V169/NYSE!V168)</f>
        <v>-2.2169046350343672E-2</v>
      </c>
      <c r="F170" s="137">
        <f>LN(NASDAQ!AD169/NASDAQ!AD168)</f>
        <v>3.2759392467184303E-3</v>
      </c>
      <c r="G170" s="137">
        <f>LN(NASDAQ!F169/NASDAQ!F168)</f>
        <v>-1.3517128170117639E-2</v>
      </c>
      <c r="H170" s="137">
        <f>LN(NASDAQ!N169/NASDAQ!N168)</f>
        <v>4.896565302527375E-3</v>
      </c>
      <c r="I170">
        <f>LN(NASDAQ!V169/NASDAQ!V168)</f>
        <v>1.2795907056252546E-3</v>
      </c>
      <c r="J170" s="3"/>
    </row>
    <row r="171" spans="1:10">
      <c r="A171" s="3">
        <v>44001</v>
      </c>
      <c r="B171">
        <f>LN(NYSE!AD170/NYSE!AD169)</f>
        <v>-8.0320895267177086E-3</v>
      </c>
      <c r="C171" s="137">
        <f>LN(NYSE!F170/NYSE!F169)</f>
        <v>1.913932941616656E-2</v>
      </c>
      <c r="D171" s="137">
        <f>LN(NYSE!N170/NYSE!N169)</f>
        <v>-1.902169268686087E-2</v>
      </c>
      <c r="E171" s="137">
        <f>LN(NYSE!V170/NYSE!V169)</f>
        <v>1.6388045289074636E-3</v>
      </c>
      <c r="F171" s="137">
        <f>LN(NASDAQ!AD170/NASDAQ!AD169)</f>
        <v>3.0874209797884512E-4</v>
      </c>
      <c r="G171" s="137">
        <f>LN(NASDAQ!F170/NASDAQ!F169)</f>
        <v>-3.9059452368359046E-2</v>
      </c>
      <c r="H171" s="137">
        <f>LN(NASDAQ!N170/NASDAQ!N169)</f>
        <v>2.6607299165679896E-3</v>
      </c>
      <c r="I171">
        <f>LN(NASDAQ!V170/NASDAQ!V169)</f>
        <v>2.774452863365522E-2</v>
      </c>
      <c r="J171" s="3"/>
    </row>
    <row r="172" spans="1:10">
      <c r="A172" s="3">
        <v>44004</v>
      </c>
      <c r="B172">
        <f>LN(NYSE!AD171/NYSE!AD170)</f>
        <v>5.9156466705660099E-3</v>
      </c>
      <c r="C172" s="137">
        <f>LN(NYSE!F171/NYSE!F170)</f>
        <v>5.4669076260477031E-4</v>
      </c>
      <c r="D172" s="137">
        <f>LN(NYSE!N171/NYSE!N170)</f>
        <v>-9.4118758136154234E-3</v>
      </c>
      <c r="E172" s="137">
        <f>LN(NYSE!V171/NYSE!V170)</f>
        <v>-4.9248242081879673E-3</v>
      </c>
      <c r="F172" s="137">
        <f>LN(NASDAQ!AD171/NASDAQ!AD170)</f>
        <v>1.1034712347305865E-2</v>
      </c>
      <c r="G172" s="137">
        <f>LN(NASDAQ!F171/NASDAQ!F170)</f>
        <v>1.4051742087468779E-2</v>
      </c>
      <c r="H172" s="137">
        <f>LN(NASDAQ!N171/NASDAQ!N170)</f>
        <v>3.9778456209091286E-3</v>
      </c>
      <c r="I172">
        <f>LN(NASDAQ!V171/NASDAQ!V170)</f>
        <v>1.3588782712201378E-2</v>
      </c>
      <c r="J172" s="3"/>
    </row>
    <row r="173" spans="1:10">
      <c r="A173" s="3">
        <v>44005</v>
      </c>
      <c r="B173">
        <f>LN(NYSE!AD172/NYSE!AD171)</f>
        <v>5.0263043990643047E-3</v>
      </c>
      <c r="C173" s="137">
        <f>LN(NYSE!F172/NYSE!F171)</f>
        <v>-4.1989597915691283E-3</v>
      </c>
      <c r="D173" s="137">
        <f>LN(NYSE!N172/NYSE!N171)</f>
        <v>-1.8929941335082067E-3</v>
      </c>
      <c r="E173" s="137">
        <f>LN(NYSE!V172/NYSE!V171)</f>
        <v>3.2860196792805232E-3</v>
      </c>
      <c r="F173" s="137">
        <f>LN(NASDAQ!AD172/NASDAQ!AD171)</f>
        <v>7.4193130381302068E-3</v>
      </c>
      <c r="G173" s="137">
        <f>LN(NASDAQ!F172/NASDAQ!F171)</f>
        <v>7.7492092101929492E-4</v>
      </c>
      <c r="H173" s="137">
        <f>LN(NASDAQ!N172/NASDAQ!N171)</f>
        <v>1.3225136849418886E-3</v>
      </c>
      <c r="I173">
        <f>LN(NASDAQ!V172/NASDAQ!V171)</f>
        <v>2.7830048590915535E-2</v>
      </c>
      <c r="J173" s="3"/>
    </row>
    <row r="174" spans="1:10">
      <c r="A174" s="3">
        <v>44006</v>
      </c>
      <c r="B174">
        <f>LN(NYSE!AD173/NYSE!AD172)</f>
        <v>-2.7526237670842019E-2</v>
      </c>
      <c r="C174" s="137">
        <f>LN(NYSE!F173/NYSE!F172)</f>
        <v>-3.8986590914977602E-2</v>
      </c>
      <c r="D174" s="137">
        <f>LN(NYSE!N173/NYSE!N172)</f>
        <v>-3.7403408566111018E-2</v>
      </c>
      <c r="E174" s="137">
        <f>LN(NYSE!V173/NYSE!V172)</f>
        <v>-4.0161657806392151E-2</v>
      </c>
      <c r="F174" s="137">
        <f>LN(NASDAQ!AD173/NASDAQ!AD172)</f>
        <v>-2.2175979341601256E-2</v>
      </c>
      <c r="G174" s="137">
        <f>LN(NASDAQ!F173/NASDAQ!F172)</f>
        <v>-2.2719366181458842E-2</v>
      </c>
      <c r="H174" s="137">
        <f>LN(NASDAQ!N173/NASDAQ!N172)</f>
        <v>-3.0868025032863112E-2</v>
      </c>
      <c r="I174">
        <f>LN(NASDAQ!V173/NASDAQ!V172)</f>
        <v>-3.275010801895311E-2</v>
      </c>
      <c r="J174" s="3"/>
    </row>
    <row r="175" spans="1:10">
      <c r="A175" s="3">
        <v>44007</v>
      </c>
      <c r="B175">
        <f>LN(NYSE!AD174/NYSE!AD173)</f>
        <v>1.1707543248961602E-2</v>
      </c>
      <c r="C175" s="137">
        <f>LN(NYSE!F174/NYSE!F173)</f>
        <v>2.4613761240758477E-2</v>
      </c>
      <c r="D175" s="137">
        <f>LN(NYSE!N174/NYSE!N173)</f>
        <v>1.8273137233809834E-2</v>
      </c>
      <c r="E175" s="137">
        <f>LN(NYSE!V174/NYSE!V173)</f>
        <v>1.4689537585385463E-2</v>
      </c>
      <c r="F175" s="137">
        <f>LN(NASDAQ!AD174/NASDAQ!AD173)</f>
        <v>1.0823066450827996E-2</v>
      </c>
      <c r="G175" s="137">
        <f>LN(NASDAQ!F174/NASDAQ!F173)</f>
        <v>3.0179226663418095E-2</v>
      </c>
      <c r="H175" s="137">
        <f>LN(NASDAQ!N174/NASDAQ!N173)</f>
        <v>3.175333365240722E-3</v>
      </c>
      <c r="I175">
        <f>LN(NASDAQ!V174/NASDAQ!V173)</f>
        <v>2.7365709727718859E-2</v>
      </c>
      <c r="J175" s="3"/>
    </row>
    <row r="176" spans="1:10">
      <c r="A176" s="3">
        <v>44008</v>
      </c>
      <c r="B176">
        <f>LN(NYSE!AD175/NYSE!AD174)</f>
        <v>-2.8766060808729774E-2</v>
      </c>
      <c r="C176" s="137">
        <f>LN(NYSE!F175/NYSE!F174)</f>
        <v>-2.2523478745101487E-2</v>
      </c>
      <c r="D176" s="137">
        <f>LN(NYSE!N175/NYSE!N174)</f>
        <v>-1.9995827131077219E-2</v>
      </c>
      <c r="E176" s="137">
        <f>LN(NYSE!V175/NYSE!V174)</f>
        <v>-1.014670223393207E-2</v>
      </c>
      <c r="F176" s="137">
        <f>LN(NASDAQ!AD175/NASDAQ!AD174)</f>
        <v>-2.6276153822978116E-2</v>
      </c>
      <c r="G176" s="137">
        <f>LN(NASDAQ!F175/NASDAQ!F174)</f>
        <v>4.602420492259578E-3</v>
      </c>
      <c r="H176" s="137">
        <f>LN(NASDAQ!N175/NASDAQ!N174)</f>
        <v>-2.5689547438252559E-2</v>
      </c>
      <c r="I176">
        <f>LN(NASDAQ!V175/NASDAQ!V174)</f>
        <v>-1.4501764713526037E-2</v>
      </c>
      <c r="J176" s="3"/>
    </row>
    <row r="177" spans="1:10">
      <c r="A177" s="3">
        <v>44011</v>
      </c>
      <c r="B177">
        <f>LN(NYSE!AD176/NYSE!AD175)</f>
        <v>2.2930643311653166E-2</v>
      </c>
      <c r="C177" s="137">
        <f>LN(NYSE!F176/NYSE!F175)</f>
        <v>2.6043583839519706E-2</v>
      </c>
      <c r="D177" s="137">
        <f>LN(NYSE!N176/NYSE!N175)</f>
        <v>1.7337795113246544E-2</v>
      </c>
      <c r="E177" s="137">
        <f>LN(NYSE!V176/NYSE!V175)</f>
        <v>8.4625961732018706E-3</v>
      </c>
      <c r="F177" s="137">
        <f>LN(NASDAQ!AD176/NASDAQ!AD175)</f>
        <v>1.1912774924766587E-2</v>
      </c>
      <c r="G177" s="137">
        <f>LN(NASDAQ!F176/NASDAQ!F175)</f>
        <v>2.9410206662317966E-2</v>
      </c>
      <c r="H177" s="137">
        <f>LN(NASDAQ!N176/NASDAQ!N175)</f>
        <v>2.2968437883625379E-2</v>
      </c>
      <c r="I177">
        <f>LN(NASDAQ!V176/NASDAQ!V175)</f>
        <v>4.8123333186370292E-2</v>
      </c>
      <c r="J177" s="3"/>
    </row>
    <row r="178" spans="1:10">
      <c r="A178" s="3">
        <v>44012</v>
      </c>
      <c r="B178">
        <f>LN(NYSE!AD177/NYSE!AD176)</f>
        <v>8.4453194018765474E-3</v>
      </c>
      <c r="C178" s="137">
        <f>LN(NYSE!F177/NYSE!F176)</f>
        <v>-7.7979630440418168E-3</v>
      </c>
      <c r="D178" s="137">
        <f>LN(NYSE!N177/NYSE!N176)</f>
        <v>1.2392332995840388E-2</v>
      </c>
      <c r="E178" s="137">
        <f>LN(NYSE!V177/NYSE!V176)</f>
        <v>9.505366210471133E-3</v>
      </c>
      <c r="F178" s="137">
        <f>LN(NASDAQ!AD177/NASDAQ!AD176)</f>
        <v>1.8524573437460924E-2</v>
      </c>
      <c r="G178" s="137">
        <f>LN(NASDAQ!F177/NASDAQ!F176)</f>
        <v>2.6642061061364439E-2</v>
      </c>
      <c r="H178" s="137">
        <f>LN(NASDAQ!N177/NASDAQ!N176)</f>
        <v>3.437074821271191E-2</v>
      </c>
      <c r="I178">
        <f>LN(NASDAQ!V177/NASDAQ!V176)</f>
        <v>8.0877970642981092E-3</v>
      </c>
      <c r="J178" s="3"/>
    </row>
    <row r="179" spans="1:10">
      <c r="A179" s="3">
        <v>44013</v>
      </c>
      <c r="B179">
        <f>LN(NYSE!AD178/NYSE!AD177)</f>
        <v>-3.0228307471422316E-3</v>
      </c>
      <c r="C179" s="137">
        <f>LN(NYSE!F178/NYSE!F177)</f>
        <v>-1.3700191769523635E-2</v>
      </c>
      <c r="D179" s="137">
        <f>LN(NYSE!N178/NYSE!N177)</f>
        <v>-2.5187833991909454E-2</v>
      </c>
      <c r="E179" s="137">
        <f>LN(NYSE!V178/NYSE!V177)</f>
        <v>-2.764632806696438E-2</v>
      </c>
      <c r="F179" s="137">
        <f>LN(NASDAQ!AD178/NASDAQ!AD177)</f>
        <v>9.4849034242836527E-3</v>
      </c>
      <c r="G179" s="137">
        <f>LN(NASDAQ!F178/NASDAQ!F177)</f>
        <v>-1.8009627802001091E-2</v>
      </c>
      <c r="H179" s="137">
        <f>LN(NASDAQ!N178/NASDAQ!N177)</f>
        <v>-1.7707435240730193E-2</v>
      </c>
      <c r="I179">
        <f>LN(NASDAQ!V178/NASDAQ!V177)</f>
        <v>-6.9283766445631641E-3</v>
      </c>
      <c r="J179" s="3"/>
    </row>
    <row r="180" spans="1:10">
      <c r="A180" s="3">
        <v>44014</v>
      </c>
      <c r="B180">
        <f>LN(NYSE!AD179/NYSE!AD178)</f>
        <v>3.5835762554422769E-3</v>
      </c>
      <c r="C180" s="137">
        <f>LN(NYSE!F179/NYSE!F178)</f>
        <v>2.4268519279174904E-2</v>
      </c>
      <c r="D180" s="137">
        <f>LN(NYSE!N179/NYSE!N178)</f>
        <v>2.4946266172470154E-2</v>
      </c>
      <c r="E180" s="137">
        <f>LN(NYSE!V179/NYSE!V178)</f>
        <v>2.2625285950141814E-2</v>
      </c>
      <c r="F180" s="137">
        <f>LN(NASDAQ!AD179/NASDAQ!AD178)</f>
        <v>5.2057208088495338E-3</v>
      </c>
      <c r="G180" s="137">
        <f>LN(NASDAQ!F179/NASDAQ!F178)</f>
        <v>8.8020295811700767E-3</v>
      </c>
      <c r="H180" s="137">
        <f>LN(NASDAQ!N179/NASDAQ!N178)</f>
        <v>4.4651650666487942E-4</v>
      </c>
      <c r="I180">
        <f>LN(NASDAQ!V179/NASDAQ!V178)</f>
        <v>-3.482243696341415E-3</v>
      </c>
      <c r="J180" s="3"/>
    </row>
    <row r="181" spans="1:10">
      <c r="A181" s="3">
        <v>44018</v>
      </c>
      <c r="B181">
        <f>LN(NYSE!AD180/NYSE!AD179)</f>
        <v>1.7641263956806884E-2</v>
      </c>
      <c r="C181" s="137">
        <f>LN(NYSE!F180/NYSE!F179)</f>
        <v>1.1005230686245055E-2</v>
      </c>
      <c r="D181" s="137">
        <f>LN(NYSE!N180/NYSE!N179)</f>
        <v>6.0205709446805103E-3</v>
      </c>
      <c r="E181" s="137">
        <f>LN(NYSE!V180/NYSE!V179)</f>
        <v>1.4436739845388282E-2</v>
      </c>
      <c r="F181" s="137">
        <f>LN(NASDAQ!AD180/NASDAQ!AD179)</f>
        <v>2.1900728927992219E-2</v>
      </c>
      <c r="G181" s="137">
        <f>LN(NASDAQ!F180/NASDAQ!F179)</f>
        <v>3.0683090373597698E-2</v>
      </c>
      <c r="H181" s="137">
        <f>LN(NASDAQ!N180/NASDAQ!N179)</f>
        <v>1.4624650408618219E-2</v>
      </c>
      <c r="I181">
        <f>LN(NASDAQ!V180/NASDAQ!V179)</f>
        <v>1.3283417572988988E-2</v>
      </c>
      <c r="J181" s="3"/>
    </row>
    <row r="182" spans="1:10">
      <c r="A182" s="3">
        <v>44019</v>
      </c>
      <c r="B182">
        <f>LN(NYSE!AD181/NYSE!AD180)</f>
        <v>-1.5211900725908384E-2</v>
      </c>
      <c r="C182" s="137">
        <f>LN(NYSE!F181/NYSE!F180)</f>
        <v>-1.878161103354254E-2</v>
      </c>
      <c r="D182" s="137">
        <f>LN(NYSE!N181/NYSE!N180)</f>
        <v>-1.1348704649765744E-2</v>
      </c>
      <c r="E182" s="137">
        <f>LN(NYSE!V181/NYSE!V180)</f>
        <v>-2.229746799335414E-2</v>
      </c>
      <c r="F182" s="137">
        <f>LN(NASDAQ!AD181/NASDAQ!AD180)</f>
        <v>-8.6402241308085794E-3</v>
      </c>
      <c r="G182" s="137">
        <f>LN(NASDAQ!F181/NASDAQ!F180)</f>
        <v>-2.485784444079019E-2</v>
      </c>
      <c r="H182" s="137">
        <f>LN(NASDAQ!N181/NASDAQ!N180)</f>
        <v>-1.1059633182745148E-2</v>
      </c>
      <c r="I182">
        <f>LN(NASDAQ!V181/NASDAQ!V180)</f>
        <v>-1.096059429638257E-2</v>
      </c>
      <c r="J182" s="3"/>
    </row>
    <row r="183" spans="1:10">
      <c r="A183" s="3">
        <v>44020</v>
      </c>
      <c r="B183">
        <f>LN(NYSE!AD182/NYSE!AD181)</f>
        <v>6.8171268697469747E-3</v>
      </c>
      <c r="C183" s="137">
        <f>LN(NYSE!F182/NYSE!F181)</f>
        <v>-1.8383581230771745E-2</v>
      </c>
      <c r="D183" s="137">
        <f>LN(NYSE!N182/NYSE!N181)</f>
        <v>-3.760964788526186E-2</v>
      </c>
      <c r="E183" s="137">
        <f>LN(NYSE!V182/NYSE!V181)</f>
        <v>-2.2806005725498919E-2</v>
      </c>
      <c r="F183" s="137">
        <f>LN(NASDAQ!AD182/NASDAQ!AD181)</f>
        <v>1.4264743026415437E-2</v>
      </c>
      <c r="G183" s="137">
        <f>LN(NASDAQ!F182/NASDAQ!F181)</f>
        <v>1.2092577226969301E-3</v>
      </c>
      <c r="H183" s="137">
        <f>LN(NASDAQ!N182/NASDAQ!N181)</f>
        <v>-1.8860011847598397E-2</v>
      </c>
      <c r="I183">
        <f>LN(NASDAQ!V182/NASDAQ!V181)</f>
        <v>-1.1668685148932927E-2</v>
      </c>
      <c r="J183" s="3"/>
    </row>
    <row r="184" spans="1:10">
      <c r="A184" s="3">
        <v>44021</v>
      </c>
      <c r="B184">
        <f>LN(NYSE!AD183/NYSE!AD182)</f>
        <v>-1.395293830808135E-2</v>
      </c>
      <c r="C184" s="137">
        <f>LN(NYSE!F183/NYSE!F182)</f>
        <v>-3.3496838173213916E-2</v>
      </c>
      <c r="D184" s="137">
        <f>LN(NYSE!N183/NYSE!N182)</f>
        <v>-2.1922834650586111E-2</v>
      </c>
      <c r="E184" s="137">
        <f>LN(NYSE!V183/NYSE!V182)</f>
        <v>-2.5110708893560055E-2</v>
      </c>
      <c r="F184" s="137">
        <f>LN(NASDAQ!AD183/NASDAQ!AD182)</f>
        <v>5.2518508089757741E-3</v>
      </c>
      <c r="G184" s="137">
        <f>LN(NASDAQ!F183/NASDAQ!F182)</f>
        <v>-1.7311149432170936E-2</v>
      </c>
      <c r="H184" s="137">
        <f>LN(NASDAQ!N183/NASDAQ!N182)</f>
        <v>-5.910433081514406E-3</v>
      </c>
      <c r="I184">
        <f>LN(NASDAQ!V183/NASDAQ!V182)</f>
        <v>-8.8419084735381816E-3</v>
      </c>
      <c r="J184" s="3"/>
    </row>
    <row r="185" spans="1:10">
      <c r="A185" s="3">
        <v>44022</v>
      </c>
      <c r="B185">
        <f>LN(NYSE!AD184/NYSE!AD183)</f>
        <v>1.4260613304266067E-2</v>
      </c>
      <c r="C185" s="137">
        <f>LN(NYSE!F184/NYSE!F183)</f>
        <v>3.0083257631454152E-2</v>
      </c>
      <c r="D185" s="137">
        <f>LN(NYSE!N184/NYSE!N183)</f>
        <v>4.1646372739631503E-2</v>
      </c>
      <c r="E185" s="137">
        <f>LN(NYSE!V184/NYSE!V183)</f>
        <v>3.3152156816882952E-2</v>
      </c>
      <c r="F185" s="137">
        <f>LN(NASDAQ!AD184/NASDAQ!AD183)</f>
        <v>6.5854056063427572E-3</v>
      </c>
      <c r="G185" s="137">
        <f>LN(NASDAQ!F184/NASDAQ!F183)</f>
        <v>2.5016504174991058E-2</v>
      </c>
      <c r="H185" s="137">
        <f>LN(NASDAQ!N184/NASDAQ!N183)</f>
        <v>2.3435069163329218E-2</v>
      </c>
      <c r="I185">
        <f>LN(NASDAQ!V184/NASDAQ!V183)</f>
        <v>2.3406685919021539E-2</v>
      </c>
      <c r="J185" s="3"/>
    </row>
    <row r="186" spans="1:10">
      <c r="A186" s="3">
        <v>44025</v>
      </c>
      <c r="B186">
        <f>LN(NYSE!AD185/NYSE!AD184)</f>
        <v>4.0259886495481106E-4</v>
      </c>
      <c r="C186" s="137">
        <f>LN(NYSE!F185/NYSE!F184)</f>
        <v>-9.5439092116819755E-3</v>
      </c>
      <c r="D186" s="137">
        <f>LN(NYSE!N185/NYSE!N184)</f>
        <v>-1.2688314698849337E-2</v>
      </c>
      <c r="E186" s="137">
        <f>LN(NYSE!V185/NYSE!V184)</f>
        <v>2.9314403290689833E-2</v>
      </c>
      <c r="F186" s="137">
        <f>LN(NASDAQ!AD185/NASDAQ!AD184)</f>
        <v>-2.1573338842716099E-2</v>
      </c>
      <c r="G186" s="137">
        <f>LN(NASDAQ!F185/NASDAQ!F184)</f>
        <v>3.3524920776715947E-3</v>
      </c>
      <c r="H186" s="137">
        <f>LN(NASDAQ!N185/NASDAQ!N184)</f>
        <v>6.6592952541693912E-3</v>
      </c>
      <c r="I186">
        <f>LN(NASDAQ!V185/NASDAQ!V184)</f>
        <v>-5.7853628581921383E-4</v>
      </c>
      <c r="J186" s="3"/>
    </row>
    <row r="187" spans="1:10">
      <c r="A187" s="3">
        <v>44026</v>
      </c>
      <c r="B187">
        <f>LN(NYSE!AD186/NYSE!AD185)</f>
        <v>2.1119922402777727E-2</v>
      </c>
      <c r="C187" s="137">
        <f>LN(NYSE!F186/NYSE!F185)</f>
        <v>2.312899996379348E-2</v>
      </c>
      <c r="D187" s="137">
        <f>LN(NYSE!N186/NYSE!N185)</f>
        <v>2.765615505747996E-2</v>
      </c>
      <c r="E187" s="137">
        <f>LN(NYSE!V186/NYSE!V185)</f>
        <v>2.7398904619719583E-2</v>
      </c>
      <c r="F187" s="137">
        <f>LN(NASDAQ!AD186/NASDAQ!AD185)</f>
        <v>9.3624198675068271E-3</v>
      </c>
      <c r="G187" s="137">
        <f>LN(NASDAQ!F186/NASDAQ!F185)</f>
        <v>2.8051326163675182E-2</v>
      </c>
      <c r="H187" s="137">
        <f>LN(NASDAQ!N186/NASDAQ!N185)</f>
        <v>1.5803602676186732E-2</v>
      </c>
      <c r="I187">
        <f>LN(NASDAQ!V186/NASDAQ!V185)</f>
        <v>9.7898847087465254E-3</v>
      </c>
      <c r="J187" s="3"/>
    </row>
    <row r="188" spans="1:10">
      <c r="A188" s="3">
        <v>44027</v>
      </c>
      <c r="B188">
        <f>LN(NYSE!AD187/NYSE!AD186)</f>
        <v>8.503072378261747E-3</v>
      </c>
      <c r="C188" s="137">
        <f>LN(NYSE!F187/NYSE!F186)</f>
        <v>3.353921237691132E-2</v>
      </c>
      <c r="D188" s="137">
        <f>LN(NYSE!N187/NYSE!N186)</f>
        <v>1.4986913115269737E-2</v>
      </c>
      <c r="E188" s="137">
        <f>LN(NYSE!V187/NYSE!V186)</f>
        <v>5.5204522877703485E-2</v>
      </c>
      <c r="F188" s="137">
        <f>LN(NASDAQ!AD187/NASDAQ!AD186)</f>
        <v>5.8852728544933428E-3</v>
      </c>
      <c r="G188" s="137">
        <f>LN(NASDAQ!F187/NASDAQ!F186)</f>
        <v>4.743888866495076E-2</v>
      </c>
      <c r="H188" s="137">
        <f>LN(NASDAQ!N187/NASDAQ!N186)</f>
        <v>6.2058378932189392E-2</v>
      </c>
      <c r="I188">
        <f>LN(NASDAQ!V187/NASDAQ!V186)</f>
        <v>3.6019593452178887E-2</v>
      </c>
      <c r="J188" s="3"/>
    </row>
    <row r="189" spans="1:10">
      <c r="A189" s="3">
        <v>44028</v>
      </c>
      <c r="B189">
        <f>LN(NYSE!AD188/NYSE!AD187)</f>
        <v>-5.0513734683133834E-3</v>
      </c>
      <c r="C189" s="137">
        <f>LN(NYSE!F188/NYSE!F187)</f>
        <v>3.4373344870898309E-3</v>
      </c>
      <c r="D189" s="137">
        <f>LN(NYSE!N188/NYSE!N187)</f>
        <v>1.9174683268849812E-3</v>
      </c>
      <c r="E189" s="137">
        <f>LN(NYSE!V188/NYSE!V187)</f>
        <v>-7.7021493219719796E-3</v>
      </c>
      <c r="F189" s="137">
        <f>LN(NASDAQ!AD188/NASDAQ!AD187)</f>
        <v>-7.2925540139138949E-3</v>
      </c>
      <c r="G189" s="137">
        <f>LN(NASDAQ!F188/NASDAQ!F187)</f>
        <v>-1.0025791492765241E-2</v>
      </c>
      <c r="H189" s="137">
        <f>LN(NASDAQ!N188/NASDAQ!N187)</f>
        <v>-1.2770508370338227E-2</v>
      </c>
      <c r="I189">
        <f>LN(NASDAQ!V188/NASDAQ!V187)</f>
        <v>-4.1190532571314664E-2</v>
      </c>
      <c r="J189" s="3"/>
    </row>
    <row r="190" spans="1:10">
      <c r="A190" s="3">
        <v>44029</v>
      </c>
      <c r="B190">
        <f>LN(NYSE!AD189/NYSE!AD188)</f>
        <v>-2.3503341233912425E-3</v>
      </c>
      <c r="C190" s="137">
        <f>LN(NYSE!F189/NYSE!F188)</f>
        <v>6.6600807847871247E-3</v>
      </c>
      <c r="D190" s="137">
        <f>LN(NYSE!N189/NYSE!N188)</f>
        <v>-1.204538480746924E-2</v>
      </c>
      <c r="E190" s="137">
        <f>LN(NYSE!V189/NYSE!V188)</f>
        <v>-5.1563705934192102E-4</v>
      </c>
      <c r="F190" s="137">
        <f>LN(NASDAQ!AD189/NASDAQ!AD188)</f>
        <v>2.799288980163401E-3</v>
      </c>
      <c r="G190" s="137">
        <f>LN(NASDAQ!F189/NASDAQ!F188)</f>
        <v>-1.1201582793073104E-3</v>
      </c>
      <c r="H190" s="137">
        <f>LN(NASDAQ!N189/NASDAQ!N188)</f>
        <v>2.9011243677736203E-2</v>
      </c>
      <c r="I190">
        <f>LN(NASDAQ!V189/NASDAQ!V188)</f>
        <v>4.4501793874970656E-2</v>
      </c>
      <c r="J190" s="3"/>
    </row>
    <row r="191" spans="1:10">
      <c r="A191" s="3">
        <v>44032</v>
      </c>
      <c r="B191">
        <f>LN(NYSE!AD190/NYSE!AD189)</f>
        <v>3.3437491616371712E-4</v>
      </c>
      <c r="C191" s="137">
        <f>LN(NYSE!F190/NYSE!F189)</f>
        <v>-2.4701547294394083E-2</v>
      </c>
      <c r="D191" s="137">
        <f>LN(NYSE!N190/NYSE!N189)</f>
        <v>-1.3665327692990182E-2</v>
      </c>
      <c r="E191" s="137">
        <f>LN(NYSE!V190/NYSE!V189)</f>
        <v>-2.4537822138637398E-2</v>
      </c>
      <c r="F191" s="137">
        <f>LN(NASDAQ!AD190/NASDAQ!AD189)</f>
        <v>2.4815183697927238E-2</v>
      </c>
      <c r="G191" s="137">
        <f>LN(NASDAQ!F190/NASDAQ!F189)</f>
        <v>-1.7411398716036083E-2</v>
      </c>
      <c r="H191" s="137">
        <f>LN(NASDAQ!N190/NASDAQ!N189)</f>
        <v>7.6229463649678062E-3</v>
      </c>
      <c r="I191">
        <f>LN(NASDAQ!V190/NASDAQ!V189)</f>
        <v>-1.3869847864150502E-2</v>
      </c>
      <c r="J191" s="3"/>
    </row>
    <row r="192" spans="1:10">
      <c r="A192" s="3">
        <v>44033</v>
      </c>
      <c r="B192">
        <f>LN(NYSE!AD191/NYSE!AD190)</f>
        <v>5.961432673608995E-3</v>
      </c>
      <c r="C192" s="137">
        <f>LN(NYSE!F191/NYSE!F190)</f>
        <v>2.4163177440314366E-2</v>
      </c>
      <c r="D192" s="137">
        <f>LN(NYSE!N191/NYSE!N190)</f>
        <v>2.8819006866976624E-2</v>
      </c>
      <c r="E192" s="137">
        <f>LN(NYSE!V191/NYSE!V190)</f>
        <v>1.3126959692552896E-2</v>
      </c>
      <c r="F192" s="137">
        <f>LN(NASDAQ!AD191/NASDAQ!AD190)</f>
        <v>-8.0876713975784574E-3</v>
      </c>
      <c r="G192" s="137">
        <f>LN(NASDAQ!F191/NASDAQ!F190)</f>
        <v>2.5004121484102752E-2</v>
      </c>
      <c r="H192" s="137">
        <f>LN(NASDAQ!N191/NASDAQ!N190)</f>
        <v>3.1473763517831405E-2</v>
      </c>
      <c r="I192">
        <f>LN(NASDAQ!V191/NASDAQ!V190)</f>
        <v>2.700627139213993E-2</v>
      </c>
      <c r="J192" s="3"/>
    </row>
    <row r="193" spans="1:10">
      <c r="A193" s="3">
        <v>44034</v>
      </c>
      <c r="B193">
        <f>LN(NYSE!AD192/NYSE!AD191)</f>
        <v>6.1449034457458406E-3</v>
      </c>
      <c r="C193" s="137">
        <f>LN(NYSE!F192/NYSE!F191)</f>
        <v>-1.3735964221641498E-2</v>
      </c>
      <c r="D193" s="137">
        <f>LN(NYSE!N192/NYSE!N191)</f>
        <v>8.7938436876926172E-3</v>
      </c>
      <c r="E193" s="137">
        <f>LN(NYSE!V192/NYSE!V191)</f>
        <v>1.5528222980803969E-2</v>
      </c>
      <c r="F193" s="137">
        <f>LN(NASDAQ!AD192/NASDAQ!AD191)</f>
        <v>2.4098899060447823E-3</v>
      </c>
      <c r="G193" s="137">
        <f>LN(NASDAQ!F192/NASDAQ!F191)</f>
        <v>-5.8010241826978119E-3</v>
      </c>
      <c r="H193" s="137">
        <f>LN(NASDAQ!N192/NASDAQ!N191)</f>
        <v>-2.2719341278952126E-2</v>
      </c>
      <c r="I193">
        <f>LN(NASDAQ!V192/NASDAQ!V191)</f>
        <v>5.4230611601840846E-3</v>
      </c>
      <c r="J193" s="3"/>
    </row>
    <row r="194" spans="1:10">
      <c r="A194" s="3">
        <v>44035</v>
      </c>
      <c r="B194">
        <f>LN(NYSE!AD193/NYSE!AD192)</f>
        <v>-1.3176553775220024E-2</v>
      </c>
      <c r="C194" s="137">
        <f>LN(NYSE!F193/NYSE!F192)</f>
        <v>7.7948320692704208E-3</v>
      </c>
      <c r="D194" s="137">
        <f>LN(NYSE!N193/NYSE!N192)</f>
        <v>7.7784532064513285E-3</v>
      </c>
      <c r="E194" s="137">
        <f>LN(NYSE!V193/NYSE!V192)</f>
        <v>-6.18231144194532E-3</v>
      </c>
      <c r="F194" s="137">
        <f>LN(NASDAQ!AD193/NASDAQ!AD192)</f>
        <v>-2.312226646782993E-2</v>
      </c>
      <c r="G194" s="137">
        <f>LN(NASDAQ!F193/NASDAQ!F192)</f>
        <v>8.2844353499965842E-2</v>
      </c>
      <c r="H194" s="137">
        <f>LN(NASDAQ!N193/NASDAQ!N192)</f>
        <v>8.2858042315307034E-3</v>
      </c>
      <c r="I194">
        <f>LN(NASDAQ!V193/NASDAQ!V192)</f>
        <v>-2.7413997436591713E-2</v>
      </c>
      <c r="J194" s="3"/>
    </row>
    <row r="195" spans="1:10">
      <c r="A195" s="3">
        <v>44036</v>
      </c>
      <c r="B195">
        <f>LN(NYSE!AD194/NYSE!AD193)</f>
        <v>-6.8686951660000065E-3</v>
      </c>
      <c r="C195" s="137">
        <f>LN(NYSE!F194/NYSE!F193)</f>
        <v>1.0239961269290852E-2</v>
      </c>
      <c r="D195" s="137">
        <f>LN(NYSE!N194/NYSE!N193)</f>
        <v>6.0861973534811374E-3</v>
      </c>
      <c r="E195" s="137">
        <f>LN(NYSE!V194/NYSE!V193)</f>
        <v>-1.5516075036307807E-3</v>
      </c>
      <c r="F195" s="137">
        <f>LN(NASDAQ!AD194/NASDAQ!AD193)</f>
        <v>-9.4350877927816164E-3</v>
      </c>
      <c r="G195" s="137">
        <f>LN(NASDAQ!F194/NASDAQ!F193)</f>
        <v>-1.030392002341662E-3</v>
      </c>
      <c r="H195" s="137">
        <f>LN(NASDAQ!N194/NASDAQ!N193)</f>
        <v>-2.4260525880769959E-2</v>
      </c>
      <c r="I195">
        <f>LN(NASDAQ!V194/NASDAQ!V193)</f>
        <v>-3.2197076538084769E-2</v>
      </c>
      <c r="J195" s="3"/>
    </row>
    <row r="196" spans="1:10">
      <c r="A196" s="3">
        <v>44039</v>
      </c>
      <c r="B196">
        <f>LN(NYSE!AD195/NYSE!AD194)</f>
        <v>4.3305935877877956E-3</v>
      </c>
      <c r="C196" s="137">
        <f>LN(NYSE!F195/NYSE!F194)</f>
        <v>4.5080962254431187E-2</v>
      </c>
      <c r="D196" s="137">
        <f>LN(NYSE!N195/NYSE!N194)</f>
        <v>2.2612904762102443E-2</v>
      </c>
      <c r="E196" s="137">
        <f>LN(NYSE!V195/NYSE!V194)</f>
        <v>2.605503708428868E-2</v>
      </c>
      <c r="F196" s="137">
        <f>LN(NASDAQ!AD195/NASDAQ!AD194)</f>
        <v>1.6564436591168335E-2</v>
      </c>
      <c r="G196" s="137">
        <f>LN(NASDAQ!F195/NASDAQ!F194)</f>
        <v>1.1887944692000975E-2</v>
      </c>
      <c r="H196" s="137">
        <f>LN(NASDAQ!N195/NASDAQ!N194)</f>
        <v>-1.1743419163311711E-2</v>
      </c>
      <c r="I196">
        <f>LN(NASDAQ!V195/NASDAQ!V194)</f>
        <v>2.4944660015035983E-2</v>
      </c>
      <c r="J196" s="3"/>
    </row>
    <row r="197" spans="1:10">
      <c r="A197" s="3">
        <v>44040</v>
      </c>
      <c r="B197">
        <f>LN(NYSE!AD196/NYSE!AD195)</f>
        <v>-7.759650919094834E-3</v>
      </c>
      <c r="C197" s="137">
        <f>LN(NYSE!F196/NYSE!F195)</f>
        <v>-4.2047188747958604E-2</v>
      </c>
      <c r="D197" s="137">
        <f>LN(NYSE!N196/NYSE!N195)</f>
        <v>-2.6822470377168839E-2</v>
      </c>
      <c r="E197" s="137">
        <f>LN(NYSE!V196/NYSE!V195)</f>
        <v>-5.174452009869103E-2</v>
      </c>
      <c r="F197" s="137">
        <f>LN(NASDAQ!AD196/NASDAQ!AD195)</f>
        <v>-1.2816813524674444E-2</v>
      </c>
      <c r="G197" s="137">
        <f>LN(NASDAQ!F196/NASDAQ!F195)</f>
        <v>-1.3332161459290157E-2</v>
      </c>
      <c r="H197" s="137">
        <f>LN(NASDAQ!N196/NASDAQ!N195)</f>
        <v>-1.642753743713497E-2</v>
      </c>
      <c r="I197">
        <f>LN(NASDAQ!V196/NASDAQ!V195)</f>
        <v>-9.5640667385881364E-3</v>
      </c>
      <c r="J197" s="3"/>
    </row>
    <row r="198" spans="1:10">
      <c r="A198" s="3">
        <v>44041</v>
      </c>
      <c r="B198">
        <f>LN(NYSE!AD197/NYSE!AD196)</f>
        <v>6.0580117443131435E-3</v>
      </c>
      <c r="C198" s="137">
        <f>LN(NYSE!F197/NYSE!F196)</f>
        <v>2.1157351998705484E-2</v>
      </c>
      <c r="D198" s="137">
        <f>LN(NYSE!N197/NYSE!N196)</f>
        <v>1.3732340862182642E-2</v>
      </c>
      <c r="E198" s="137">
        <f>LN(NYSE!V197/NYSE!V196)</f>
        <v>3.9567881396217433E-2</v>
      </c>
      <c r="F198" s="137">
        <f>LN(NASDAQ!AD197/NASDAQ!AD196)</f>
        <v>1.3449749885671169E-2</v>
      </c>
      <c r="G198" s="137">
        <f>LN(NASDAQ!F197/NASDAQ!F196)</f>
        <v>4.532367719224298E-3</v>
      </c>
      <c r="H198" s="137">
        <f>LN(NASDAQ!N197/NASDAQ!N196)</f>
        <v>2.0898145083587637E-2</v>
      </c>
      <c r="I198">
        <f>LN(NASDAQ!V197/NASDAQ!V196)</f>
        <v>2.291237357097534E-2</v>
      </c>
      <c r="J198" s="3"/>
    </row>
    <row r="199" spans="1:10">
      <c r="A199" s="3">
        <v>44042</v>
      </c>
      <c r="B199">
        <f>LN(NYSE!AD198/NYSE!AD197)</f>
        <v>-8.5490077972767992E-3</v>
      </c>
      <c r="C199" s="137">
        <f>LN(NYSE!F198/NYSE!F197)</f>
        <v>-3.8592816843011156E-2</v>
      </c>
      <c r="D199" s="137">
        <f>LN(NYSE!N198/NYSE!N197)</f>
        <v>-1.3029510917747995E-2</v>
      </c>
      <c r="E199" s="137">
        <f>LN(NYSE!V198/NYSE!V197)</f>
        <v>-4.8101287483886791E-2</v>
      </c>
      <c r="F199" s="137">
        <f>LN(NASDAQ!AD198/NASDAQ!AD197)</f>
        <v>4.2468163634737308E-3</v>
      </c>
      <c r="G199" s="137">
        <f>LN(NASDAQ!F198/NASDAQ!F197)</f>
        <v>-3.9130868691458652E-3</v>
      </c>
      <c r="H199" s="137">
        <f>LN(NASDAQ!N198/NASDAQ!N197)</f>
        <v>-8.1433579953225504E-3</v>
      </c>
      <c r="I199">
        <f>LN(NASDAQ!V198/NASDAQ!V197)</f>
        <v>-9.9945307249956015E-3</v>
      </c>
      <c r="J199" s="3"/>
    </row>
    <row r="200" spans="1:10">
      <c r="A200" s="3">
        <v>44043</v>
      </c>
      <c r="B200">
        <f>LN(NYSE!AD199/NYSE!AD198)</f>
        <v>4.3483434976649988E-3</v>
      </c>
      <c r="C200" s="137">
        <f>LN(NYSE!F199/NYSE!F198)</f>
        <v>-1.1856096631410282E-2</v>
      </c>
      <c r="D200" s="137">
        <f>LN(NYSE!N199/NYSE!N198)</f>
        <v>-1.7720422556844188E-2</v>
      </c>
      <c r="E200" s="137">
        <f>LN(NYSE!V199/NYSE!V198)</f>
        <v>-9.1472889834611406E-3</v>
      </c>
      <c r="F200" s="137">
        <f>LN(NASDAQ!AD199/NASDAQ!AD198)</f>
        <v>1.4762315350272826E-2</v>
      </c>
      <c r="G200" s="137">
        <f>LN(NASDAQ!F199/NASDAQ!F198)</f>
        <v>-1.832627351283956E-2</v>
      </c>
      <c r="H200" s="137">
        <f>LN(NASDAQ!N199/NASDAQ!N198)</f>
        <v>8.9541193402842036E-3</v>
      </c>
      <c r="I200">
        <f>LN(NASDAQ!V199/NASDAQ!V198)</f>
        <v>2.4801546116829512E-2</v>
      </c>
      <c r="J200" s="3"/>
    </row>
    <row r="201" spans="1:10">
      <c r="A201" s="3">
        <v>44046</v>
      </c>
      <c r="B201">
        <f>LN(NYSE!AD200/NYSE!AD199)</f>
        <v>8.893182749213328E-3</v>
      </c>
      <c r="C201" s="137">
        <f>LN(NYSE!F200/NYSE!F199)</f>
        <v>5.3070491025138441E-3</v>
      </c>
      <c r="D201" s="137">
        <f>LN(NYSE!N200/NYSE!N199)</f>
        <v>2.1460529056404803E-2</v>
      </c>
      <c r="E201" s="137">
        <f>LN(NYSE!V200/NYSE!V199)</f>
        <v>1.7680695071130483E-2</v>
      </c>
      <c r="F201" s="137">
        <f>LN(NASDAQ!AD200/NASDAQ!AD199)</f>
        <v>1.4554004997367351E-2</v>
      </c>
      <c r="G201" s="137">
        <f>LN(NASDAQ!F200/NASDAQ!F199)</f>
        <v>2.1622498842670517E-2</v>
      </c>
      <c r="H201" s="137">
        <f>LN(NASDAQ!N200/NASDAQ!N199)</f>
        <v>6.8884848606254254E-2</v>
      </c>
      <c r="I201">
        <f>LN(NASDAQ!V200/NASDAQ!V199)</f>
        <v>4.3454710234625427E-3</v>
      </c>
      <c r="J201" s="3"/>
    </row>
    <row r="202" spans="1:10">
      <c r="A202" s="3">
        <v>44047</v>
      </c>
      <c r="B202">
        <f>LN(NYSE!AD201/NYSE!AD200)</f>
        <v>6.134306240717406E-3</v>
      </c>
      <c r="C202" s="137">
        <f>LN(NYSE!F201/NYSE!F200)</f>
        <v>7.8175058040926768E-3</v>
      </c>
      <c r="D202" s="137">
        <f>LN(NYSE!N201/NYSE!N200)</f>
        <v>3.4935501698188849E-3</v>
      </c>
      <c r="E202" s="137">
        <f>LN(NYSE!V201/NYSE!V200)</f>
        <v>3.7104951982550056E-3</v>
      </c>
      <c r="F202" s="137">
        <f>LN(NASDAQ!AD201/NASDAQ!AD200)</f>
        <v>3.51311203440165E-3</v>
      </c>
      <c r="G202" s="137">
        <f>LN(NASDAQ!F201/NASDAQ!F200)</f>
        <v>-9.7139152924037003E-3</v>
      </c>
      <c r="H202" s="137">
        <f>LN(NASDAQ!N201/NASDAQ!N200)</f>
        <v>5.0517546468817516E-2</v>
      </c>
      <c r="I202">
        <f>LN(NASDAQ!V201/NASDAQ!V200)</f>
        <v>-8.7099076096183291E-3</v>
      </c>
      <c r="J202" s="3"/>
    </row>
    <row r="203" spans="1:10">
      <c r="A203" s="3">
        <v>44048</v>
      </c>
      <c r="B203">
        <f>LN(NYSE!AD202/NYSE!AD201)</f>
        <v>1.3809173554317752E-2</v>
      </c>
      <c r="C203" s="137">
        <f>LN(NYSE!F202/NYSE!F201)</f>
        <v>3.6451668680710585E-2</v>
      </c>
      <c r="D203" s="137">
        <f>LN(NYSE!N202/NYSE!N201)</f>
        <v>1.0868452845696909E-2</v>
      </c>
      <c r="E203" s="137">
        <f>LN(NYSE!V202/NYSE!V201)</f>
        <v>3.7897064911178037E-2</v>
      </c>
      <c r="F203" s="137">
        <f>LN(NASDAQ!AD202/NASDAQ!AD201)</f>
        <v>5.2171120940782646E-3</v>
      </c>
      <c r="G203" s="137">
        <f>LN(NASDAQ!F202/NASDAQ!F201)</f>
        <v>7.6550093089304098E-3</v>
      </c>
      <c r="H203" s="137">
        <f>LN(NASDAQ!N202/NASDAQ!N201)</f>
        <v>4.843054839874629E-2</v>
      </c>
      <c r="I203">
        <f>LN(NASDAQ!V202/NASDAQ!V201)</f>
        <v>4.3644365861557344E-3</v>
      </c>
      <c r="J203" s="3"/>
    </row>
    <row r="204" spans="1:10">
      <c r="A204" s="3">
        <v>44049</v>
      </c>
      <c r="B204">
        <f>LN(NYSE!AD203/NYSE!AD202)</f>
        <v>6.7948982503761761E-3</v>
      </c>
      <c r="C204" s="137">
        <f>LN(NYSE!F203/NYSE!F202)</f>
        <v>1.7446188505713829E-3</v>
      </c>
      <c r="D204" s="137">
        <f>LN(NYSE!N203/NYSE!N202)</f>
        <v>-5.0725985973284725E-3</v>
      </c>
      <c r="E204" s="137">
        <f>LN(NYSE!V203/NYSE!V202)</f>
        <v>-2.5503134024848001E-3</v>
      </c>
      <c r="F204" s="137">
        <f>LN(NASDAQ!AD203/NASDAQ!AD202)</f>
        <v>9.9220561429005285E-3</v>
      </c>
      <c r="G204" s="137">
        <f>LN(NASDAQ!F203/NASDAQ!F202)</f>
        <v>-7.2608341930252111E-3</v>
      </c>
      <c r="H204" s="137">
        <f>LN(NASDAQ!N203/NASDAQ!N202)</f>
        <v>-6.1855275463866162E-3</v>
      </c>
      <c r="I204">
        <f>LN(NASDAQ!V203/NASDAQ!V202)</f>
        <v>4.8872212399096379E-3</v>
      </c>
      <c r="J204" s="3"/>
    </row>
    <row r="205" spans="1:10">
      <c r="A205" s="3">
        <v>44050</v>
      </c>
      <c r="B205">
        <f>LN(NYSE!AD204/NYSE!AD203)</f>
        <v>1.6964472883428982E-3</v>
      </c>
      <c r="C205" s="137">
        <f>LN(NYSE!F204/NYSE!F203)</f>
        <v>7.1211699224889508E-3</v>
      </c>
      <c r="D205" s="137">
        <f>LN(NYSE!N204/NYSE!N203)</f>
        <v>2.4658818026648589E-2</v>
      </c>
      <c r="E205" s="137">
        <f>LN(NYSE!V204/NYSE!V203)</f>
        <v>1.1173252014253994E-2</v>
      </c>
      <c r="F205" s="137">
        <f>LN(NASDAQ!AD204/NASDAQ!AD203)</f>
        <v>-8.7789000087049058E-3</v>
      </c>
      <c r="G205" s="137">
        <f>LN(NASDAQ!F204/NASDAQ!F203)</f>
        <v>1.8973604372308127E-2</v>
      </c>
      <c r="H205" s="137">
        <f>LN(NASDAQ!N204/NASDAQ!N203)</f>
        <v>-2.6193267948328481E-2</v>
      </c>
      <c r="I205">
        <f>LN(NASDAQ!V204/NASDAQ!V203)</f>
        <v>2.2496932847727941E-2</v>
      </c>
      <c r="J205" s="3"/>
    </row>
    <row r="206" spans="1:10">
      <c r="A206" s="3">
        <v>44053</v>
      </c>
      <c r="B206">
        <f>LN(NYSE!AD205/NYSE!AD204)</f>
        <v>1.2963857539491854E-2</v>
      </c>
      <c r="C206" s="137">
        <f>LN(NYSE!F205/NYSE!F204)</f>
        <v>6.0278374532237208E-2</v>
      </c>
      <c r="D206" s="137">
        <f>LN(NYSE!N205/NYSE!N204)</f>
        <v>3.8925659774598442E-2</v>
      </c>
      <c r="E206" s="137">
        <f>LN(NYSE!V205/NYSE!V204)</f>
        <v>1.8514448439692535E-2</v>
      </c>
      <c r="F206" s="137">
        <f>LN(NASDAQ!AD205/NASDAQ!AD204)</f>
        <v>-3.8782027874194919E-3</v>
      </c>
      <c r="G206" s="137">
        <f>LN(NASDAQ!F205/NASDAQ!F204)</f>
        <v>1.8620179456854111E-2</v>
      </c>
      <c r="H206" s="137">
        <f>LN(NASDAQ!N205/NASDAQ!N204)</f>
        <v>5.6457387162521296E-3</v>
      </c>
      <c r="I206">
        <f>LN(NASDAQ!V205/NASDAQ!V204)</f>
        <v>2.4072382273896728E-2</v>
      </c>
      <c r="J206" s="3"/>
    </row>
    <row r="207" spans="1:10">
      <c r="A207" s="3">
        <v>44054</v>
      </c>
      <c r="B207">
        <f>LN(NYSE!AD206/NYSE!AD205)</f>
        <v>-3.7682959723980684E-3</v>
      </c>
      <c r="C207" s="137">
        <f>LN(NYSE!F206/NYSE!F205)</f>
        <v>2.1160777070111749E-3</v>
      </c>
      <c r="D207" s="137">
        <f>LN(NYSE!N206/NYSE!N205)</f>
        <v>-1.5080532700997948E-2</v>
      </c>
      <c r="E207" s="137">
        <f>LN(NYSE!V206/NYSE!V205)</f>
        <v>2.5937449047676628E-2</v>
      </c>
      <c r="F207" s="137">
        <f>LN(NASDAQ!AD206/NASDAQ!AD205)</f>
        <v>-1.7060640725110265E-2</v>
      </c>
      <c r="G207" s="137">
        <f>LN(NASDAQ!F206/NASDAQ!F205)</f>
        <v>7.9888384134276166E-3</v>
      </c>
      <c r="H207" s="137">
        <f>LN(NASDAQ!N206/NASDAQ!N205)</f>
        <v>8.7581731612559055E-3</v>
      </c>
      <c r="I207">
        <f>LN(NASDAQ!V206/NASDAQ!V205)</f>
        <v>2.0660648378834196E-3</v>
      </c>
      <c r="J207" s="3"/>
    </row>
    <row r="208" spans="1:10">
      <c r="A208" s="3">
        <v>44055</v>
      </c>
      <c r="B208">
        <f>LN(NYSE!AD207/NYSE!AD206)</f>
        <v>1.0417275512954386E-2</v>
      </c>
      <c r="C208" s="137">
        <f>LN(NYSE!F207/NYSE!F206)</f>
        <v>-1.2763976712715803E-2</v>
      </c>
      <c r="D208" s="137">
        <f>LN(NYSE!N207/NYSE!N206)</f>
        <v>1.0514875856359596E-2</v>
      </c>
      <c r="E208" s="137">
        <f>LN(NYSE!V207/NYSE!V206)</f>
        <v>1.5816267369993219E-2</v>
      </c>
      <c r="F208" s="137">
        <f>LN(NASDAQ!AD207/NASDAQ!AD206)</f>
        <v>2.1053246852383023E-2</v>
      </c>
      <c r="G208" s="137">
        <f>LN(NASDAQ!F207/NASDAQ!F206)</f>
        <v>6.1478329784864063E-3</v>
      </c>
      <c r="H208" s="137">
        <f>LN(NASDAQ!N207/NASDAQ!N206)</f>
        <v>1.7289535034797809E-2</v>
      </c>
      <c r="I208">
        <f>LN(NASDAQ!V207/NASDAQ!V206)</f>
        <v>4.5393673169614117E-2</v>
      </c>
      <c r="J208" s="3"/>
    </row>
    <row r="209" spans="1:10">
      <c r="A209" s="3">
        <v>44056</v>
      </c>
      <c r="B209">
        <f>LN(NYSE!AD208/NYSE!AD207)</f>
        <v>-2.8678750782541234E-3</v>
      </c>
      <c r="C209" s="137">
        <f>LN(NYSE!F208/NYSE!F207)</f>
        <v>-1.0263328259585527E-2</v>
      </c>
      <c r="D209" s="137">
        <f>LN(NYSE!N208/NYSE!N207)</f>
        <v>-8.5349421443190899E-3</v>
      </c>
      <c r="E209" s="137">
        <f>LN(NYSE!V208/NYSE!V207)</f>
        <v>-6.200930200199216E-3</v>
      </c>
      <c r="F209" s="137">
        <f>LN(NASDAQ!AD208/NASDAQ!AD207)</f>
        <v>2.7440617904931578E-3</v>
      </c>
      <c r="G209" s="137">
        <f>LN(NASDAQ!F208/NASDAQ!F207)</f>
        <v>-1.9790922845036923E-3</v>
      </c>
      <c r="H209" s="137">
        <f>LN(NASDAQ!N208/NASDAQ!N207)</f>
        <v>1.5983937806892771E-2</v>
      </c>
      <c r="I209">
        <f>LN(NASDAQ!V208/NASDAQ!V207)</f>
        <v>-2.6481736685514977E-2</v>
      </c>
      <c r="J209" s="3"/>
    </row>
    <row r="210" spans="1:10">
      <c r="A210" s="3">
        <v>44057</v>
      </c>
      <c r="B210">
        <f>LN(NYSE!AD209/NYSE!AD208)</f>
        <v>1.2287379776288777E-3</v>
      </c>
      <c r="C210" s="137">
        <f>LN(NYSE!F209/NYSE!F208)</f>
        <v>1.4372115129902004E-2</v>
      </c>
      <c r="D210" s="137">
        <f>LN(NYSE!N209/NYSE!N208)</f>
        <v>1.613299049602529E-2</v>
      </c>
      <c r="E210" s="137">
        <f>LN(NYSE!V209/NYSE!V208)</f>
        <v>4.7733627458098936E-3</v>
      </c>
      <c r="F210" s="137">
        <f>LN(NASDAQ!AD209/NASDAQ!AD208)</f>
        <v>-2.1032013486794346E-3</v>
      </c>
      <c r="G210" s="137">
        <f>LN(NASDAQ!F209/NASDAQ!F208)</f>
        <v>-7.9265760381918465E-4</v>
      </c>
      <c r="H210" s="137">
        <f>LN(NASDAQ!N209/NASDAQ!N208)</f>
        <v>-2.2942214937954106E-2</v>
      </c>
      <c r="I210">
        <f>LN(NASDAQ!V209/NASDAQ!V208)</f>
        <v>-1.99443578458087E-2</v>
      </c>
      <c r="J210" s="3"/>
    </row>
    <row r="211" spans="1:10">
      <c r="A211" s="3">
        <v>44060</v>
      </c>
      <c r="B211">
        <f>LN(NYSE!AD210/NYSE!AD209)</f>
        <v>-3.0876919092508695E-3</v>
      </c>
      <c r="C211" s="137">
        <f>LN(NYSE!F210/NYSE!F209)</f>
        <v>-1.5037897589840143E-2</v>
      </c>
      <c r="D211" s="137">
        <f>LN(NYSE!N210/NYSE!N209)</f>
        <v>2.8073926032905344E-3</v>
      </c>
      <c r="E211" s="137">
        <f>LN(NYSE!V210/NYSE!V209)</f>
        <v>-6.2097198058209679E-3</v>
      </c>
      <c r="F211" s="137">
        <f>LN(NASDAQ!AD210/NASDAQ!AD209)</f>
        <v>9.9716852326183023E-3</v>
      </c>
      <c r="G211" s="137">
        <f>LN(NASDAQ!F210/NASDAQ!F209)</f>
        <v>1.3867758743545064E-3</v>
      </c>
      <c r="H211" s="137">
        <f>LN(NASDAQ!N210/NASDAQ!N209)</f>
        <v>-4.5131476619968587E-3</v>
      </c>
      <c r="I211">
        <f>LN(NASDAQ!V210/NASDAQ!V209)</f>
        <v>-5.1787271313425845E-3</v>
      </c>
      <c r="J211" s="3"/>
    </row>
    <row r="212" spans="1:10">
      <c r="A212" s="3">
        <v>44061</v>
      </c>
      <c r="B212">
        <f>LN(NYSE!AD211/NYSE!AD210)</f>
        <v>-2.403318722166101E-3</v>
      </c>
      <c r="C212" s="137">
        <f>LN(NYSE!F211/NYSE!F210)</f>
        <v>-4.6729637631442037E-3</v>
      </c>
      <c r="D212" s="137">
        <f>LN(NYSE!N211/NYSE!N210)</f>
        <v>0</v>
      </c>
      <c r="E212" s="137">
        <f>LN(NYSE!V211/NYSE!V210)</f>
        <v>3.3484083647245238E-3</v>
      </c>
      <c r="F212" s="137">
        <f>LN(NASDAQ!AD211/NASDAQ!AD210)</f>
        <v>7.2612050845879822E-3</v>
      </c>
      <c r="G212" s="137">
        <f>LN(NASDAQ!F211/NASDAQ!F210)</f>
        <v>-1.6166313479448233E-2</v>
      </c>
      <c r="H212" s="137">
        <f>LN(NASDAQ!N211/NASDAQ!N210)</f>
        <v>1.1416833919905816E-2</v>
      </c>
      <c r="I212">
        <f>LN(NASDAQ!V211/NASDAQ!V210)</f>
        <v>0</v>
      </c>
      <c r="J212" s="3"/>
    </row>
    <row r="213" spans="1:10">
      <c r="A213" s="3">
        <v>44062</v>
      </c>
      <c r="B213">
        <f>LN(NYSE!AD212/NYSE!AD211)</f>
        <v>-3.0715002780376814E-3</v>
      </c>
      <c r="C213" s="137">
        <f>LN(NYSE!F212/NYSE!F211)</f>
        <v>-2.2328344466065183E-2</v>
      </c>
      <c r="D213" s="137">
        <f>LN(NYSE!N212/NYSE!N211)</f>
        <v>-1.2586942073436141E-2</v>
      </c>
      <c r="E213" s="137">
        <f>LN(NYSE!V212/NYSE!V211)</f>
        <v>7.1378189487490938E-3</v>
      </c>
      <c r="F213" s="137">
        <f>LN(NASDAQ!AD212/NASDAQ!AD211)</f>
        <v>-5.7591982492854682E-3</v>
      </c>
      <c r="G213" s="137">
        <f>LN(NASDAQ!F212/NASDAQ!F211)</f>
        <v>4.0159993129999958E-3</v>
      </c>
      <c r="H213" s="137">
        <f>LN(NASDAQ!N212/NASDAQ!N211)</f>
        <v>6.1728591070810161E-3</v>
      </c>
      <c r="I213">
        <f>LN(NASDAQ!V212/NASDAQ!V211)</f>
        <v>6.2111484930522194E-3</v>
      </c>
      <c r="J213" s="3"/>
    </row>
    <row r="214" spans="1:10">
      <c r="A214" s="3">
        <v>44063</v>
      </c>
      <c r="B214">
        <f>LN(NYSE!AD213/NYSE!AD212)</f>
        <v>1.6903270487365828E-3</v>
      </c>
      <c r="C214" s="137">
        <f>LN(NYSE!F213/NYSE!F212)</f>
        <v>-7.7273647556412913E-3</v>
      </c>
      <c r="D214" s="137">
        <f>LN(NYSE!N213/NYSE!N212)</f>
        <v>-3.0620833992111526E-3</v>
      </c>
      <c r="E214" s="137">
        <f>LN(NYSE!V213/NYSE!V212)</f>
        <v>-2.3735527111325523E-3</v>
      </c>
      <c r="F214" s="137">
        <f>LN(NASDAQ!AD213/NASDAQ!AD212)</f>
        <v>1.0574197450492052E-2</v>
      </c>
      <c r="G214" s="137">
        <f>LN(NASDAQ!F213/NASDAQ!F212)</f>
        <v>-9.868180217961476E-3</v>
      </c>
      <c r="H214" s="137">
        <f>LN(NASDAQ!N213/NASDAQ!N212)</f>
        <v>-1.7108301570546807E-3</v>
      </c>
      <c r="I214">
        <f>LN(NASDAQ!V213/NASDAQ!V212)</f>
        <v>9.2450586188939868E-3</v>
      </c>
      <c r="J214" s="3"/>
    </row>
    <row r="215" spans="1:10">
      <c r="A215" s="3">
        <v>44064</v>
      </c>
      <c r="B215">
        <f>LN(NYSE!AD214/NYSE!AD213)</f>
        <v>6.8474994230931421E-3</v>
      </c>
      <c r="C215" s="137">
        <f>LN(NYSE!F214/NYSE!F213)</f>
        <v>-2.1431274606928907E-2</v>
      </c>
      <c r="D215" s="137">
        <f>LN(NYSE!N214/NYSE!N213)</f>
        <v>-2.1253895902201139E-2</v>
      </c>
      <c r="E215" s="137">
        <f>LN(NYSE!V214/NYSE!V213)</f>
        <v>9.4607840723203423E-3</v>
      </c>
      <c r="F215" s="137">
        <f>LN(NASDAQ!AD214/NASDAQ!AD213)</f>
        <v>4.1502587615416817E-3</v>
      </c>
      <c r="G215" s="137">
        <f>LN(NASDAQ!F214/NASDAQ!F213)</f>
        <v>1.924301681738768E-2</v>
      </c>
      <c r="H215" s="137">
        <f>LN(NASDAQ!N214/NASDAQ!N213)</f>
        <v>1.026835602343696E-3</v>
      </c>
      <c r="I215">
        <f>LN(NASDAQ!V214/NASDAQ!V213)</f>
        <v>-4.6118454588869196E-3</v>
      </c>
      <c r="J215" s="3"/>
    </row>
    <row r="216" spans="1:10">
      <c r="A216" s="3">
        <v>44067</v>
      </c>
      <c r="B216">
        <f>LN(NYSE!AD215/NYSE!AD214)</f>
        <v>1.3447535107487536E-2</v>
      </c>
      <c r="C216" s="137">
        <f>LN(NYSE!F215/NYSE!F214)</f>
        <v>5.6253561878003545E-2</v>
      </c>
      <c r="D216" s="137">
        <f>LN(NYSE!N215/NYSE!N214)</f>
        <v>2.9326342395446313E-2</v>
      </c>
      <c r="E216" s="137">
        <f>LN(NYSE!V215/NYSE!V214)</f>
        <v>3.7879794966248437E-2</v>
      </c>
      <c r="F216" s="137">
        <f>LN(NASDAQ!AD215/NASDAQ!AD214)</f>
        <v>5.9863884162022285E-3</v>
      </c>
      <c r="G216" s="137">
        <f>LN(NASDAQ!F215/NASDAQ!F214)</f>
        <v>-7.9730339847203496E-3</v>
      </c>
      <c r="H216" s="137">
        <f>LN(NASDAQ!N215/NASDAQ!N214)</f>
        <v>-1.6210046270308542E-2</v>
      </c>
      <c r="I216">
        <f>LN(NASDAQ!V215/NASDAQ!V214)</f>
        <v>5.1353019135041283E-4</v>
      </c>
      <c r="J216" s="3"/>
    </row>
    <row r="217" spans="1:10">
      <c r="A217" s="3">
        <v>44068</v>
      </c>
      <c r="B217">
        <f>LN(NYSE!AD216/NYSE!AD215)</f>
        <v>-2.1225175749914329E-3</v>
      </c>
      <c r="C217" s="137">
        <f>LN(NYSE!F216/NYSE!F215)</f>
        <v>8.9925835719116207E-3</v>
      </c>
      <c r="D217" s="137">
        <f>LN(NYSE!N216/NYSE!N215)</f>
        <v>-9.8265318167758079E-3</v>
      </c>
      <c r="E217" s="137">
        <f>LN(NYSE!V216/NYSE!V215)</f>
        <v>-1.2773928310931956E-2</v>
      </c>
      <c r="F217" s="137">
        <f>LN(NASDAQ!AD216/NASDAQ!AD215)</f>
        <v>7.5943007567995675E-3</v>
      </c>
      <c r="G217" s="137">
        <f>LN(NASDAQ!F216/NASDAQ!F215)</f>
        <v>-1.3904476252938138E-2</v>
      </c>
      <c r="H217" s="137">
        <f>LN(NASDAQ!N216/NASDAQ!N215)</f>
        <v>-1.860029058744803E-2</v>
      </c>
      <c r="I217">
        <f>LN(NASDAQ!V216/NASDAQ!V215)</f>
        <v>6.2675904586992223E-2</v>
      </c>
      <c r="J217" s="3"/>
    </row>
    <row r="218" spans="1:10">
      <c r="A218" s="3">
        <v>44069</v>
      </c>
      <c r="B218">
        <f>LN(NYSE!AD217/NYSE!AD216)</f>
        <v>2.9508660071594283E-3</v>
      </c>
      <c r="C218" s="137">
        <f>LN(NYSE!F217/NYSE!F216)</f>
        <v>-7.8223251125945376E-3</v>
      </c>
      <c r="D218" s="137">
        <f>LN(NYSE!N217/NYSE!N216)</f>
        <v>-1.5372723031380207E-3</v>
      </c>
      <c r="E218" s="137">
        <f>LN(NYSE!V217/NYSE!V216)</f>
        <v>-7.3731841824527643E-3</v>
      </c>
      <c r="F218" s="137">
        <f>LN(NASDAQ!AD217/NASDAQ!AD216)</f>
        <v>1.7170911597065429E-2</v>
      </c>
      <c r="G218" s="137">
        <f>LN(NASDAQ!F217/NASDAQ!F216)</f>
        <v>-1.6247160687033319E-3</v>
      </c>
      <c r="H218" s="137">
        <f>LN(NASDAQ!N217/NASDAQ!N216)</f>
        <v>-1.8952792971022793E-2</v>
      </c>
      <c r="I218">
        <f>LN(NASDAQ!V217/NASDAQ!V216)</f>
        <v>-1.0176923061334164E-2</v>
      </c>
      <c r="J218" s="3"/>
    </row>
    <row r="219" spans="1:10">
      <c r="A219" s="3">
        <v>44070</v>
      </c>
      <c r="B219">
        <f>LN(NYSE!AD218/NYSE!AD217)</f>
        <v>5.6437244828178206E-3</v>
      </c>
      <c r="C219" s="137">
        <f>LN(NYSE!F218/NYSE!F217)</f>
        <v>1.6570387978722099E-2</v>
      </c>
      <c r="D219" s="137">
        <f>LN(NYSE!N218/NYSE!N217)</f>
        <v>1.0983085547489999E-3</v>
      </c>
      <c r="E219" s="137">
        <f>LN(NYSE!V218/NYSE!V217)</f>
        <v>-2.3154390893208115E-3</v>
      </c>
      <c r="F219" s="137">
        <f>LN(NASDAQ!AD218/NASDAQ!AD217)</f>
        <v>-3.4108272512954679E-3</v>
      </c>
      <c r="G219" s="137">
        <f>LN(NASDAQ!F218/NASDAQ!F217)</f>
        <v>-4.4815823194293029E-3</v>
      </c>
      <c r="H219" s="137">
        <f>LN(NASDAQ!N218/NASDAQ!N217)</f>
        <v>-9.4306099935428066E-3</v>
      </c>
      <c r="I219">
        <f>LN(NASDAQ!V218/NASDAQ!V217)</f>
        <v>4.3371103104344139E-2</v>
      </c>
      <c r="J219" s="3"/>
    </row>
    <row r="220" spans="1:10">
      <c r="A220" s="3">
        <v>44071</v>
      </c>
      <c r="B220">
        <f>LN(NYSE!AD219/NYSE!AD218)</f>
        <v>5.6556766391580877E-3</v>
      </c>
      <c r="C220" s="137">
        <f>LN(NYSE!F219/NYSE!F218)</f>
        <v>5.4085521569292331E-3</v>
      </c>
      <c r="D220" s="137">
        <f>LN(NYSE!N219/NYSE!N218)</f>
        <v>9.6133641831504194E-3</v>
      </c>
      <c r="E220" s="137">
        <f>LN(NYSE!V219/NYSE!V218)</f>
        <v>2.3821569967971412E-2</v>
      </c>
      <c r="F220" s="137">
        <f>LN(NASDAQ!AD219/NASDAQ!AD218)</f>
        <v>6.0280728177836852E-3</v>
      </c>
      <c r="G220" s="137">
        <f>LN(NASDAQ!F219/NASDAQ!F218)</f>
        <v>8.1334124726623741E-3</v>
      </c>
      <c r="H220" s="137">
        <f>LN(NASDAQ!N219/NASDAQ!N218)</f>
        <v>-2.5542797118917851E-3</v>
      </c>
      <c r="I220">
        <f>LN(NASDAQ!V219/NASDAQ!V218)</f>
        <v>1.8026787717461381E-2</v>
      </c>
      <c r="J220" s="3"/>
    </row>
    <row r="221" spans="1:10">
      <c r="A221" s="3">
        <v>44074</v>
      </c>
      <c r="B221">
        <f>LN(NYSE!AD220/NYSE!AD219)</f>
        <v>-7.8417707561099885E-3</v>
      </c>
      <c r="C221" s="137">
        <f>LN(NYSE!F220/NYSE!F219)</f>
        <v>-3.0873821453026033E-2</v>
      </c>
      <c r="D221" s="137">
        <f>LN(NYSE!N220/NYSE!N219)</f>
        <v>-1.1591144550800368E-2</v>
      </c>
      <c r="E221" s="137">
        <f>LN(NYSE!V220/NYSE!V219)</f>
        <v>-2.1506130878650519E-2</v>
      </c>
      <c r="F221" s="137">
        <f>LN(NASDAQ!AD220/NASDAQ!AD219)</f>
        <v>6.8024438884944811E-3</v>
      </c>
      <c r="G221" s="137">
        <f>LN(NASDAQ!F220/NASDAQ!F219)</f>
        <v>-2.1699879884812895E-2</v>
      </c>
      <c r="H221" s="137">
        <f>LN(NASDAQ!N220/NASDAQ!N219)</f>
        <v>-3.6543028488399159E-4</v>
      </c>
      <c r="I221">
        <f>LN(NASDAQ!V220/NASDAQ!V219)</f>
        <v>-1.5232235428235286E-2</v>
      </c>
      <c r="J221" s="3"/>
    </row>
    <row r="222" spans="1:10">
      <c r="A222" s="3">
        <v>44075</v>
      </c>
      <c r="B222">
        <f>LN(NYSE!AD221/NYSE!AD220)</f>
        <v>7.5552418733468426E-3</v>
      </c>
      <c r="C222" s="137">
        <f>LN(NYSE!F221/NYSE!F220)</f>
        <v>3.1037243862177995E-2</v>
      </c>
      <c r="D222" s="137">
        <f>LN(NYSE!N221/NYSE!N220)</f>
        <v>2.5625668959602898E-2</v>
      </c>
      <c r="E222" s="137">
        <f>LN(NYSE!V221/NYSE!V220)</f>
        <v>3.4101874884439234E-2</v>
      </c>
      <c r="F222" s="137">
        <f>LN(NASDAQ!AD221/NASDAQ!AD220)</f>
        <v>1.3848761213845984E-2</v>
      </c>
      <c r="G222" s="137">
        <f>LN(NASDAQ!F221/NASDAQ!F220)</f>
        <v>2.4127126295767277E-2</v>
      </c>
      <c r="H222" s="137">
        <f>LN(NASDAQ!N221/NASDAQ!N220)</f>
        <v>-1.8071669460431278E-2</v>
      </c>
      <c r="I222">
        <f>LN(NASDAQ!V221/NASDAQ!V220)</f>
        <v>2.4806094523146378E-2</v>
      </c>
      <c r="J222" s="3"/>
    </row>
    <row r="223" spans="1:10">
      <c r="A223" s="3">
        <v>44076</v>
      </c>
      <c r="B223">
        <f>LN(NYSE!AD222/NYSE!AD221)</f>
        <v>1.5753402449185744E-2</v>
      </c>
      <c r="C223" s="137">
        <f>LN(NYSE!F222/NYSE!F221)</f>
        <v>2.2142351089800949E-2</v>
      </c>
      <c r="D223" s="137">
        <f>LN(NYSE!N222/NYSE!N221)</f>
        <v>1.742873058547462E-2</v>
      </c>
      <c r="E223" s="137">
        <f>LN(NYSE!V222/NYSE!V221)</f>
        <v>2.3852713652307747E-2</v>
      </c>
      <c r="F223" s="137">
        <f>LN(NASDAQ!AD222/NASDAQ!AD221)</f>
        <v>9.7325298154537863E-3</v>
      </c>
      <c r="G223" s="137">
        <f>LN(NASDAQ!F222/NASDAQ!F221)</f>
        <v>0</v>
      </c>
      <c r="H223" s="137">
        <f>LN(NASDAQ!N222/NASDAQ!N221)</f>
        <v>2.3175544828900239E-2</v>
      </c>
      <c r="I223">
        <f>LN(NASDAQ!V222/NASDAQ!V221)</f>
        <v>2.9065313207264236E-2</v>
      </c>
      <c r="J223" s="3"/>
    </row>
    <row r="224" spans="1:10">
      <c r="A224" s="3">
        <v>44077</v>
      </c>
      <c r="B224">
        <f>LN(NYSE!AD223/NYSE!AD222)</f>
        <v>-2.8150458395901707E-2</v>
      </c>
      <c r="C224" s="137">
        <f>LN(NYSE!F223/NYSE!F222)</f>
        <v>-2.0672603107912458E-2</v>
      </c>
      <c r="D224" s="137">
        <f>LN(NYSE!N223/NYSE!N222)</f>
        <v>-1.8072082018700617E-2</v>
      </c>
      <c r="E224" s="137">
        <f>LN(NYSE!V223/NYSE!V222)</f>
        <v>-2.0728389518344135E-2</v>
      </c>
      <c r="F224" s="137">
        <f>LN(NASDAQ!AD223/NASDAQ!AD222)</f>
        <v>-5.0902123323580739E-2</v>
      </c>
      <c r="G224" s="137">
        <f>LN(NASDAQ!F223/NASDAQ!F222)</f>
        <v>-2.557680033887335E-2</v>
      </c>
      <c r="H224" s="137">
        <f>LN(NASDAQ!N223/NASDAQ!N222)</f>
        <v>-1.9460904599122683E-2</v>
      </c>
      <c r="I224">
        <f>LN(NASDAQ!V223/NASDAQ!V222)</f>
        <v>-3.6808462450615469E-2</v>
      </c>
      <c r="J224" s="3"/>
    </row>
    <row r="225" spans="1:10">
      <c r="A225" s="3">
        <v>44078</v>
      </c>
      <c r="B225">
        <f>LN(NYSE!AD224/NYSE!AD223)</f>
        <v>-5.6505947718027624E-3</v>
      </c>
      <c r="C225" s="137">
        <f>LN(NYSE!F224/NYSE!F223)</f>
        <v>2.4660803273523036E-2</v>
      </c>
      <c r="D225" s="137">
        <f>LN(NYSE!N224/NYSE!N223)</f>
        <v>6.2025825389879297E-3</v>
      </c>
      <c r="E225" s="137">
        <f>LN(NYSE!V224/NYSE!V223)</f>
        <v>2.4649151589536684E-2</v>
      </c>
      <c r="F225" s="137">
        <f>LN(NASDAQ!AD224/NASDAQ!AD223)</f>
        <v>-1.2732881609439179E-2</v>
      </c>
      <c r="G225" s="137">
        <f>LN(NASDAQ!F224/NASDAQ!F223)</f>
        <v>2.3554575201020424E-2</v>
      </c>
      <c r="H225" s="137">
        <f>LN(NASDAQ!N224/NASDAQ!N223)</f>
        <v>-3.3556363014950762E-2</v>
      </c>
      <c r="I225">
        <f>LN(NASDAQ!V224/NASDAQ!V223)</f>
        <v>8.1966761279675705E-3</v>
      </c>
      <c r="J225" s="3"/>
    </row>
    <row r="226" spans="1:10">
      <c r="A226" s="3">
        <v>44082</v>
      </c>
      <c r="B226">
        <f>LN(NYSE!AD225/NYSE!AD224)</f>
        <v>-2.2735912480980461E-2</v>
      </c>
      <c r="C226" s="137">
        <f>LN(NYSE!F225/NYSE!F224)</f>
        <v>-2.1890460101884189E-2</v>
      </c>
      <c r="D226" s="137">
        <f>LN(NYSE!N225/NYSE!N224)</f>
        <v>-2.8329318423490388E-2</v>
      </c>
      <c r="E226" s="137">
        <f>LN(NYSE!V225/NYSE!V224)</f>
        <v>-2.0202645650419897E-2</v>
      </c>
      <c r="F226" s="137">
        <f>LN(NASDAQ!AD225/NASDAQ!AD224)</f>
        <v>-4.2011794007821332E-2</v>
      </c>
      <c r="G226" s="137">
        <f>LN(NASDAQ!F225/NASDAQ!F224)</f>
        <v>-2.4321353576312863E-3</v>
      </c>
      <c r="H226" s="137">
        <f>LN(NASDAQ!N225/NASDAQ!N224)</f>
        <v>-2.3032639740929186E-3</v>
      </c>
      <c r="I226">
        <f>LN(NASDAQ!V225/NASDAQ!V224)</f>
        <v>-1.8156610030096584E-3</v>
      </c>
      <c r="J226" s="3"/>
    </row>
    <row r="227" spans="1:10">
      <c r="A227" s="3">
        <v>44083</v>
      </c>
      <c r="B227">
        <f>LN(NYSE!AD226/NYSE!AD225)</f>
        <v>1.5857810097148678E-2</v>
      </c>
      <c r="C227" s="137">
        <f>LN(NYSE!F226/NYSE!F225)</f>
        <v>1.5822076788215934E-2</v>
      </c>
      <c r="D227" s="137">
        <f>LN(NYSE!N226/NYSE!N225)</f>
        <v>1.0256556388739629E-2</v>
      </c>
      <c r="E227" s="137">
        <f>LN(NYSE!V226/NYSE!V225)</f>
        <v>1.2345732742234158E-2</v>
      </c>
      <c r="F227" s="137">
        <f>LN(NASDAQ!AD226/NASDAQ!AD225)</f>
        <v>2.6730028274103229E-2</v>
      </c>
      <c r="G227" s="137">
        <f>LN(NASDAQ!F226/NASDAQ!F225)</f>
        <v>6.0692074431724077E-3</v>
      </c>
      <c r="H227" s="137">
        <f>LN(NASDAQ!N226/NASDAQ!N225)</f>
        <v>0.11255978458478465</v>
      </c>
      <c r="I227">
        <f>LN(NASDAQ!V226/NASDAQ!V225)</f>
        <v>4.5423575616348284E-4</v>
      </c>
      <c r="J227" s="3"/>
    </row>
    <row r="228" spans="1:10">
      <c r="A228" s="3">
        <v>44084</v>
      </c>
      <c r="B228">
        <f>LN(NYSE!AD227/NYSE!AD226)</f>
        <v>-1.4633528491934313E-2</v>
      </c>
      <c r="C228" s="137">
        <f>LN(NYSE!F227/NYSE!F226)</f>
        <v>-5.6220209821951335E-3</v>
      </c>
      <c r="D228" s="137">
        <f>LN(NYSE!N227/NYSE!N226)</f>
        <v>-1.4653199562552524E-2</v>
      </c>
      <c r="E228" s="137">
        <f>LN(NYSE!V227/NYSE!V226)</f>
        <v>-9.6873955800887823E-3</v>
      </c>
      <c r="F228" s="137">
        <f>LN(NASDAQ!AD227/NASDAQ!AD226)</f>
        <v>-2.0123812469329514E-2</v>
      </c>
      <c r="G228" s="137">
        <f>LN(NASDAQ!F227/NASDAQ!F226)</f>
        <v>-2.615592480790575E-2</v>
      </c>
      <c r="H228" s="137">
        <f>LN(NASDAQ!N227/NASDAQ!N226)</f>
        <v>1.6349103660870772E-2</v>
      </c>
      <c r="I228">
        <f>LN(NASDAQ!V227/NASDAQ!V226)</f>
        <v>-5.4644944720788485E-3</v>
      </c>
      <c r="J228" s="3"/>
    </row>
    <row r="229" spans="1:10">
      <c r="A229" s="3">
        <v>44085</v>
      </c>
      <c r="B229">
        <f>LN(NYSE!AD228/NYSE!AD227)</f>
        <v>4.7485604804684946E-3</v>
      </c>
      <c r="C229" s="137">
        <f>LN(NYSE!F228/NYSE!F227)</f>
        <v>3.202042463391825E-2</v>
      </c>
      <c r="D229" s="137">
        <f>LN(NYSE!N228/NYSE!N227)</f>
        <v>1.182671003145983E-2</v>
      </c>
      <c r="E229" s="137">
        <f>LN(NYSE!V228/NYSE!V227)</f>
        <v>4.8553840965160624E-3</v>
      </c>
      <c r="F229" s="137">
        <f>LN(NASDAQ!AD228/NASDAQ!AD227)</f>
        <v>-6.0662120926415122E-3</v>
      </c>
      <c r="G229" s="137">
        <f>LN(NASDAQ!F228/NASDAQ!F227)</f>
        <v>9.2736057294290474E-3</v>
      </c>
      <c r="H229" s="137">
        <f>LN(NASDAQ!N228/NASDAQ!N227)</f>
        <v>-6.598103854318324E-2</v>
      </c>
      <c r="I229">
        <f>LN(NASDAQ!V228/NASDAQ!V227)</f>
        <v>-2.3095714794649395E-2</v>
      </c>
      <c r="J229" s="3"/>
    </row>
    <row r="230" spans="1:10">
      <c r="A230" s="3">
        <v>44088</v>
      </c>
      <c r="B230">
        <f>LN(NYSE!AD229/NYSE!AD228)</f>
        <v>1.1775037700920025E-2</v>
      </c>
      <c r="C230" s="137">
        <f>LN(NYSE!F229/NYSE!F228)</f>
        <v>4.050996455498302E-2</v>
      </c>
      <c r="D230" s="137">
        <f>LN(NYSE!N229/NYSE!N228)</f>
        <v>1.7267875713295123E-2</v>
      </c>
      <c r="E230" s="137">
        <f>LN(NYSE!V229/NYSE!V228)</f>
        <v>1.858699811338475E-2</v>
      </c>
      <c r="F230" s="137">
        <f>LN(NASDAQ!AD229/NASDAQ!AD228)</f>
        <v>1.8539894821395491E-2</v>
      </c>
      <c r="G230" s="137">
        <f>LN(NASDAQ!F229/NASDAQ!F228)</f>
        <v>1.7487249026327666E-2</v>
      </c>
      <c r="H230" s="137">
        <f>LN(NASDAQ!N229/NASDAQ!N228)</f>
        <v>-1.161537602152052E-2</v>
      </c>
      <c r="I230">
        <f>LN(NASDAQ!V229/NASDAQ!V228)</f>
        <v>-7.5047256540676927E-3</v>
      </c>
      <c r="J230" s="3"/>
    </row>
    <row r="231" spans="1:10">
      <c r="A231" s="3">
        <v>44089</v>
      </c>
      <c r="B231">
        <f>LN(NYSE!AD230/NYSE!AD229)</f>
        <v>8.1070705010204494E-5</v>
      </c>
      <c r="C231" s="137">
        <f>LN(NYSE!F230/NYSE!F229)</f>
        <v>1.8112148790560799E-2</v>
      </c>
      <c r="D231" s="137">
        <f>LN(NYSE!N230/NYSE!N229)</f>
        <v>1.2831823210876783E-3</v>
      </c>
      <c r="E231" s="137">
        <f>LN(NYSE!V230/NYSE!V229)</f>
        <v>3.0429060645070392E-3</v>
      </c>
      <c r="F231" s="137">
        <f>LN(NASDAQ!AD230/NASDAQ!AD229)</f>
        <v>1.2017054580268666E-2</v>
      </c>
      <c r="G231" s="137">
        <f>LN(NASDAQ!F230/NASDAQ!F229)</f>
        <v>-2.4218579185943333E-3</v>
      </c>
      <c r="H231" s="137">
        <f>LN(NASDAQ!N230/NASDAQ!N229)</f>
        <v>-2.9642741510382639E-2</v>
      </c>
      <c r="I231">
        <f>LN(NASDAQ!V230/NASDAQ!V229)</f>
        <v>1.4489573772305489E-2</v>
      </c>
      <c r="J231" s="3"/>
    </row>
    <row r="232" spans="1:10">
      <c r="A232" s="3">
        <v>44090</v>
      </c>
      <c r="B232">
        <f>LN(NYSE!AD231/NYSE!AD230)</f>
        <v>1.3129602379594542E-3</v>
      </c>
      <c r="C232" s="137">
        <f>LN(NYSE!F231/NYSE!F230)</f>
        <v>-1.9761463218334958E-2</v>
      </c>
      <c r="D232" s="137">
        <f>LN(NYSE!N231/NYSE!N230)</f>
        <v>1.6322576940147694E-2</v>
      </c>
      <c r="E232" s="137">
        <f>LN(NYSE!V231/NYSE!V230)</f>
        <v>-8.2807618902536167E-3</v>
      </c>
      <c r="F232" s="137">
        <f>LN(NASDAQ!AD231/NASDAQ!AD230)</f>
        <v>-1.2576210556084849E-2</v>
      </c>
      <c r="G232" s="137">
        <f>LN(NASDAQ!F231/NASDAQ!F230)</f>
        <v>1.6234478613746061E-2</v>
      </c>
      <c r="H232" s="137">
        <f>LN(NASDAQ!N231/NASDAQ!N230)</f>
        <v>-3.390472262751965E-3</v>
      </c>
      <c r="I232">
        <f>LN(NASDAQ!V231/NASDAQ!V230)</f>
        <v>-6.984848118237681E-3</v>
      </c>
      <c r="J232" s="3"/>
    </row>
    <row r="233" spans="1:10">
      <c r="A233" s="3">
        <v>44091</v>
      </c>
      <c r="B233">
        <f>LN(NYSE!AD232/NYSE!AD231)</f>
        <v>-4.6626303813004149E-3</v>
      </c>
      <c r="C233" s="137">
        <f>LN(NYSE!F232/NYSE!F231)</f>
        <v>2.7382737155885392E-2</v>
      </c>
      <c r="D233" s="137">
        <f>LN(NYSE!N232/NYSE!N231)</f>
        <v>2.921582823522785E-2</v>
      </c>
      <c r="E233" s="137">
        <f>LN(NYSE!V232/NYSE!V231)</f>
        <v>4.9935699311623762E-2</v>
      </c>
      <c r="F233" s="137">
        <f>LN(NASDAQ!AD232/NASDAQ!AD231)</f>
        <v>-1.2767447225159854E-2</v>
      </c>
      <c r="G233" s="137">
        <f>LN(NASDAQ!F232/NASDAQ!F231)</f>
        <v>1.1071673166821108E-2</v>
      </c>
      <c r="H233" s="137">
        <f>LN(NASDAQ!N232/NASDAQ!N231)</f>
        <v>3.7664827954768648E-3</v>
      </c>
      <c r="I233">
        <f>LN(NASDAQ!V232/NASDAQ!V231)</f>
        <v>-1.8708611193333636E-3</v>
      </c>
      <c r="J233" s="3"/>
    </row>
    <row r="234" spans="1:10">
      <c r="A234" s="3">
        <v>44092</v>
      </c>
      <c r="B234">
        <f>LN(NYSE!AD233/NYSE!AD232)</f>
        <v>-8.8036272821129021E-3</v>
      </c>
      <c r="C234" s="137">
        <f>LN(NYSE!F233/NYSE!F232)</f>
        <v>-1.6487860505696353E-2</v>
      </c>
      <c r="D234" s="137">
        <f>LN(NYSE!N233/NYSE!N232)</f>
        <v>4.2791101196819874E-3</v>
      </c>
      <c r="E234" s="137">
        <f>LN(NYSE!V233/NYSE!V232)</f>
        <v>-4.1654937421370157E-2</v>
      </c>
      <c r="F234" s="137">
        <f>LN(NASDAQ!AD233/NASDAQ!AD232)</f>
        <v>-1.0781745524996302E-2</v>
      </c>
      <c r="G234" s="137">
        <f>LN(NASDAQ!F233/NASDAQ!F232)</f>
        <v>2.1604840197936479E-3</v>
      </c>
      <c r="H234" s="137">
        <f>LN(NASDAQ!N233/NASDAQ!N232)</f>
        <v>1.3813884285749459E-2</v>
      </c>
      <c r="I234">
        <f>LN(NASDAQ!V233/NASDAQ!V232)</f>
        <v>-5.1631655380465881E-3</v>
      </c>
      <c r="J234" s="3"/>
    </row>
    <row r="235" spans="1:10">
      <c r="A235" s="3">
        <v>44095</v>
      </c>
      <c r="B235">
        <f>LN(NYSE!AD234/NYSE!AD233)</f>
        <v>-1.8601744103784516E-2</v>
      </c>
      <c r="C235" s="137">
        <f>LN(NYSE!F234/NYSE!F233)</f>
        <v>-4.3379577955678629E-2</v>
      </c>
      <c r="D235" s="137">
        <f>LN(NYSE!N234/NYSE!N233)</f>
        <v>-7.1202986450309438E-2</v>
      </c>
      <c r="E235" s="137">
        <f>LN(NYSE!V234/NYSE!V233)</f>
        <v>-4.3012658961822325E-2</v>
      </c>
      <c r="F235" s="137">
        <f>LN(NASDAQ!AD234/NASDAQ!AD233)</f>
        <v>-1.3425196014995042E-3</v>
      </c>
      <c r="G235" s="137">
        <f>LN(NASDAQ!F234/NASDAQ!F233)</f>
        <v>-4.9467262094824931E-2</v>
      </c>
      <c r="H235" s="137">
        <f>LN(NASDAQ!N234/NASDAQ!N233)</f>
        <v>-3.8938882634604655E-2</v>
      </c>
      <c r="I235">
        <f>LN(NASDAQ!V234/NASDAQ!V233)</f>
        <v>-4.1312359827712086E-2</v>
      </c>
      <c r="J235" s="3"/>
    </row>
    <row r="236" spans="1:10">
      <c r="A236" s="3">
        <v>44096</v>
      </c>
      <c r="B236">
        <f>LN(NYSE!AD235/NYSE!AD234)</f>
        <v>5.1613304930261143E-3</v>
      </c>
      <c r="C236" s="137">
        <f>LN(NYSE!F235/NYSE!F234)</f>
        <v>-6.2026671347608796E-4</v>
      </c>
      <c r="D236" s="137">
        <f>LN(NYSE!N235/NYSE!N234)</f>
        <v>-2.6235074688991623E-3</v>
      </c>
      <c r="E236" s="137">
        <f>LN(NYSE!V235/NYSE!V234)</f>
        <v>-4.9966491646568191E-3</v>
      </c>
      <c r="F236" s="137">
        <f>LN(NASDAQ!AD235/NASDAQ!AD234)</f>
        <v>1.7003087124108671E-2</v>
      </c>
      <c r="G236" s="137">
        <f>LN(NASDAQ!F235/NASDAQ!F234)</f>
        <v>2.3832445174860953E-2</v>
      </c>
      <c r="H236" s="137">
        <f>LN(NASDAQ!N235/NASDAQ!N234)</f>
        <v>-3.7710712741366552E-2</v>
      </c>
      <c r="I236">
        <f>LN(NASDAQ!V235/NASDAQ!V234)</f>
        <v>-1.0848183576593246E-2</v>
      </c>
      <c r="J236" s="3"/>
    </row>
    <row r="237" spans="1:10">
      <c r="A237" s="3">
        <v>44097</v>
      </c>
      <c r="B237">
        <f>LN(NYSE!AD236/NYSE!AD235)</f>
        <v>-1.9428403830329337E-2</v>
      </c>
      <c r="C237" s="137">
        <f>LN(NYSE!F236/NYSE!F235)</f>
        <v>-3.5041479488802041E-2</v>
      </c>
      <c r="D237" s="137">
        <f>LN(NYSE!N236/NYSE!N235)</f>
        <v>-2.2358494099313831E-2</v>
      </c>
      <c r="E237" s="137">
        <f>LN(NYSE!V236/NYSE!V235)</f>
        <v>-2.863932523038094E-2</v>
      </c>
      <c r="F237" s="137">
        <f>LN(NASDAQ!AD236/NASDAQ!AD235)</f>
        <v>-3.0622856856358634E-2</v>
      </c>
      <c r="G237" s="137">
        <f>LN(NASDAQ!F236/NASDAQ!F235)</f>
        <v>-1.7462393675694628E-2</v>
      </c>
      <c r="H237" s="137">
        <f>LN(NASDAQ!N236/NASDAQ!N235)</f>
        <v>4.1174252726252546E-2</v>
      </c>
      <c r="I237">
        <f>LN(NASDAQ!V236/NASDAQ!V235)</f>
        <v>1.4863019459877742E-3</v>
      </c>
      <c r="J237" s="3"/>
    </row>
    <row r="238" spans="1:10">
      <c r="A238" s="3">
        <v>44098</v>
      </c>
      <c r="B238">
        <f>LN(NYSE!AD237/NYSE!AD236)</f>
        <v>1.952594491223425E-3</v>
      </c>
      <c r="C238" s="137">
        <f>LN(NYSE!F237/NYSE!F236)</f>
        <v>-1.8646701900492071E-2</v>
      </c>
      <c r="D238" s="137">
        <f>LN(NYSE!N237/NYSE!N236)</f>
        <v>2.0128130438999258E-3</v>
      </c>
      <c r="E238" s="137">
        <f>LN(NYSE!V237/NYSE!V236)</f>
        <v>-3.2856166614614935E-3</v>
      </c>
      <c r="F238" s="137">
        <f>LN(NASDAQ!AD237/NASDAQ!AD236)</f>
        <v>3.6872905505076774E-3</v>
      </c>
      <c r="G238" s="137">
        <f>LN(NASDAQ!F237/NASDAQ!F236)</f>
        <v>-7.814043461161907E-3</v>
      </c>
      <c r="H238" s="137">
        <f>LN(NASDAQ!N237/NASDAQ!N236)</f>
        <v>-5.3930022851903922E-3</v>
      </c>
      <c r="I238">
        <f>LN(NASDAQ!V237/NASDAQ!V236)</f>
        <v>4.4455492109759902E-3</v>
      </c>
      <c r="J238" s="3"/>
    </row>
    <row r="239" spans="1:10">
      <c r="A239" s="3">
        <v>44099</v>
      </c>
      <c r="B239">
        <f>LN(NYSE!AD238/NYSE!AD237)</f>
        <v>1.3281375696068493E-2</v>
      </c>
      <c r="C239" s="137">
        <f>LN(NYSE!F238/NYSE!F237)</f>
        <v>-8.8772078025821568E-3</v>
      </c>
      <c r="D239" s="137">
        <f>LN(NYSE!N238/NYSE!N237)</f>
        <v>1.0887803935437226E-2</v>
      </c>
      <c r="E239" s="137">
        <f>LN(NYSE!V238/NYSE!V237)</f>
        <v>4.2224316963265038E-3</v>
      </c>
      <c r="F239" s="137">
        <f>LN(NASDAQ!AD238/NASDAQ!AD237)</f>
        <v>2.2357268601696168E-2</v>
      </c>
      <c r="G239" s="137">
        <f>LN(NASDAQ!F238/NASDAQ!F237)</f>
        <v>-6.1951470130520764E-4</v>
      </c>
      <c r="H239" s="137">
        <f>LN(NASDAQ!N238/NASDAQ!N237)</f>
        <v>2.291054814548444E-2</v>
      </c>
      <c r="I239">
        <f>LN(NASDAQ!V238/NASDAQ!V237)</f>
        <v>-7.9170131484843278E-3</v>
      </c>
      <c r="J239" s="3"/>
    </row>
    <row r="240" spans="1:10">
      <c r="A240" s="3">
        <v>44102</v>
      </c>
      <c r="B240">
        <f>LN(NYSE!AD239/NYSE!AD238)</f>
        <v>1.4978893159125477E-2</v>
      </c>
      <c r="C240" s="137">
        <f>LN(NYSE!F239/NYSE!F238)</f>
        <v>3.2970895294867443E-2</v>
      </c>
      <c r="D240" s="137">
        <f>LN(NYSE!N239/NYSE!N238)</f>
        <v>2.2291130990254478E-2</v>
      </c>
      <c r="E240" s="137">
        <f>LN(NYSE!V239/NYSE!V238)</f>
        <v>3.9472678298510123E-2</v>
      </c>
      <c r="F240" s="137">
        <f>LN(NASDAQ!AD239/NASDAQ!AD238)</f>
        <v>1.8517153043942233E-2</v>
      </c>
      <c r="G240" s="137">
        <f>LN(NASDAQ!F239/NASDAQ!F238)</f>
        <v>3.9093563910722724E-2</v>
      </c>
      <c r="H240" s="137">
        <f>LN(NASDAQ!N239/NASDAQ!N238)</f>
        <v>4.1410758876845553E-2</v>
      </c>
      <c r="I240">
        <f>LN(NASDAQ!V239/NASDAQ!V238)</f>
        <v>3.5622307536663692E-2</v>
      </c>
      <c r="J240" s="3"/>
    </row>
    <row r="241" spans="1:10">
      <c r="A241" s="3">
        <v>44103</v>
      </c>
      <c r="B241">
        <f>LN(NYSE!AD240/NYSE!AD239)</f>
        <v>-4.7750170791740036E-3</v>
      </c>
      <c r="C241" s="137">
        <f>LN(NYSE!F240/NYSE!F239)</f>
        <v>-8.0205755598086823E-3</v>
      </c>
      <c r="D241" s="137">
        <f>LN(NYSE!N240/NYSE!N239)</f>
        <v>-2.4877925284043922E-2</v>
      </c>
      <c r="E241" s="137">
        <f>LN(NYSE!V240/NYSE!V239)</f>
        <v>-1.4506102384527422E-2</v>
      </c>
      <c r="F241" s="137">
        <f>LN(NASDAQ!AD240/NASDAQ!AD239)</f>
        <v>-2.9077705897709843E-3</v>
      </c>
      <c r="G241" s="137">
        <f>LN(NASDAQ!F240/NASDAQ!F239)</f>
        <v>-1.1926357825004584E-3</v>
      </c>
      <c r="H241" s="137">
        <f>LN(NASDAQ!N240/NASDAQ!N239)</f>
        <v>-4.3557599836694487E-3</v>
      </c>
      <c r="I241">
        <f>LN(NASDAQ!V240/NASDAQ!V239)</f>
        <v>-3.3613475412952545E-3</v>
      </c>
      <c r="J241" s="3"/>
    </row>
    <row r="242" spans="1:10">
      <c r="A242" s="3">
        <v>44104</v>
      </c>
      <c r="B242">
        <f>LN(NYSE!AD241/NYSE!AD240)</f>
        <v>1.191443004216439E-2</v>
      </c>
      <c r="C242" s="137">
        <f>LN(NYSE!F241/NYSE!F240)</f>
        <v>1.8035777228449394E-2</v>
      </c>
      <c r="D242" s="137">
        <f>LN(NYSE!N241/NYSE!N240)</f>
        <v>2.6785506189263577E-3</v>
      </c>
      <c r="E242" s="137">
        <f>LN(NYSE!V241/NYSE!V240)</f>
        <v>1.4055956059116288E-2</v>
      </c>
      <c r="F242" s="137">
        <f>LN(NASDAQ!AD241/NASDAQ!AD240)</f>
        <v>7.3932529321484915E-3</v>
      </c>
      <c r="G242" s="137">
        <f>LN(NASDAQ!F241/NASDAQ!F240)</f>
        <v>5.1577083448474826E-3</v>
      </c>
      <c r="H242" s="137">
        <f>LN(NASDAQ!N241/NASDAQ!N240)</f>
        <v>4.3557599836693585E-3</v>
      </c>
      <c r="I242">
        <f>LN(NASDAQ!V241/NASDAQ!V240)</f>
        <v>3.3613475412952766E-3</v>
      </c>
      <c r="J242" s="3"/>
    </row>
    <row r="243" spans="1:10">
      <c r="A243" s="3">
        <v>44105</v>
      </c>
      <c r="B243">
        <f>LN(NYSE!AD242/NYSE!AD241)</f>
        <v>1.2662612709830187E-3</v>
      </c>
      <c r="C243" s="137">
        <f>LN(NYSE!F242/NYSE!F241)</f>
        <v>-1.5462187260433739E-2</v>
      </c>
      <c r="D243" s="137">
        <f>LN(NYSE!N242/NYSE!N241)</f>
        <v>4.2264104731526272E-3</v>
      </c>
      <c r="E243" s="137">
        <f>LN(NYSE!V242/NYSE!V241)</f>
        <v>-7.2300363401913859E-3</v>
      </c>
      <c r="F243" s="137">
        <f>LN(NASDAQ!AD242/NASDAQ!AD241)</f>
        <v>1.4137326409177845E-2</v>
      </c>
      <c r="G243" s="137">
        <f>LN(NASDAQ!F242/NASDAQ!F241)</f>
        <v>9.4525814464566042E-3</v>
      </c>
      <c r="H243" s="137">
        <f>LN(NASDAQ!N242/NASDAQ!N241)</f>
        <v>2.5320685886451285E-3</v>
      </c>
      <c r="I243">
        <f>LN(NASDAQ!V242/NASDAQ!V241)</f>
        <v>1.049122616189775E-2</v>
      </c>
      <c r="J243" s="3"/>
    </row>
    <row r="244" spans="1:10">
      <c r="A244" s="3">
        <v>44106</v>
      </c>
      <c r="B244">
        <f>LN(NYSE!AD243/NYSE!AD242)</f>
        <v>-4.8321010196699819E-3</v>
      </c>
      <c r="C244" s="137">
        <f>LN(NYSE!F243/NYSE!F242)</f>
        <v>2.7411999176554819E-2</v>
      </c>
      <c r="D244" s="137">
        <f>LN(NYSE!N243/NYSE!N242)</f>
        <v>2.1737643717136476E-2</v>
      </c>
      <c r="E244" s="137">
        <f>LN(NYSE!V243/NYSE!V242)</f>
        <v>3.0373081323071847E-2</v>
      </c>
      <c r="F244" s="137">
        <f>LN(NASDAQ!AD243/NASDAQ!AD242)</f>
        <v>-2.2453895703745896E-2</v>
      </c>
      <c r="G244" s="137">
        <f>LN(NASDAQ!F243/NASDAQ!F242)</f>
        <v>2.3630849739663177E-2</v>
      </c>
      <c r="H244" s="137">
        <f>LN(NASDAQ!N243/NASDAQ!N242)</f>
        <v>-1.4189759385763258E-2</v>
      </c>
      <c r="I244">
        <f>LN(NASDAQ!V243/NASDAQ!V242)</f>
        <v>7.0905520420033391E-3</v>
      </c>
      <c r="J244" s="3"/>
    </row>
    <row r="245" spans="1:10">
      <c r="A245" s="3">
        <v>44109</v>
      </c>
      <c r="B245">
        <f>LN(NYSE!AD244/NYSE!AD243)</f>
        <v>1.6687400313626935E-2</v>
      </c>
      <c r="C245" s="137">
        <f>LN(NYSE!F244/NYSE!F243)</f>
        <v>4.8507357247227829E-2</v>
      </c>
      <c r="D245" s="137">
        <f>LN(NYSE!N244/NYSE!N243)</f>
        <v>2.6576746373325331E-2</v>
      </c>
      <c r="E245" s="137">
        <f>LN(NYSE!V244/NYSE!V243)</f>
        <v>3.1184899671758873E-2</v>
      </c>
      <c r="F245" s="137">
        <f>LN(NASDAQ!AD244/NASDAQ!AD243)</f>
        <v>2.2981762612159284E-2</v>
      </c>
      <c r="G245" s="137">
        <f>LN(NASDAQ!F244/NASDAQ!F243)</f>
        <v>4.5832326678349487E-2</v>
      </c>
      <c r="H245" s="137">
        <f>LN(NASDAQ!N244/NASDAQ!N243)</f>
        <v>1.6715468828737902E-2</v>
      </c>
      <c r="I245">
        <f>LN(NASDAQ!V244/NASDAQ!V243)</f>
        <v>2.9700604698247639E-2</v>
      </c>
      <c r="J245" s="3"/>
    </row>
    <row r="246" spans="1:10">
      <c r="A246" s="3">
        <v>44110</v>
      </c>
      <c r="B246">
        <f>LN(NYSE!AD245/NYSE!AD244)</f>
        <v>-1.3443387228019157E-2</v>
      </c>
      <c r="C246" s="137">
        <f>LN(NYSE!F245/NYSE!F244)</f>
        <v>-1.7271615769481132E-2</v>
      </c>
      <c r="D246" s="137">
        <f>LN(NYSE!N245/NYSE!N244)</f>
        <v>-7.4302221409239689E-3</v>
      </c>
      <c r="E246" s="137">
        <f>LN(NYSE!V245/NYSE!V244)</f>
        <v>-3.8453367679660965E-3</v>
      </c>
      <c r="F246" s="137">
        <f>LN(NASDAQ!AD245/NASDAQ!AD244)</f>
        <v>-1.5821908233962675E-2</v>
      </c>
      <c r="G246" s="137">
        <f>LN(NASDAQ!F245/NASDAQ!F244)</f>
        <v>1.2898761872416053E-2</v>
      </c>
      <c r="H246" s="137">
        <f>LN(NASDAQ!N245/NASDAQ!N244)</f>
        <v>-3.2485139558313327E-3</v>
      </c>
      <c r="I246">
        <f>LN(NASDAQ!V245/NASDAQ!V244)</f>
        <v>-1.4740110267369032E-2</v>
      </c>
      <c r="J246" s="3"/>
    </row>
    <row r="247" spans="1:10">
      <c r="A247" s="3">
        <v>44111</v>
      </c>
      <c r="B247">
        <f>LN(NYSE!AD246/NYSE!AD245)</f>
        <v>1.8928416017653604E-2</v>
      </c>
      <c r="C247" s="137">
        <f>LN(NYSE!F246/NYSE!F245)</f>
        <v>2.3209786337164584E-2</v>
      </c>
      <c r="D247" s="137">
        <f>LN(NYSE!N246/NYSE!N245)</f>
        <v>3.5994719935656151E-2</v>
      </c>
      <c r="E247" s="137">
        <f>LN(NYSE!V246/NYSE!V245)</f>
        <v>3.1186639728364753E-2</v>
      </c>
      <c r="F247" s="137">
        <f>LN(NASDAQ!AD246/NASDAQ!AD245)</f>
        <v>1.8651292674245225E-2</v>
      </c>
      <c r="G247" s="137">
        <f>LN(NASDAQ!F246/NASDAQ!F245)</f>
        <v>2.8471656030770603E-2</v>
      </c>
      <c r="H247" s="137">
        <f>LN(NASDAQ!N246/NASDAQ!N245)</f>
        <v>-1.4200129379114966E-2</v>
      </c>
      <c r="I247">
        <f>LN(NASDAQ!V246/NASDAQ!V245)</f>
        <v>1.7479792283753442E-2</v>
      </c>
      <c r="J247" s="3"/>
    </row>
    <row r="248" spans="1:10">
      <c r="A248" s="3">
        <v>44112</v>
      </c>
      <c r="B248">
        <f>LN(NYSE!AD247/NYSE!AD246)</f>
        <v>4.3028813953204384E-3</v>
      </c>
      <c r="C248" s="137">
        <f>LN(NYSE!F247/NYSE!F246)</f>
        <v>5.4617008669275097E-3</v>
      </c>
      <c r="D248" s="137">
        <f>LN(NYSE!N247/NYSE!N246)</f>
        <v>1.610794318091556E-2</v>
      </c>
      <c r="E248" s="137">
        <f>LN(NYSE!V247/NYSE!V246)</f>
        <v>1.1551242539288001E-2</v>
      </c>
      <c r="F248" s="137">
        <f>LN(NASDAQ!AD247/NASDAQ!AD246)</f>
        <v>4.9488294680387727E-3</v>
      </c>
      <c r="G248" s="137">
        <f>LN(NASDAQ!F247/NASDAQ!F246)</f>
        <v>-4.748096496074326E-3</v>
      </c>
      <c r="H248" s="137">
        <f>LN(NASDAQ!N247/NASDAQ!N246)</f>
        <v>3.10493900950321E-2</v>
      </c>
      <c r="I248">
        <f>LN(NASDAQ!V247/NASDAQ!V246)</f>
        <v>1.8970758629781148E-2</v>
      </c>
      <c r="J248" s="3"/>
    </row>
    <row r="249" spans="1:10">
      <c r="A249" s="3">
        <v>44113</v>
      </c>
      <c r="B249">
        <f>LN(NYSE!AD248/NYSE!AD247)</f>
        <v>5.6616114159878791E-3</v>
      </c>
      <c r="C249" s="137">
        <f>LN(NYSE!F248/NYSE!F247)</f>
        <v>1.6787519027206477E-2</v>
      </c>
      <c r="D249" s="137">
        <f>LN(NYSE!N248/NYSE!N247)</f>
        <v>-1.1800706626664355E-2</v>
      </c>
      <c r="E249" s="137">
        <f>LN(NYSE!V248/NYSE!V247)</f>
        <v>4.0933746082277931E-3</v>
      </c>
      <c r="F249" s="137">
        <f>LN(NASDAQ!AD248/NASDAQ!AD247)</f>
        <v>1.3822271945885884E-2</v>
      </c>
      <c r="G249" s="137">
        <f>LN(NASDAQ!F248/NASDAQ!F247)</f>
        <v>-1.6529275069490531E-2</v>
      </c>
      <c r="H249" s="137">
        <f>LN(NASDAQ!N248/NASDAQ!N247)</f>
        <v>3.9028256725120209E-3</v>
      </c>
      <c r="I249">
        <f>LN(NASDAQ!V248/NASDAQ!V247)</f>
        <v>-3.5858397903017038E-3</v>
      </c>
      <c r="J249" s="3"/>
    </row>
    <row r="250" spans="1:10">
      <c r="A250" s="3">
        <v>44116</v>
      </c>
      <c r="B250">
        <f>LN(NYSE!AD249/NYSE!AD248)</f>
        <v>8.7287161653958958E-3</v>
      </c>
      <c r="C250" s="137">
        <f>LN(NYSE!F249/NYSE!F248)</f>
        <v>8.7915819185321251E-3</v>
      </c>
      <c r="D250" s="137">
        <f>LN(NYSE!N249/NYSE!N248)</f>
        <v>8.55921263682273E-3</v>
      </c>
      <c r="E250" s="137">
        <f>LN(NYSE!V249/NYSE!V248)</f>
        <v>3.6697288889624017E-3</v>
      </c>
      <c r="F250" s="137">
        <f>LN(NASDAQ!AD249/NASDAQ!AD248)</f>
        <v>2.5267101934469433E-2</v>
      </c>
      <c r="G250" s="137">
        <f>LN(NASDAQ!F249/NASDAQ!F248)</f>
        <v>1.3351332818342727E-2</v>
      </c>
      <c r="H250" s="137">
        <f>LN(NASDAQ!N249/NASDAQ!N248)</f>
        <v>1.1617803617640374E-2</v>
      </c>
      <c r="I250">
        <f>LN(NASDAQ!V249/NASDAQ!V248)</f>
        <v>3.7457605787494692E-2</v>
      </c>
      <c r="J250" s="3"/>
    </row>
    <row r="251" spans="1:10">
      <c r="A251" s="3">
        <v>44117</v>
      </c>
      <c r="B251">
        <f>LN(NYSE!AD250/NYSE!AD249)</f>
        <v>-5.4838908210293252E-3</v>
      </c>
      <c r="C251" s="137">
        <f>LN(NYSE!F250/NYSE!F249)</f>
        <v>-2.0732891370652314E-2</v>
      </c>
      <c r="D251" s="137">
        <f>LN(NYSE!N250/NYSE!N249)</f>
        <v>-1.2455516180769972E-2</v>
      </c>
      <c r="E251" s="137">
        <f>LN(NYSE!V250/NYSE!V249)</f>
        <v>-1.9314346036478403E-2</v>
      </c>
      <c r="F251" s="137">
        <f>LN(NASDAQ!AD250/NASDAQ!AD249)</f>
        <v>-1.0412209551134979E-3</v>
      </c>
      <c r="G251" s="137">
        <f>LN(NASDAQ!F250/NASDAQ!F249)</f>
        <v>-1.4427207033525961E-2</v>
      </c>
      <c r="H251" s="137">
        <f>LN(NASDAQ!N250/NASDAQ!N249)</f>
        <v>1.4593726690882429E-2</v>
      </c>
      <c r="I251">
        <f>LN(NASDAQ!V250/NASDAQ!V249)</f>
        <v>-1.3937594956025832E-2</v>
      </c>
      <c r="J251" s="3"/>
    </row>
    <row r="252" spans="1:10">
      <c r="A252" s="3">
        <v>44118</v>
      </c>
      <c r="B252">
        <f>LN(NYSE!AD251/NYSE!AD250)</f>
        <v>-5.7982152246942925E-3</v>
      </c>
      <c r="C252" s="137">
        <f>LN(NYSE!F251/NYSE!F250)</f>
        <v>5.4175104787000987E-2</v>
      </c>
      <c r="D252" s="137">
        <f>LN(NYSE!N251/NYSE!N250)</f>
        <v>1.4482721415860877E-2</v>
      </c>
      <c r="E252" s="137">
        <f>LN(NYSE!V251/NYSE!V250)</f>
        <v>8.6759066960865137E-3</v>
      </c>
      <c r="F252" s="137">
        <f>LN(NASDAQ!AD251/NASDAQ!AD250)</f>
        <v>-8.0541550393875457E-3</v>
      </c>
      <c r="G252" s="137">
        <f>LN(NASDAQ!F251/NASDAQ!F250)</f>
        <v>-2.3966316262098098E-2</v>
      </c>
      <c r="H252" s="137">
        <f>LN(NASDAQ!N251/NASDAQ!N250)</f>
        <v>-1.1797499772815608E-2</v>
      </c>
      <c r="I252">
        <f>LN(NASDAQ!V251/NASDAQ!V250)</f>
        <v>4.8130043646591311E-3</v>
      </c>
      <c r="J252" s="3"/>
    </row>
    <row r="253" spans="1:10">
      <c r="A253" s="3">
        <v>44119</v>
      </c>
      <c r="B253">
        <f>LN(NYSE!AD252/NYSE!AD251)</f>
        <v>-6.9466434890143834E-4</v>
      </c>
      <c r="C253" s="137">
        <f>LN(NYSE!F252/NYSE!F251)</f>
        <v>-1.8205180009157433E-2</v>
      </c>
      <c r="D253" s="137">
        <f>LN(NYSE!N252/NYSE!N251)</f>
        <v>-2.433152076649194E-3</v>
      </c>
      <c r="E253" s="137">
        <f>LN(NYSE!V252/NYSE!V251)</f>
        <v>1.6320232338376293E-2</v>
      </c>
      <c r="F253" s="137">
        <f>LN(NASDAQ!AD252/NASDAQ!AD251)</f>
        <v>-4.6724340949096674E-3</v>
      </c>
      <c r="G253" s="137">
        <f>LN(NASDAQ!F252/NASDAQ!F251)</f>
        <v>5.2234345568461611E-3</v>
      </c>
      <c r="H253" s="137">
        <f>LN(NASDAQ!N252/NASDAQ!N251)</f>
        <v>1.2831804295293226E-2</v>
      </c>
      <c r="I253">
        <f>LN(NASDAQ!V252/NASDAQ!V251)</f>
        <v>7.826126900999748E-3</v>
      </c>
      <c r="J253" s="3"/>
    </row>
    <row r="254" spans="1:10">
      <c r="A254" s="3">
        <v>44120</v>
      </c>
      <c r="B254">
        <f>LN(NYSE!AD253/NYSE!AD252)</f>
        <v>3.9268116001434537E-3</v>
      </c>
      <c r="C254" s="137">
        <f>LN(NYSE!F253/NYSE!F252)</f>
        <v>-1.108436774720808E-2</v>
      </c>
      <c r="D254" s="137">
        <f>LN(NYSE!N253/NYSE!N252)</f>
        <v>1.4201036974281296E-3</v>
      </c>
      <c r="E254" s="137">
        <f>LN(NYSE!V253/NYSE!V252)</f>
        <v>-4.0469541131169987E-4</v>
      </c>
      <c r="F254" s="137">
        <f>LN(NASDAQ!AD253/NASDAQ!AD252)</f>
        <v>-3.6185431470482253E-3</v>
      </c>
      <c r="G254" s="137">
        <f>LN(NASDAQ!F253/NASDAQ!F252)</f>
        <v>1.7126883464646463E-2</v>
      </c>
      <c r="H254" s="137">
        <f>LN(NASDAQ!N253/NASDAQ!N252)</f>
        <v>-1.3180940279798693E-2</v>
      </c>
      <c r="I254">
        <f>LN(NASDAQ!V253/NASDAQ!V252)</f>
        <v>-2.4995820094914318E-2</v>
      </c>
      <c r="J254" s="3"/>
    </row>
    <row r="255" spans="1:10">
      <c r="A255" s="3">
        <v>44123</v>
      </c>
      <c r="B255">
        <f>LN(NYSE!AD254/NYSE!AD253)</f>
        <v>-1.4467791343018736E-2</v>
      </c>
      <c r="C255" s="137">
        <f>LN(NYSE!F254/NYSE!F253)</f>
        <v>-6.4512300802868272E-3</v>
      </c>
      <c r="D255" s="137">
        <f>LN(NYSE!N254/NYSE!N253)</f>
        <v>-7.3245696540344268E-3</v>
      </c>
      <c r="E255" s="137">
        <f>LN(NYSE!V254/NYSE!V253)</f>
        <v>-1.962458728300687E-2</v>
      </c>
      <c r="F255" s="137">
        <f>LN(NASDAQ!AD254/NASDAQ!AD253)</f>
        <v>-1.6646261651668832E-2</v>
      </c>
      <c r="G255" s="137">
        <f>LN(NASDAQ!F254/NASDAQ!F253)</f>
        <v>-1.9872684201323203E-2</v>
      </c>
      <c r="H255" s="137">
        <f>LN(NASDAQ!N254/NASDAQ!N253)</f>
        <v>-2.5819259628012365E-2</v>
      </c>
      <c r="I255">
        <f>LN(NASDAQ!V254/NASDAQ!V253)</f>
        <v>-1.3411064064507122E-2</v>
      </c>
      <c r="J255" s="3"/>
    </row>
    <row r="256" spans="1:10">
      <c r="A256" s="3">
        <v>44124</v>
      </c>
      <c r="B256">
        <f>LN(NYSE!AD255/NYSE!AD254)</f>
        <v>4.0127733902391568E-3</v>
      </c>
      <c r="C256" s="137">
        <f>LN(NYSE!F255/NYSE!F254)</f>
        <v>1.1168607968353512E-2</v>
      </c>
      <c r="D256" s="137">
        <f>LN(NYSE!N255/NYSE!N254)</f>
        <v>-9.4379651063798524E-3</v>
      </c>
      <c r="E256" s="137">
        <f>LN(NYSE!V255/NYSE!V254)</f>
        <v>5.1093858167899917E-3</v>
      </c>
      <c r="F256" s="137">
        <f>LN(NASDAQ!AD255/NASDAQ!AD254)</f>
        <v>3.2711266959720509E-3</v>
      </c>
      <c r="G256" s="137">
        <f>LN(NASDAQ!F255/NASDAQ!F254)</f>
        <v>-9.2159692529421421E-3</v>
      </c>
      <c r="H256" s="137">
        <f>LN(NASDAQ!N255/NASDAQ!N254)</f>
        <v>9.2725343400504468E-3</v>
      </c>
      <c r="I256">
        <f>LN(NASDAQ!V255/NASDAQ!V254)</f>
        <v>-1.2543868307573632E-3</v>
      </c>
      <c r="J256" s="3"/>
    </row>
    <row r="257" spans="1:10">
      <c r="A257" s="3">
        <v>44125</v>
      </c>
      <c r="B257">
        <f>LN(NYSE!AD256/NYSE!AD255)</f>
        <v>-3.4667206372634369E-3</v>
      </c>
      <c r="C257" s="137">
        <f>LN(NYSE!F256/NYSE!F255)</f>
        <v>-7.6813974536087525E-3</v>
      </c>
      <c r="D257" s="137">
        <f>LN(NYSE!N256/NYSE!N255)</f>
        <v>-1.4440229877162305E-3</v>
      </c>
      <c r="E257" s="137">
        <f>LN(NYSE!V256/NYSE!V255)</f>
        <v>-2.042870128440353E-3</v>
      </c>
      <c r="F257" s="137">
        <f>LN(NASDAQ!AD256/NASDAQ!AD255)</f>
        <v>-2.765060170182675E-3</v>
      </c>
      <c r="G257" s="137">
        <f>LN(NASDAQ!F256/NASDAQ!F255)</f>
        <v>-7.7713291525317056E-3</v>
      </c>
      <c r="H257" s="137">
        <f>LN(NASDAQ!N256/NASDAQ!N255)</f>
        <v>1.234801365781381E-2</v>
      </c>
      <c r="I257">
        <f>LN(NASDAQ!V256/NASDAQ!V255)</f>
        <v>-4.4942836336228816E-3</v>
      </c>
      <c r="J257" s="3"/>
    </row>
    <row r="258" spans="1:10">
      <c r="A258" s="3">
        <v>44126</v>
      </c>
      <c r="B258">
        <f>LN(NYSE!AD257/NYSE!AD256)</f>
        <v>5.4031504511253825E-3</v>
      </c>
      <c r="C258" s="137">
        <f>LN(NYSE!F257/NYSE!F256)</f>
        <v>2.0773686467108119E-2</v>
      </c>
      <c r="D258" s="137">
        <f>LN(NYSE!N257/NYSE!N256)</f>
        <v>2.9695144796836936E-2</v>
      </c>
      <c r="E258" s="137">
        <f>LN(NYSE!V257/NYSE!V256)</f>
        <v>2.1445219124495069E-2</v>
      </c>
      <c r="F258" s="137">
        <f>LN(NASDAQ!AD257/NASDAQ!AD256)</f>
        <v>1.8546057257074965E-3</v>
      </c>
      <c r="G258" s="137">
        <f>LN(NASDAQ!F257/NASDAQ!F256)</f>
        <v>3.5043238889382544E-2</v>
      </c>
      <c r="H258" s="137">
        <f>LN(NASDAQ!N257/NASDAQ!N256)</f>
        <v>8.7275820173612524E-3</v>
      </c>
      <c r="I258">
        <f>LN(NASDAQ!V257/NASDAQ!V256)</f>
        <v>-7.6871373099119044E-3</v>
      </c>
      <c r="J258" s="3"/>
    </row>
    <row r="259" spans="1:10">
      <c r="A259" s="3">
        <v>44127</v>
      </c>
      <c r="B259">
        <f>LN(NYSE!AD258/NYSE!AD257)</f>
        <v>-9.908369149199403E-4</v>
      </c>
      <c r="C259" s="137">
        <f>LN(NYSE!F258/NYSE!F257)</f>
        <v>2.2353103503722606E-3</v>
      </c>
      <c r="D259" s="137">
        <f>LN(NYSE!N258/NYSE!N257)</f>
        <v>5.7947409049219434E-3</v>
      </c>
      <c r="E259" s="137">
        <f>LN(NYSE!V258/NYSE!V257)</f>
        <v>1.6673716372548452E-2</v>
      </c>
      <c r="F259" s="137">
        <f>LN(NASDAQ!AD258/NASDAQ!AD257)</f>
        <v>3.6670445541258337E-3</v>
      </c>
      <c r="G259" s="137">
        <f>LN(NASDAQ!F258/NASDAQ!F257)</f>
        <v>3.9044934962529892E-2</v>
      </c>
      <c r="H259" s="137">
        <f>LN(NASDAQ!N258/NASDAQ!N257)</f>
        <v>1.1061294943653707E-2</v>
      </c>
      <c r="I259">
        <f>LN(NASDAQ!V258/NASDAQ!V257)</f>
        <v>-1.3627117891952148E-3</v>
      </c>
      <c r="J259" s="3"/>
    </row>
    <row r="260" spans="1:10">
      <c r="A260" s="3">
        <v>44130</v>
      </c>
      <c r="B260">
        <f>LN(NYSE!AD259/NYSE!AD258)</f>
        <v>-2.3213409876915492E-2</v>
      </c>
      <c r="C260" s="137">
        <f>LN(NYSE!F259/NYSE!F258)</f>
        <v>-2.2866200827620906E-2</v>
      </c>
      <c r="D260" s="137">
        <f>LN(NYSE!N259/NYSE!N258)</f>
        <v>-3.8798408225734271E-2</v>
      </c>
      <c r="E260" s="137">
        <f>LN(NYSE!V259/NYSE!V258)</f>
        <v>-2.1891444840651756E-2</v>
      </c>
      <c r="F260" s="137">
        <f>LN(NASDAQ!AD259/NASDAQ!AD258)</f>
        <v>-1.6531394833560756E-2</v>
      </c>
      <c r="G260" s="137">
        <f>LN(NASDAQ!F259/NASDAQ!F258)</f>
        <v>-3.448166974644732E-2</v>
      </c>
      <c r="H260" s="137">
        <f>LN(NASDAQ!N259/NASDAQ!N258)</f>
        <v>-1.3497314898329886E-2</v>
      </c>
      <c r="I260">
        <f>LN(NASDAQ!V259/NASDAQ!V258)</f>
        <v>-2.9522409158157376E-2</v>
      </c>
      <c r="J260" s="3"/>
    </row>
    <row r="261" spans="1:10">
      <c r="A261" s="3">
        <v>44131</v>
      </c>
      <c r="B261">
        <f>LN(NYSE!AD260/NYSE!AD259)</f>
        <v>-8.0579644040438148E-3</v>
      </c>
      <c r="C261" s="137">
        <f>LN(NYSE!F260/NYSE!F259)</f>
        <v>-3.044158951075648E-2</v>
      </c>
      <c r="D261" s="137">
        <f>LN(NYSE!N260/NYSE!N259)</f>
        <v>-1.2434820255124389E-3</v>
      </c>
      <c r="E261" s="137">
        <f>LN(NYSE!V260/NYSE!V259)</f>
        <v>-2.2381468028193338E-2</v>
      </c>
      <c r="F261" s="137">
        <f>LN(NASDAQ!AD260/NASDAQ!AD259)</f>
        <v>6.3544099284314186E-3</v>
      </c>
      <c r="G261" s="137">
        <f>LN(NASDAQ!F260/NASDAQ!F259)</f>
        <v>-1.9197598293289063E-2</v>
      </c>
      <c r="H261" s="137">
        <f>LN(NASDAQ!N260/NASDAQ!N259)</f>
        <v>1.1088089847261453E-2</v>
      </c>
      <c r="I261">
        <f>LN(NASDAQ!V260/NASDAQ!V259)</f>
        <v>-2.4645795491211424E-2</v>
      </c>
      <c r="J261" s="3"/>
    </row>
    <row r="262" spans="1:10">
      <c r="A262" s="3">
        <v>44132</v>
      </c>
      <c r="B262">
        <f>LN(NYSE!AD261/NYSE!AD260)</f>
        <v>-3.4949292151390317E-2</v>
      </c>
      <c r="C262" s="137">
        <f>LN(NYSE!F261/NYSE!F260)</f>
        <v>-4.0245634532623663E-2</v>
      </c>
      <c r="D262" s="137">
        <f>LN(NYSE!N261/NYSE!N260)</f>
        <v>-3.4602586098230928E-2</v>
      </c>
      <c r="E262" s="137">
        <f>LN(NYSE!V261/NYSE!V260)</f>
        <v>-1.2422412317311404E-2</v>
      </c>
      <c r="F262" s="137">
        <f>LN(NASDAQ!AD261/NASDAQ!AD260)</f>
        <v>-3.8021634136338453E-2</v>
      </c>
      <c r="G262" s="137">
        <f>LN(NASDAQ!F261/NASDAQ!F260)</f>
        <v>-4.6518387067109833E-3</v>
      </c>
      <c r="H262" s="137">
        <f>LN(NASDAQ!N261/NASDAQ!N260)</f>
        <v>-3.0082716166200105E-2</v>
      </c>
      <c r="I262">
        <f>LN(NASDAQ!V261/NASDAQ!V260)</f>
        <v>-3.9143949426634524E-2</v>
      </c>
      <c r="J262" s="3"/>
    </row>
    <row r="263" spans="1:10">
      <c r="A263" s="3">
        <v>44133</v>
      </c>
      <c r="B263">
        <f>LN(NYSE!AD262/NYSE!AD261)</f>
        <v>5.2336569065221262E-3</v>
      </c>
      <c r="C263" s="137">
        <f>LN(NYSE!F262/NYSE!F261)</f>
        <v>2.7208399206297244E-2</v>
      </c>
      <c r="D263" s="137">
        <f>LN(NYSE!N262/NYSE!N261)</f>
        <v>2.8778900753753684E-2</v>
      </c>
      <c r="E263" s="137">
        <f>LN(NYSE!V262/NYSE!V261)</f>
        <v>5.8163041641907031E-3</v>
      </c>
      <c r="F263" s="137">
        <f>LN(NASDAQ!AD262/NASDAQ!AD261)</f>
        <v>1.6288416094137014E-2</v>
      </c>
      <c r="G263" s="137">
        <f>LN(NASDAQ!F262/NASDAQ!F261)</f>
        <v>-4.398033182168656E-3</v>
      </c>
      <c r="H263" s="137">
        <f>LN(NASDAQ!N262/NASDAQ!N261)</f>
        <v>-5.6980211146377786E-3</v>
      </c>
      <c r="I263">
        <f>LN(NASDAQ!V262/NASDAQ!V261)</f>
        <v>-4.9909467090237419E-4</v>
      </c>
      <c r="J263" s="3"/>
    </row>
    <row r="264" spans="1:10">
      <c r="A264" s="3">
        <v>44134</v>
      </c>
      <c r="B264">
        <f>LN(NYSE!AD263/NYSE!AD262)</f>
        <v>-5.9258136291446255E-3</v>
      </c>
      <c r="C264" s="137">
        <f>LN(NYSE!F263/NYSE!F262)</f>
        <v>8.3160865474479762E-3</v>
      </c>
      <c r="D264" s="137">
        <f>LN(NYSE!N263/NYSE!N262)</f>
        <v>-3.761780938531605E-3</v>
      </c>
      <c r="E264" s="137">
        <f>LN(NYSE!V263/NYSE!V262)</f>
        <v>6.194639714738031E-3</v>
      </c>
      <c r="F264" s="137">
        <f>LN(NASDAQ!AD263/NASDAQ!AD262)</f>
        <v>-2.4800816037385189E-2</v>
      </c>
      <c r="G264" s="137">
        <f>LN(NASDAQ!F263/NASDAQ!F262)</f>
        <v>-1.2753059859491968E-2</v>
      </c>
      <c r="H264" s="137">
        <f>LN(NASDAQ!N263/NASDAQ!N262)</f>
        <v>-3.9363443909521956E-3</v>
      </c>
      <c r="I264">
        <f>LN(NASDAQ!V263/NASDAQ!V262)</f>
        <v>-1.5090928122518343E-2</v>
      </c>
      <c r="J264" s="3"/>
    </row>
    <row r="265" spans="1:10">
      <c r="A265" s="3">
        <v>44137</v>
      </c>
      <c r="B265">
        <f>LN(NYSE!AD264/NYSE!AD263)</f>
        <v>1.5852015283185382E-2</v>
      </c>
      <c r="C265" s="137">
        <f>LN(NYSE!F264/NYSE!F263)</f>
        <v>4.7789728527753442E-2</v>
      </c>
      <c r="D265" s="137">
        <f>LN(NYSE!N264/NYSE!N263)</f>
        <v>2.297526361131293E-2</v>
      </c>
      <c r="E265" s="137">
        <f>LN(NYSE!V264/NYSE!V263)</f>
        <v>3.0010275193705024E-2</v>
      </c>
      <c r="F265" s="137">
        <f>LN(NASDAQ!AD264/NASDAQ!AD263)</f>
        <v>4.2087113857476122E-3</v>
      </c>
      <c r="G265" s="137">
        <f>LN(NASDAQ!F264/NASDAQ!F263)</f>
        <v>3.9124142043321743E-2</v>
      </c>
      <c r="H265" s="137">
        <f>LN(NASDAQ!N264/NASDAQ!N263)</f>
        <v>-2.7259548223513133E-2</v>
      </c>
      <c r="I265">
        <f>LN(NASDAQ!V264/NASDAQ!V263)</f>
        <v>6.2858279738978021E-2</v>
      </c>
      <c r="J265" s="3"/>
    </row>
    <row r="266" spans="1:10">
      <c r="A266" s="3">
        <v>44138</v>
      </c>
      <c r="B266">
        <f>LN(NYSE!AD265/NYSE!AD264)</f>
        <v>2.0402424417008545E-2</v>
      </c>
      <c r="C266" s="137">
        <f>LN(NYSE!F265/NYSE!F264)</f>
        <v>4.2506689497090452E-2</v>
      </c>
      <c r="D266" s="137">
        <f>LN(NYSE!N265/NYSE!N264)</f>
        <v>2.3858794961597474E-2</v>
      </c>
      <c r="E266" s="137">
        <f>LN(NYSE!V265/NYSE!V264)</f>
        <v>-4.0031866026696795E-3</v>
      </c>
      <c r="F266" s="137">
        <f>LN(NASDAQ!AD265/NASDAQ!AD264)</f>
        <v>1.8352834792395981E-2</v>
      </c>
      <c r="G266" s="137">
        <f>LN(NASDAQ!F265/NASDAQ!F264)</f>
        <v>2.5431782461956692E-2</v>
      </c>
      <c r="H266" s="137">
        <f>LN(NASDAQ!N265/NASDAQ!N264)</f>
        <v>2.940861781854422E-2</v>
      </c>
      <c r="I266">
        <f>LN(NASDAQ!V265/NASDAQ!V264)</f>
        <v>3.7369980907074281E-2</v>
      </c>
      <c r="J266" s="3"/>
    </row>
    <row r="267" spans="1:10">
      <c r="A267" s="3">
        <v>44139</v>
      </c>
      <c r="B267">
        <f>LN(NYSE!AD266/NYSE!AD265)</f>
        <v>1.3289413426811301E-2</v>
      </c>
      <c r="C267" s="137">
        <f>LN(NYSE!F266/NYSE!F265)</f>
        <v>-5.3564382622666176E-2</v>
      </c>
      <c r="D267" s="137">
        <f>LN(NYSE!N266/NYSE!N265)</f>
        <v>-6.3939258827683143E-2</v>
      </c>
      <c r="E267" s="137">
        <f>LN(NYSE!V266/NYSE!V265)</f>
        <v>-5.4401521098260269E-2</v>
      </c>
      <c r="F267" s="137">
        <f>LN(NASDAQ!AD266/NASDAQ!AD265)</f>
        <v>3.7822919073544729E-2</v>
      </c>
      <c r="G267" s="137">
        <f>LN(NASDAQ!F266/NASDAQ!F265)</f>
        <v>-1.369532517832406E-2</v>
      </c>
      <c r="H267" s="137">
        <f>LN(NASDAQ!N266/NASDAQ!N265)</f>
        <v>-7.1813951868393297E-3</v>
      </c>
      <c r="I267">
        <f>LN(NASDAQ!V266/NASDAQ!V265)</f>
        <v>-1.571198819426621E-2</v>
      </c>
      <c r="J267" s="3"/>
    </row>
    <row r="268" spans="1:10">
      <c r="A268" s="3">
        <v>44140</v>
      </c>
      <c r="B268">
        <f>LN(NYSE!AD267/NYSE!AD266)</f>
        <v>1.9294352834513306E-2</v>
      </c>
      <c r="C268" s="137">
        <f>LN(NYSE!F267/NYSE!F266)</f>
        <v>4.8688378117664202E-2</v>
      </c>
      <c r="D268" s="137">
        <f>LN(NYSE!N267/NYSE!N266)</f>
        <v>3.8647065413771733E-2</v>
      </c>
      <c r="E268" s="137">
        <f>LN(NYSE!V267/NYSE!V266)</f>
        <v>5.1187368973800877E-2</v>
      </c>
      <c r="F268" s="137">
        <f>LN(NASDAQ!AD267/NASDAQ!AD266)</f>
        <v>2.5565920358089442E-2</v>
      </c>
      <c r="G268" s="137">
        <f>LN(NASDAQ!F267/NASDAQ!F266)</f>
        <v>4.7619692060400839E-3</v>
      </c>
      <c r="H268" s="137">
        <f>LN(NASDAQ!N267/NASDAQ!N266)</f>
        <v>1.1821738965166733E-2</v>
      </c>
      <c r="I268">
        <f>LN(NASDAQ!V267/NASDAQ!V266)</f>
        <v>2.3476366661375255E-2</v>
      </c>
      <c r="J268" s="3"/>
    </row>
    <row r="269" spans="1:10">
      <c r="A269" s="3">
        <v>44141</v>
      </c>
      <c r="B269">
        <f>LN(NYSE!AD268/NYSE!AD267)</f>
        <v>-2.3549678143907154E-3</v>
      </c>
      <c r="C269" s="137">
        <f>LN(NYSE!F268/NYSE!F267)</f>
        <v>-2.5022010068361116E-2</v>
      </c>
      <c r="D269" s="137">
        <f>LN(NYSE!N268/NYSE!N267)</f>
        <v>-7.8173821626322422E-3</v>
      </c>
      <c r="E269" s="137">
        <f>LN(NYSE!V268/NYSE!V267)</f>
        <v>-1.8274625139903022E-2</v>
      </c>
      <c r="F269" s="137">
        <f>LN(NASDAQ!AD268/NASDAQ!AD267)</f>
        <v>3.6162045647393791E-4</v>
      </c>
      <c r="G269" s="137">
        <f>LN(NASDAQ!F268/NASDAQ!F267)</f>
        <v>-3.8066412727008517E-2</v>
      </c>
      <c r="H269" s="137">
        <f>LN(NASDAQ!N268/NASDAQ!N267)</f>
        <v>-1.3625129863235113E-2</v>
      </c>
      <c r="I269">
        <f>LN(NASDAQ!V268/NASDAQ!V267)</f>
        <v>-4.3232387696015041E-2</v>
      </c>
      <c r="J269" s="3"/>
    </row>
    <row r="270" spans="1:10">
      <c r="A270" s="3">
        <v>44144</v>
      </c>
      <c r="B270">
        <f>LN(NYSE!AD269/NYSE!AD268)</f>
        <v>2.9039980993665199E-2</v>
      </c>
      <c r="C270" s="137">
        <f>LN(NYSE!F269/NYSE!F268)</f>
        <v>3.5153789491281055E-2</v>
      </c>
      <c r="D270" s="137">
        <f>LN(NYSE!N269/NYSE!N268)</f>
        <v>4.7195693240417107E-2</v>
      </c>
      <c r="E270" s="137">
        <f>LN(NYSE!V269/NYSE!V268)</f>
        <v>2.0471344835112982E-3</v>
      </c>
      <c r="F270" s="137">
        <f>LN(NASDAQ!AD269/NASDAQ!AD268)</f>
        <v>-1.5371568999721674E-2</v>
      </c>
      <c r="G270" s="137">
        <f>LN(NASDAQ!F269/NASDAQ!F268)</f>
        <v>3.4084934236332722E-2</v>
      </c>
      <c r="H270" s="137">
        <f>LN(NASDAQ!N269/NASDAQ!N268)</f>
        <v>2.8822453630205514E-2</v>
      </c>
      <c r="I270">
        <f>LN(NASDAQ!V269/NASDAQ!V268)</f>
        <v>1.1806471685723201E-2</v>
      </c>
      <c r="J270" s="3"/>
    </row>
    <row r="271" spans="1:10">
      <c r="A271" s="3">
        <v>44145</v>
      </c>
      <c r="B271">
        <f>LN(NYSE!AD270/NYSE!AD269)</f>
        <v>8.9776703622386524E-3</v>
      </c>
      <c r="C271" s="137">
        <f>LN(NYSE!F270/NYSE!F269)</f>
        <v>8.1654636152115514E-3</v>
      </c>
      <c r="D271" s="137">
        <f>LN(NYSE!N270/NYSE!N269)</f>
        <v>1.9895351565832435E-2</v>
      </c>
      <c r="E271" s="137">
        <f>LN(NYSE!V270/NYSE!V269)</f>
        <v>2.104483293345287E-2</v>
      </c>
      <c r="F271" s="137">
        <f>LN(NASDAQ!AD270/NASDAQ!AD269)</f>
        <v>-1.3746339115315264E-2</v>
      </c>
      <c r="G271" s="137">
        <f>LN(NASDAQ!F270/NASDAQ!F269)</f>
        <v>3.6813975045300359E-2</v>
      </c>
      <c r="H271" s="137">
        <f>LN(NASDAQ!N270/NASDAQ!N269)</f>
        <v>4.9941945037290658E-2</v>
      </c>
      <c r="I271">
        <f>LN(NASDAQ!V270/NASDAQ!V269)</f>
        <v>5.5252682780850722E-2</v>
      </c>
      <c r="J271" s="3"/>
    </row>
    <row r="272" spans="1:10">
      <c r="A272" s="3">
        <v>44146</v>
      </c>
      <c r="B272">
        <f>LN(NYSE!AD271/NYSE!AD270)</f>
        <v>-7.9189520679473263E-4</v>
      </c>
      <c r="C272" s="137">
        <f>LN(NYSE!F271/NYSE!F270)</f>
        <v>-2.6699565058921526E-3</v>
      </c>
      <c r="D272" s="137">
        <f>LN(NYSE!N271/NYSE!N270)</f>
        <v>-1.8910749724110044E-2</v>
      </c>
      <c r="E272" s="137">
        <f>LN(NYSE!V271/NYSE!V270)</f>
        <v>-3.5878285640470624E-2</v>
      </c>
      <c r="F272" s="137">
        <f>LN(NASDAQ!AD271/NASDAQ!AD270)</f>
        <v>1.9929232507184633E-2</v>
      </c>
      <c r="G272" s="137">
        <f>LN(NASDAQ!F271/NASDAQ!F270)</f>
        <v>-1.367934645215289E-2</v>
      </c>
      <c r="H272" s="137">
        <f>LN(NASDAQ!N271/NASDAQ!N270)</f>
        <v>-7.0316379969801029E-3</v>
      </c>
      <c r="I272">
        <f>LN(NASDAQ!V271/NASDAQ!V270)</f>
        <v>-8.9247047811121215E-3</v>
      </c>
      <c r="J272" s="3"/>
    </row>
    <row r="273" spans="1:10">
      <c r="A273" s="3">
        <v>44147</v>
      </c>
      <c r="B273">
        <f>LN(NYSE!AD272/NYSE!AD271)</f>
        <v>-1.085759216221914E-2</v>
      </c>
      <c r="C273" s="137">
        <f>LN(NYSE!F272/NYSE!F271)</f>
        <v>-4.0927790548839244E-2</v>
      </c>
      <c r="D273" s="137">
        <f>LN(NYSE!N272/NYSE!N271)</f>
        <v>-2.3900758816621782E-2</v>
      </c>
      <c r="E273" s="137">
        <f>LN(NYSE!V272/NYSE!V271)</f>
        <v>-3.3772636476847875E-2</v>
      </c>
      <c r="F273" s="137">
        <f>LN(NASDAQ!AD272/NASDAQ!AD271)</f>
        <v>-6.5406923784177692E-3</v>
      </c>
      <c r="G273" s="137">
        <f>LN(NASDAQ!F272/NASDAQ!F271)</f>
        <v>-2.6864955476705005E-2</v>
      </c>
      <c r="H273" s="137">
        <f>LN(NASDAQ!N272/NASDAQ!N271)</f>
        <v>-1.5236489360139065E-2</v>
      </c>
      <c r="I273">
        <f>LN(NASDAQ!V272/NASDAQ!V271)</f>
        <v>-1.9919085239390909E-2</v>
      </c>
      <c r="J273" s="3"/>
    </row>
    <row r="274" spans="1:10">
      <c r="A274" s="3">
        <v>44148</v>
      </c>
      <c r="B274">
        <f>LN(NYSE!AD273/NYSE!AD272)</f>
        <v>1.3649144899729284E-2</v>
      </c>
      <c r="C274" s="137">
        <f>LN(NYSE!F273/NYSE!F272)</f>
        <v>2.5028783969661288E-2</v>
      </c>
      <c r="D274" s="137">
        <f>LN(NYSE!N273/NYSE!N272)</f>
        <v>4.0491341197510848E-2</v>
      </c>
      <c r="E274" s="137">
        <f>LN(NYSE!V273/NYSE!V272)</f>
        <v>4.4507744851590661E-2</v>
      </c>
      <c r="F274" s="137">
        <f>LN(NASDAQ!AD273/NASDAQ!AD272)</f>
        <v>1.0170511715254113E-2</v>
      </c>
      <c r="G274" s="137">
        <f>LN(NASDAQ!F273/NASDAQ!F272)</f>
        <v>-4.5484493132307725E-3</v>
      </c>
      <c r="H274" s="137">
        <f>LN(NASDAQ!N273/NASDAQ!N272)</f>
        <v>1.1870616105033913E-2</v>
      </c>
      <c r="I274">
        <f>LN(NASDAQ!V273/NASDAQ!V272)</f>
        <v>1.0914103198968999E-2</v>
      </c>
      <c r="J274" s="3"/>
    </row>
    <row r="275" spans="1:10">
      <c r="A275" s="3">
        <v>44151</v>
      </c>
      <c r="B275">
        <f>LN(NYSE!AD274/NYSE!AD273)</f>
        <v>1.5838356534010934E-2</v>
      </c>
      <c r="C275" s="137">
        <f>LN(NYSE!F274/NYSE!F273)</f>
        <v>2.4947659758105943E-2</v>
      </c>
      <c r="D275" s="137">
        <f>LN(NYSE!N274/NYSE!N273)</f>
        <v>4.9840420855988943E-2</v>
      </c>
      <c r="E275" s="137">
        <f>LN(NYSE!V274/NYSE!V273)</f>
        <v>2.5143177265727901E-2</v>
      </c>
      <c r="F275" s="137">
        <f>LN(NASDAQ!AD274/NASDAQ!AD273)</f>
        <v>7.9854057461696305E-3</v>
      </c>
      <c r="G275" s="137">
        <f>LN(NASDAQ!F274/NASDAQ!F273)</f>
        <v>2.0438667134736844E-2</v>
      </c>
      <c r="H275" s="137">
        <f>LN(NASDAQ!N274/NASDAQ!N273)</f>
        <v>-5.0701477549379322E-3</v>
      </c>
      <c r="I275">
        <f>LN(NASDAQ!V274/NASDAQ!V273)</f>
        <v>4.120188214577826E-2</v>
      </c>
      <c r="J275" s="3"/>
    </row>
    <row r="276" spans="1:10">
      <c r="A276" s="3">
        <v>44152</v>
      </c>
      <c r="B276">
        <f>LN(NYSE!AD275/NYSE!AD274)</f>
        <v>-5.5944979358390533E-3</v>
      </c>
      <c r="C276" s="137">
        <f>LN(NYSE!F275/NYSE!F274)</f>
        <v>9.6237800581221011E-3</v>
      </c>
      <c r="D276" s="137">
        <f>LN(NYSE!N275/NYSE!N274)</f>
        <v>-8.1361025735764286E-3</v>
      </c>
      <c r="E276" s="137">
        <f>LN(NYSE!V275/NYSE!V274)</f>
        <v>-1.2492609105165364E-2</v>
      </c>
      <c r="F276" s="137">
        <f>LN(NASDAQ!AD275/NASDAQ!AD274)</f>
        <v>-2.0811450415538679E-3</v>
      </c>
      <c r="G276" s="137">
        <f>LN(NASDAQ!F275/NASDAQ!F274)</f>
        <v>-1.0830880775555735E-2</v>
      </c>
      <c r="H276" s="137">
        <f>LN(NASDAQ!N275/NASDAQ!N274)</f>
        <v>3.388107774236723E-4</v>
      </c>
      <c r="I276">
        <f>LN(NASDAQ!V275/NASDAQ!V274)</f>
        <v>2.6007463559562793E-3</v>
      </c>
      <c r="J276" s="3"/>
    </row>
    <row r="277" spans="1:10">
      <c r="A277" s="3">
        <v>44153</v>
      </c>
      <c r="B277">
        <f>LN(NYSE!AD276/NYSE!AD275)</f>
        <v>-1.1648878113508836E-2</v>
      </c>
      <c r="C277" s="137">
        <f>LN(NYSE!F276/NYSE!F275)</f>
        <v>-1.8271468932121622E-2</v>
      </c>
      <c r="D277" s="137">
        <f>LN(NYSE!N276/NYSE!N275)</f>
        <v>-1.7606804496247578E-2</v>
      </c>
      <c r="E277" s="137">
        <f>LN(NYSE!V276/NYSE!V275)</f>
        <v>5.6611579031607814E-3</v>
      </c>
      <c r="F277" s="137">
        <f>LN(NASDAQ!AD276/NASDAQ!AD275)</f>
        <v>-8.2478409156281143E-3</v>
      </c>
      <c r="G277" s="137">
        <f>LN(NASDAQ!F276/NASDAQ!F275)</f>
        <v>1.4502534423788469E-2</v>
      </c>
      <c r="H277" s="137">
        <f>LN(NASDAQ!N276/NASDAQ!N275)</f>
        <v>-6.7981227138209852E-3</v>
      </c>
      <c r="I277">
        <f>LN(NASDAQ!V276/NASDAQ!V275)</f>
        <v>-4.3384299684459922E-3</v>
      </c>
      <c r="J277" s="3"/>
    </row>
    <row r="278" spans="1:10">
      <c r="A278" s="3">
        <v>44154</v>
      </c>
      <c r="B278">
        <f>LN(NYSE!AD277/NYSE!AD276)</f>
        <v>1.5210217413044167E-3</v>
      </c>
      <c r="C278" s="137">
        <f>LN(NYSE!F277/NYSE!F276)</f>
        <v>-4.1507613198939353E-3</v>
      </c>
      <c r="D278" s="137">
        <f>LN(NYSE!N277/NYSE!N276)</f>
        <v>-1.7020524203574798E-3</v>
      </c>
      <c r="E278" s="137">
        <f>LN(NYSE!V277/NYSE!V276)</f>
        <v>-2.0181330852307939E-3</v>
      </c>
      <c r="F278" s="137">
        <f>LN(NASDAQ!AD277/NASDAQ!AD276)</f>
        <v>8.6990344843773989E-3</v>
      </c>
      <c r="G278" s="137">
        <f>LN(NASDAQ!F277/NASDAQ!F276)</f>
        <v>-5.237234929380346E-4</v>
      </c>
      <c r="H278" s="137">
        <f>LN(NASDAQ!N277/NASDAQ!N276)</f>
        <v>-2.0484814264724364E-3</v>
      </c>
      <c r="I278">
        <f>LN(NASDAQ!V277/NASDAQ!V276)</f>
        <v>-6.5430316683769809E-3</v>
      </c>
      <c r="J278" s="3"/>
    </row>
    <row r="279" spans="1:10">
      <c r="A279" s="3">
        <v>44155</v>
      </c>
      <c r="B279">
        <f>LN(NYSE!AD278/NYSE!AD277)</f>
        <v>-7.481304789306335E-3</v>
      </c>
      <c r="C279" s="137">
        <f>LN(NYSE!F278/NYSE!F277)</f>
        <v>-1.3372168216256648E-2</v>
      </c>
      <c r="D279" s="137">
        <f>LN(NYSE!N278/NYSE!N277)</f>
        <v>-5.3141707400375365E-3</v>
      </c>
      <c r="E279" s="137">
        <f>LN(NYSE!V278/NYSE!V277)</f>
        <v>-1.4242383129728687E-2</v>
      </c>
      <c r="F279" s="137">
        <f>LN(NASDAQ!AD278/NASDAQ!AD277)</f>
        <v>-4.186950945269453E-3</v>
      </c>
      <c r="G279" s="137">
        <f>LN(NASDAQ!F278/NASDAQ!F277)</f>
        <v>5.7456933794117291E-3</v>
      </c>
      <c r="H279" s="137">
        <f>LN(NASDAQ!N278/NASDAQ!N277)</f>
        <v>-1.4111402637869684E-2</v>
      </c>
      <c r="I279">
        <f>LN(NASDAQ!V278/NASDAQ!V277)</f>
        <v>-3.3826132019495865E-2</v>
      </c>
      <c r="J279" s="3"/>
    </row>
    <row r="280" spans="1:10">
      <c r="A280" s="3">
        <v>44158</v>
      </c>
      <c r="B280">
        <f>LN(NYSE!AD279/NYSE!AD278)</f>
        <v>1.1139031302580189E-2</v>
      </c>
      <c r="C280" s="137">
        <f>LN(NYSE!F279/NYSE!F278)</f>
        <v>3.7502666244735937E-2</v>
      </c>
      <c r="D280" s="137">
        <f>LN(NYSE!N279/NYSE!N278)</f>
        <v>2.1089070630506291E-2</v>
      </c>
      <c r="E280" s="137">
        <f>LN(NYSE!V279/NYSE!V278)</f>
        <v>3.3450618861131966E-2</v>
      </c>
      <c r="F280" s="137">
        <f>LN(NASDAQ!AD279/NASDAQ!AD278)</f>
        <v>2.1621670754748364E-3</v>
      </c>
      <c r="G280" s="137">
        <f>LN(NASDAQ!F279/NASDAQ!F278)</f>
        <v>5.1947129802991689E-3</v>
      </c>
      <c r="H280" s="137">
        <f>LN(NASDAQ!N279/NASDAQ!N278)</f>
        <v>-8.3536509392766311E-3</v>
      </c>
      <c r="I280">
        <f>LN(NASDAQ!V279/NASDAQ!V278)</f>
        <v>-1.2756493261549718E-2</v>
      </c>
      <c r="J280" s="3"/>
    </row>
    <row r="281" spans="1:10">
      <c r="A281" s="3">
        <v>44159</v>
      </c>
      <c r="B281">
        <f>LN(NYSE!AD280/NYSE!AD279)</f>
        <v>1.5258166601249639E-2</v>
      </c>
      <c r="C281" s="137">
        <f>LN(NYSE!F280/NYSE!F279)</f>
        <v>4.5485756652513101E-2</v>
      </c>
      <c r="D281" s="137">
        <f>LN(NYSE!N280/NYSE!N279)</f>
        <v>4.9969521201456479E-2</v>
      </c>
      <c r="E281" s="137">
        <f>LN(NYSE!V280/NYSE!V279)</f>
        <v>3.2751479522206875E-2</v>
      </c>
      <c r="F281" s="137">
        <f>LN(NASDAQ!AD280/NASDAQ!AD279)</f>
        <v>1.3058463294440928E-2</v>
      </c>
      <c r="G281" s="137">
        <f>LN(NASDAQ!F280/NASDAQ!F279)</f>
        <v>3.0865937474229891E-2</v>
      </c>
      <c r="H281" s="137">
        <f>LN(NASDAQ!N280/NASDAQ!N279)</f>
        <v>4.8107484190483878E-2</v>
      </c>
      <c r="I281">
        <f>LN(NASDAQ!V280/NASDAQ!V279)</f>
        <v>3.3809864551580082E-2</v>
      </c>
      <c r="J281" s="3"/>
    </row>
    <row r="282" spans="1:10">
      <c r="A282" s="3">
        <v>44160</v>
      </c>
      <c r="B282">
        <f>LN(NYSE!AD281/NYSE!AD280)</f>
        <v>-5.8001921419381019E-3</v>
      </c>
      <c r="C282" s="137">
        <f>LN(NYSE!F281/NYSE!F280)</f>
        <v>-2.2741258105315357E-2</v>
      </c>
      <c r="D282" s="137">
        <f>LN(NYSE!N281/NYSE!N280)</f>
        <v>-2.9498524545332652E-2</v>
      </c>
      <c r="E282" s="137">
        <f>LN(NYSE!V281/NYSE!V280)</f>
        <v>-1.6631589042392664E-2</v>
      </c>
      <c r="F282" s="137">
        <f>LN(NASDAQ!AD281/NASDAQ!AD280)</f>
        <v>4.7747716068358018E-3</v>
      </c>
      <c r="G282" s="137">
        <f>LN(NASDAQ!F281/NASDAQ!F280)</f>
        <v>-9.844911142636633E-3</v>
      </c>
      <c r="H282" s="137">
        <f>LN(NASDAQ!N281/NASDAQ!N280)</f>
        <v>-2.8380283110676262E-2</v>
      </c>
      <c r="I282">
        <f>LN(NASDAQ!V281/NASDAQ!V280)</f>
        <v>-1.2040182835043262E-2</v>
      </c>
      <c r="J282" s="3"/>
    </row>
    <row r="283" spans="1:10">
      <c r="A283" s="3">
        <v>44162</v>
      </c>
      <c r="B283">
        <f>LN(NYSE!AD282/NYSE!AD281)</f>
        <v>1.2678702843721963E-3</v>
      </c>
      <c r="C283" s="137">
        <f>LN(NYSE!F282/NYSE!F281)</f>
        <v>-8.3877130037030099E-3</v>
      </c>
      <c r="D283" s="137">
        <f>LN(NYSE!N282/NYSE!N281)</f>
        <v>5.2799576942958717E-3</v>
      </c>
      <c r="E283" s="137">
        <f>LN(NYSE!V282/NYSE!V281)</f>
        <v>-2.7338242212475118E-3</v>
      </c>
      <c r="F283" s="137">
        <f>LN(NASDAQ!AD282/NASDAQ!AD281)</f>
        <v>9.1727450900076363E-3</v>
      </c>
      <c r="G283" s="137">
        <f>LN(NASDAQ!F282/NASDAQ!F281)</f>
        <v>-1.7400541383831195E-2</v>
      </c>
      <c r="H283" s="137">
        <f>LN(NASDAQ!N282/NASDAQ!N281)</f>
        <v>-8.2587873370522421E-3</v>
      </c>
      <c r="I283">
        <f>LN(NASDAQ!V282/NASDAQ!V281)</f>
        <v>-1.6738753104293944E-2</v>
      </c>
      <c r="J283" s="3"/>
    </row>
    <row r="284" spans="1:10">
      <c r="A284" s="3">
        <v>44165</v>
      </c>
      <c r="B284">
        <f>LN(NYSE!AD283/NYSE!AD282)</f>
        <v>-9.126277768971465E-3</v>
      </c>
      <c r="C284" s="137">
        <f>LN(NYSE!F283/NYSE!F282)</f>
        <v>-2.6524611740281492E-2</v>
      </c>
      <c r="D284" s="137">
        <f>LN(NYSE!N283/NYSE!N282)</f>
        <v>-2.5192083137597399E-2</v>
      </c>
      <c r="E284" s="137">
        <f>LN(NYSE!V283/NYSE!V282)</f>
        <v>-3.1786535568847335E-2</v>
      </c>
      <c r="F284" s="137">
        <f>LN(NASDAQ!AD283/NASDAQ!AD282)</f>
        <v>-5.8262607540995859E-4</v>
      </c>
      <c r="G284" s="137">
        <f>LN(NASDAQ!F283/NASDAQ!F282)</f>
        <v>-1.0639778034161903E-2</v>
      </c>
      <c r="H284" s="137">
        <f>LN(NASDAQ!N283/NASDAQ!N282)</f>
        <v>-1.7779830094678959E-2</v>
      </c>
      <c r="I284">
        <f>LN(NASDAQ!V283/NASDAQ!V282)</f>
        <v>-1.8881470379269537E-2</v>
      </c>
      <c r="J284" s="3"/>
    </row>
    <row r="285" spans="1:10">
      <c r="A285" s="3">
        <v>44166</v>
      </c>
      <c r="B285">
        <f>LN(NYSE!AD284/NYSE!AD283)</f>
        <v>6.2318169588968988E-3</v>
      </c>
      <c r="C285" s="137">
        <f>LN(NYSE!F284/NYSE!F283)</f>
        <v>2.3539780506007243E-2</v>
      </c>
      <c r="D285" s="137">
        <f>LN(NYSE!N284/NYSE!N283)</f>
        <v>2.2646627217736252E-2</v>
      </c>
      <c r="E285" s="137">
        <f>LN(NYSE!V284/NYSE!V283)</f>
        <v>1.8796770138221446E-2</v>
      </c>
      <c r="F285" s="137">
        <f>LN(NASDAQ!AD284/NASDAQ!AD283)</f>
        <v>1.2737084269816042E-2</v>
      </c>
      <c r="G285" s="137">
        <f>LN(NASDAQ!F284/NASDAQ!F283)</f>
        <v>3.1257903885423132E-3</v>
      </c>
      <c r="H285" s="137">
        <f>LN(NASDAQ!N284/NASDAQ!N283)</f>
        <v>-1.8818236835588455E-2</v>
      </c>
      <c r="I285">
        <f>LN(NASDAQ!V284/NASDAQ!V283)</f>
        <v>3.2474744977039623E-2</v>
      </c>
      <c r="J285" s="3"/>
    </row>
    <row r="286" spans="1:10">
      <c r="A286" s="3">
        <v>44167</v>
      </c>
      <c r="B286">
        <f>LN(NYSE!AD285/NYSE!AD284)</f>
        <v>2.0054080815423304E-3</v>
      </c>
      <c r="C286" s="137">
        <f>LN(NYSE!F285/NYSE!F284)</f>
        <v>1.0986977755375403E-2</v>
      </c>
      <c r="D286" s="137">
        <f>LN(NYSE!N285/NYSE!N284)</f>
        <v>3.0900325066984184E-3</v>
      </c>
      <c r="E286" s="137">
        <f>LN(NYSE!V285/NYSE!V284)</f>
        <v>-4.3676907982370793E-3</v>
      </c>
      <c r="F286" s="137">
        <f>LN(NASDAQ!AD285/NASDAQ!AD284)</f>
        <v>-4.6471206795922158E-4</v>
      </c>
      <c r="G286" s="137">
        <f>LN(NASDAQ!F285/NASDAQ!F284)</f>
        <v>2.5999220013836613E-4</v>
      </c>
      <c r="H286" s="137">
        <f>LN(NASDAQ!N285/NASDAQ!N284)</f>
        <v>3.2206147000421572E-3</v>
      </c>
      <c r="I286">
        <f>LN(NASDAQ!V285/NASDAQ!V284)</f>
        <v>-3.155267671036294E-3</v>
      </c>
      <c r="J286" s="3"/>
    </row>
    <row r="287" spans="1:10">
      <c r="A287" s="3">
        <v>44168</v>
      </c>
      <c r="B287">
        <f>LN(NYSE!AD286/NYSE!AD285)</f>
        <v>2.8646879727233722E-3</v>
      </c>
      <c r="C287" s="137">
        <f>LN(NYSE!F286/NYSE!F285)</f>
        <v>9.849737514156064E-3</v>
      </c>
      <c r="D287" s="137">
        <f>LN(NYSE!N286/NYSE!N285)</f>
        <v>-5.4595041554329907E-3</v>
      </c>
      <c r="E287" s="137">
        <f>LN(NYSE!V286/NYSE!V285)</f>
        <v>-1.7259059945075789E-2</v>
      </c>
      <c r="F287" s="137">
        <f>LN(NASDAQ!AD286/NASDAQ!AD285)</f>
        <v>2.2493702473582048E-3</v>
      </c>
      <c r="G287" s="137">
        <f>LN(NASDAQ!F286/NASDAQ!F285)</f>
        <v>8.801506696438241E-3</v>
      </c>
      <c r="H287" s="137">
        <f>LN(NASDAQ!N286/NASDAQ!N285)</f>
        <v>-1.7879139075663297E-3</v>
      </c>
      <c r="I287">
        <f>LN(NASDAQ!V286/NASDAQ!V285)</f>
        <v>-2.0064469575203647E-2</v>
      </c>
      <c r="J287" s="3"/>
    </row>
    <row r="288" spans="1:10">
      <c r="A288" s="3">
        <v>44169</v>
      </c>
      <c r="B288">
        <f>LN(NYSE!AD287/NYSE!AD286)</f>
        <v>8.2655201451323906E-3</v>
      </c>
      <c r="C288" s="137">
        <f>LN(NYSE!F287/NYSE!F286)</f>
        <v>3.8211728145394412E-2</v>
      </c>
      <c r="D288" s="137">
        <f>LN(NYSE!N287/NYSE!N286)</f>
        <v>2.9133494419632554E-2</v>
      </c>
      <c r="E288" s="137">
        <f>LN(NYSE!V287/NYSE!V286)</f>
        <v>3.0697957836125101E-2</v>
      </c>
      <c r="F288" s="137">
        <f>LN(NASDAQ!AD287/NASDAQ!AD286)</f>
        <v>7.0085503822683512E-3</v>
      </c>
      <c r="G288" s="137">
        <f>LN(NASDAQ!F287/NASDAQ!F286)</f>
        <v>3.4451254527442091E-2</v>
      </c>
      <c r="H288" s="137">
        <f>LN(NASDAQ!N287/NASDAQ!N286)</f>
        <v>4.2856494165998118E-3</v>
      </c>
      <c r="I288">
        <f>LN(NASDAQ!V287/NASDAQ!V286)</f>
        <v>1.0818381492807821E-2</v>
      </c>
      <c r="J288" s="3"/>
    </row>
    <row r="289" spans="1:10">
      <c r="A289" s="3">
        <v>44172</v>
      </c>
      <c r="B289">
        <f>LN(NYSE!AD288/NYSE!AD287)</f>
        <v>-4.9253875696782133E-3</v>
      </c>
      <c r="C289" s="137">
        <f>LN(NYSE!F288/NYSE!F287)</f>
        <v>-1.5557814342620461E-2</v>
      </c>
      <c r="D289" s="137">
        <f>LN(NYSE!N288/NYSE!N287)</f>
        <v>-8.544000227909531E-3</v>
      </c>
      <c r="E289" s="137">
        <f>LN(NYSE!V288/NYSE!V287)</f>
        <v>-9.4675079207529843E-3</v>
      </c>
      <c r="F289" s="137">
        <f>LN(NASDAQ!AD288/NASDAQ!AD287)</f>
        <v>4.4604078980285599E-3</v>
      </c>
      <c r="G289" s="137">
        <f>LN(NASDAQ!F288/NASDAQ!F287)</f>
        <v>-1.8851884176561477E-2</v>
      </c>
      <c r="H289" s="137">
        <f>LN(NASDAQ!N288/NASDAQ!N287)</f>
        <v>7.125401212148241E-4</v>
      </c>
      <c r="I289">
        <f>LN(NASDAQ!V288/NASDAQ!V287)</f>
        <v>0</v>
      </c>
      <c r="J289" s="3"/>
    </row>
    <row r="290" spans="1:10">
      <c r="A290" s="3">
        <v>44173</v>
      </c>
      <c r="B290">
        <f>LN(NYSE!AD289/NYSE!AD288)</f>
        <v>3.4556958340020436E-3</v>
      </c>
      <c r="C290" s="137">
        <f>LN(NYSE!F289/NYSE!F288)</f>
        <v>2.8823949222642996E-2</v>
      </c>
      <c r="D290" s="137">
        <f>LN(NYSE!N289/NYSE!N288)</f>
        <v>1.0668700054520086E-2</v>
      </c>
      <c r="E290" s="137">
        <f>LN(NYSE!V289/NYSE!V288)</f>
        <v>3.1984008409859682E-2</v>
      </c>
      <c r="F290" s="137">
        <f>LN(NASDAQ!AD289/NASDAQ!AD288)</f>
        <v>5.0049929107883308E-3</v>
      </c>
      <c r="G290" s="137">
        <f>LN(NASDAQ!F289/NASDAQ!F288)</f>
        <v>1.4859862907024032E-2</v>
      </c>
      <c r="H290" s="137">
        <f>LN(NASDAQ!N289/NASDAQ!N288)</f>
        <v>1.0979356103598655E-2</v>
      </c>
      <c r="I290">
        <f>LN(NASDAQ!V289/NASDAQ!V288)</f>
        <v>9.5694056646757533E-3</v>
      </c>
      <c r="J290" s="3"/>
    </row>
    <row r="291" spans="1:10">
      <c r="A291" s="3">
        <v>44174</v>
      </c>
      <c r="B291">
        <f>LN(NYSE!AD290/NYSE!AD289)</f>
        <v>-3.4882378621313424E-3</v>
      </c>
      <c r="C291" s="137">
        <f>LN(NYSE!F290/NYSE!F289)</f>
        <v>4.7041761806349818E-3</v>
      </c>
      <c r="D291" s="137">
        <f>LN(NYSE!N290/NYSE!N289)</f>
        <v>-1.9474379709889301E-3</v>
      </c>
      <c r="E291" s="137">
        <f>LN(NYSE!V290/NYSE!V289)</f>
        <v>9.9313202597088538E-3</v>
      </c>
      <c r="F291" s="137">
        <f>LN(NASDAQ!AD290/NASDAQ!AD289)</f>
        <v>-1.9567439020120526E-2</v>
      </c>
      <c r="G291" s="137">
        <f>LN(NASDAQ!F290/NASDAQ!F289)</f>
        <v>1.6857117066422806E-2</v>
      </c>
      <c r="H291" s="137">
        <f>LN(NASDAQ!N290/NASDAQ!N289)</f>
        <v>3.5162132486080506E-3</v>
      </c>
      <c r="I291">
        <f>LN(NASDAQ!V290/NASDAQ!V289)</f>
        <v>4.5341195305966669E-4</v>
      </c>
      <c r="J291" s="3"/>
    </row>
    <row r="292" spans="1:10">
      <c r="A292" s="3">
        <v>44175</v>
      </c>
      <c r="B292">
        <f>LN(NYSE!AD291/NYSE!AD290)</f>
        <v>-2.3157331913207821E-3</v>
      </c>
      <c r="C292" s="137">
        <f>LN(NYSE!F291/NYSE!F290)</f>
        <v>1.1724072561551436E-2</v>
      </c>
      <c r="D292" s="137">
        <f>LN(NYSE!N291/NYSE!N290)</f>
        <v>1.197831820579091E-2</v>
      </c>
      <c r="E292" s="137">
        <f>LN(NYSE!V291/NYSE!V290)</f>
        <v>-2.3847249907280727E-2</v>
      </c>
      <c r="F292" s="137">
        <f>LN(NASDAQ!AD291/NASDAQ!AD290)</f>
        <v>5.4039350828246737E-3</v>
      </c>
      <c r="G292" s="137">
        <f>LN(NASDAQ!F291/NASDAQ!F290)</f>
        <v>2.2099456508028917E-3</v>
      </c>
      <c r="H292" s="137">
        <f>LN(NASDAQ!N291/NASDAQ!N290)</f>
        <v>-3.0289185789798508E-2</v>
      </c>
      <c r="I292">
        <f>LN(NASDAQ!V291/NASDAQ!V290)</f>
        <v>-9.5650469528405797E-3</v>
      </c>
      <c r="J292" s="3"/>
    </row>
    <row r="293" spans="1:10">
      <c r="A293" s="3">
        <v>44176</v>
      </c>
      <c r="B293">
        <f>LN(NYSE!AD292/NYSE!AD291)</f>
        <v>1.5691195353710824E-3</v>
      </c>
      <c r="C293" s="137">
        <f>LN(NYSE!F292/NYSE!F291)</f>
        <v>-7.8806855618319075E-3</v>
      </c>
      <c r="D293" s="137">
        <f>LN(NYSE!N292/NYSE!N291)</f>
        <v>-8.2638184567426307E-3</v>
      </c>
      <c r="E293" s="137">
        <f>LN(NYSE!V292/NYSE!V291)</f>
        <v>-3.1188785118323199E-3</v>
      </c>
      <c r="F293" s="137">
        <f>LN(NASDAQ!AD292/NASDAQ!AD291)</f>
        <v>-2.2546663924608319E-3</v>
      </c>
      <c r="G293" s="137">
        <f>LN(NASDAQ!F292/NASDAQ!F291)</f>
        <v>1.2189326933328427E-2</v>
      </c>
      <c r="H293" s="137">
        <f>LN(NASDAQ!N292/NASDAQ!N291)</f>
        <v>-2.0837859093808572E-2</v>
      </c>
      <c r="I293">
        <f>LN(NASDAQ!V292/NASDAQ!V291)</f>
        <v>-2.6433210075675593E-2</v>
      </c>
      <c r="J293" s="3"/>
    </row>
    <row r="294" spans="1:10">
      <c r="A294" s="3">
        <v>44179</v>
      </c>
      <c r="B294">
        <f>LN(NYSE!AD293/NYSE!AD292)</f>
        <v>7.4661365594959036E-4</v>
      </c>
      <c r="C294" s="137">
        <f>LN(NYSE!F293/NYSE!F292)</f>
        <v>-2.4003612389378024E-3</v>
      </c>
      <c r="D294" s="137">
        <f>LN(NYSE!N293/NYSE!N292)</f>
        <v>-3.7144997490482349E-3</v>
      </c>
      <c r="E294" s="137">
        <f>LN(NYSE!V293/NYSE!V292)</f>
        <v>1.7034808159404322E-2</v>
      </c>
      <c r="F294" s="137">
        <f>LN(NASDAQ!AD293/NASDAQ!AD292)</f>
        <v>1.6418170329756596E-2</v>
      </c>
      <c r="G294" s="137">
        <f>LN(NASDAQ!F293/NASDAQ!F292)</f>
        <v>-1.4399272584131368E-2</v>
      </c>
      <c r="H294" s="137">
        <f>LN(NASDAQ!N293/NASDAQ!N292)</f>
        <v>2.0837859093808489E-2</v>
      </c>
      <c r="I294">
        <f>LN(NASDAQ!V293/NASDAQ!V292)</f>
        <v>2.5975439410780676E-2</v>
      </c>
      <c r="J294" s="3"/>
    </row>
    <row r="295" spans="1:10">
      <c r="A295" s="3"/>
      <c r="C295" s="137"/>
      <c r="D295" s="137"/>
      <c r="E295" s="137"/>
      <c r="F295" s="137"/>
      <c r="G295" s="137"/>
      <c r="H295" s="137"/>
      <c r="J295" s="469" t="s">
        <v>477</v>
      </c>
    </row>
    <row r="296" spans="1:10">
      <c r="A296" s="3">
        <v>44544</v>
      </c>
      <c r="C296" s="473" t="e">
        <f>'Forecasts Greece'!D33</f>
        <v>#NUM!</v>
      </c>
      <c r="D296" s="473">
        <f>'Forecasts USA'!E33</f>
        <v>54.901137593612241</v>
      </c>
      <c r="E296" s="473">
        <f>'Forecasts USA'!F33</f>
        <v>26.241334011889624</v>
      </c>
      <c r="F296" s="473"/>
      <c r="G296" s="473">
        <f>'Forecasts USA'!G33</f>
        <v>38.971436475965497</v>
      </c>
      <c r="H296" s="473">
        <f>'Forecasts USA'!H33</f>
        <v>21.097153742381497</v>
      </c>
      <c r="I296" s="469">
        <f>'Forecasts USA'!I33</f>
        <v>18.284633406119209</v>
      </c>
      <c r="J296" s="469" t="s">
        <v>194</v>
      </c>
    </row>
    <row r="297" spans="1:10">
      <c r="A297" s="3"/>
      <c r="C297" s="137"/>
      <c r="D297" s="137"/>
      <c r="E297" s="137"/>
      <c r="F297" s="137"/>
      <c r="G297" s="137"/>
      <c r="H297" s="137"/>
      <c r="J297" s="3"/>
    </row>
    <row r="298" spans="1:10">
      <c r="A298" s="3"/>
      <c r="C298" s="137"/>
      <c r="D298" s="137"/>
      <c r="E298" s="137"/>
      <c r="F298" s="137"/>
      <c r="G298" s="137"/>
      <c r="H298" s="137"/>
      <c r="J298" s="3"/>
    </row>
    <row r="299" spans="1:10">
      <c r="A299" s="3"/>
      <c r="C299" s="137"/>
      <c r="D299" s="137"/>
      <c r="E299" s="137"/>
      <c r="F299" s="137"/>
      <c r="G299" s="137"/>
      <c r="H299" s="137"/>
      <c r="J299" s="3"/>
    </row>
    <row r="300" spans="1:10">
      <c r="A300" s="3"/>
      <c r="C300" s="137"/>
      <c r="D300" s="137"/>
      <c r="E300" s="137"/>
      <c r="F300" s="137"/>
      <c r="G300" s="137"/>
      <c r="H300" s="137"/>
      <c r="J300" s="3"/>
    </row>
    <row r="301" spans="1:10">
      <c r="A301" s="3"/>
      <c r="C301" s="137"/>
      <c r="D301" s="137"/>
      <c r="E301" s="137"/>
      <c r="F301" s="137"/>
      <c r="G301" s="137"/>
      <c r="H301" s="137"/>
      <c r="J301" s="3"/>
    </row>
    <row r="302" spans="1:10">
      <c r="A302" s="3"/>
      <c r="C302" s="137"/>
      <c r="D302" s="137"/>
      <c r="E302" s="137"/>
      <c r="F302" s="137"/>
      <c r="G302" s="137"/>
      <c r="H302" s="137"/>
      <c r="J302" s="3"/>
    </row>
    <row r="303" spans="1:10">
      <c r="A303" s="3"/>
      <c r="C303" s="137"/>
      <c r="D303" s="137"/>
      <c r="E303" s="137"/>
      <c r="F303" s="137"/>
      <c r="G303" s="137"/>
      <c r="H303" s="137"/>
      <c r="J303" s="3"/>
    </row>
    <row r="304" spans="1:10">
      <c r="A304" s="3"/>
      <c r="C304" s="137"/>
      <c r="D304" s="137"/>
      <c r="E304" s="137"/>
      <c r="F304" s="137"/>
      <c r="G304" s="137"/>
      <c r="H304" s="137"/>
      <c r="J304" s="3"/>
    </row>
    <row r="305" spans="1:10">
      <c r="A305" s="3"/>
      <c r="C305" s="137"/>
      <c r="D305" s="137"/>
      <c r="E305" s="137"/>
      <c r="F305" s="137"/>
      <c r="G305" s="137"/>
      <c r="H305" s="137"/>
      <c r="J305" s="3"/>
    </row>
    <row r="306" spans="1:10">
      <c r="A306" s="3"/>
      <c r="C306" s="137"/>
      <c r="D306" s="137"/>
      <c r="E306" s="137"/>
      <c r="F306" s="137"/>
      <c r="G306" s="137"/>
      <c r="H306" s="137"/>
      <c r="J306" s="3"/>
    </row>
    <row r="307" spans="1:10">
      <c r="A307" s="3"/>
      <c r="C307" s="137"/>
      <c r="D307" s="137"/>
      <c r="E307" s="137"/>
      <c r="F307" s="137"/>
      <c r="G307" s="137"/>
      <c r="H307" s="137"/>
      <c r="J307" s="3"/>
    </row>
    <row r="308" spans="1:10">
      <c r="A308" s="3"/>
      <c r="C308" s="137"/>
      <c r="D308" s="137"/>
      <c r="E308" s="137"/>
      <c r="F308" s="137"/>
      <c r="G308" s="137"/>
      <c r="H308" s="137"/>
      <c r="J308" s="3"/>
    </row>
    <row r="309" spans="1:10">
      <c r="A309" s="3"/>
      <c r="C309" s="137"/>
      <c r="D309" s="137"/>
      <c r="E309" s="137"/>
      <c r="F309" s="137"/>
      <c r="G309" s="137"/>
      <c r="H309" s="137"/>
      <c r="J309" s="3"/>
    </row>
    <row r="310" spans="1:10">
      <c r="A310" s="3"/>
      <c r="C310" s="137"/>
      <c r="D310" s="137"/>
      <c r="E310" s="137"/>
      <c r="F310" s="137"/>
      <c r="G310" s="137"/>
      <c r="H310" s="137"/>
      <c r="J310" s="3"/>
    </row>
    <row r="311" spans="1:10">
      <c r="A311" s="3"/>
      <c r="C311" s="137"/>
      <c r="D311" s="137"/>
      <c r="E311" s="137"/>
      <c r="F311" s="137"/>
      <c r="G311" s="137"/>
      <c r="H311" s="137"/>
      <c r="J311" s="3"/>
    </row>
    <row r="312" spans="1:10">
      <c r="A312" s="3"/>
      <c r="C312" s="137"/>
      <c r="D312" s="137"/>
      <c r="E312" s="137"/>
      <c r="F312" s="137"/>
      <c r="G312" s="137"/>
      <c r="H312" s="137"/>
      <c r="J312" s="3"/>
    </row>
    <row r="313" spans="1:10">
      <c r="A313" s="3"/>
      <c r="C313" s="137"/>
      <c r="D313" s="137"/>
      <c r="E313" s="137"/>
      <c r="F313" s="137"/>
      <c r="G313" s="137"/>
      <c r="H313" s="137"/>
      <c r="J313" s="3"/>
    </row>
    <row r="314" spans="1:10">
      <c r="A314" s="3"/>
      <c r="C314" s="137"/>
      <c r="D314" s="137"/>
      <c r="E314" s="137"/>
      <c r="F314" s="137"/>
      <c r="G314" s="137"/>
      <c r="H314" s="137"/>
      <c r="J314" s="3"/>
    </row>
    <row r="315" spans="1:10">
      <c r="A315" s="3"/>
      <c r="C315" s="137"/>
      <c r="D315" s="137"/>
      <c r="E315" s="137"/>
      <c r="F315" s="137"/>
      <c r="G315" s="137"/>
      <c r="H315" s="137"/>
      <c r="J315" s="3"/>
    </row>
    <row r="316" spans="1:10">
      <c r="A316" s="3"/>
      <c r="C316" s="137"/>
      <c r="D316" s="137"/>
      <c r="E316" s="137"/>
      <c r="F316" s="137"/>
      <c r="G316" s="137"/>
      <c r="H316" s="137"/>
      <c r="J316" s="3"/>
    </row>
    <row r="317" spans="1:10">
      <c r="J317" s="3"/>
    </row>
    <row r="318" spans="1:10">
      <c r="J318" s="3"/>
    </row>
    <row r="319" spans="1:10">
      <c r="J319" s="3"/>
    </row>
    <row r="320" spans="1:10">
      <c r="J320" s="3"/>
    </row>
    <row r="321" spans="10:10">
      <c r="J321" s="3"/>
    </row>
    <row r="322" spans="10:10">
      <c r="J322" s="3"/>
    </row>
    <row r="323" spans="10:10">
      <c r="J323" s="3"/>
    </row>
    <row r="324" spans="10:10">
      <c r="J324" s="3"/>
    </row>
    <row r="325" spans="10:10">
      <c r="J325" s="3"/>
    </row>
    <row r="326" spans="10:10">
      <c r="J326" s="3"/>
    </row>
    <row r="327" spans="10:10">
      <c r="J327" s="3"/>
    </row>
    <row r="328" spans="10:10">
      <c r="J328" s="3"/>
    </row>
    <row r="329" spans="10:10">
      <c r="J329" s="3"/>
    </row>
    <row r="330" spans="10:10">
      <c r="J330" s="3"/>
    </row>
    <row r="331" spans="10:10">
      <c r="J331" s="3"/>
    </row>
    <row r="332" spans="10:10">
      <c r="J332" s="3"/>
    </row>
    <row r="333" spans="10:10">
      <c r="J333" s="3"/>
    </row>
    <row r="334" spans="10:10">
      <c r="J334" s="3"/>
    </row>
    <row r="335" spans="10:10">
      <c r="J335" s="3"/>
    </row>
    <row r="336" spans="10:10">
      <c r="J336" s="3"/>
    </row>
    <row r="337" spans="10:10">
      <c r="J337" s="3"/>
    </row>
    <row r="338" spans="10:10">
      <c r="J338" s="3"/>
    </row>
    <row r="339" spans="10:10">
      <c r="J339" s="3"/>
    </row>
    <row r="340" spans="10:10">
      <c r="J340" s="3"/>
    </row>
    <row r="341" spans="10:10">
      <c r="J341" s="3"/>
    </row>
    <row r="342" spans="10:10">
      <c r="J342" s="3"/>
    </row>
    <row r="343" spans="10:10">
      <c r="J343" s="3"/>
    </row>
    <row r="344" spans="10:10">
      <c r="J344" s="3"/>
    </row>
    <row r="345" spans="10:10">
      <c r="J345" s="3"/>
    </row>
    <row r="346" spans="10:10">
      <c r="J346" s="3"/>
    </row>
    <row r="347" spans="10:10">
      <c r="J347" s="3"/>
    </row>
    <row r="348" spans="10:10">
      <c r="J348" s="3"/>
    </row>
    <row r="349" spans="10:10">
      <c r="J349" s="3"/>
    </row>
    <row r="350" spans="10:10">
      <c r="J350" s="3"/>
    </row>
    <row r="351" spans="10:10">
      <c r="J351" s="3"/>
    </row>
    <row r="352" spans="10:10">
      <c r="J352" s="3"/>
    </row>
    <row r="353" spans="10:10">
      <c r="J353" s="3"/>
    </row>
    <row r="354" spans="10:10">
      <c r="J354" s="3"/>
    </row>
    <row r="355" spans="10:10">
      <c r="J355" s="3"/>
    </row>
    <row r="356" spans="10:10">
      <c r="J356" s="3"/>
    </row>
    <row r="357" spans="10:10">
      <c r="J357" s="3"/>
    </row>
    <row r="358" spans="10:10">
      <c r="J358" s="3"/>
    </row>
    <row r="359" spans="10:10">
      <c r="J359" s="3"/>
    </row>
    <row r="360" spans="10:10">
      <c r="J360" s="3"/>
    </row>
    <row r="361" spans="10:10">
      <c r="J361" s="3"/>
    </row>
    <row r="362" spans="10:10">
      <c r="J362" s="3"/>
    </row>
    <row r="363" spans="10:10">
      <c r="J363" s="3"/>
    </row>
    <row r="364" spans="10:10">
      <c r="J364" s="3"/>
    </row>
    <row r="365" spans="10:10">
      <c r="J365" s="3"/>
    </row>
    <row r="366" spans="10:10">
      <c r="J366" s="3"/>
    </row>
    <row r="367" spans="10:10">
      <c r="J367" s="3"/>
    </row>
    <row r="368" spans="10:10">
      <c r="J368" s="3"/>
    </row>
    <row r="369" spans="10:10">
      <c r="J369" s="3"/>
    </row>
    <row r="370" spans="10:10">
      <c r="J370" s="3"/>
    </row>
    <row r="371" spans="10:10">
      <c r="J371" s="3"/>
    </row>
    <row r="372" spans="10:10">
      <c r="J372" s="3"/>
    </row>
    <row r="373" spans="10:10">
      <c r="J373" s="3"/>
    </row>
    <row r="374" spans="10:10">
      <c r="J374" s="3"/>
    </row>
    <row r="375" spans="10:10">
      <c r="J375" s="3"/>
    </row>
    <row r="376" spans="10:10">
      <c r="J376" s="3"/>
    </row>
    <row r="377" spans="10:10">
      <c r="J377" s="3"/>
    </row>
    <row r="378" spans="10:10">
      <c r="J378" s="3"/>
    </row>
    <row r="379" spans="10:10">
      <c r="J379" s="3"/>
    </row>
    <row r="380" spans="10:10">
      <c r="J380" s="3"/>
    </row>
    <row r="381" spans="10:10">
      <c r="J381" s="3"/>
    </row>
    <row r="382" spans="10:10">
      <c r="J382" s="3"/>
    </row>
    <row r="383" spans="10:10">
      <c r="J383" s="3"/>
    </row>
    <row r="384" spans="10:10">
      <c r="J384" s="3"/>
    </row>
    <row r="385" spans="10:10">
      <c r="J385" s="3"/>
    </row>
    <row r="386" spans="10:10">
      <c r="J386" s="3"/>
    </row>
    <row r="387" spans="10:10">
      <c r="J387" s="3"/>
    </row>
    <row r="388" spans="10:10">
      <c r="J388" s="3"/>
    </row>
    <row r="389" spans="10:10">
      <c r="J389" s="3"/>
    </row>
    <row r="390" spans="10:10">
      <c r="J390" s="3"/>
    </row>
    <row r="391" spans="10:10">
      <c r="J391" s="3"/>
    </row>
    <row r="392" spans="10:10">
      <c r="J392" s="3"/>
    </row>
    <row r="393" spans="10:10">
      <c r="J393" s="3"/>
    </row>
    <row r="394" spans="10:10">
      <c r="J394" s="3"/>
    </row>
    <row r="395" spans="10:10">
      <c r="J395" s="3"/>
    </row>
    <row r="396" spans="10:10">
      <c r="J396" s="3"/>
    </row>
    <row r="397" spans="10:10">
      <c r="J397" s="3"/>
    </row>
    <row r="398" spans="10:10">
      <c r="J398" s="3"/>
    </row>
    <row r="399" spans="10:10">
      <c r="J399" s="3"/>
    </row>
    <row r="400" spans="10:10">
      <c r="J400" s="3"/>
    </row>
    <row r="401" spans="10:10">
      <c r="J401" s="3"/>
    </row>
    <row r="402" spans="10:10">
      <c r="J402" s="3"/>
    </row>
    <row r="403" spans="10:10">
      <c r="J403" s="3"/>
    </row>
    <row r="404" spans="10:10">
      <c r="J404" s="3"/>
    </row>
    <row r="405" spans="10:10">
      <c r="J405" s="3"/>
    </row>
    <row r="406" spans="10:10">
      <c r="J406" s="3"/>
    </row>
    <row r="407" spans="10:10">
      <c r="J407" s="3"/>
    </row>
    <row r="408" spans="10:10">
      <c r="J408" s="3"/>
    </row>
    <row r="409" spans="10:10">
      <c r="J409" s="3"/>
    </row>
    <row r="410" spans="10:10">
      <c r="J410" s="3"/>
    </row>
    <row r="411" spans="10:10">
      <c r="J411" s="3"/>
    </row>
    <row r="412" spans="10:10">
      <c r="J412" s="3"/>
    </row>
    <row r="413" spans="10:10">
      <c r="J413" s="3"/>
    </row>
    <row r="414" spans="10:10">
      <c r="J414" s="3"/>
    </row>
    <row r="415" spans="10:10">
      <c r="J415" s="3"/>
    </row>
    <row r="416" spans="10:10">
      <c r="J416" s="3"/>
    </row>
    <row r="417" spans="10:10">
      <c r="J417" s="3"/>
    </row>
    <row r="418" spans="10:10">
      <c r="J418" s="3"/>
    </row>
    <row r="419" spans="10:10">
      <c r="J419" s="3"/>
    </row>
    <row r="420" spans="10:10">
      <c r="J420" s="3"/>
    </row>
    <row r="421" spans="10:10">
      <c r="J421" s="3"/>
    </row>
    <row r="422" spans="10:10">
      <c r="J422" s="3"/>
    </row>
    <row r="423" spans="10:10">
      <c r="J423" s="3"/>
    </row>
    <row r="424" spans="10:10">
      <c r="J424" s="3"/>
    </row>
    <row r="425" spans="10:10">
      <c r="J425" s="3"/>
    </row>
    <row r="426" spans="10:10">
      <c r="J426" s="3"/>
    </row>
    <row r="427" spans="10:10">
      <c r="J427" s="3"/>
    </row>
    <row r="428" spans="10:10">
      <c r="J428" s="3"/>
    </row>
    <row r="429" spans="10:10">
      <c r="J429" s="3"/>
    </row>
    <row r="430" spans="10:10">
      <c r="J430" s="3"/>
    </row>
    <row r="431" spans="10:10">
      <c r="J431" s="3"/>
    </row>
    <row r="432" spans="10:10">
      <c r="J432" s="3"/>
    </row>
    <row r="433" spans="10:10">
      <c r="J433" s="3"/>
    </row>
    <row r="434" spans="10:10">
      <c r="J434" s="3"/>
    </row>
    <row r="435" spans="10:10">
      <c r="J435" s="3"/>
    </row>
    <row r="436" spans="10:10">
      <c r="J436" s="3"/>
    </row>
    <row r="437" spans="10:10">
      <c r="J437" s="3"/>
    </row>
    <row r="438" spans="10:10">
      <c r="J438" s="3"/>
    </row>
    <row r="439" spans="10:10">
      <c r="J439" s="3"/>
    </row>
    <row r="440" spans="10:10">
      <c r="J440" s="3"/>
    </row>
    <row r="441" spans="10:10">
      <c r="J441" s="3"/>
    </row>
    <row r="442" spans="10:10">
      <c r="J442" s="3"/>
    </row>
    <row r="443" spans="10:10">
      <c r="J443" s="3"/>
    </row>
    <row r="444" spans="10:10">
      <c r="J444" s="3"/>
    </row>
    <row r="445" spans="10:10">
      <c r="J445" s="3"/>
    </row>
    <row r="446" spans="10:10">
      <c r="J446" s="3"/>
    </row>
    <row r="447" spans="10:10">
      <c r="J447" s="3"/>
    </row>
    <row r="448" spans="10:10">
      <c r="J448" s="3"/>
    </row>
    <row r="449" spans="10:10">
      <c r="J449" s="3"/>
    </row>
    <row r="450" spans="10:10">
      <c r="J450" s="3"/>
    </row>
    <row r="451" spans="10:10">
      <c r="J451" s="3"/>
    </row>
    <row r="452" spans="10:10">
      <c r="J452" s="3"/>
    </row>
    <row r="453" spans="10:10">
      <c r="J453" s="3"/>
    </row>
    <row r="454" spans="10:10">
      <c r="J454" s="3"/>
    </row>
    <row r="455" spans="10:10">
      <c r="J455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57"/>
  <sheetViews>
    <sheetView topLeftCell="B1" zoomScale="80" zoomScaleNormal="80" workbookViewId="0">
      <selection activeCell="H35" sqref="H35"/>
    </sheetView>
  </sheetViews>
  <sheetFormatPr defaultRowHeight="14.4"/>
  <cols>
    <col min="1" max="1" width="8.5546875" customWidth="1"/>
    <col min="2" max="2" width="14.88671875" customWidth="1"/>
    <col min="3" max="3" width="8.5546875" customWidth="1"/>
    <col min="4" max="4" width="7.33203125" customWidth="1"/>
    <col min="5" max="5" width="10.33203125" customWidth="1"/>
    <col min="6" max="6" width="8.5546875" style="137" customWidth="1"/>
    <col min="7" max="7" width="12.33203125" style="137" customWidth="1"/>
    <col min="8" max="8" width="9.88671875" style="137" customWidth="1"/>
    <col min="9" max="9" width="10.88671875" customWidth="1"/>
    <col min="10" max="10" width="15.44140625" customWidth="1"/>
    <col min="11" max="11" width="5.109375" customWidth="1"/>
    <col min="12" max="12" width="13.33203125" customWidth="1"/>
    <col min="13" max="13" width="11.6640625" customWidth="1"/>
    <col min="14" max="14" width="12.88671875" customWidth="1"/>
    <col min="15" max="15" width="12.109375" customWidth="1"/>
    <col min="16" max="16" width="10.33203125" customWidth="1"/>
    <col min="17" max="17" width="12" customWidth="1"/>
    <col min="18" max="18" width="12.44140625" customWidth="1"/>
    <col min="19" max="19" width="19.109375" customWidth="1"/>
    <col min="20" max="20" width="9.33203125" customWidth="1"/>
    <col min="21" max="21" width="10.88671875" customWidth="1"/>
    <col min="22" max="22" width="9.33203125" customWidth="1"/>
    <col min="23" max="23" width="9.6640625" customWidth="1"/>
    <col min="24" max="24" width="6.44140625" customWidth="1"/>
    <col min="25" max="25" width="9.88671875" customWidth="1"/>
    <col min="26" max="26" width="10.44140625" customWidth="1"/>
    <col min="27" max="30" width="9.33203125" customWidth="1"/>
    <col min="31" max="1025" width="8.44140625" customWidth="1"/>
  </cols>
  <sheetData>
    <row r="1" spans="1:28" ht="24.6" thickBot="1">
      <c r="R1" s="135"/>
      <c r="S1" s="135"/>
      <c r="T1" s="135"/>
      <c r="U1" s="157"/>
      <c r="V1" s="157"/>
      <c r="W1" s="157"/>
      <c r="Y1" s="158" t="s">
        <v>195</v>
      </c>
    </row>
    <row r="2" spans="1:28">
      <c r="B2" s="159"/>
      <c r="P2" s="160" t="s">
        <v>244</v>
      </c>
      <c r="Q2" s="161"/>
      <c r="R2" s="199">
        <f>AVERAGE(C5:C250)</f>
        <v>-2.5524387004203685E-2</v>
      </c>
      <c r="S2" s="199">
        <f t="shared" ref="S2:Y2" si="0">AVERAGE(D5:D250)</f>
        <v>2.1099155378186156E-3</v>
      </c>
      <c r="T2" s="199">
        <f t="shared" si="0"/>
        <v>-3.0959902831530141E-4</v>
      </c>
      <c r="U2" s="199">
        <f t="shared" si="0"/>
        <v>9.8505338974663585E-5</v>
      </c>
      <c r="V2" s="199">
        <f t="shared" si="0"/>
        <v>-2.9812856868988814E-4</v>
      </c>
      <c r="W2" s="199">
        <f t="shared" si="0"/>
        <v>5.3410061552179069E-5</v>
      </c>
      <c r="X2" s="199"/>
      <c r="Y2" s="199">
        <f t="shared" si="0"/>
        <v>-3.9783806104772383E-3</v>
      </c>
      <c r="Z2" t="s">
        <v>196</v>
      </c>
      <c r="AB2" s="162"/>
    </row>
    <row r="3" spans="1:28" ht="76.5" customHeight="1">
      <c r="B3" s="158" t="s">
        <v>408</v>
      </c>
      <c r="C3" s="407" t="s">
        <v>430</v>
      </c>
      <c r="D3" s="407" t="s">
        <v>431</v>
      </c>
      <c r="E3" s="407" t="s">
        <v>432</v>
      </c>
      <c r="F3" s="407" t="s">
        <v>433</v>
      </c>
      <c r="G3" s="407" t="s">
        <v>434</v>
      </c>
      <c r="H3" s="407" t="s">
        <v>435</v>
      </c>
      <c r="J3" s="158" t="s">
        <v>195</v>
      </c>
      <c r="L3" s="163">
        <f>B4</f>
        <v>43832</v>
      </c>
      <c r="M3" s="1" t="s">
        <v>197</v>
      </c>
      <c r="N3" s="163">
        <f>B256</f>
        <v>0</v>
      </c>
      <c r="P3" s="164" t="s">
        <v>198</v>
      </c>
      <c r="Q3" s="443"/>
      <c r="R3" s="443">
        <f>VARP(C5:C250)</f>
        <v>2.9126642732560524</v>
      </c>
      <c r="S3" s="443">
        <f t="shared" ref="S3:Y3" si="1">VARP(D5:D250)</f>
        <v>5.9434493490380586E-4</v>
      </c>
      <c r="T3" s="443">
        <f t="shared" si="1"/>
        <v>2.5666917197007398E-4</v>
      </c>
      <c r="U3" s="443">
        <f t="shared" si="1"/>
        <v>7.1136030857493865E-5</v>
      </c>
      <c r="V3" s="443">
        <f t="shared" si="1"/>
        <v>5.8695785255100856E-4</v>
      </c>
      <c r="W3" s="443">
        <f t="shared" si="1"/>
        <v>8.026943066234548E-5</v>
      </c>
      <c r="X3" s="443"/>
      <c r="Y3" s="443">
        <f t="shared" si="1"/>
        <v>8.1028352245826218E-2</v>
      </c>
      <c r="Z3" t="s">
        <v>199</v>
      </c>
      <c r="AB3" s="162"/>
    </row>
    <row r="4" spans="1:28">
      <c r="A4">
        <v>1</v>
      </c>
      <c r="B4" s="3">
        <f>'GREECE Ret'!A4</f>
        <v>43832</v>
      </c>
      <c r="C4" s="167"/>
      <c r="D4" s="167"/>
      <c r="E4" s="167"/>
      <c r="F4" s="168"/>
      <c r="G4" s="168"/>
      <c r="H4" s="168"/>
      <c r="J4" s="137"/>
      <c r="P4" s="164" t="s">
        <v>200</v>
      </c>
      <c r="Q4" s="165"/>
      <c r="R4" s="166">
        <f>SQRT(R3)</f>
        <v>1.7066529445836527</v>
      </c>
      <c r="S4" s="166">
        <f t="shared" ref="S4:Y4" si="2">SQRT(S3)</f>
        <v>2.4379190612155398E-2</v>
      </c>
      <c r="T4" s="166">
        <f t="shared" si="2"/>
        <v>1.6020897976395516E-2</v>
      </c>
      <c r="U4" s="166">
        <f t="shared" si="2"/>
        <v>8.4342178568906946E-3</v>
      </c>
      <c r="V4" s="166">
        <f t="shared" si="2"/>
        <v>2.4227213057861373E-2</v>
      </c>
      <c r="W4" s="166">
        <f t="shared" si="2"/>
        <v>8.9593208817602618E-3</v>
      </c>
      <c r="X4" s="166"/>
      <c r="Y4" s="166">
        <f t="shared" si="2"/>
        <v>0.28465479487587453</v>
      </c>
      <c r="Z4" t="s">
        <v>201</v>
      </c>
      <c r="AB4" s="162"/>
    </row>
    <row r="5" spans="1:28" ht="15" thickBot="1">
      <c r="A5">
        <v>2</v>
      </c>
      <c r="B5" s="3">
        <f>'GREECE Ret'!A5</f>
        <v>43833</v>
      </c>
      <c r="C5" s="169">
        <f>'GREECE Ret'!C5</f>
        <v>-7.5472056353829663E-3</v>
      </c>
      <c r="D5" s="169">
        <f>'GREECE Ret'!D5</f>
        <v>-1.5322985170419121E-2</v>
      </c>
      <c r="E5" s="169">
        <f>'GREECE Ret'!E5</f>
        <v>0</v>
      </c>
      <c r="F5" s="169">
        <f>'GREECE Ret'!F5</f>
        <v>1.8850146957712041E-3</v>
      </c>
      <c r="G5" s="169">
        <f>'GREECE Ret'!G5</f>
        <v>7.6834425600916332E-4</v>
      </c>
      <c r="H5" s="169">
        <f>'GREECE Ret'!H5</f>
        <v>1.4684290450666464E-3</v>
      </c>
      <c r="J5" s="137">
        <f>AVERAGE(C5:H5)</f>
        <v>-3.1247338014925123E-3</v>
      </c>
      <c r="L5" s="170" t="s">
        <v>202</v>
      </c>
      <c r="P5" s="171" t="s">
        <v>203</v>
      </c>
      <c r="Q5" s="172"/>
      <c r="R5" s="173">
        <f>COUNT(C5:C250)</f>
        <v>246</v>
      </c>
      <c r="S5" s="173">
        <f t="shared" ref="S5:Y5" si="3">COUNT(D5:D250)</f>
        <v>246</v>
      </c>
      <c r="T5" s="173">
        <f t="shared" si="3"/>
        <v>246</v>
      </c>
      <c r="U5" s="173">
        <f t="shared" si="3"/>
        <v>246</v>
      </c>
      <c r="V5" s="173">
        <f t="shared" si="3"/>
        <v>246</v>
      </c>
      <c r="W5" s="173">
        <f t="shared" si="3"/>
        <v>246</v>
      </c>
      <c r="X5" s="173"/>
      <c r="Y5" s="173">
        <f t="shared" si="3"/>
        <v>246</v>
      </c>
      <c r="AB5" s="162"/>
    </row>
    <row r="6" spans="1:28">
      <c r="A6">
        <v>3</v>
      </c>
      <c r="B6" s="3">
        <f>'GREECE Ret'!A6</f>
        <v>43837</v>
      </c>
      <c r="C6" s="169">
        <f>'GREECE Ret'!C6</f>
        <v>0</v>
      </c>
      <c r="D6" s="169">
        <f>'GREECE Ret'!D6</f>
        <v>8.9885318261152952E-3</v>
      </c>
      <c r="E6" s="169">
        <f>'GREECE Ret'!E6</f>
        <v>-6.688988150796652E-3</v>
      </c>
      <c r="F6" s="169">
        <f>'GREECE Ret'!F6</f>
        <v>0</v>
      </c>
      <c r="G6" s="169">
        <f>'GREECE Ret'!G6</f>
        <v>5.3619431413853731E-3</v>
      </c>
      <c r="H6" s="169">
        <f>'GREECE Ret'!H6</f>
        <v>7.3340670687475375E-4</v>
      </c>
      <c r="J6" s="137">
        <f t="shared" ref="J6:J69" si="4">AVERAGE(C6:H6)</f>
        <v>1.3991489205964615E-3</v>
      </c>
      <c r="L6" t="s">
        <v>204</v>
      </c>
      <c r="U6" s="136"/>
      <c r="Y6" s="137"/>
      <c r="Z6" s="137"/>
      <c r="AA6" s="137"/>
    </row>
    <row r="7" spans="1:28">
      <c r="A7">
        <v>4</v>
      </c>
      <c r="B7" s="3">
        <f>'GREECE Ret'!A7</f>
        <v>43838</v>
      </c>
      <c r="C7" s="169">
        <f>'GREECE Ret'!C7</f>
        <v>-5.5900947468658445E-2</v>
      </c>
      <c r="D7" s="169">
        <f>'GREECE Ret'!D7</f>
        <v>-2.3221771580974358E-2</v>
      </c>
      <c r="E7" s="169">
        <f>'GREECE Ret'!E7</f>
        <v>6.6889881507967101E-3</v>
      </c>
      <c r="F7" s="169">
        <f>'GREECE Ret'!F7</f>
        <v>1.8814680997055703E-3</v>
      </c>
      <c r="G7" s="169">
        <f>'GREECE Ret'!G7</f>
        <v>-1.1525290849054086E-2</v>
      </c>
      <c r="H7" s="169">
        <f>'GREECE Ret'!H7</f>
        <v>-1.4673516939498429E-3</v>
      </c>
      <c r="J7" s="137">
        <f t="shared" si="4"/>
        <v>-1.3924150890355742E-2</v>
      </c>
      <c r="L7" t="s">
        <v>205</v>
      </c>
    </row>
    <row r="8" spans="1:28">
      <c r="A8">
        <v>5</v>
      </c>
      <c r="B8" s="3">
        <f>'GREECE Ret'!A8</f>
        <v>43839</v>
      </c>
      <c r="C8" s="169">
        <f>'GREECE Ret'!C8</f>
        <v>0</v>
      </c>
      <c r="D8" s="169">
        <f>'GREECE Ret'!D8</f>
        <v>-1.1952986349098153E-3</v>
      </c>
      <c r="E8" s="169">
        <f>'GREECE Ret'!E8</f>
        <v>0</v>
      </c>
      <c r="F8" s="169">
        <f>'GREECE Ret'!F8</f>
        <v>0</v>
      </c>
      <c r="G8" s="169">
        <f>'GREECE Ret'!G8</f>
        <v>1.1525290849053977E-2</v>
      </c>
      <c r="H8" s="169">
        <f>'GREECE Ret'!H8</f>
        <v>4.3956114730381293E-3</v>
      </c>
      <c r="J8" s="137">
        <f t="shared" si="4"/>
        <v>2.4542672811970483E-3</v>
      </c>
      <c r="L8" t="s">
        <v>206</v>
      </c>
    </row>
    <row r="9" spans="1:28" ht="15" thickBot="1">
      <c r="A9">
        <v>6</v>
      </c>
      <c r="B9" s="3">
        <f>'GREECE Ret'!A9</f>
        <v>43840</v>
      </c>
      <c r="C9" s="169">
        <f>'GREECE Ret'!C9</f>
        <v>-1.6631412096727669E-2</v>
      </c>
      <c r="D9" s="169">
        <f>'GREECE Ret'!D9</f>
        <v>1.1626501689136023E-2</v>
      </c>
      <c r="E9" s="169">
        <f>'GREECE Ret'!E9</f>
        <v>0</v>
      </c>
      <c r="F9" s="169">
        <f>'GREECE Ret'!F9</f>
        <v>0</v>
      </c>
      <c r="G9" s="169">
        <f>'GREECE Ret'!G9</f>
        <v>-6.8992224602718207E-3</v>
      </c>
      <c r="H9" s="169">
        <f>'GREECE Ret'!H9</f>
        <v>-1.4630580517603286E-3</v>
      </c>
      <c r="J9" s="137">
        <f t="shared" si="4"/>
        <v>-2.2278651532706326E-3</v>
      </c>
    </row>
    <row r="10" spans="1:28">
      <c r="A10">
        <v>7</v>
      </c>
      <c r="B10" s="3">
        <f>'GREECE Ret'!A10</f>
        <v>43843</v>
      </c>
      <c r="C10" s="169">
        <f>'GREECE Ret'!C10</f>
        <v>-6.9159342997999236</v>
      </c>
      <c r="D10" s="169">
        <f>'GREECE Ret'!D10</f>
        <v>1.0193501750841133E-2</v>
      </c>
      <c r="E10" s="169">
        <f>'GREECE Ret'!E10</f>
        <v>0</v>
      </c>
      <c r="F10" s="169">
        <f>'GREECE Ret'!F10</f>
        <v>0</v>
      </c>
      <c r="G10" s="169">
        <f>'GREECE Ret'!G10</f>
        <v>5.37017017459378E-3</v>
      </c>
      <c r="H10" s="169">
        <f>'GREECE Ret'!H10</f>
        <v>0</v>
      </c>
      <c r="J10" s="137">
        <f t="shared" si="4"/>
        <v>-1.1500617713124148</v>
      </c>
      <c r="L10" s="174"/>
      <c r="M10" s="407" t="s">
        <v>430</v>
      </c>
      <c r="N10" s="407" t="s">
        <v>431</v>
      </c>
      <c r="O10" s="407" t="s">
        <v>432</v>
      </c>
      <c r="P10" s="407" t="s">
        <v>433</v>
      </c>
      <c r="Q10" s="407" t="s">
        <v>434</v>
      </c>
      <c r="R10" s="407" t="s">
        <v>435</v>
      </c>
    </row>
    <row r="11" spans="1:28">
      <c r="A11">
        <v>8</v>
      </c>
      <c r="B11" s="3">
        <f>'GREECE Ret'!A11</f>
        <v>43844</v>
      </c>
      <c r="C11" s="169">
        <f>'GREECE Ret'!C11</f>
        <v>6.924046966580323</v>
      </c>
      <c r="D11" s="169">
        <f>'GREECE Ret'!D11</f>
        <v>1.7656235458913101E-2</v>
      </c>
      <c r="E11" s="169">
        <f>'GREECE Ret'!E11</f>
        <v>0</v>
      </c>
      <c r="F11" s="169">
        <f>'GREECE Ret'!F11</f>
        <v>0</v>
      </c>
      <c r="G11" s="169">
        <f>'GREECE Ret'!G11</f>
        <v>6.1022309876430933E-3</v>
      </c>
      <c r="H11" s="169">
        <f>'GREECE Ret'!H11</f>
        <v>1.4630580517603152E-3</v>
      </c>
      <c r="J11" s="137">
        <f t="shared" si="4"/>
        <v>1.1582114151797733</v>
      </c>
      <c r="L11" s="407" t="s">
        <v>430</v>
      </c>
      <c r="M11" s="202">
        <f>VARP('GREECE Markowitz'!$C$5:$C$250)</f>
        <v>2.9126642732560524</v>
      </c>
      <c r="N11" s="200"/>
      <c r="O11" s="200"/>
      <c r="P11" s="200"/>
      <c r="Q11" s="200"/>
      <c r="R11" s="200"/>
    </row>
    <row r="12" spans="1:28">
      <c r="A12">
        <v>9</v>
      </c>
      <c r="B12" s="3">
        <f>'GREECE Ret'!A12</f>
        <v>43845</v>
      </c>
      <c r="C12" s="169">
        <f>'GREECE Ret'!C12</f>
        <v>-8.112666780399758E-3</v>
      </c>
      <c r="D12" s="169">
        <f>'GREECE Ret'!D12</f>
        <v>1.7475435225622598E-2</v>
      </c>
      <c r="E12" s="169">
        <f>'GREECE Ret'!E12</f>
        <v>-2.0202707317519466E-2</v>
      </c>
      <c r="F12" s="169">
        <f>'GREECE Ret'!F12</f>
        <v>1.8779348242001143E-3</v>
      </c>
      <c r="G12" s="169">
        <f>'GREECE Ret'!G12</f>
        <v>7.5757938084577226E-3</v>
      </c>
      <c r="H12" s="169">
        <f>'GREECE Ret'!H12</f>
        <v>0</v>
      </c>
      <c r="J12" s="137">
        <f t="shared" si="4"/>
        <v>-2.3103503993979823E-4</v>
      </c>
      <c r="L12" s="407" t="s">
        <v>431</v>
      </c>
      <c r="M12" s="200">
        <v>1.4250227895002624E-4</v>
      </c>
      <c r="N12" s="202">
        <f>VARP('GREECE Markowitz'!$D$5:$D$250)</f>
        <v>5.9434493490380586E-4</v>
      </c>
      <c r="O12" s="200"/>
      <c r="P12" s="200"/>
      <c r="Q12" s="200"/>
      <c r="R12" s="200"/>
    </row>
    <row r="13" spans="1:28">
      <c r="A13">
        <v>10</v>
      </c>
      <c r="B13" s="3">
        <f>'GREECE Ret'!A13</f>
        <v>43846</v>
      </c>
      <c r="C13" s="169">
        <f>'GREECE Ret'!C13</f>
        <v>1.66314120967276E-2</v>
      </c>
      <c r="D13" s="169">
        <f>'GREECE Ret'!D13</f>
        <v>1.8161962089374907E-2</v>
      </c>
      <c r="E13" s="169">
        <f>'GREECE Ret'!E13</f>
        <v>0</v>
      </c>
      <c r="F13" s="169">
        <f>'GREECE Ret'!F13</f>
        <v>-1.8779348242000977E-3</v>
      </c>
      <c r="G13" s="169">
        <f>'GREECE Ret'!G13</f>
        <v>3.7664827954768648E-3</v>
      </c>
      <c r="H13" s="169">
        <f>'GREECE Ret'!H13</f>
        <v>7.3072710595313843E-4</v>
      </c>
      <c r="J13" s="137">
        <f t="shared" si="4"/>
        <v>6.2354415438887366E-3</v>
      </c>
      <c r="L13" s="407" t="s">
        <v>432</v>
      </c>
      <c r="M13" s="200">
        <v>4.5194686817100874E-5</v>
      </c>
      <c r="N13" s="200">
        <v>7.1292136336399697E-5</v>
      </c>
      <c r="O13" s="202">
        <f>VARP('GREECE Markowitz'!$E$5:$E$250)</f>
        <v>2.5666917197007398E-4</v>
      </c>
      <c r="P13" s="200"/>
      <c r="Q13" s="200"/>
      <c r="R13" s="200"/>
    </row>
    <row r="14" spans="1:28">
      <c r="A14">
        <v>11</v>
      </c>
      <c r="B14" s="3">
        <f>'GREECE Ret'!A14</f>
        <v>43847</v>
      </c>
      <c r="C14" s="169">
        <f>'GREECE Ret'!C14</f>
        <v>-3.3544112883268237E-2</v>
      </c>
      <c r="D14" s="169">
        <f>'GREECE Ret'!D14</f>
        <v>0</v>
      </c>
      <c r="E14" s="169">
        <f>'GREECE Ret'!E14</f>
        <v>0</v>
      </c>
      <c r="F14" s="169">
        <f>'GREECE Ret'!F14</f>
        <v>1.8779348242001143E-3</v>
      </c>
      <c r="G14" s="169">
        <f>'GREECE Ret'!G14</f>
        <v>5.2493558861435238E-3</v>
      </c>
      <c r="H14" s="169">
        <f>'GREECE Ret'!H14</f>
        <v>1.4598542738656728E-3</v>
      </c>
      <c r="J14" s="137">
        <f t="shared" si="4"/>
        <v>-4.1594946498431538E-3</v>
      </c>
      <c r="L14" s="407" t="s">
        <v>433</v>
      </c>
      <c r="M14" s="200">
        <v>1.2060984839054932E-5</v>
      </c>
      <c r="N14" s="200">
        <v>4.9902234307064871E-5</v>
      </c>
      <c r="O14" s="200">
        <v>2.8367827303051033E-6</v>
      </c>
      <c r="P14" s="202">
        <f>VARP('GREECE Markowitz'!$F$5:$F$250)</f>
        <v>7.1136030857493865E-5</v>
      </c>
      <c r="Q14" s="200"/>
      <c r="R14" s="200"/>
    </row>
    <row r="15" spans="1:28">
      <c r="A15">
        <v>12</v>
      </c>
      <c r="B15" s="3">
        <f>'GREECE Ret'!A15</f>
        <v>43850</v>
      </c>
      <c r="C15" s="169">
        <f>'GREECE Ret'!C15</f>
        <v>-6.9690502033738664</v>
      </c>
      <c r="D15" s="169">
        <f>'GREECE Ret'!D15</f>
        <v>-1.1100833702391837E-3</v>
      </c>
      <c r="E15" s="169">
        <f>'GREECE Ret'!E15</f>
        <v>1.3513719166722855E-2</v>
      </c>
      <c r="F15" s="169">
        <f>'GREECE Ret'!F15</f>
        <v>0</v>
      </c>
      <c r="G15" s="169">
        <f>'GREECE Ret'!G15</f>
        <v>1.4947685892295046E-3</v>
      </c>
      <c r="H15" s="169">
        <f>'GREECE Ret'!H15</f>
        <v>2.1857932199802256E-3</v>
      </c>
      <c r="J15" s="137">
        <f t="shared" si="4"/>
        <v>-1.1588276676280287</v>
      </c>
      <c r="L15" s="407" t="s">
        <v>434</v>
      </c>
      <c r="M15" s="200">
        <v>1.3937494545042853E-4</v>
      </c>
      <c r="N15" s="200">
        <v>3.6186532451612117E-4</v>
      </c>
      <c r="O15" s="200">
        <v>6.6934158599658492E-5</v>
      </c>
      <c r="P15" s="200">
        <v>9.290237950731392E-5</v>
      </c>
      <c r="Q15" s="202">
        <f>VARP('GREECE Markowitz'!$G$5:$G$250)</f>
        <v>5.8695785255100856E-4</v>
      </c>
      <c r="R15" s="200"/>
    </row>
    <row r="16" spans="1:28" ht="15" thickBot="1">
      <c r="A16">
        <v>13</v>
      </c>
      <c r="B16" s="3">
        <f>'GREECE Ret'!A16</f>
        <v>43851</v>
      </c>
      <c r="C16" s="169">
        <f>'GREECE Ret'!C16</f>
        <v>6.9348461256030021</v>
      </c>
      <c r="D16" s="169">
        <f>'GREECE Ret'!D16</f>
        <v>-3.7092030657097336E-3</v>
      </c>
      <c r="E16" s="169">
        <f>'GREECE Ret'!E16</f>
        <v>0</v>
      </c>
      <c r="F16" s="169">
        <f>'GREECE Ret'!F16</f>
        <v>1.874414794350352E-3</v>
      </c>
      <c r="G16" s="169">
        <f>'GREECE Ret'!G16</f>
        <v>1.4925375905060505E-3</v>
      </c>
      <c r="H16" s="169">
        <f>'GREECE Ret'!H16</f>
        <v>1.4545457109943617E-3</v>
      </c>
      <c r="J16" s="137">
        <f t="shared" si="4"/>
        <v>1.1559930701055239</v>
      </c>
      <c r="L16" s="407" t="s">
        <v>435</v>
      </c>
      <c r="M16" s="201">
        <v>4.1314969042264235E-5</v>
      </c>
      <c r="N16" s="201">
        <v>8.3424276316912716E-5</v>
      </c>
      <c r="O16" s="201">
        <v>9.2885308540236318E-6</v>
      </c>
      <c r="P16" s="201">
        <v>6.1690140261307249E-5</v>
      </c>
      <c r="Q16" s="201">
        <v>1.5280228343347537E-4</v>
      </c>
      <c r="R16" s="203">
        <f>VARP('GREECE Markowitz'!$H$5:$H$250)</f>
        <v>8.026943066234548E-5</v>
      </c>
    </row>
    <row r="17" spans="1:31">
      <c r="A17">
        <v>14</v>
      </c>
      <c r="B17" s="3">
        <f>'GREECE Ret'!A17</f>
        <v>43852</v>
      </c>
      <c r="C17" s="169">
        <f>'GREECE Ret'!C17</f>
        <v>-6.8992189479598505</v>
      </c>
      <c r="D17" s="169">
        <f>'GREECE Ret'!D17</f>
        <v>6.0512688512274551E-3</v>
      </c>
      <c r="E17" s="169">
        <f>'GREECE Ret'!E17</f>
        <v>-2.0339684237122672E-2</v>
      </c>
      <c r="F17" s="169">
        <f>'GREECE Ret'!F17</f>
        <v>1.8709079358116025E-3</v>
      </c>
      <c r="G17" s="169">
        <f>'GREECE Ret'!G17</f>
        <v>-4.484312447328687E-3</v>
      </c>
      <c r="H17" s="169">
        <f>'GREECE Ret'!H17</f>
        <v>7.2648023536593198E-4</v>
      </c>
      <c r="J17" s="137">
        <f t="shared" si="4"/>
        <v>-1.1525657146036494</v>
      </c>
    </row>
    <row r="18" spans="1:31" ht="15" thickBot="1">
      <c r="A18">
        <v>15</v>
      </c>
      <c r="B18" s="3">
        <f>'GREECE Ret'!A18</f>
        <v>43853</v>
      </c>
      <c r="C18" s="169">
        <f>'GREECE Ret'!C18</f>
        <v>6.8992189479598505</v>
      </c>
      <c r="D18" s="169">
        <f>'GREECE Ret'!D18</f>
        <v>-1.2139378604471751E-2</v>
      </c>
      <c r="E18" s="169">
        <f>'GREECE Ret'!E18</f>
        <v>-6.8728792877620643E-3</v>
      </c>
      <c r="F18" s="169">
        <f>'GREECE Ret'!F18</f>
        <v>0</v>
      </c>
      <c r="G18" s="169">
        <f>'GREECE Ret'!G18</f>
        <v>1.0432285373406047E-2</v>
      </c>
      <c r="H18" s="169">
        <f>'GREECE Ret'!H18</f>
        <v>2.17627942259567E-3</v>
      </c>
      <c r="J18" s="137">
        <f t="shared" si="4"/>
        <v>1.1488025424772699</v>
      </c>
    </row>
    <row r="19" spans="1:31">
      <c r="A19">
        <v>16</v>
      </c>
      <c r="B19" s="3">
        <f>'GREECE Ret'!A19</f>
        <v>43854</v>
      </c>
      <c r="C19" s="169">
        <f>'GREECE Ret'!C19</f>
        <v>1.7000409434415741E-2</v>
      </c>
      <c r="D19" s="169">
        <f>'GREECE Ret'!D19</f>
        <v>1.3369845106465834E-2</v>
      </c>
      <c r="E19" s="169">
        <f>'GREECE Ret'!E19</f>
        <v>6.8728792877620504E-3</v>
      </c>
      <c r="F19" s="169">
        <f>'GREECE Ret'!F19</f>
        <v>5.5918132657779345E-3</v>
      </c>
      <c r="G19" s="169">
        <f>'GREECE Ret'!G19</f>
        <v>-1.1181629732186915E-2</v>
      </c>
      <c r="H19" s="169">
        <f>'GREECE Ret'!H19</f>
        <v>2.1715535135077109E-3</v>
      </c>
      <c r="J19" s="137">
        <f t="shared" si="4"/>
        <v>5.6374784792903926E-3</v>
      </c>
      <c r="M19" s="407" t="s">
        <v>430</v>
      </c>
      <c r="N19" s="407" t="s">
        <v>431</v>
      </c>
      <c r="O19" s="407" t="s">
        <v>432</v>
      </c>
      <c r="P19" s="407" t="s">
        <v>433</v>
      </c>
      <c r="Q19" s="407" t="s">
        <v>434</v>
      </c>
      <c r="R19" s="407" t="s">
        <v>435</v>
      </c>
      <c r="T19" s="174" t="s">
        <v>243</v>
      </c>
    </row>
    <row r="20" spans="1:31">
      <c r="A20">
        <v>17</v>
      </c>
      <c r="B20" s="3">
        <f>'GREECE Ret'!A20</f>
        <v>43857</v>
      </c>
      <c r="C20" s="169">
        <f>'GREECE Ret'!C20</f>
        <v>0</v>
      </c>
      <c r="D20" s="169">
        <f>'GREECE Ret'!D20</f>
        <v>2.4564001543234725E-3</v>
      </c>
      <c r="E20" s="169">
        <f>'GREECE Ret'!E20</f>
        <v>0</v>
      </c>
      <c r="F20" s="169">
        <f>'GREECE Ret'!F20</f>
        <v>0</v>
      </c>
      <c r="G20" s="169">
        <f>'GREECE Ret'!G20</f>
        <v>-3.0030052597695457E-3</v>
      </c>
      <c r="H20" s="169">
        <f>'GREECE Ret'!H20</f>
        <v>-1.4471782554660287E-3</v>
      </c>
      <c r="J20" s="137">
        <f t="shared" si="4"/>
        <v>-3.3229722681868369E-4</v>
      </c>
      <c r="L20" s="407" t="s">
        <v>430</v>
      </c>
      <c r="M20" s="202">
        <f>VARP('GREECE Markowitz'!$C$5:$C$250)</f>
        <v>2.9126642732560524</v>
      </c>
      <c r="N20" s="200">
        <f>M21</f>
        <v>1.4250227895002624E-4</v>
      </c>
      <c r="O20" s="200">
        <f>M22</f>
        <v>4.5194686817100874E-5</v>
      </c>
      <c r="P20" s="200">
        <f>M23</f>
        <v>1.2060984839054932E-5</v>
      </c>
      <c r="Q20" s="200">
        <f>M24</f>
        <v>1.3937494545042853E-4</v>
      </c>
      <c r="R20" s="200">
        <f>M25</f>
        <v>4.1314969042264235E-5</v>
      </c>
      <c r="T20" s="178">
        <f>1/6</f>
        <v>0.16666666666666666</v>
      </c>
      <c r="U20" s="407" t="s">
        <v>430</v>
      </c>
    </row>
    <row r="21" spans="1:31">
      <c r="A21">
        <v>18</v>
      </c>
      <c r="B21" s="3">
        <f>'GREECE Ret'!A21</f>
        <v>43858</v>
      </c>
      <c r="C21" s="169">
        <f>'GREECE Ret'!C21</f>
        <v>0</v>
      </c>
      <c r="D21" s="169">
        <f>'GREECE Ret'!D21</f>
        <v>0</v>
      </c>
      <c r="E21" s="169">
        <f>'GREECE Ret'!E21</f>
        <v>0</v>
      </c>
      <c r="F21" s="169">
        <f>'GREECE Ret'!F21</f>
        <v>0</v>
      </c>
      <c r="G21" s="169">
        <f>'GREECE Ret'!G21</f>
        <v>-2.2581868835919784E-3</v>
      </c>
      <c r="H21" s="169">
        <f>'GREECE Ret'!H21</f>
        <v>1.4471782554660718E-3</v>
      </c>
      <c r="J21" s="137">
        <f t="shared" si="4"/>
        <v>-1.3516810468765109E-4</v>
      </c>
      <c r="L21" s="407" t="s">
        <v>431</v>
      </c>
      <c r="M21" s="200">
        <v>1.4250227895002624E-4</v>
      </c>
      <c r="N21" s="202">
        <f>VARP('GREECE Markowitz'!$D$5:$D$250)</f>
        <v>5.9434493490380586E-4</v>
      </c>
      <c r="O21" s="200">
        <f>N22</f>
        <v>7.1292136336399697E-5</v>
      </c>
      <c r="P21" s="200">
        <f>N23</f>
        <v>4.9902234307064871E-5</v>
      </c>
      <c r="Q21" s="200">
        <f>N24</f>
        <v>3.6186532451612117E-4</v>
      </c>
      <c r="R21" s="200">
        <f>N25</f>
        <v>8.3424276316912716E-5</v>
      </c>
      <c r="T21" s="178">
        <f t="shared" ref="T21:T25" si="5">1/6</f>
        <v>0.16666666666666666</v>
      </c>
      <c r="U21" s="407" t="s">
        <v>431</v>
      </c>
      <c r="V21" t="s">
        <v>207</v>
      </c>
    </row>
    <row r="22" spans="1:31">
      <c r="A22">
        <v>19</v>
      </c>
      <c r="B22" s="3">
        <f>'GREECE Ret'!A22</f>
        <v>43859</v>
      </c>
      <c r="C22" s="169">
        <f>'GREECE Ret'!C22</f>
        <v>8.8845599224836817E-3</v>
      </c>
      <c r="D22" s="169">
        <f>'GREECE Ret'!D22</f>
        <v>-6.0289324418354466E-3</v>
      </c>
      <c r="E22" s="169">
        <f>'GREECE Ret'!E22</f>
        <v>0</v>
      </c>
      <c r="F22" s="169">
        <f>'GREECE Ret'!F22</f>
        <v>0</v>
      </c>
      <c r="G22" s="169">
        <f>'GREECE Ret'!G22</f>
        <v>-1.1368064828173216E-2</v>
      </c>
      <c r="H22" s="169">
        <f>'GREECE Ret'!H22</f>
        <v>-7.2332733714302797E-4</v>
      </c>
      <c r="J22" s="137">
        <f t="shared" si="4"/>
        <v>-1.539294114111335E-3</v>
      </c>
      <c r="L22" s="407" t="s">
        <v>432</v>
      </c>
      <c r="M22" s="200">
        <v>4.5194686817100874E-5</v>
      </c>
      <c r="N22" s="200">
        <v>7.1292136336399697E-5</v>
      </c>
      <c r="O22" s="202">
        <f>VARP('GREECE Markowitz'!$E$5:$E$250)</f>
        <v>2.5666917197007398E-4</v>
      </c>
      <c r="P22" s="200">
        <f>O23</f>
        <v>2.8367827303051033E-6</v>
      </c>
      <c r="Q22" s="200">
        <f>O24</f>
        <v>6.6934158599658492E-5</v>
      </c>
      <c r="R22" s="200">
        <f>O25</f>
        <v>9.2885308540236318E-6</v>
      </c>
      <c r="T22" s="178">
        <f t="shared" si="5"/>
        <v>0.16666666666666666</v>
      </c>
      <c r="U22" s="407" t="s">
        <v>432</v>
      </c>
      <c r="V22" t="s">
        <v>208</v>
      </c>
      <c r="W22" t="s">
        <v>209</v>
      </c>
    </row>
    <row r="23" spans="1:31">
      <c r="A23">
        <v>20</v>
      </c>
      <c r="B23" s="3">
        <f>'GREECE Ret'!A23</f>
        <v>43860</v>
      </c>
      <c r="C23" s="169">
        <f>'GREECE Ret'!C23</f>
        <v>-8.8845599224836418E-3</v>
      </c>
      <c r="D23" s="169">
        <f>'GREECE Ret'!D23</f>
        <v>-1.8308002486862353E-2</v>
      </c>
      <c r="E23" s="169">
        <f>'GREECE Ret'!E23</f>
        <v>-6.8728792877620643E-3</v>
      </c>
      <c r="F23" s="169">
        <f>'GREECE Ret'!F23</f>
        <v>0</v>
      </c>
      <c r="G23" s="169">
        <f>'GREECE Ret'!G23</f>
        <v>-1.1498785187590396E-2</v>
      </c>
      <c r="H23" s="169">
        <f>'GREECE Ret'!H23</f>
        <v>-1.4482261763647637E-3</v>
      </c>
      <c r="J23" s="137">
        <f t="shared" si="4"/>
        <v>-7.835408843510536E-3</v>
      </c>
      <c r="L23" s="407" t="s">
        <v>433</v>
      </c>
      <c r="M23" s="200">
        <v>1.2060984839054932E-5</v>
      </c>
      <c r="N23" s="200">
        <v>4.9902234307064871E-5</v>
      </c>
      <c r="O23" s="200">
        <v>2.8367827303051033E-6</v>
      </c>
      <c r="P23" s="202">
        <f>VARP('GREECE Markowitz'!$F$5:$F$250)</f>
        <v>7.1136030857493865E-5</v>
      </c>
      <c r="Q23" s="200">
        <f>P24</f>
        <v>9.290237950731392E-5</v>
      </c>
      <c r="R23" s="200">
        <f>P25</f>
        <v>6.1690140261307249E-5</v>
      </c>
      <c r="T23" s="178">
        <f t="shared" si="5"/>
        <v>0.16666666666666666</v>
      </c>
      <c r="U23" s="407" t="s">
        <v>433</v>
      </c>
      <c r="V23" t="s">
        <v>210</v>
      </c>
      <c r="W23" t="s">
        <v>211</v>
      </c>
    </row>
    <row r="24" spans="1:31">
      <c r="A24">
        <v>21</v>
      </c>
      <c r="B24" s="3">
        <f>'GREECE Ret'!A24</f>
        <v>43861</v>
      </c>
      <c r="C24" s="169">
        <f>'GREECE Ret'!C24</f>
        <v>-2.6119013650850155E-2</v>
      </c>
      <c r="D24" s="169">
        <f>'GREECE Ret'!D24</f>
        <v>2.3852876791824939E-3</v>
      </c>
      <c r="E24" s="169">
        <f>'GREECE Ret'!E24</f>
        <v>0</v>
      </c>
      <c r="F24" s="169">
        <f>'GREECE Ret'!F24</f>
        <v>-1.8604656529196783E-3</v>
      </c>
      <c r="G24" s="169">
        <f>'GREECE Ret'!G24</f>
        <v>-6.187181377256535E-3</v>
      </c>
      <c r="H24" s="169">
        <f>'GREECE Ret'!H24</f>
        <v>-1.4503265776466359E-3</v>
      </c>
      <c r="J24" s="137">
        <f t="shared" si="4"/>
        <v>-5.5386165965817516E-3</v>
      </c>
      <c r="L24" s="407" t="s">
        <v>434</v>
      </c>
      <c r="M24" s="200">
        <v>1.3937494545042853E-4</v>
      </c>
      <c r="N24" s="200">
        <v>3.6186532451612117E-4</v>
      </c>
      <c r="O24" s="200">
        <v>6.6934158599658492E-5</v>
      </c>
      <c r="P24" s="200">
        <v>9.290237950731392E-5</v>
      </c>
      <c r="Q24" s="202">
        <f>VARP('GREECE Markowitz'!$G$5:$G$250)</f>
        <v>5.8695785255100856E-4</v>
      </c>
      <c r="R24" s="200">
        <f>Q25</f>
        <v>1.5280228343347537E-4</v>
      </c>
      <c r="T24" s="178">
        <f t="shared" si="5"/>
        <v>0.16666666666666666</v>
      </c>
      <c r="U24" s="407" t="s">
        <v>434</v>
      </c>
    </row>
    <row r="25" spans="1:31" ht="15" thickBot="1">
      <c r="A25">
        <v>22</v>
      </c>
      <c r="B25" s="3">
        <f>'GREECE Ret'!A25</f>
        <v>43864</v>
      </c>
      <c r="C25" s="169">
        <f>'GREECE Ret'!C25</f>
        <v>9.1186042164343381E-3</v>
      </c>
      <c r="D25" s="169">
        <f>'GREECE Ret'!D25</f>
        <v>0</v>
      </c>
      <c r="E25" s="169">
        <f>'GREECE Ret'!E25</f>
        <v>2.7212563524884794E-2</v>
      </c>
      <c r="F25" s="169">
        <f>'GREECE Ret'!F25</f>
        <v>3.7174764001323521E-3</v>
      </c>
      <c r="G25" s="169">
        <f>'GREECE Ret'!G25</f>
        <v>1.3102306897189067E-2</v>
      </c>
      <c r="H25" s="169">
        <f>'GREECE Ret'!H25</f>
        <v>2.8985527540114791E-3</v>
      </c>
      <c r="J25" s="137">
        <f t="shared" si="4"/>
        <v>9.3415839654420046E-3</v>
      </c>
      <c r="L25" s="407" t="s">
        <v>435</v>
      </c>
      <c r="M25" s="201">
        <v>4.1314969042264235E-5</v>
      </c>
      <c r="N25" s="201">
        <v>8.3424276316912716E-5</v>
      </c>
      <c r="O25" s="201">
        <v>9.2885308540236318E-6</v>
      </c>
      <c r="P25" s="201">
        <v>6.1690140261307249E-5</v>
      </c>
      <c r="Q25" s="201">
        <v>1.5280228343347537E-4</v>
      </c>
      <c r="R25" s="203">
        <f>VARP('GREECE Markowitz'!$H$5:$H$250)</f>
        <v>8.026943066234548E-5</v>
      </c>
      <c r="T25" s="178">
        <f t="shared" si="5"/>
        <v>0.16666666666666666</v>
      </c>
      <c r="U25" s="407" t="s">
        <v>435</v>
      </c>
      <c r="V25" t="s">
        <v>212</v>
      </c>
    </row>
    <row r="26" spans="1:31">
      <c r="A26">
        <v>23</v>
      </c>
      <c r="B26" s="3">
        <f>'GREECE Ret'!A26</f>
        <v>43865</v>
      </c>
      <c r="C26" s="169">
        <f>'GREECE Ret'!C26</f>
        <v>0</v>
      </c>
      <c r="D26" s="169">
        <f>'GREECE Ret'!D26</f>
        <v>2.3055061816197597E-2</v>
      </c>
      <c r="E26" s="169">
        <f>'GREECE Ret'!E26</f>
        <v>6.6889881507967101E-3</v>
      </c>
      <c r="F26" s="169">
        <f>'GREECE Ret'!F26</f>
        <v>0</v>
      </c>
      <c r="G26" s="169">
        <f>'GREECE Ret'!G26</f>
        <v>5.3455644664198981E-3</v>
      </c>
      <c r="H26" s="169">
        <f>'GREECE Ret'!H26</f>
        <v>1.4461318499997134E-3</v>
      </c>
      <c r="J26" s="137">
        <f t="shared" si="4"/>
        <v>6.089291047235653E-3</v>
      </c>
      <c r="T26" s="178">
        <f>SUM(v)</f>
        <v>0.99999999999999989</v>
      </c>
      <c r="U26" s="175"/>
    </row>
    <row r="27" spans="1:31">
      <c r="A27">
        <v>24</v>
      </c>
      <c r="B27" s="3">
        <f>'GREECE Ret'!A27</f>
        <v>43866</v>
      </c>
      <c r="C27" s="169">
        <f>'GREECE Ret'!C27</f>
        <v>2.588496935689942E-2</v>
      </c>
      <c r="D27" s="169">
        <f>'GREECE Ret'!D27</f>
        <v>1.5562624122283398E-2</v>
      </c>
      <c r="E27" s="169">
        <f>'GREECE Ret'!E27</f>
        <v>0</v>
      </c>
      <c r="F27" s="169">
        <f>'GREECE Ret'!F27</f>
        <v>1.8535686493230564E-3</v>
      </c>
      <c r="G27" s="169">
        <f>'GREECE Ret'!G27</f>
        <v>-7.6190479876191359E-4</v>
      </c>
      <c r="H27" s="169">
        <f>'GREECE Ret'!H27</f>
        <v>2.886004889135073E-3</v>
      </c>
      <c r="J27" s="137">
        <f t="shared" si="4"/>
        <v>7.5708770364798393E-3</v>
      </c>
      <c r="L27" s="2" t="s">
        <v>202</v>
      </c>
      <c r="P27" s="179"/>
      <c r="U27" t="s">
        <v>213</v>
      </c>
    </row>
    <row r="28" spans="1:31">
      <c r="A28">
        <v>25</v>
      </c>
      <c r="B28" s="3">
        <f>'GREECE Ret'!A28</f>
        <v>43867</v>
      </c>
      <c r="C28" s="169">
        <f>'GREECE Ret'!C28</f>
        <v>-8.8845599224836418E-3</v>
      </c>
      <c r="D28" s="169">
        <f>'GREECE Ret'!D28</f>
        <v>1.4016401973535783E-2</v>
      </c>
      <c r="E28" s="169">
        <f>'GREECE Ret'!E28</f>
        <v>0</v>
      </c>
      <c r="F28" s="169">
        <f>'GREECE Ret'!F28</f>
        <v>3.6968618813259814E-3</v>
      </c>
      <c r="G28" s="169">
        <f>'GREECE Ret'!G28</f>
        <v>-1.1498785187590396E-2</v>
      </c>
      <c r="H28" s="169">
        <f>'GREECE Ret'!H28</f>
        <v>1.4398850579875444E-3</v>
      </c>
      <c r="J28" s="137">
        <f t="shared" si="4"/>
        <v>-2.0503269953745472E-4</v>
      </c>
      <c r="L28" s="2" t="s">
        <v>214</v>
      </c>
      <c r="P28" s="179"/>
      <c r="S28">
        <f t="array" ref="S28">SUM(TRANSPOSE(Wr)*AER)</f>
        <v>-3.9783806104772357E-3</v>
      </c>
      <c r="T28" s="180"/>
      <c r="U28" s="181" t="s">
        <v>215</v>
      </c>
    </row>
    <row r="29" spans="1:31">
      <c r="A29">
        <v>26</v>
      </c>
      <c r="B29" s="3">
        <f>'GREECE Ret'!A29</f>
        <v>43868</v>
      </c>
      <c r="C29" s="169">
        <f>'GREECE Ret'!C29</f>
        <v>-6.916219357394267</v>
      </c>
      <c r="D29" s="169">
        <f>'GREECE Ret'!D29</f>
        <v>-2.1159721893946531E-2</v>
      </c>
      <c r="E29" s="169">
        <f>'GREECE Ret'!E29</f>
        <v>-1.3423020332140661E-2</v>
      </c>
      <c r="F29" s="169">
        <f>'GREECE Ret'!F29</f>
        <v>0</v>
      </c>
      <c r="G29" s="169">
        <f>'GREECE Ret'!G29</f>
        <v>-6.9632776521449894E-3</v>
      </c>
      <c r="H29" s="169">
        <f>'GREECE Ret'!H29</f>
        <v>0</v>
      </c>
      <c r="J29" s="137">
        <f t="shared" si="4"/>
        <v>-1.1596275628787498</v>
      </c>
      <c r="L29" t="s">
        <v>216</v>
      </c>
      <c r="M29" t="s">
        <v>217</v>
      </c>
      <c r="P29" s="179"/>
      <c r="R29" t="s">
        <v>468</v>
      </c>
      <c r="S29">
        <f t="array" ref="S29">MMULT(MMULT(TRANSPOSE(Wr),COVij),Wr)</f>
        <v>8.1025567302803331E-2</v>
      </c>
      <c r="T29" s="198"/>
      <c r="U29" s="181" t="s">
        <v>218</v>
      </c>
    </row>
    <row r="30" spans="1:31">
      <c r="A30">
        <v>27</v>
      </c>
      <c r="B30" s="3">
        <f>'GREECE Ret'!A30</f>
        <v>43871</v>
      </c>
      <c r="C30" s="169">
        <f>'GREECE Ret'!C30</f>
        <v>0</v>
      </c>
      <c r="D30" s="169">
        <f>'GREECE Ret'!D30</f>
        <v>9.4328913248874456E-3</v>
      </c>
      <c r="E30" s="169">
        <f>'GREECE Ret'!E30</f>
        <v>-1.3605652055778598E-2</v>
      </c>
      <c r="F30" s="169">
        <f>'GREECE Ret'!F30</f>
        <v>1.843318494289093E-3</v>
      </c>
      <c r="G30" s="169">
        <f>'GREECE Ret'!G30</f>
        <v>1.3878403172077445E-2</v>
      </c>
      <c r="H30" s="169">
        <f>'GREECE Ret'!H30</f>
        <v>2.1559476550681131E-3</v>
      </c>
      <c r="J30" s="137">
        <f t="shared" si="4"/>
        <v>2.2841514317572496E-3</v>
      </c>
      <c r="L30" t="s">
        <v>210</v>
      </c>
      <c r="M30" t="s">
        <v>211</v>
      </c>
      <c r="P30" s="179"/>
      <c r="R30" t="s">
        <v>469</v>
      </c>
      <c r="S30">
        <f>SQRT(S29)</f>
        <v>0.28464990304372728</v>
      </c>
      <c r="T30" s="180"/>
      <c r="U30" s="181" t="s">
        <v>219</v>
      </c>
    </row>
    <row r="31" spans="1:31">
      <c r="A31">
        <v>28</v>
      </c>
      <c r="B31" s="3">
        <f>'GREECE Ret'!A31</f>
        <v>43872</v>
      </c>
      <c r="C31" s="169">
        <f>'GREECE Ret'!C31</f>
        <v>3.4401426717332317E-2</v>
      </c>
      <c r="D31" s="169">
        <f>'GREECE Ret'!D31</f>
        <v>1.1726830569059137E-2</v>
      </c>
      <c r="E31" s="169">
        <f>'GREECE Ret'!E31</f>
        <v>-6.8728792877620643E-3</v>
      </c>
      <c r="F31" s="169">
        <f>'GREECE Ret'!F31</f>
        <v>1.8399269220072951E-3</v>
      </c>
      <c r="G31" s="169">
        <f>'GREECE Ret'!G31</f>
        <v>3.0581063588208724E-3</v>
      </c>
      <c r="H31" s="169">
        <f>'GREECE Ret'!H31</f>
        <v>4.2980008856754615E-3</v>
      </c>
      <c r="J31" s="137">
        <f t="shared" si="4"/>
        <v>8.0752353608555035E-3</v>
      </c>
      <c r="L31" t="s">
        <v>212</v>
      </c>
      <c r="P31" s="179"/>
    </row>
    <row r="32" spans="1:31">
      <c r="A32">
        <v>29</v>
      </c>
      <c r="B32" s="3">
        <f>'GREECE Ret'!A32</f>
        <v>43873</v>
      </c>
      <c r="C32" s="169">
        <f>'GREECE Ret'!C32</f>
        <v>6.9489250391118791</v>
      </c>
      <c r="D32" s="169">
        <f>'GREECE Ret'!D32</f>
        <v>-6.923747367970602E-3</v>
      </c>
      <c r="E32" s="169">
        <f>'GREECE Ret'!E32</f>
        <v>2.7212563524884794E-2</v>
      </c>
      <c r="F32" s="169">
        <f>'GREECE Ret'!F32</f>
        <v>1.8365478073013304E-3</v>
      </c>
      <c r="G32" s="169">
        <f>'GREECE Ret'!G32</f>
        <v>7.6306756850264858E-4</v>
      </c>
      <c r="H32" s="169">
        <f>'GREECE Ret'!H32</f>
        <v>7.1454093786885034E-4</v>
      </c>
      <c r="J32" s="137">
        <f t="shared" si="4"/>
        <v>1.1620880019304112</v>
      </c>
      <c r="P32" s="179"/>
      <c r="T32" t="s">
        <v>242</v>
      </c>
      <c r="Y32" s="13"/>
      <c r="Z32" s="13"/>
      <c r="AA32" s="13"/>
      <c r="AB32" s="13"/>
      <c r="AC32" s="13"/>
      <c r="AD32" s="13"/>
      <c r="AE32" s="13"/>
    </row>
    <row r="33" spans="1:31">
      <c r="A33">
        <v>30</v>
      </c>
      <c r="B33" s="3">
        <f>'GREECE Ret'!A33</f>
        <v>43874</v>
      </c>
      <c r="C33" s="169">
        <f>'GREECE Ret'!C33</f>
        <v>1.5639693206310187E-2</v>
      </c>
      <c r="D33" s="169">
        <f>'GREECE Ret'!D33</f>
        <v>9.3001743418703459E-3</v>
      </c>
      <c r="E33" s="169">
        <f>'GREECE Ret'!E33</f>
        <v>0</v>
      </c>
      <c r="F33" s="169">
        <f>'GREECE Ret'!F33</f>
        <v>0</v>
      </c>
      <c r="G33" s="169">
        <f>'GREECE Ret'!G33</f>
        <v>4.5662179795811844E-3</v>
      </c>
      <c r="H33" s="169">
        <f>'GREECE Ret'!H33</f>
        <v>0</v>
      </c>
      <c r="J33" s="137">
        <f t="shared" si="4"/>
        <v>4.9176809212936193E-3</v>
      </c>
      <c r="T33" t="s">
        <v>241</v>
      </c>
      <c r="X33" s="13"/>
      <c r="Y33" s="13"/>
      <c r="Z33" s="177"/>
      <c r="AA33" s="177"/>
      <c r="AB33" s="177"/>
      <c r="AC33" s="177"/>
      <c r="AD33" s="177"/>
      <c r="AE33" s="13"/>
    </row>
    <row r="34" spans="1:31">
      <c r="A34">
        <v>31</v>
      </c>
      <c r="B34" s="3">
        <f>'GREECE Ret'!A34</f>
        <v>43875</v>
      </c>
      <c r="C34" s="169">
        <f>'GREECE Ret'!C34</f>
        <v>1.5848192240023713E-2</v>
      </c>
      <c r="D34" s="169">
        <f>'GREECE Ret'!D34</f>
        <v>8.1555915670703596E-3</v>
      </c>
      <c r="E34" s="169">
        <f>'GREECE Ret'!E34</f>
        <v>0</v>
      </c>
      <c r="F34" s="169">
        <f>'GREECE Ret'!F34</f>
        <v>-1.8365478073013922E-3</v>
      </c>
      <c r="G34" s="169">
        <f>'GREECE Ret'!G34</f>
        <v>-3.0418274404847771E-3</v>
      </c>
      <c r="H34" s="169">
        <f>'GREECE Ret'!H34</f>
        <v>-7.1454093786876014E-4</v>
      </c>
      <c r="J34" s="137">
        <f t="shared" si="4"/>
        <v>3.0684779369065233E-3</v>
      </c>
      <c r="X34" s="13"/>
      <c r="Y34" s="177"/>
      <c r="Z34" s="177"/>
      <c r="AA34" s="177"/>
      <c r="AB34" s="177"/>
      <c r="AC34" s="177"/>
      <c r="AD34" s="177"/>
      <c r="AE34" s="13"/>
    </row>
    <row r="35" spans="1:31">
      <c r="A35">
        <v>32</v>
      </c>
      <c r="B35" s="3">
        <f>'GREECE Ret'!A35</f>
        <v>43878</v>
      </c>
      <c r="C35" s="169">
        <f>'GREECE Ret'!C35</f>
        <v>0</v>
      </c>
      <c r="D35" s="169">
        <f>'GREECE Ret'!D35</f>
        <v>9.1399745727237074E-3</v>
      </c>
      <c r="E35" s="169">
        <f>'GREECE Ret'!E35</f>
        <v>0</v>
      </c>
      <c r="F35" s="169">
        <f>'GREECE Ret'!F35</f>
        <v>0</v>
      </c>
      <c r="G35" s="169">
        <f>'GREECE Ret'!G35</f>
        <v>-9.1813957902909544E-3</v>
      </c>
      <c r="H35" s="169">
        <f>'GREECE Ret'!H35</f>
        <v>-3.580383345012087E-3</v>
      </c>
      <c r="J35" s="137">
        <f t="shared" si="4"/>
        <v>-6.0363409376322237E-4</v>
      </c>
      <c r="P35" s="183"/>
      <c r="X35" s="13"/>
      <c r="Y35" s="175"/>
      <c r="Z35" s="166"/>
      <c r="AA35" s="184"/>
      <c r="AB35" s="184"/>
      <c r="AC35" s="184"/>
      <c r="AD35" s="184"/>
      <c r="AE35" s="13"/>
    </row>
    <row r="36" spans="1:31" ht="15" thickBot="1">
      <c r="A36">
        <v>33</v>
      </c>
      <c r="B36" s="3">
        <f>'GREECE Ret'!A36</f>
        <v>43879</v>
      </c>
      <c r="C36" s="169">
        <f>'GREECE Ret'!C36</f>
        <v>-6.447862475828943E-2</v>
      </c>
      <c r="D36" s="169">
        <f>'GREECE Ret'!D36</f>
        <v>-3.3884474787798748E-3</v>
      </c>
      <c r="E36" s="169">
        <f>'GREECE Ret'!E36</f>
        <v>-2.72125635248847E-2</v>
      </c>
      <c r="F36" s="169">
        <f>'GREECE Ret'!F36</f>
        <v>0</v>
      </c>
      <c r="G36" s="169">
        <f>'GREECE Ret'!G36</f>
        <v>4.6012351117166563E-3</v>
      </c>
      <c r="H36" s="169">
        <f>'GREECE Ret'!H36</f>
        <v>1.433692001848616E-3</v>
      </c>
      <c r="J36" s="137">
        <f t="shared" si="4"/>
        <v>-1.4840784774731455E-2</v>
      </c>
      <c r="L36" s="176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X36" s="13"/>
      <c r="Y36" s="175"/>
      <c r="Z36" s="184"/>
      <c r="AA36" s="166"/>
      <c r="AB36" s="184"/>
      <c r="AC36" s="184"/>
      <c r="AD36" s="184"/>
      <c r="AE36" s="13"/>
    </row>
    <row r="37" spans="1:31">
      <c r="A37">
        <v>34</v>
      </c>
      <c r="B37" s="3">
        <f>'GREECE Ret'!A37</f>
        <v>43880</v>
      </c>
      <c r="C37" s="169">
        <f>'GREECE Ret'!C37</f>
        <v>5.6812296342916332E-2</v>
      </c>
      <c r="D37" s="169">
        <f>'GREECE Ret'!D37</f>
        <v>1.0246945737994371E-2</v>
      </c>
      <c r="E37" s="169">
        <f>'GREECE Ret'!E37</f>
        <v>0</v>
      </c>
      <c r="F37" s="169">
        <f>'GREECE Ret'!F37</f>
        <v>0</v>
      </c>
      <c r="G37" s="169">
        <f>'GREECE Ret'!G37</f>
        <v>-3.8328908557074405E-3</v>
      </c>
      <c r="H37" s="169">
        <f>'GREECE Ret'!H37</f>
        <v>-7.1658906685194391E-4</v>
      </c>
      <c r="J37" s="137">
        <f t="shared" si="4"/>
        <v>1.0418293693058552E-2</v>
      </c>
      <c r="X37" s="13"/>
      <c r="Y37" s="175"/>
      <c r="Z37" s="184"/>
      <c r="AA37" s="184"/>
      <c r="AB37" s="166"/>
      <c r="AC37" s="184"/>
      <c r="AD37" s="184"/>
      <c r="AE37" s="13"/>
    </row>
    <row r="38" spans="1:31">
      <c r="A38">
        <v>35</v>
      </c>
      <c r="B38" s="3">
        <f>'GREECE Ret'!A38</f>
        <v>43881</v>
      </c>
      <c r="C38" s="169">
        <f>'GREECE Ret'!C38</f>
        <v>-8.1818638246506543E-3</v>
      </c>
      <c r="D38" s="169">
        <f>'GREECE Ret'!D38</f>
        <v>1.0143009965054765E-2</v>
      </c>
      <c r="E38" s="169">
        <f>'GREECE Ret'!E38</f>
        <v>0</v>
      </c>
      <c r="F38" s="169">
        <f>'GREECE Ret'!F38</f>
        <v>0</v>
      </c>
      <c r="G38" s="169">
        <f>'GREECE Ret'!G38</f>
        <v>-2.0171358863779312E-2</v>
      </c>
      <c r="H38" s="169">
        <f>'GREECE Ret'!H38</f>
        <v>-2.8715023320230767E-3</v>
      </c>
      <c r="J38" s="137">
        <f t="shared" si="4"/>
        <v>-3.5136191758997136E-3</v>
      </c>
      <c r="L38" s="186" t="s">
        <v>220</v>
      </c>
      <c r="P38" t="s">
        <v>221</v>
      </c>
      <c r="T38" t="s">
        <v>222</v>
      </c>
      <c r="X38" s="13"/>
      <c r="Y38" s="175"/>
      <c r="Z38" s="184"/>
      <c r="AA38" s="184"/>
      <c r="AB38" s="184"/>
      <c r="AC38" s="184"/>
      <c r="AD38" s="184"/>
      <c r="AE38" s="13"/>
    </row>
    <row r="39" spans="1:31" ht="15" thickBot="1">
      <c r="A39">
        <v>36</v>
      </c>
      <c r="B39" s="3">
        <f>'GREECE Ret'!A39</f>
        <v>43882</v>
      </c>
      <c r="C39" s="169">
        <f>'GREECE Ret'!C39</f>
        <v>0</v>
      </c>
      <c r="D39" s="169">
        <f>'GREECE Ret'!D39</f>
        <v>-5.6351135258650232E-3</v>
      </c>
      <c r="E39" s="169">
        <f>'GREECE Ret'!E39</f>
        <v>-6.9204428445737952E-3</v>
      </c>
      <c r="F39" s="169">
        <f>'GREECE Ret'!F39</f>
        <v>-5.529968009461198E-3</v>
      </c>
      <c r="G39" s="169">
        <f>'GREECE Ret'!G39</f>
        <v>-8.3313463516693345E-2</v>
      </c>
      <c r="H39" s="169">
        <f>'GREECE Ret'!H39</f>
        <v>-1.6673093740947199E-2</v>
      </c>
      <c r="J39" s="137">
        <f t="shared" si="4"/>
        <v>-1.9678680272923427E-2</v>
      </c>
      <c r="L39" s="186"/>
      <c r="M39" s="186"/>
      <c r="N39" s="186"/>
      <c r="O39" s="479" t="s">
        <v>223</v>
      </c>
      <c r="P39" s="479"/>
      <c r="Q39" s="479"/>
      <c r="R39" s="479"/>
      <c r="T39" s="479" t="s">
        <v>224</v>
      </c>
      <c r="U39" s="479"/>
      <c r="V39" s="479"/>
      <c r="W39" s="187"/>
      <c r="X39" s="13"/>
      <c r="Y39" s="175"/>
      <c r="Z39" s="184"/>
      <c r="AA39" s="184"/>
      <c r="AB39" s="184"/>
      <c r="AC39" s="166"/>
      <c r="AD39" s="184"/>
      <c r="AE39" s="13"/>
    </row>
    <row r="40" spans="1:31">
      <c r="A40">
        <v>37</v>
      </c>
      <c r="B40" s="3">
        <f>'GREECE Ret'!A40</f>
        <v>43885</v>
      </c>
      <c r="C40" s="169">
        <f>'GREECE Ret'!C40</f>
        <v>-4.051776573786605E-2</v>
      </c>
      <c r="D40" s="169">
        <f>'GREECE Ret'!D40</f>
        <v>-8.4801639635570844E-2</v>
      </c>
      <c r="E40" s="169">
        <f>'GREECE Ret'!E40</f>
        <v>0</v>
      </c>
      <c r="F40" s="169">
        <f>'GREECE Ret'!F40</f>
        <v>-3.7037079374844144E-3</v>
      </c>
      <c r="G40" s="169">
        <f>'GREECE Ret'!G40</f>
        <v>2.0236778287352916E-2</v>
      </c>
      <c r="H40" s="169">
        <f>'GREECE Ret'!H40</f>
        <v>7.3072710595313843E-4</v>
      </c>
      <c r="J40" s="137">
        <f t="shared" si="4"/>
        <v>-1.8009267986269211E-2</v>
      </c>
      <c r="L40" s="186"/>
      <c r="M40" s="188" t="s">
        <v>225</v>
      </c>
      <c r="N40" s="186"/>
      <c r="O40" s="188" t="s">
        <v>226</v>
      </c>
      <c r="P40" s="188" t="s">
        <v>227</v>
      </c>
      <c r="Q40" s="189" t="s">
        <v>228</v>
      </c>
      <c r="R40" s="188" t="s">
        <v>229</v>
      </c>
      <c r="S40" s="190"/>
      <c r="T40" s="188" t="s">
        <v>227</v>
      </c>
      <c r="U40" s="189" t="s">
        <v>228</v>
      </c>
      <c r="V40" s="188" t="s">
        <v>229</v>
      </c>
      <c r="X40" s="13"/>
      <c r="Y40" s="175"/>
      <c r="Z40" s="184"/>
      <c r="AA40" s="184"/>
      <c r="AB40" s="184"/>
      <c r="AC40" s="184"/>
      <c r="AD40" s="166"/>
      <c r="AE40" s="13"/>
    </row>
    <row r="41" spans="1:31">
      <c r="A41">
        <v>38</v>
      </c>
      <c r="B41" s="3">
        <f>'GREECE Ret'!A41</f>
        <v>43886</v>
      </c>
      <c r="C41" s="169">
        <f>'GREECE Ret'!C41</f>
        <v>8.5187453163279546E-3</v>
      </c>
      <c r="D41" s="169">
        <f>'GREECE Ret'!D41</f>
        <v>3.8539703397216345E-2</v>
      </c>
      <c r="E41" s="169">
        <f>'GREECE Ret'!E41</f>
        <v>0</v>
      </c>
      <c r="F41" s="169">
        <f>'GREECE Ret'!F41</f>
        <v>-5.581409838195041E-3</v>
      </c>
      <c r="G41" s="169">
        <f>'GREECE Ret'!G41</f>
        <v>-2.5360615287222301E-2</v>
      </c>
      <c r="H41" s="169">
        <f>'GREECE Ret'!H41</f>
        <v>-1.0279091974647478E-2</v>
      </c>
      <c r="J41" s="137">
        <f t="shared" si="4"/>
        <v>9.7288860224657887E-4</v>
      </c>
      <c r="M41" s="188" t="s">
        <v>195</v>
      </c>
      <c r="O41" s="188" t="s">
        <v>230</v>
      </c>
      <c r="P41" s="188" t="s">
        <v>231</v>
      </c>
      <c r="Q41" s="188" t="s">
        <v>232</v>
      </c>
      <c r="R41" s="188" t="s">
        <v>232</v>
      </c>
      <c r="S41" s="190"/>
      <c r="T41" s="188" t="s">
        <v>231</v>
      </c>
      <c r="U41" s="188" t="s">
        <v>232</v>
      </c>
      <c r="V41" s="188" t="s">
        <v>232</v>
      </c>
      <c r="X41" s="13"/>
      <c r="Y41" s="13"/>
      <c r="Z41" s="13"/>
      <c r="AA41" s="13"/>
      <c r="AB41" s="13"/>
      <c r="AC41" s="13"/>
      <c r="AD41" s="13"/>
      <c r="AE41" s="13"/>
    </row>
    <row r="42" spans="1:31">
      <c r="A42">
        <v>39</v>
      </c>
      <c r="B42" s="3">
        <f>'GREECE Ret'!A42</f>
        <v>43887</v>
      </c>
      <c r="C42" s="169">
        <f>'GREECE Ret'!C42</f>
        <v>-1.6631412096727669E-2</v>
      </c>
      <c r="D42" s="169">
        <f>'GREECE Ret'!D42</f>
        <v>-4.105353076426161E-2</v>
      </c>
      <c r="E42" s="169">
        <f>'GREECE Ret'!E42</f>
        <v>0</v>
      </c>
      <c r="F42" s="169">
        <f>'GREECE Ret'!F42</f>
        <v>-5.6127369049575482E-3</v>
      </c>
      <c r="G42" s="169">
        <f>'GREECE Ret'!G42</f>
        <v>-5.2736296080943233E-2</v>
      </c>
      <c r="H42" s="169">
        <f>'GREECE Ret'!H42</f>
        <v>-1.4121379217210385E-2</v>
      </c>
      <c r="J42" s="137">
        <f t="shared" si="4"/>
        <v>-2.1692559177350076E-2</v>
      </c>
      <c r="L42" s="191" t="s">
        <v>233</v>
      </c>
      <c r="M42" s="191"/>
      <c r="N42" s="191" t="s">
        <v>233</v>
      </c>
      <c r="O42" s="191" t="s">
        <v>234</v>
      </c>
      <c r="P42" s="191" t="s">
        <v>234</v>
      </c>
      <c r="Q42" s="191" t="s">
        <v>234</v>
      </c>
      <c r="R42" s="191" t="s">
        <v>234</v>
      </c>
      <c r="S42" s="191" t="s">
        <v>233</v>
      </c>
      <c r="T42" s="191" t="s">
        <v>234</v>
      </c>
      <c r="U42" s="191" t="s">
        <v>234</v>
      </c>
      <c r="V42" s="191" t="s">
        <v>234</v>
      </c>
      <c r="X42" s="13"/>
      <c r="Y42" s="177"/>
      <c r="Z42" s="177"/>
      <c r="AA42" s="177"/>
      <c r="AB42" s="177"/>
      <c r="AC42" s="177"/>
      <c r="AD42" s="177"/>
      <c r="AE42" s="13"/>
    </row>
    <row r="43" spans="1:31">
      <c r="A43">
        <v>40</v>
      </c>
      <c r="B43" s="3">
        <f>'GREECE Ret'!A43</f>
        <v>43888</v>
      </c>
      <c r="C43" s="169">
        <f>'GREECE Ret'!C43</f>
        <v>0</v>
      </c>
      <c r="D43" s="169">
        <f>'GREECE Ret'!D43</f>
        <v>-2.7559794793076572E-2</v>
      </c>
      <c r="E43" s="169">
        <f>'GREECE Ret'!E43</f>
        <v>-2.8170876966696335E-2</v>
      </c>
      <c r="F43" s="169">
        <f>'GREECE Ret'!F43</f>
        <v>-1.1320875624482311E-2</v>
      </c>
      <c r="G43" s="169">
        <f>'GREECE Ret'!G43</f>
        <v>-6.4297876208001717E-2</v>
      </c>
      <c r="H43" s="169">
        <f>'GREECE Ret'!H43</f>
        <v>-1.4323652353309953E-2</v>
      </c>
      <c r="J43" s="137">
        <f t="shared" si="4"/>
        <v>-2.4278845990927816E-2</v>
      </c>
      <c r="L43" s="407" t="s">
        <v>430</v>
      </c>
      <c r="M43" s="193">
        <f>1/6</f>
        <v>0.16666666666666666</v>
      </c>
      <c r="N43" s="407" t="s">
        <v>430</v>
      </c>
      <c r="O43" s="193">
        <v>4.2546276140236247E-2</v>
      </c>
      <c r="P43" s="193">
        <v>5.4003852491906403E-2</v>
      </c>
      <c r="Q43" s="193">
        <v>0.14642026944936284</v>
      </c>
      <c r="R43" s="193">
        <v>8.9999999999999941E-2</v>
      </c>
      <c r="S43" s="407" t="s">
        <v>430</v>
      </c>
      <c r="T43" s="193">
        <v>0.99999900162220001</v>
      </c>
      <c r="U43" s="193">
        <v>0.25</v>
      </c>
      <c r="V43" s="193">
        <v>0.25</v>
      </c>
      <c r="X43" s="13"/>
      <c r="Y43" s="175"/>
      <c r="Z43" s="166"/>
      <c r="AA43" s="184"/>
      <c r="AB43" s="184"/>
      <c r="AC43" s="184"/>
      <c r="AD43" s="184"/>
      <c r="AE43" s="13"/>
    </row>
    <row r="44" spans="1:31">
      <c r="A44">
        <v>41</v>
      </c>
      <c r="B44" s="3">
        <f>'GREECE Ret'!A44</f>
        <v>43889</v>
      </c>
      <c r="C44" s="169">
        <f>'GREECE Ret'!C44</f>
        <v>0</v>
      </c>
      <c r="D44" s="169">
        <f>'GREECE Ret'!D44</f>
        <v>-4.5387164052730015E-2</v>
      </c>
      <c r="E44" s="169">
        <f>'GREECE Ret'!E44</f>
        <v>1.4184634991956381E-2</v>
      </c>
      <c r="F44" s="169">
        <f>'GREECE Ret'!F44</f>
        <v>5.6764580048053424E-3</v>
      </c>
      <c r="G44" s="169">
        <f>'GREECE Ret'!G44</f>
        <v>6.2491190983052808E-2</v>
      </c>
      <c r="H44" s="169">
        <f>'GREECE Ret'!H44</f>
        <v>1.2825524732287936E-2</v>
      </c>
      <c r="J44" s="137">
        <f t="shared" si="4"/>
        <v>8.298440776562074E-3</v>
      </c>
      <c r="L44" s="407" t="s">
        <v>431</v>
      </c>
      <c r="M44" s="193">
        <f t="shared" ref="M44:M48" si="6">1/6</f>
        <v>0.16666666666666666</v>
      </c>
      <c r="N44" s="407" t="s">
        <v>431</v>
      </c>
      <c r="O44" s="193">
        <v>9.4042064092694166E-2</v>
      </c>
      <c r="P44" s="193">
        <v>0</v>
      </c>
      <c r="Q44" s="193">
        <v>0.10357973055063703</v>
      </c>
      <c r="R44" s="193">
        <v>0.08</v>
      </c>
      <c r="S44" s="407" t="s">
        <v>431</v>
      </c>
      <c r="T44" s="193">
        <v>0</v>
      </c>
      <c r="U44" s="193">
        <v>0.25</v>
      </c>
      <c r="V44" s="193">
        <v>0.25</v>
      </c>
      <c r="X44" s="13"/>
      <c r="Y44" s="175"/>
      <c r="Z44" s="184"/>
      <c r="AA44" s="166"/>
      <c r="AB44" s="184"/>
      <c r="AC44" s="184"/>
      <c r="AD44" s="184"/>
      <c r="AE44" s="13"/>
    </row>
    <row r="45" spans="1:31">
      <c r="A45">
        <v>42</v>
      </c>
      <c r="B45" s="3">
        <f>'GREECE Ret'!A45</f>
        <v>43893</v>
      </c>
      <c r="C45" s="169">
        <f>'GREECE Ret'!C45</f>
        <v>0</v>
      </c>
      <c r="D45" s="169">
        <f>'GREECE Ret'!D45</f>
        <v>7.7843083120375231E-2</v>
      </c>
      <c r="E45" s="169">
        <f>'GREECE Ret'!E45</f>
        <v>0</v>
      </c>
      <c r="F45" s="169">
        <f>'GREECE Ret'!F45</f>
        <v>1.8850146957712041E-3</v>
      </c>
      <c r="G45" s="169">
        <f>'GREECE Ret'!G45</f>
        <v>5.4102927282474794E-3</v>
      </c>
      <c r="H45" s="169">
        <f>'GREECE Ret'!H45</f>
        <v>1.4981276210219918E-3</v>
      </c>
      <c r="J45" s="137">
        <f t="shared" si="4"/>
        <v>1.4439419694235983E-2</v>
      </c>
      <c r="L45" s="407" t="s">
        <v>432</v>
      </c>
      <c r="M45" s="193">
        <f t="shared" si="6"/>
        <v>0.16666666666666666</v>
      </c>
      <c r="N45" s="407" t="s">
        <v>432</v>
      </c>
      <c r="O45" s="193">
        <v>0.15579627124979092</v>
      </c>
      <c r="P45" s="193">
        <v>0.17133208082197687</v>
      </c>
      <c r="Q45" s="193">
        <v>0.25</v>
      </c>
      <c r="R45" s="193">
        <v>0.25</v>
      </c>
      <c r="S45" s="407" t="s">
        <v>432</v>
      </c>
      <c r="T45" s="193">
        <v>0</v>
      </c>
      <c r="U45" s="193">
        <v>0.24999999999999994</v>
      </c>
      <c r="V45" s="193">
        <v>8.99999999999999E-2</v>
      </c>
      <c r="X45" s="13"/>
      <c r="Y45" s="175"/>
      <c r="Z45" s="184"/>
      <c r="AA45" s="184"/>
      <c r="AB45" s="166"/>
      <c r="AC45" s="184"/>
      <c r="AD45" s="184"/>
      <c r="AE45" s="13"/>
    </row>
    <row r="46" spans="1:31">
      <c r="A46">
        <v>43</v>
      </c>
      <c r="B46" s="3">
        <f>'GREECE Ret'!A46</f>
        <v>43894</v>
      </c>
      <c r="C46" s="169">
        <f>'GREECE Ret'!C46</f>
        <v>4.0841160603953999E-2</v>
      </c>
      <c r="D46" s="169">
        <f>'GREECE Ret'!D46</f>
        <v>3.022123302200274E-2</v>
      </c>
      <c r="E46" s="169">
        <f>'GREECE Ret'!E46</f>
        <v>0</v>
      </c>
      <c r="F46" s="169">
        <f>'GREECE Ret'!F46</f>
        <v>-3.7735893836393797E-3</v>
      </c>
      <c r="G46" s="169">
        <f>'GREECE Ret'!G46</f>
        <v>-5.2619428900360712E-2</v>
      </c>
      <c r="H46" s="169">
        <f>'GREECE Ret'!H46</f>
        <v>-1.1291049574265596E-2</v>
      </c>
      <c r="J46" s="137">
        <f t="shared" si="4"/>
        <v>5.6305429461517428E-4</v>
      </c>
      <c r="L46" s="407" t="s">
        <v>433</v>
      </c>
      <c r="M46" s="193">
        <f t="shared" si="6"/>
        <v>0.16666666666666666</v>
      </c>
      <c r="N46" s="407" t="s">
        <v>433</v>
      </c>
      <c r="O46" s="193">
        <v>0.18389005997423202</v>
      </c>
      <c r="P46" s="193">
        <v>0.58566411200803636</v>
      </c>
      <c r="Q46" s="193">
        <v>0.25</v>
      </c>
      <c r="R46" s="193">
        <v>0.25</v>
      </c>
      <c r="S46" s="407" t="s">
        <v>433</v>
      </c>
      <c r="T46" s="193">
        <v>0</v>
      </c>
      <c r="U46" s="193">
        <v>0.25</v>
      </c>
      <c r="V46" s="193">
        <v>0.25</v>
      </c>
      <c r="X46" s="13"/>
      <c r="Y46" s="175"/>
      <c r="Z46" s="184"/>
      <c r="AA46" s="184"/>
      <c r="AB46" s="184"/>
      <c r="AC46" s="184"/>
      <c r="AD46" s="184"/>
      <c r="AE46" s="13"/>
    </row>
    <row r="47" spans="1:31">
      <c r="A47">
        <v>44</v>
      </c>
      <c r="B47" s="3">
        <f>'GREECE Ret'!A47</f>
        <v>43895</v>
      </c>
      <c r="C47" s="169">
        <f>'GREECE Ret'!C47</f>
        <v>-4.0841160603953958E-2</v>
      </c>
      <c r="D47" s="169">
        <f>'GREECE Ret'!D47</f>
        <v>-1.8394142155974503E-2</v>
      </c>
      <c r="E47" s="169">
        <f>'GREECE Ret'!E47</f>
        <v>0</v>
      </c>
      <c r="F47" s="169">
        <f>'GREECE Ret'!F47</f>
        <v>-1.5238390104932498E-2</v>
      </c>
      <c r="G47" s="169">
        <f>'GREECE Ret'!G47</f>
        <v>-6.0565381864994335E-2</v>
      </c>
      <c r="H47" s="169">
        <f>'GREECE Ret'!H47</f>
        <v>-1.7564407258290071E-2</v>
      </c>
      <c r="J47" s="137">
        <f t="shared" si="4"/>
        <v>-2.5433913664690892E-2</v>
      </c>
      <c r="L47" s="407" t="s">
        <v>434</v>
      </c>
      <c r="M47" s="193">
        <f t="shared" si="6"/>
        <v>0.16666666666666666</v>
      </c>
      <c r="N47" s="407" t="s">
        <v>434</v>
      </c>
      <c r="O47" s="193">
        <v>-0.27594387416363864</v>
      </c>
      <c r="P47" s="193">
        <v>0</v>
      </c>
      <c r="Q47" s="193">
        <v>0</v>
      </c>
      <c r="R47" s="193">
        <v>0.08</v>
      </c>
      <c r="S47" s="407" t="s">
        <v>434</v>
      </c>
      <c r="T47" s="193">
        <v>0</v>
      </c>
      <c r="U47" s="193">
        <v>0</v>
      </c>
      <c r="V47" s="193">
        <v>0.08</v>
      </c>
      <c r="X47" s="13"/>
      <c r="Y47" s="175"/>
      <c r="Z47" s="184"/>
      <c r="AA47" s="184"/>
      <c r="AB47" s="184"/>
      <c r="AC47" s="166"/>
      <c r="AD47" s="184"/>
      <c r="AE47" s="13"/>
    </row>
    <row r="48" spans="1:31">
      <c r="A48">
        <v>45</v>
      </c>
      <c r="B48" s="3">
        <f>'GREECE Ret'!A48</f>
        <v>43896</v>
      </c>
      <c r="C48" s="169">
        <f>'GREECE Ret'!C48</f>
        <v>-1.691270078654061E-2</v>
      </c>
      <c r="D48" s="169">
        <f>'GREECE Ret'!D48</f>
        <v>-2.8878340738686972E-2</v>
      </c>
      <c r="E48" s="169">
        <f>'GREECE Ret'!E48</f>
        <v>-8.062973440010919E-2</v>
      </c>
      <c r="F48" s="169">
        <f>'GREECE Ret'!F48</f>
        <v>-4.3143946001848205E-2</v>
      </c>
      <c r="G48" s="169">
        <f>'GREECE Ret'!G48</f>
        <v>-0.14031597296174458</v>
      </c>
      <c r="H48" s="169">
        <f>'GREECE Ret'!H48</f>
        <v>-4.0886197916636793E-2</v>
      </c>
      <c r="J48" s="137">
        <f t="shared" si="4"/>
        <v>-5.8461148800927724E-2</v>
      </c>
      <c r="L48" s="407" t="s">
        <v>435</v>
      </c>
      <c r="M48" s="193">
        <f t="shared" si="6"/>
        <v>0.16666666666666666</v>
      </c>
      <c r="N48" s="407" t="s">
        <v>435</v>
      </c>
      <c r="O48" s="193">
        <v>0.79966920270666941</v>
      </c>
      <c r="P48" s="193">
        <v>0.18899995467808031</v>
      </c>
      <c r="Q48" s="193">
        <v>0.25</v>
      </c>
      <c r="R48" s="193">
        <v>0.25</v>
      </c>
      <c r="S48" s="407" t="s">
        <v>435</v>
      </c>
      <c r="T48" s="193">
        <v>0</v>
      </c>
      <c r="U48" s="193">
        <v>0</v>
      </c>
      <c r="V48" s="193">
        <v>0.08</v>
      </c>
      <c r="X48" s="13"/>
      <c r="Y48" s="175"/>
      <c r="Z48" s="184"/>
      <c r="AA48" s="184"/>
      <c r="AB48" s="184"/>
      <c r="AC48" s="184"/>
      <c r="AD48" s="166"/>
      <c r="AE48" s="13"/>
    </row>
    <row r="49" spans="1:31">
      <c r="A49">
        <v>46</v>
      </c>
      <c r="B49" s="3">
        <f>'GREECE Ret'!A49</f>
        <v>43899</v>
      </c>
      <c r="C49" s="169">
        <f>'GREECE Ret'!C49</f>
        <v>-4.3322681987298522E-2</v>
      </c>
      <c r="D49" s="169">
        <f>'GREECE Ret'!D49</f>
        <v>-0.15393838813768046</v>
      </c>
      <c r="E49" s="169">
        <f>'GREECE Ret'!E49</f>
        <v>0</v>
      </c>
      <c r="F49" s="169">
        <f>'GREECE Ret'!F49</f>
        <v>1.1952333523841173E-2</v>
      </c>
      <c r="G49" s="169">
        <f>'GREECE Ret'!G49</f>
        <v>5.6321189511540616E-2</v>
      </c>
      <c r="H49" s="169">
        <f>'GREECE Ret'!H49</f>
        <v>1.9078480105238365E-2</v>
      </c>
      <c r="J49" s="137">
        <f t="shared" si="4"/>
        <v>-1.8318177830726472E-2</v>
      </c>
      <c r="L49" s="181" t="s">
        <v>235</v>
      </c>
      <c r="M49" s="193">
        <f>SUM(M43:M48)</f>
        <v>0.99999999999999989</v>
      </c>
      <c r="N49" s="181" t="s">
        <v>235</v>
      </c>
      <c r="O49" s="193">
        <f>SUM(O43:O48)</f>
        <v>0.99999999999998412</v>
      </c>
      <c r="P49" s="193">
        <f>SUM(P43:P48)</f>
        <v>0.99999999999999989</v>
      </c>
      <c r="Q49" s="193">
        <f>SUM(Q43:Q48)</f>
        <v>0.99999999999999989</v>
      </c>
      <c r="R49" s="193">
        <f>SUM(R43:R48)</f>
        <v>0.99999999999999989</v>
      </c>
      <c r="S49" s="181" t="s">
        <v>235</v>
      </c>
      <c r="T49" s="193">
        <f>SUM(T43:T48)</f>
        <v>0.99999900162220001</v>
      </c>
      <c r="U49" s="193">
        <f>SUM(U43:U48)</f>
        <v>1</v>
      </c>
      <c r="V49" s="193">
        <f>SUM(V43:V48)</f>
        <v>0.99999999999999978</v>
      </c>
      <c r="X49" s="13"/>
      <c r="Y49" s="13"/>
      <c r="Z49" s="13"/>
      <c r="AA49" s="13"/>
      <c r="AB49" s="13"/>
      <c r="AC49" s="13"/>
      <c r="AD49" s="13"/>
      <c r="AE49" s="13"/>
    </row>
    <row r="50" spans="1:31">
      <c r="A50">
        <v>47</v>
      </c>
      <c r="B50" s="3">
        <f>'GREECE Ret'!A50</f>
        <v>43900</v>
      </c>
      <c r="C50" s="169">
        <f>'GREECE Ret'!C50</f>
        <v>0</v>
      </c>
      <c r="D50" s="169">
        <f>'GREECE Ret'!D50</f>
        <v>3.933500539867673E-2</v>
      </c>
      <c r="E50" s="169">
        <f>'GREECE Ret'!E50</f>
        <v>0</v>
      </c>
      <c r="F50" s="169">
        <f>'GREECE Ret'!F50</f>
        <v>3.9525743158233418E-3</v>
      </c>
      <c r="G50" s="169">
        <f>'GREECE Ret'!G50</f>
        <v>-3.3410679991008586E-2</v>
      </c>
      <c r="H50" s="169">
        <f>'GREECE Ret'!H50</f>
        <v>-2.3649991314978564E-3</v>
      </c>
      <c r="J50" s="137">
        <f t="shared" si="4"/>
        <v>1.2519834319989378E-3</v>
      </c>
      <c r="L50" s="181"/>
      <c r="M50" s="194"/>
      <c r="N50" s="181"/>
      <c r="O50" s="194"/>
      <c r="P50" s="194"/>
      <c r="Q50" s="194"/>
      <c r="R50" s="194"/>
      <c r="S50" s="181"/>
      <c r="T50" s="194"/>
      <c r="U50" s="194"/>
      <c r="V50" s="194"/>
      <c r="X50" s="13"/>
      <c r="Y50" s="177"/>
      <c r="Z50" s="177"/>
      <c r="AA50" s="177"/>
      <c r="AB50" s="177"/>
      <c r="AC50" s="177"/>
      <c r="AD50" s="177"/>
      <c r="AE50" s="13"/>
    </row>
    <row r="51" spans="1:31">
      <c r="A51">
        <v>48</v>
      </c>
      <c r="B51" s="3">
        <f>'GREECE Ret'!A51</f>
        <v>43901</v>
      </c>
      <c r="C51" s="169">
        <f>'GREECE Ret'!C51</f>
        <v>0</v>
      </c>
      <c r="D51" s="169">
        <f>'GREECE Ret'!D51</f>
        <v>-2.8612322810321234E-3</v>
      </c>
      <c r="E51" s="169">
        <f>'GREECE Ret'!E51</f>
        <v>0</v>
      </c>
      <c r="F51" s="169">
        <f>'GREECE Ret'!F51</f>
        <v>-1.9920977494554539E-2</v>
      </c>
      <c r="G51" s="169">
        <f>'GREECE Ret'!G51</f>
        <v>-9.7464253535600787E-2</v>
      </c>
      <c r="H51" s="169">
        <f>'GREECE Ret'!H51</f>
        <v>-3.2895063824982342E-2</v>
      </c>
      <c r="J51" s="137">
        <f t="shared" si="4"/>
        <v>-2.5523587856028301E-2</v>
      </c>
      <c r="L51" s="181" t="s">
        <v>236</v>
      </c>
      <c r="M51" s="180">
        <f t="array" ref="M51">SUM(TRANSPOSE(M43:M48)*AER)</f>
        <v>-3.9783806104772357E-3</v>
      </c>
      <c r="N51" s="181" t="s">
        <v>236</v>
      </c>
      <c r="O51" s="180">
        <f t="array" ref="O51">SUM(TRANSPOSE(O43:O48)*AER)</f>
        <v>-7.9268989347455374E-4</v>
      </c>
      <c r="P51" s="180">
        <f t="array" ref="P51">SUM(TRANSPOSE(P43:P48)*AER)</f>
        <v>-1.3636739353717088E-3</v>
      </c>
      <c r="Q51" s="180">
        <f t="array" ref="Q51">SUM(TRANSPOSE(Q43:Q48)*AER)</f>
        <v>-3.5581640467405792E-3</v>
      </c>
      <c r="R51" s="180">
        <f t="array" ref="R51">SUM(TRANSPOSE(R43:R48)*AER)</f>
        <v>-2.1916727797951473E-3</v>
      </c>
      <c r="S51" s="195" t="s">
        <v>236</v>
      </c>
      <c r="T51" s="180">
        <f t="array" ref="T51">SUM(TRANSPOSE(T43:T48)*AER)</f>
        <v>-2.5524361521222342E-2</v>
      </c>
      <c r="U51" s="180">
        <f t="array" ref="U51">SUM(TRANSPOSE(U43:U48)*AER)</f>
        <v>-5.9063912889314269E-3</v>
      </c>
      <c r="V51" s="180">
        <f t="array" ref="V51">SUM(TRANSPOSE(V43:V48)*AER)</f>
        <v>-5.8764329249719957E-3</v>
      </c>
      <c r="X51" s="13"/>
      <c r="Y51" s="175"/>
      <c r="Z51" s="166"/>
      <c r="AA51" s="184"/>
      <c r="AB51" s="184"/>
      <c r="AC51" s="184"/>
      <c r="AD51" s="184"/>
      <c r="AE51" s="13"/>
    </row>
    <row r="52" spans="1:31">
      <c r="A52">
        <v>49</v>
      </c>
      <c r="B52" s="3">
        <f>'GREECE Ret'!A52</f>
        <v>43902</v>
      </c>
      <c r="C52" s="169">
        <f>'GREECE Ret'!C52</f>
        <v>-8.2718038908066518E-2</v>
      </c>
      <c r="D52" s="169">
        <f>'GREECE Ret'!D52</f>
        <v>-8.8314648384837727E-2</v>
      </c>
      <c r="E52" s="169">
        <f>'GREECE Ret'!E52</f>
        <v>-3.8915416249673498E-2</v>
      </c>
      <c r="F52" s="169">
        <f>'GREECE Ret'!F52</f>
        <v>-1.6227536621756695E-2</v>
      </c>
      <c r="G52" s="169">
        <f>'GREECE Ret'!G52</f>
        <v>2.1001389534387883E-2</v>
      </c>
      <c r="H52" s="169">
        <f>'GREECE Ret'!H52</f>
        <v>1.62999221093097E-3</v>
      </c>
      <c r="J52" s="137">
        <f t="shared" si="4"/>
        <v>-3.3924043069835937E-2</v>
      </c>
      <c r="L52" s="181" t="s">
        <v>237</v>
      </c>
      <c r="M52" s="180">
        <f t="array" ref="M52">MMULT(MMULT(TRANSPOSE(M43:M48),COVij),M43:M48)</f>
        <v>8.1025567302803331E-2</v>
      </c>
      <c r="N52" s="181" t="s">
        <v>237</v>
      </c>
      <c r="O52" s="180">
        <f t="array" ref="O52">MMULT(MMULT(TRANSPOSE(O43:O48),COVij),O43:O48)</f>
        <v>5.3194278196823565E-3</v>
      </c>
      <c r="P52" s="180">
        <f t="array" ref="P52">MMULT(MMULT(TRANSPOSE(P43:P48),COVij),P43:P48)</f>
        <v>8.5466130457750537E-3</v>
      </c>
      <c r="Q52" s="180">
        <f t="array" ref="Q52">MMULT(MMULT(TRANSPOSE(Q43:Q48),COVij),Q43:Q48)</f>
        <v>6.2507548565807272E-2</v>
      </c>
      <c r="R52" s="180">
        <f t="array" ref="R52">MMULT(MMULT(TRANSPOSE(R43:R48),COVij),R43:R48)</f>
        <v>2.3668689433294171E-2</v>
      </c>
      <c r="S52" s="195" t="s">
        <v>237</v>
      </c>
      <c r="T52" s="180">
        <f t="array" ref="T52">MMULT(MMULT(TRANSPOSE(T43:T48),COVij),T43:T48)</f>
        <v>2.9126584573802572</v>
      </c>
      <c r="U52" s="180">
        <f t="array" ref="U52">MMULT(MMULT(TRANSPOSE(U43:U48),COVij),U43:U48)</f>
        <v>0.18213962510010892</v>
      </c>
      <c r="V52" s="180">
        <f t="array" ref="V52">MMULT(MMULT(TRANSPOSE(V43:V48),COVij),V43:V48)</f>
        <v>0.1821546630206555</v>
      </c>
      <c r="X52" s="13"/>
      <c r="Y52" s="175"/>
      <c r="Z52" s="184"/>
      <c r="AA52" s="166"/>
      <c r="AB52" s="184"/>
      <c r="AC52" s="184"/>
      <c r="AD52" s="184"/>
      <c r="AE52" s="13"/>
    </row>
    <row r="53" spans="1:31">
      <c r="A53">
        <v>50</v>
      </c>
      <c r="B53" s="3">
        <f>'GREECE Ret'!A53</f>
        <v>43903</v>
      </c>
      <c r="C53" s="169">
        <f>'GREECE Ret'!C53</f>
        <v>-2.9166397208197921E-2</v>
      </c>
      <c r="D53" s="169">
        <f>'GREECE Ret'!D53</f>
        <v>-4.1539518441323323E-2</v>
      </c>
      <c r="E53" s="169">
        <f>'GREECE Ret'!E53</f>
        <v>0</v>
      </c>
      <c r="F53" s="169">
        <f>'GREECE Ret'!F53</f>
        <v>-2.0661892063956744E-2</v>
      </c>
      <c r="G53" s="169">
        <f>'GREECE Ret'!G53</f>
        <v>-0.11518860459408888</v>
      </c>
      <c r="H53" s="169">
        <f>'GREECE Ret'!H53</f>
        <v>-5.7829265367335972E-2</v>
      </c>
      <c r="J53" s="137">
        <f t="shared" si="4"/>
        <v>-4.4064279612483805E-2</v>
      </c>
      <c r="M53" s="179"/>
      <c r="O53" s="179"/>
      <c r="P53" s="179"/>
      <c r="Q53" s="179"/>
      <c r="R53" s="179"/>
      <c r="S53" s="179"/>
      <c r="T53" s="179"/>
      <c r="U53" s="179"/>
      <c r="V53" s="179"/>
      <c r="X53" s="13"/>
      <c r="Y53" s="175"/>
      <c r="Z53" s="184"/>
      <c r="AA53" s="184"/>
      <c r="AB53" s="166"/>
      <c r="AC53" s="184"/>
      <c r="AD53" s="184"/>
      <c r="AE53" s="13"/>
    </row>
    <row r="54" spans="1:31">
      <c r="A54">
        <v>51</v>
      </c>
      <c r="B54" s="3">
        <f>'GREECE Ret'!A54</f>
        <v>43906</v>
      </c>
      <c r="C54" s="169">
        <f>'GREECE Ret'!C54</f>
        <v>-0.13247495434821802</v>
      </c>
      <c r="D54" s="169">
        <f>'GREECE Ret'!D54</f>
        <v>-5.879106726383386E-2</v>
      </c>
      <c r="E54" s="169">
        <f>'GREECE Ret'!E54</f>
        <v>-3.2260862218221435E-2</v>
      </c>
      <c r="F54" s="169">
        <f>'GREECE Ret'!F54</f>
        <v>-4.0474107927774686E-2</v>
      </c>
      <c r="G54" s="169">
        <f>'GREECE Ret'!G54</f>
        <v>2.3051868195102635E-2</v>
      </c>
      <c r="H54" s="169">
        <f>'GREECE Ret'!H54</f>
        <v>-4.139736852922403E-2</v>
      </c>
      <c r="J54" s="137">
        <f t="shared" si="4"/>
        <v>-4.7057748682028229E-2</v>
      </c>
      <c r="L54" s="181" t="s">
        <v>238</v>
      </c>
      <c r="M54" s="180">
        <f>SQRT(M52)</f>
        <v>0.28464990304372728</v>
      </c>
      <c r="N54" s="181" t="s">
        <v>238</v>
      </c>
      <c r="O54" s="180">
        <f>SQRT(O52)</f>
        <v>7.293440765292028E-2</v>
      </c>
      <c r="P54" s="180">
        <f>SQRT(P52)</f>
        <v>9.2447893679494145E-2</v>
      </c>
      <c r="Q54" s="180">
        <f>SQRT(Q52)</f>
        <v>0.2500150966757953</v>
      </c>
      <c r="R54" s="180">
        <f>SQRT(R52)</f>
        <v>0.15384631758119585</v>
      </c>
      <c r="S54" s="195" t="s">
        <v>238</v>
      </c>
      <c r="T54" s="180">
        <f>SQRT(T52)</f>
        <v>1.7066512406992407</v>
      </c>
      <c r="U54" s="180">
        <f>SQRT(U52)</f>
        <v>0.42677819192187988</v>
      </c>
      <c r="V54" s="180">
        <f>SQRT(V52)</f>
        <v>0.42679580951627855</v>
      </c>
      <c r="X54" s="13"/>
      <c r="Y54" s="175"/>
      <c r="Z54" s="184"/>
      <c r="AA54" s="184"/>
      <c r="AB54" s="184"/>
      <c r="AC54" s="184"/>
      <c r="AD54" s="184"/>
      <c r="AE54" s="13"/>
    </row>
    <row r="55" spans="1:31">
      <c r="A55">
        <v>52</v>
      </c>
      <c r="B55" s="3">
        <f>'GREECE Ret'!A55</f>
        <v>43907</v>
      </c>
      <c r="C55" s="169">
        <f>'GREECE Ret'!C55</f>
        <v>0</v>
      </c>
      <c r="D55" s="169">
        <f>'GREECE Ret'!D55</f>
        <v>9.4051130220314041E-2</v>
      </c>
      <c r="E55" s="169">
        <f>'GREECE Ret'!E55</f>
        <v>5.5791359628415513E-2</v>
      </c>
      <c r="F55" s="169">
        <f>'GREECE Ret'!F55</f>
        <v>-6.0488761480650716E-2</v>
      </c>
      <c r="G55" s="169">
        <f>'GREECE Ret'!G55</f>
        <v>-8.0754140055453068E-3</v>
      </c>
      <c r="H55" s="169">
        <f>'GREECE Ret'!H55</f>
        <v>-1.9065488977456746E-2</v>
      </c>
      <c r="J55" s="137">
        <f t="shared" si="4"/>
        <v>1.0368804230846131E-2</v>
      </c>
      <c r="X55" s="13"/>
      <c r="Y55" s="175"/>
      <c r="Z55" s="184"/>
      <c r="AA55" s="184"/>
      <c r="AB55" s="184"/>
      <c r="AC55" s="166"/>
      <c r="AD55" s="184"/>
      <c r="AE55" s="13"/>
    </row>
    <row r="56" spans="1:31">
      <c r="A56">
        <v>53</v>
      </c>
      <c r="B56" s="3">
        <f>'GREECE Ret'!A56</f>
        <v>43908</v>
      </c>
      <c r="C56" s="169">
        <f>'GREECE Ret'!C56</f>
        <v>9.1818948707089065E-2</v>
      </c>
      <c r="D56" s="169">
        <f>'GREECE Ret'!D56</f>
        <v>2.0265697459583142E-2</v>
      </c>
      <c r="E56" s="169">
        <f>'GREECE Ret'!E56</f>
        <v>0</v>
      </c>
      <c r="F56" s="169">
        <f>'GREECE Ret'!F56</f>
        <v>7.5591529666407462E-2</v>
      </c>
      <c r="G56" s="169">
        <f>'GREECE Ret'!G56</f>
        <v>6.7911205616210363E-2</v>
      </c>
      <c r="H56" s="169">
        <f>'GREECE Ret'!H56</f>
        <v>7.0763377764646682E-2</v>
      </c>
      <c r="J56" s="137">
        <f t="shared" si="4"/>
        <v>5.4391793202322791E-2</v>
      </c>
      <c r="L56" s="196" t="s">
        <v>239</v>
      </c>
      <c r="X56" s="13"/>
      <c r="Y56" s="175"/>
      <c r="Z56" s="184"/>
      <c r="AA56" s="184"/>
      <c r="AB56" s="184"/>
      <c r="AC56" s="184"/>
      <c r="AD56" s="166"/>
      <c r="AE56" s="13"/>
    </row>
    <row r="57" spans="1:31">
      <c r="A57">
        <v>54</v>
      </c>
      <c r="B57" s="3">
        <f>'GREECE Ret'!A57</f>
        <v>43909</v>
      </c>
      <c r="C57" s="169">
        <f>'GREECE Ret'!C57</f>
        <v>0</v>
      </c>
      <c r="D57" s="169">
        <f>'GREECE Ret'!D57</f>
        <v>3.9339414560032294E-2</v>
      </c>
      <c r="E57" s="169">
        <f>'GREECE Ret'!E57</f>
        <v>0</v>
      </c>
      <c r="F57" s="169">
        <f>'GREECE Ret'!F57</f>
        <v>-6.4447054426420951E-3</v>
      </c>
      <c r="G57" s="169">
        <f>'GREECE Ret'!G57</f>
        <v>4.3243303209265387E-2</v>
      </c>
      <c r="H57" s="169">
        <f>'GREECE Ret'!H57</f>
        <v>3.4100629805419642E-3</v>
      </c>
      <c r="J57" s="137">
        <f t="shared" si="4"/>
        <v>1.3258012551199592E-2</v>
      </c>
      <c r="L57" s="197" t="s">
        <v>240</v>
      </c>
      <c r="Z57" s="13"/>
      <c r="AA57" s="13"/>
      <c r="AB57" s="13"/>
      <c r="AC57" s="13"/>
      <c r="AD57" s="13"/>
      <c r="AE57" s="13"/>
    </row>
    <row r="58" spans="1:31">
      <c r="A58">
        <v>55</v>
      </c>
      <c r="B58" s="3">
        <f>'GREECE Ret'!A58</f>
        <v>43910</v>
      </c>
      <c r="C58" s="169">
        <f>'GREECE Ret'!C58</f>
        <v>-6.3630022664956154E-2</v>
      </c>
      <c r="D58" s="169">
        <f>'GREECE Ret'!D58</f>
        <v>6.3239458135917179E-2</v>
      </c>
      <c r="E58" s="169">
        <f>'GREECE Ret'!E58</f>
        <v>-3.9530838756635205E-2</v>
      </c>
      <c r="F58" s="169">
        <f>'GREECE Ret'!F58</f>
        <v>-1.0834342165710118E-2</v>
      </c>
      <c r="G58" s="169">
        <f>'GREECE Ret'!G58</f>
        <v>-8.0546663739234262E-2</v>
      </c>
      <c r="H58" s="169">
        <f>'GREECE Ret'!H58</f>
        <v>-1.3710583238507693E-2</v>
      </c>
      <c r="J58" s="137">
        <f t="shared" si="4"/>
        <v>-2.416883207152104E-2</v>
      </c>
      <c r="Z58" s="177"/>
      <c r="AA58" s="177"/>
      <c r="AB58" s="177"/>
      <c r="AC58" s="177"/>
      <c r="AD58" s="13"/>
      <c r="AE58" s="13"/>
    </row>
    <row r="59" spans="1:31">
      <c r="A59">
        <v>56</v>
      </c>
      <c r="B59" s="3">
        <f>'GREECE Ret'!A59</f>
        <v>43913</v>
      </c>
      <c r="C59" s="169">
        <f>'GREECE Ret'!C59</f>
        <v>0</v>
      </c>
      <c r="D59" s="169">
        <f>'GREECE Ret'!D59</f>
        <v>-2.96841582877003E-2</v>
      </c>
      <c r="E59" s="169">
        <f>'GREECE Ret'!E59</f>
        <v>0</v>
      </c>
      <c r="F59" s="169">
        <f>'GREECE Ret'!F59</f>
        <v>1.0834342165710146E-2</v>
      </c>
      <c r="G59" s="169">
        <f>'GREECE Ret'!G59</f>
        <v>6.9604305318290025E-2</v>
      </c>
      <c r="H59" s="169">
        <f>'GREECE Ret'!H59</f>
        <v>1.2859157048290179E-2</v>
      </c>
      <c r="J59" s="137">
        <f t="shared" si="4"/>
        <v>1.0602274374098343E-2</v>
      </c>
      <c r="Z59" s="166"/>
      <c r="AA59" s="184"/>
      <c r="AB59" s="184"/>
      <c r="AC59" s="184"/>
      <c r="AD59" s="13"/>
      <c r="AE59" s="13"/>
    </row>
    <row r="60" spans="1:31">
      <c r="A60">
        <v>57</v>
      </c>
      <c r="B60" s="3">
        <f>'GREECE Ret'!A60</f>
        <v>43914</v>
      </c>
      <c r="C60" s="169">
        <f>'GREECE Ret'!C60</f>
        <v>0</v>
      </c>
      <c r="D60" s="169">
        <f>'GREECE Ret'!D60</f>
        <v>5.5802481428812709E-2</v>
      </c>
      <c r="E60" s="169">
        <f>'GREECE Ret'!E60</f>
        <v>0</v>
      </c>
      <c r="F60" s="169">
        <f>'GREECE Ret'!F60</f>
        <v>2.1322769468821244E-2</v>
      </c>
      <c r="G60" s="169">
        <f>'GREECE Ret'!G60</f>
        <v>3.8374012881615044E-2</v>
      </c>
      <c r="H60" s="169">
        <f>'GREECE Ret'!H60</f>
        <v>3.9253473722663003E-2</v>
      </c>
      <c r="J60" s="137">
        <f t="shared" si="4"/>
        <v>2.5792122916985332E-2</v>
      </c>
      <c r="Z60" s="166"/>
      <c r="AA60" s="166"/>
      <c r="AB60" s="184"/>
      <c r="AC60" s="184"/>
      <c r="AD60" s="13"/>
      <c r="AE60" s="13"/>
    </row>
    <row r="61" spans="1:31">
      <c r="A61">
        <v>58</v>
      </c>
      <c r="B61" s="3">
        <f>'GREECE Ret'!A61</f>
        <v>43916</v>
      </c>
      <c r="C61" s="169">
        <f>'GREECE Ret'!C61</f>
        <v>-5.1193555371226974E-2</v>
      </c>
      <c r="D61" s="169">
        <f>'GREECE Ret'!D61</f>
        <v>-2.7173929765000266E-3</v>
      </c>
      <c r="E61" s="169">
        <f>'GREECE Ret'!E61</f>
        <v>-8.0972102326193618E-3</v>
      </c>
      <c r="F61" s="169">
        <f>'GREECE Ret'!F61</f>
        <v>1.2578782206859965E-2</v>
      </c>
      <c r="G61" s="169">
        <f>'GREECE Ret'!G61</f>
        <v>-3.593200922606344E-2</v>
      </c>
      <c r="H61" s="169">
        <f>'GREECE Ret'!H61</f>
        <v>-2.4600258408624229E-3</v>
      </c>
      <c r="J61" s="137">
        <f t="shared" si="4"/>
        <v>-1.4636901906735377E-2</v>
      </c>
      <c r="Z61" s="166"/>
      <c r="AA61" s="184"/>
      <c r="AB61" s="166"/>
      <c r="AC61" s="184"/>
      <c r="AD61" s="13"/>
      <c r="AE61" s="13"/>
    </row>
    <row r="62" spans="1:31">
      <c r="A62">
        <v>59</v>
      </c>
      <c r="B62" s="3">
        <f>'GREECE Ret'!A62</f>
        <v>43917</v>
      </c>
      <c r="C62" s="169">
        <f>'GREECE Ret'!C62</f>
        <v>5.9662092785707005E-3</v>
      </c>
      <c r="D62" s="169">
        <f>'GREECE Ret'!D62</f>
        <v>-2.3400930164612473E-2</v>
      </c>
      <c r="E62" s="169">
        <f>'GREECE Ret'!E62</f>
        <v>0</v>
      </c>
      <c r="F62" s="169">
        <f>'GREECE Ret'!F62</f>
        <v>-4.1753714104805105E-3</v>
      </c>
      <c r="G62" s="169">
        <f>'GREECE Ret'!G62</f>
        <v>1.2121360532345041E-2</v>
      </c>
      <c r="H62" s="169">
        <f>'GREECE Ret'!H62</f>
        <v>0</v>
      </c>
      <c r="J62" s="137">
        <f t="shared" si="4"/>
        <v>-1.5814552940295404E-3</v>
      </c>
      <c r="M62" s="136"/>
      <c r="Q62" s="137"/>
      <c r="R62" s="137"/>
      <c r="S62" s="137"/>
      <c r="Z62" s="166"/>
      <c r="AA62" s="184"/>
      <c r="AB62" s="184"/>
      <c r="AC62" s="184"/>
      <c r="AD62" s="13"/>
      <c r="AE62" s="13"/>
    </row>
    <row r="63" spans="1:31">
      <c r="A63">
        <v>60</v>
      </c>
      <c r="B63" s="3">
        <f>'GREECE Ret'!A63</f>
        <v>43920</v>
      </c>
      <c r="C63" s="169">
        <f>'GREECE Ret'!C63</f>
        <v>0</v>
      </c>
      <c r="D63" s="169">
        <f>'GREECE Ret'!D63</f>
        <v>2.7474255552248337E-2</v>
      </c>
      <c r="E63" s="169">
        <f>'GREECE Ret'!E63</f>
        <v>1.6129381929883717E-2</v>
      </c>
      <c r="F63" s="169">
        <f>'GREECE Ret'!F63</f>
        <v>8.3333815591442404E-3</v>
      </c>
      <c r="G63" s="169">
        <f>'GREECE Ret'!G63</f>
        <v>0</v>
      </c>
      <c r="H63" s="169">
        <f>'GREECE Ret'!H63</f>
        <v>8.2068121142913535E-4</v>
      </c>
      <c r="J63" s="137">
        <f t="shared" si="4"/>
        <v>8.7929500421175723E-3</v>
      </c>
      <c r="X63" s="13"/>
      <c r="Y63" s="175"/>
      <c r="Z63" s="166"/>
      <c r="AA63" s="184"/>
      <c r="AB63" s="184"/>
      <c r="AC63" s="166"/>
      <c r="AD63" s="13"/>
      <c r="AE63" s="13"/>
    </row>
    <row r="64" spans="1:31">
      <c r="A64">
        <v>61</v>
      </c>
      <c r="B64" s="3">
        <f>'GREECE Ret'!A64</f>
        <v>43921</v>
      </c>
      <c r="C64" s="169">
        <f>'GREECE Ret'!C64</f>
        <v>8.7892240292567467E-2</v>
      </c>
      <c r="D64" s="169">
        <f>'GREECE Ret'!D64</f>
        <v>-1.2270092591814359E-2</v>
      </c>
      <c r="E64" s="169">
        <f>'GREECE Ret'!E64</f>
        <v>-2.4292692569044587E-2</v>
      </c>
      <c r="F64" s="169">
        <f>'GREECE Ret'!F64</f>
        <v>-8.3333815591442994E-3</v>
      </c>
      <c r="G64" s="169">
        <f>'GREECE Ret'!G64</f>
        <v>-3.8064755024368985E-2</v>
      </c>
      <c r="H64" s="169">
        <f>'GREECE Ret'!H64</f>
        <v>-1.0721752194140703E-2</v>
      </c>
      <c r="J64" s="137">
        <f t="shared" si="4"/>
        <v>-9.650722743242444E-4</v>
      </c>
      <c r="X64" s="13"/>
      <c r="Y64" s="175"/>
      <c r="Z64" s="166"/>
      <c r="AA64" s="184"/>
      <c r="AB64" s="184"/>
      <c r="AC64" s="184"/>
      <c r="AD64" s="13"/>
      <c r="AE64" s="13"/>
    </row>
    <row r="65" spans="1:31">
      <c r="A65">
        <v>62</v>
      </c>
      <c r="B65" s="3">
        <f>'GREECE Ret'!A65</f>
        <v>43922</v>
      </c>
      <c r="C65" s="169">
        <f>'GREECE Ret'!C65</f>
        <v>0</v>
      </c>
      <c r="D65" s="169">
        <f>'GREECE Ret'!D65</f>
        <v>-2.6408761973297112E-2</v>
      </c>
      <c r="E65" s="169">
        <f>'GREECE Ret'!E65</f>
        <v>-8.23049913651548E-3</v>
      </c>
      <c r="F65" s="169">
        <f>'GREECE Ret'!F65</f>
        <v>0</v>
      </c>
      <c r="G65" s="169">
        <f>'GREECE Ret'!G65</f>
        <v>8.7227967403537346E-3</v>
      </c>
      <c r="H65" s="169">
        <f>'GREECE Ret'!H65</f>
        <v>8.2884381040069046E-4</v>
      </c>
      <c r="J65" s="137">
        <f t="shared" si="4"/>
        <v>-4.1812700931763615E-3</v>
      </c>
      <c r="X65" s="13"/>
      <c r="Y65" s="13"/>
      <c r="Z65" s="13"/>
      <c r="AA65" s="13"/>
      <c r="AB65" s="13"/>
      <c r="AC65" s="13"/>
      <c r="AD65" s="13"/>
      <c r="AE65" s="13"/>
    </row>
    <row r="66" spans="1:31">
      <c r="A66">
        <v>63</v>
      </c>
      <c r="B66" s="3">
        <f>'GREECE Ret'!A66</f>
        <v>43923</v>
      </c>
      <c r="C66" s="169">
        <f>'GREECE Ret'!C66</f>
        <v>0</v>
      </c>
      <c r="D66" s="169">
        <f>'GREECE Ret'!D66</f>
        <v>2.3661507498158228E-2</v>
      </c>
      <c r="E66" s="169">
        <f>'GREECE Ret'!E66</f>
        <v>1.6393809775676352E-2</v>
      </c>
      <c r="F66" s="169">
        <f>'GREECE Ret'!F66</f>
        <v>-4.1928782600360393E-3</v>
      </c>
      <c r="G66" s="169">
        <f>'GREECE Ret'!G66</f>
        <v>1.2399257633205734E-3</v>
      </c>
      <c r="H66" s="169">
        <f>'GREECE Ret'!H66</f>
        <v>-6.6500660700173075E-3</v>
      </c>
      <c r="J66" s="137">
        <f t="shared" si="4"/>
        <v>5.0753831178503017E-3</v>
      </c>
      <c r="X66" s="13"/>
      <c r="Y66" s="13"/>
      <c r="Z66" s="13"/>
      <c r="AA66" s="13"/>
      <c r="AB66" s="13"/>
      <c r="AC66" s="13"/>
      <c r="AD66" s="13"/>
      <c r="AE66" s="13"/>
    </row>
    <row r="67" spans="1:31">
      <c r="A67">
        <v>64</v>
      </c>
      <c r="B67" s="3">
        <f>'GREECE Ret'!A67</f>
        <v>43924</v>
      </c>
      <c r="C67" s="169">
        <f>'GREECE Ret'!C67</f>
        <v>0</v>
      </c>
      <c r="D67" s="169">
        <f>'GREECE Ret'!D67</f>
        <v>-1.1065119812472575E-2</v>
      </c>
      <c r="E67" s="169">
        <f>'GREECE Ret'!E67</f>
        <v>0</v>
      </c>
      <c r="F67" s="169">
        <f>'GREECE Ret'!F67</f>
        <v>0</v>
      </c>
      <c r="G67" s="169">
        <f>'GREECE Ret'!G67</f>
        <v>7.0561240292486338E-2</v>
      </c>
      <c r="H67" s="169">
        <f>'GREECE Ret'!H67</f>
        <v>1.1608753916535977E-2</v>
      </c>
      <c r="J67" s="137">
        <f t="shared" si="4"/>
        <v>1.1850812399424955E-2</v>
      </c>
      <c r="X67" s="13"/>
      <c r="Y67" s="13"/>
      <c r="Z67" s="13"/>
      <c r="AA67" s="13"/>
      <c r="AB67" s="13"/>
      <c r="AC67" s="13"/>
      <c r="AD67" s="13"/>
      <c r="AE67" s="13"/>
    </row>
    <row r="68" spans="1:31">
      <c r="A68">
        <v>65</v>
      </c>
      <c r="B68" s="3">
        <f>'GREECE Ret'!A68</f>
        <v>43927</v>
      </c>
      <c r="C68" s="169">
        <f>'GREECE Ret'!C68</f>
        <v>0</v>
      </c>
      <c r="D68" s="169">
        <f>'GREECE Ret'!D68</f>
        <v>4.0877625796172747E-2</v>
      </c>
      <c r="E68" s="169">
        <f>'GREECE Ret'!E68</f>
        <v>-8.1633106391609811E-3</v>
      </c>
      <c r="F68" s="169">
        <f>'GREECE Ret'!F68</f>
        <v>4.1928782600361781E-3</v>
      </c>
      <c r="G68" s="169">
        <f>'GREECE Ret'!G68</f>
        <v>3.6285159739764372E-2</v>
      </c>
      <c r="H68" s="169">
        <f>'GREECE Ret'!H68</f>
        <v>7.3922307874905169E-3</v>
      </c>
      <c r="J68" s="137">
        <f t="shared" si="4"/>
        <v>1.3430763990717139E-2</v>
      </c>
      <c r="X68" s="13"/>
      <c r="Y68" s="13"/>
      <c r="Z68" s="13"/>
      <c r="AA68" s="13"/>
      <c r="AB68" s="13"/>
      <c r="AC68" s="13"/>
      <c r="AD68" s="13"/>
      <c r="AE68" s="13"/>
    </row>
    <row r="69" spans="1:31">
      <c r="A69">
        <v>66</v>
      </c>
      <c r="B69" s="3">
        <f>'GREECE Ret'!A69</f>
        <v>43928</v>
      </c>
      <c r="C69" s="169">
        <f>'GREECE Ret'!C69</f>
        <v>-1.0343870749569661E-2</v>
      </c>
      <c r="D69" s="169">
        <f>'GREECE Ret'!D69</f>
        <v>2.8949390046109923E-2</v>
      </c>
      <c r="E69" s="169">
        <f>'GREECE Ret'!E69</f>
        <v>5.5791359628415513E-2</v>
      </c>
      <c r="F69" s="169">
        <f>'GREECE Ret'!F69</f>
        <v>4.175371410480592E-3</v>
      </c>
      <c r="G69" s="169">
        <f>'GREECE Ret'!G69</f>
        <v>-1.1142062434034647E-3</v>
      </c>
      <c r="H69" s="169">
        <f>'GREECE Ret'!H69</f>
        <v>0</v>
      </c>
      <c r="J69" s="137">
        <f t="shared" si="4"/>
        <v>1.2909674015338816E-2</v>
      </c>
      <c r="X69" s="13"/>
      <c r="Y69" s="13"/>
      <c r="Z69" s="13"/>
      <c r="AA69" s="13"/>
      <c r="AB69" s="13"/>
      <c r="AC69" s="13"/>
      <c r="AD69" s="13"/>
      <c r="AE69" s="13"/>
    </row>
    <row r="70" spans="1:31">
      <c r="A70">
        <v>67</v>
      </c>
      <c r="B70" s="3">
        <f>'GREECE Ret'!A70</f>
        <v>43929</v>
      </c>
      <c r="C70" s="169">
        <f>'GREECE Ret'!C70</f>
        <v>-5.5197932235978098E-3</v>
      </c>
      <c r="D70" s="169">
        <f>'GREECE Ret'!D70</f>
        <v>2.3077947282544673E-2</v>
      </c>
      <c r="E70" s="169">
        <f>'GREECE Ret'!E70</f>
        <v>-3.1498667059371051E-2</v>
      </c>
      <c r="F70" s="169">
        <f>'GREECE Ret'!F70</f>
        <v>4.1580101486638982E-3</v>
      </c>
      <c r="G70" s="169">
        <f>'GREECE Ret'!G70</f>
        <v>-3.3500868852820854E-3</v>
      </c>
      <c r="H70" s="169">
        <f>'GREECE Ret'!H70</f>
        <v>3.267976764616013E-3</v>
      </c>
      <c r="J70" s="137">
        <f t="shared" ref="J70:J133" si="7">AVERAGE(C70:H70)</f>
        <v>-1.6441021620710603E-3</v>
      </c>
      <c r="X70" s="13"/>
      <c r="Y70" s="13"/>
      <c r="Z70" s="13"/>
      <c r="AA70" s="13"/>
      <c r="AB70" s="13"/>
      <c r="AC70" s="13"/>
      <c r="AD70" s="13"/>
      <c r="AE70" s="13"/>
    </row>
    <row r="71" spans="1:31">
      <c r="A71">
        <v>68</v>
      </c>
      <c r="B71" s="3">
        <f>'GREECE Ret'!A71</f>
        <v>43930</v>
      </c>
      <c r="C71" s="169">
        <f>'GREECE Ret'!C71</f>
        <v>0</v>
      </c>
      <c r="D71" s="169">
        <f>'GREECE Ret'!D71</f>
        <v>0</v>
      </c>
      <c r="E71" s="169">
        <f>'GREECE Ret'!E71</f>
        <v>-8.0321716972642666E-3</v>
      </c>
      <c r="F71" s="169">
        <f>'GREECE Ret'!F71</f>
        <v>2.0725396019723751E-3</v>
      </c>
      <c r="G71" s="169">
        <f>'GREECE Ret'!G71</f>
        <v>0</v>
      </c>
      <c r="H71" s="169">
        <f>'GREECE Ret'!H71</f>
        <v>0</v>
      </c>
      <c r="J71" s="137">
        <f t="shared" si="7"/>
        <v>-9.9327201588198205E-4</v>
      </c>
      <c r="X71" s="13"/>
      <c r="Y71" s="13"/>
      <c r="Z71" s="13"/>
      <c r="AA71" s="13"/>
      <c r="AB71" s="13"/>
      <c r="AC71" s="13"/>
      <c r="AD71" s="13"/>
      <c r="AE71" s="13"/>
    </row>
    <row r="72" spans="1:31">
      <c r="A72">
        <v>69</v>
      </c>
      <c r="B72" s="3">
        <f>'GREECE Ret'!A72</f>
        <v>43935</v>
      </c>
      <c r="C72" s="169">
        <f>'GREECE Ret'!C72</f>
        <v>0</v>
      </c>
      <c r="D72" s="169">
        <f>'GREECE Ret'!D72</f>
        <v>3.7317763007195068E-2</v>
      </c>
      <c r="E72" s="169">
        <f>'GREECE Ret'!E72</f>
        <v>-8.0972102326193618E-3</v>
      </c>
      <c r="F72" s="169">
        <f>'GREECE Ret'!F72</f>
        <v>0</v>
      </c>
      <c r="G72" s="169">
        <f>'GREECE Ret'!G72</f>
        <v>0</v>
      </c>
      <c r="H72" s="169">
        <f>'GREECE Ret'!H72</f>
        <v>-8.1599351732930254E-4</v>
      </c>
      <c r="J72" s="137">
        <f t="shared" si="7"/>
        <v>4.7340932095410676E-3</v>
      </c>
      <c r="X72" s="13"/>
      <c r="Y72" s="13"/>
      <c r="Z72" s="13"/>
      <c r="AA72" s="13"/>
      <c r="AB72" s="13"/>
      <c r="AC72" s="13"/>
      <c r="AD72" s="13"/>
      <c r="AE72" s="13"/>
    </row>
    <row r="73" spans="1:31">
      <c r="A73">
        <v>70</v>
      </c>
      <c r="B73" s="3">
        <f>'GREECE Ret'!A73</f>
        <v>43936</v>
      </c>
      <c r="C73" s="169">
        <f>'GREECE Ret'!C73</f>
        <v>0</v>
      </c>
      <c r="D73" s="169">
        <f>'GREECE Ret'!D73</f>
        <v>-2.0975475986554967E-2</v>
      </c>
      <c r="E73" s="169">
        <f>'GREECE Ret'!E73</f>
        <v>1.6129381929883717E-2</v>
      </c>
      <c r="F73" s="169">
        <f>'GREECE Ret'!F73</f>
        <v>8.2474694300170449E-3</v>
      </c>
      <c r="G73" s="169">
        <f>'GREECE Ret'!G73</f>
        <v>2.8667894869571848E-2</v>
      </c>
      <c r="H73" s="169">
        <f>'GREECE Ret'!H73</f>
        <v>8.1599351732935925E-4</v>
      </c>
      <c r="J73" s="137">
        <f t="shared" si="7"/>
        <v>5.4808772933745004E-3</v>
      </c>
      <c r="X73" s="13"/>
      <c r="Y73" s="13"/>
      <c r="Z73" s="13"/>
      <c r="AA73" s="13"/>
      <c r="AB73" s="13"/>
      <c r="AC73" s="13"/>
      <c r="AD73" s="13"/>
      <c r="AE73" s="13"/>
    </row>
    <row r="74" spans="1:31">
      <c r="A74">
        <v>71</v>
      </c>
      <c r="B74" s="3">
        <f>'GREECE Ret'!A74</f>
        <v>43937</v>
      </c>
      <c r="C74" s="169">
        <f>'GREECE Ret'!C74</f>
        <v>3.6828792438212445E-2</v>
      </c>
      <c r="D74" s="169">
        <f>'GREECE Ret'!D74</f>
        <v>2.463178718966564E-2</v>
      </c>
      <c r="E74" s="169">
        <f>'GREECE Ret'!E74</f>
        <v>2.3716526617316065E-2</v>
      </c>
      <c r="F74" s="169">
        <f>'GREECE Ret'!F74</f>
        <v>-8.2474694300171143E-3</v>
      </c>
      <c r="G74" s="169">
        <f>'GREECE Ret'!G74</f>
        <v>-2.9787089166586945E-2</v>
      </c>
      <c r="H74" s="169">
        <f>'GREECE Ret'!H74</f>
        <v>-9.8361448767130179E-3</v>
      </c>
      <c r="J74" s="137">
        <f t="shared" si="7"/>
        <v>6.2177337953128456E-3</v>
      </c>
    </row>
    <row r="75" spans="1:31">
      <c r="A75">
        <v>72</v>
      </c>
      <c r="B75" s="3">
        <f>'GREECE Ret'!A75</f>
        <v>43942</v>
      </c>
      <c r="C75" s="169">
        <f>'GREECE Ret'!C75</f>
        <v>-2.0965128465044964E-2</v>
      </c>
      <c r="D75" s="169">
        <f>'GREECE Ret'!D75</f>
        <v>-1.7178336535084628E-2</v>
      </c>
      <c r="E75" s="169">
        <f>'GREECE Ret'!E75</f>
        <v>7.782140442054949E-3</v>
      </c>
      <c r="F75" s="169">
        <f>'GREECE Ret'!F75</f>
        <v>0</v>
      </c>
      <c r="G75" s="169">
        <f>'GREECE Ret'!G75</f>
        <v>-2.2421534056897229E-3</v>
      </c>
      <c r="H75" s="169">
        <f>'GREECE Ret'!H75</f>
        <v>-2.4742280663513886E-3</v>
      </c>
      <c r="J75" s="137">
        <f t="shared" si="7"/>
        <v>-5.8462843383526265E-3</v>
      </c>
    </row>
    <row r="76" spans="1:31">
      <c r="A76">
        <v>73</v>
      </c>
      <c r="B76" s="3">
        <f>'GREECE Ret'!A76</f>
        <v>43943</v>
      </c>
      <c r="C76" s="169">
        <f>'GREECE Ret'!C76</f>
        <v>5.4331555323713894E-3</v>
      </c>
      <c r="D76" s="169">
        <f>'GREECE Ret'!D76</f>
        <v>-1.2383902511465827E-3</v>
      </c>
      <c r="E76" s="169">
        <f>'GREECE Ret'!E76</f>
        <v>-3.1498667059371051E-2</v>
      </c>
      <c r="F76" s="169">
        <f>'GREECE Ret'!F76</f>
        <v>-6.2305497506360864E-3</v>
      </c>
      <c r="G76" s="169">
        <f>'GREECE Ret'!G76</f>
        <v>-2.6152712810459132E-2</v>
      </c>
      <c r="H76" s="169">
        <f>'GREECE Ret'!H76</f>
        <v>-1.2463809042515112E-2</v>
      </c>
      <c r="J76" s="137">
        <f t="shared" si="7"/>
        <v>-1.2025162230292763E-2</v>
      </c>
    </row>
    <row r="77" spans="1:31">
      <c r="A77">
        <v>74</v>
      </c>
      <c r="B77" s="3">
        <f>'GREECE Ret'!A77</f>
        <v>43944</v>
      </c>
      <c r="C77" s="169">
        <f>'GREECE Ret'!C77</f>
        <v>5.618797857380229E-2</v>
      </c>
      <c r="D77" s="169">
        <f>'GREECE Ret'!D77</f>
        <v>1.5980671988349869E-2</v>
      </c>
      <c r="E77" s="169">
        <f>'GREECE Ret'!E77</f>
        <v>3.9220713153281329E-2</v>
      </c>
      <c r="F77" s="169">
        <f>'GREECE Ret'!F77</f>
        <v>-1.4690715410003481E-2</v>
      </c>
      <c r="G77" s="169">
        <f>'GREECE Ret'!G77</f>
        <v>5.7438411792520927E-3</v>
      </c>
      <c r="H77" s="169">
        <f>'GREECE Ret'!H77</f>
        <v>-4.189365155276994E-3</v>
      </c>
      <c r="J77" s="137">
        <f t="shared" si="7"/>
        <v>1.6375520721567515E-2</v>
      </c>
    </row>
    <row r="78" spans="1:31">
      <c r="A78">
        <v>75</v>
      </c>
      <c r="B78" s="3">
        <f>'GREECE Ret'!A78</f>
        <v>43945</v>
      </c>
      <c r="C78" s="169">
        <f>'GREECE Ret'!C78</f>
        <v>0</v>
      </c>
      <c r="D78" s="169">
        <f>'GREECE Ret'!D78</f>
        <v>4.8661896511729063E-3</v>
      </c>
      <c r="E78" s="169">
        <f>'GREECE Ret'!E78</f>
        <v>0</v>
      </c>
      <c r="F78" s="169">
        <f>'GREECE Ret'!F78</f>
        <v>1.0515343999522907E-2</v>
      </c>
      <c r="G78" s="169">
        <f>'GREECE Ret'!G78</f>
        <v>2.8234512462597301E-2</v>
      </c>
      <c r="H78" s="169">
        <f>'GREECE Ret'!H78</f>
        <v>1.0856056513466068E-2</v>
      </c>
      <c r="J78" s="137">
        <f t="shared" si="7"/>
        <v>9.0786837711265295E-3</v>
      </c>
    </row>
    <row r="79" spans="1:31">
      <c r="A79">
        <v>76</v>
      </c>
      <c r="B79" s="3">
        <f>'GREECE Ret'!A79</f>
        <v>43948</v>
      </c>
      <c r="C79" s="169">
        <f>'GREECE Ret'!C79</f>
        <v>7.6138594627869913E-2</v>
      </c>
      <c r="D79" s="169">
        <f>'GREECE Ret'!D79</f>
        <v>2.1609484332854909E-2</v>
      </c>
      <c r="E79" s="169">
        <f>'GREECE Ret'!E79</f>
        <v>0</v>
      </c>
      <c r="F79" s="169">
        <f>'GREECE Ret'!F79</f>
        <v>0</v>
      </c>
      <c r="G79" s="169">
        <f>'GREECE Ret'!G79</f>
        <v>-5.5834874257006794E-3</v>
      </c>
      <c r="H79" s="169">
        <f>'GREECE Ret'!H79</f>
        <v>0</v>
      </c>
      <c r="J79" s="137">
        <f t="shared" si="7"/>
        <v>1.5360765255837357E-2</v>
      </c>
    </row>
    <row r="80" spans="1:31">
      <c r="A80">
        <v>77</v>
      </c>
      <c r="B80" s="3">
        <f>'GREECE Ret'!A80</f>
        <v>43949</v>
      </c>
      <c r="C80" s="169">
        <f>'GREECE Ret'!C80</f>
        <v>0</v>
      </c>
      <c r="D80" s="169">
        <f>'GREECE Ret'!D80</f>
        <v>-1.0746372075484073E-2</v>
      </c>
      <c r="E80" s="169">
        <f>'GREECE Ret'!E80</f>
        <v>0</v>
      </c>
      <c r="F80" s="169">
        <f>'GREECE Ret'!F80</f>
        <v>4.175371410480592E-3</v>
      </c>
      <c r="G80" s="169">
        <f>'GREECE Ret'!G80</f>
        <v>2.9787089166586813E-2</v>
      </c>
      <c r="H80" s="169">
        <f>'GREECE Ret'!H80</f>
        <v>9.0947299058826252E-3</v>
      </c>
      <c r="J80" s="137">
        <f t="shared" si="7"/>
        <v>5.3851364012443255E-3</v>
      </c>
    </row>
    <row r="81" spans="1:10">
      <c r="A81">
        <v>78</v>
      </c>
      <c r="B81" s="3">
        <f>'GREECE Ret'!A81</f>
        <v>43950</v>
      </c>
      <c r="C81" s="169">
        <f>'GREECE Ret'!C81</f>
        <v>0</v>
      </c>
      <c r="D81" s="169">
        <f>'GREECE Ret'!D81</f>
        <v>1.9025544144504622E-2</v>
      </c>
      <c r="E81" s="169">
        <f>'GREECE Ret'!E81</f>
        <v>2.2814677766171264E-2</v>
      </c>
      <c r="F81" s="169">
        <f>'GREECE Ret'!F81</f>
        <v>2.0811662038244493E-3</v>
      </c>
      <c r="G81" s="169">
        <f>'GREECE Ret'!G81</f>
        <v>1.4031530804257916E-2</v>
      </c>
      <c r="H81" s="169">
        <f>'GREECE Ret'!H81</f>
        <v>4.1067819526532812E-3</v>
      </c>
      <c r="J81" s="137">
        <f t="shared" si="7"/>
        <v>1.0343283478568588E-2</v>
      </c>
    </row>
    <row r="82" spans="1:10">
      <c r="A82">
        <v>79</v>
      </c>
      <c r="B82" s="3">
        <f>'GREECE Ret'!A82</f>
        <v>43951</v>
      </c>
      <c r="C82" s="169">
        <f>'GREECE Ret'!C82</f>
        <v>-9.539023046758948E-3</v>
      </c>
      <c r="D82" s="169">
        <f>'GREECE Ret'!D82</f>
        <v>4.7003611803316143E-3</v>
      </c>
      <c r="E82" s="169">
        <f>'GREECE Ret'!E82</f>
        <v>0</v>
      </c>
      <c r="F82" s="169">
        <f>'GREECE Ret'!F82</f>
        <v>4.1493835468116181E-3</v>
      </c>
      <c r="G82" s="169">
        <f>'GREECE Ret'!G82</f>
        <v>8.5379387380358704E-3</v>
      </c>
      <c r="H82" s="169">
        <f>'GREECE Ret'!H82</f>
        <v>8.193363834026493E-4</v>
      </c>
      <c r="J82" s="137">
        <f t="shared" si="7"/>
        <v>1.444666133637134E-3</v>
      </c>
    </row>
    <row r="83" spans="1:10">
      <c r="A83">
        <v>80</v>
      </c>
      <c r="B83" s="3">
        <f>'GREECE Ret'!A83</f>
        <v>43955</v>
      </c>
      <c r="C83" s="169">
        <f>'GREECE Ret'!C83</f>
        <v>1.8465309672044551E-2</v>
      </c>
      <c r="D83" s="169">
        <f>'GREECE Ret'!D83</f>
        <v>-3.3376161156998034E-2</v>
      </c>
      <c r="E83" s="169">
        <f>'GREECE Ret'!E83</f>
        <v>-5.4067221270275821E-2</v>
      </c>
      <c r="F83" s="169">
        <f>'GREECE Ret'!F83</f>
        <v>0</v>
      </c>
      <c r="G83" s="169">
        <f>'GREECE Ret'!G83</f>
        <v>-2.0397916028785774E-2</v>
      </c>
      <c r="H83" s="169">
        <f>'GREECE Ret'!H83</f>
        <v>-8.1933638340261114E-4</v>
      </c>
      <c r="J83" s="137">
        <f t="shared" si="7"/>
        <v>-1.5032554194569612E-2</v>
      </c>
    </row>
    <row r="84" spans="1:10">
      <c r="A84">
        <v>81</v>
      </c>
      <c r="B84" s="3">
        <f>'GREECE Ret'!A84</f>
        <v>43956</v>
      </c>
      <c r="C84" s="169">
        <f>'GREECE Ret'!C84</f>
        <v>0</v>
      </c>
      <c r="D84" s="169">
        <f>'GREECE Ret'!D84</f>
        <v>1.0850016024065844E-2</v>
      </c>
      <c r="E84" s="169">
        <f>'GREECE Ret'!E84</f>
        <v>3.125254350410453E-2</v>
      </c>
      <c r="F84" s="169">
        <f>'GREECE Ret'!F84</f>
        <v>-6.2305497506360864E-3</v>
      </c>
      <c r="G84" s="169">
        <f>'GREECE Ret'!G84</f>
        <v>-3.5323760830408356E-2</v>
      </c>
      <c r="H84" s="169">
        <f>'GREECE Ret'!H84</f>
        <v>-5.7542287832520397E-3</v>
      </c>
      <c r="J84" s="137">
        <f t="shared" si="7"/>
        <v>-8.6766330602101871E-4</v>
      </c>
    </row>
    <row r="85" spans="1:10">
      <c r="A85">
        <v>82</v>
      </c>
      <c r="B85" s="3">
        <f>'GREECE Ret'!A85</f>
        <v>43957</v>
      </c>
      <c r="C85" s="169">
        <f>'GREECE Ret'!C85</f>
        <v>0</v>
      </c>
      <c r="D85" s="169">
        <f>'GREECE Ret'!D85</f>
        <v>-9.6386288377687448E-3</v>
      </c>
      <c r="E85" s="169">
        <f>'GREECE Ret'!E85</f>
        <v>0</v>
      </c>
      <c r="F85" s="169">
        <f>'GREECE Ret'!F85</f>
        <v>-2.0855064910213707E-3</v>
      </c>
      <c r="G85" s="169">
        <f>'GREECE Ret'!G85</f>
        <v>1.3393057336438035E-2</v>
      </c>
      <c r="H85" s="169">
        <f>'GREECE Ret'!H85</f>
        <v>0</v>
      </c>
      <c r="J85" s="137">
        <f t="shared" si="7"/>
        <v>2.7815366794132004E-4</v>
      </c>
    </row>
    <row r="86" spans="1:10">
      <c r="A86">
        <v>83</v>
      </c>
      <c r="B86" s="3">
        <f>'GREECE Ret'!A86</f>
        <v>43958</v>
      </c>
      <c r="C86" s="169">
        <f>'GREECE Ret'!C86</f>
        <v>0</v>
      </c>
      <c r="D86" s="169">
        <f>'GREECE Ret'!D86</f>
        <v>4.8309272696655924E-3</v>
      </c>
      <c r="E86" s="169">
        <f>'GREECE Ret'!E86</f>
        <v>0</v>
      </c>
      <c r="F86" s="169">
        <f>'GREECE Ret'!F86</f>
        <v>4.1666726948459123E-3</v>
      </c>
      <c r="G86" s="169">
        <f>'GREECE Ret'!G86</f>
        <v>-1.4517284548718959E-2</v>
      </c>
      <c r="H86" s="169">
        <f>'GREECE Ret'!H86</f>
        <v>-8.2474231479049472E-4</v>
      </c>
      <c r="J86" s="137">
        <f t="shared" si="7"/>
        <v>-1.0574044831663249E-3</v>
      </c>
    </row>
    <row r="87" spans="1:10">
      <c r="A87">
        <v>84</v>
      </c>
      <c r="B87" s="3">
        <f>'GREECE Ret'!A87</f>
        <v>43959</v>
      </c>
      <c r="C87" s="169">
        <f>'GREECE Ret'!C87</f>
        <v>0</v>
      </c>
      <c r="D87" s="169">
        <f>'GREECE Ret'!D87</f>
        <v>1.20409406480451E-3</v>
      </c>
      <c r="E87" s="169">
        <f>'GREECE Ret'!E87</f>
        <v>0</v>
      </c>
      <c r="F87" s="169">
        <f>'GREECE Ret'!F87</f>
        <v>-4.1666726948458343E-3</v>
      </c>
      <c r="G87" s="169">
        <f>'GREECE Ret'!G87</f>
        <v>2.2471919569046644E-3</v>
      </c>
      <c r="H87" s="169">
        <f>'GREECE Ret'!H87</f>
        <v>-8.2542307616754681E-4</v>
      </c>
      <c r="J87" s="137">
        <f t="shared" si="7"/>
        <v>-2.5680162488403441E-4</v>
      </c>
    </row>
    <row r="88" spans="1:10">
      <c r="A88">
        <v>85</v>
      </c>
      <c r="B88" s="3">
        <f>'GREECE Ret'!A88</f>
        <v>43962</v>
      </c>
      <c r="C88" s="169">
        <f>'GREECE Ret'!C88</f>
        <v>0</v>
      </c>
      <c r="D88" s="169">
        <f>'GREECE Ret'!D88</f>
        <v>7.1942756340270106E-3</v>
      </c>
      <c r="E88" s="169">
        <f>'GREECE Ret'!E88</f>
        <v>0</v>
      </c>
      <c r="F88" s="169">
        <f>'GREECE Ret'!F88</f>
        <v>0</v>
      </c>
      <c r="G88" s="169">
        <f>'GREECE Ret'!G88</f>
        <v>2.2421534056897268E-3</v>
      </c>
      <c r="H88" s="169">
        <f>'GREECE Ret'!H88</f>
        <v>8.2542307616742148E-4</v>
      </c>
      <c r="J88" s="137">
        <f t="shared" si="7"/>
        <v>1.710308685980693E-3</v>
      </c>
    </row>
    <row r="89" spans="1:10">
      <c r="A89">
        <v>86</v>
      </c>
      <c r="B89" s="3">
        <f>'GREECE Ret'!A89</f>
        <v>43963</v>
      </c>
      <c r="C89" s="169">
        <f>'GREECE Ret'!C89</f>
        <v>0</v>
      </c>
      <c r="D89" s="169">
        <f>'GREECE Ret'!D89</f>
        <v>-2.3923456386198238E-3</v>
      </c>
      <c r="E89" s="169">
        <f>'GREECE Ret'!E89</f>
        <v>0</v>
      </c>
      <c r="F89" s="169">
        <f>'GREECE Ret'!F89</f>
        <v>4.1666726948459123E-3</v>
      </c>
      <c r="G89" s="169">
        <f>'GREECE Ret'!G89</f>
        <v>-1.0129518238855603E-2</v>
      </c>
      <c r="H89" s="169">
        <f>'GREECE Ret'!H89</f>
        <v>0</v>
      </c>
      <c r="J89" s="137">
        <f t="shared" si="7"/>
        <v>-1.3925318637715855E-3</v>
      </c>
    </row>
    <row r="90" spans="1:10">
      <c r="A90">
        <v>87</v>
      </c>
      <c r="B90" s="3">
        <f>'GREECE Ret'!A90</f>
        <v>43964</v>
      </c>
      <c r="C90" s="169">
        <f>'GREECE Ret'!C90</f>
        <v>0</v>
      </c>
      <c r="D90" s="169">
        <f>'GREECE Ret'!D90</f>
        <v>5.9701669865039747E-3</v>
      </c>
      <c r="E90" s="169">
        <f>'GREECE Ret'!E90</f>
        <v>-7.7220460939102778E-3</v>
      </c>
      <c r="F90" s="169">
        <f>'GREECE Ret'!F90</f>
        <v>2.0768439448392907E-3</v>
      </c>
      <c r="G90" s="169">
        <f>'GREECE Ret'!G90</f>
        <v>-2.2650066308521248E-3</v>
      </c>
      <c r="H90" s="169">
        <f>'GREECE Ret'!H90</f>
        <v>-8.2542307616754681E-4</v>
      </c>
      <c r="J90" s="137">
        <f t="shared" si="7"/>
        <v>-4.6091081159778066E-4</v>
      </c>
    </row>
    <row r="91" spans="1:10">
      <c r="A91">
        <v>88</v>
      </c>
      <c r="B91" s="3">
        <f>'GREECE Ret'!A91</f>
        <v>43965</v>
      </c>
      <c r="C91" s="169">
        <f>'GREECE Ret'!C91</f>
        <v>0</v>
      </c>
      <c r="D91" s="169">
        <f>'GREECE Ret'!D91</f>
        <v>1.8868484304382736E-2</v>
      </c>
      <c r="E91" s="169">
        <f>'GREECE Ret'!E91</f>
        <v>0</v>
      </c>
      <c r="F91" s="169">
        <f>'GREECE Ret'!F91</f>
        <v>2.0725396019723751E-3</v>
      </c>
      <c r="G91" s="169">
        <f>'GREECE Ret'!G91</f>
        <v>-1.4848930741399357E-2</v>
      </c>
      <c r="H91" s="169">
        <f>'GREECE Ret'!H91</f>
        <v>8.2542307616742148E-4</v>
      </c>
      <c r="J91" s="137">
        <f t="shared" si="7"/>
        <v>1.1529193735205295E-3</v>
      </c>
    </row>
    <row r="92" spans="1:10">
      <c r="A92">
        <v>89</v>
      </c>
      <c r="B92" s="3">
        <f>'GREECE Ret'!A92</f>
        <v>43966</v>
      </c>
      <c r="C92" s="169">
        <f>'GREECE Ret'!C92</f>
        <v>0</v>
      </c>
      <c r="D92" s="169">
        <f>'GREECE Ret'!D92</f>
        <v>1.1675424560376464E-3</v>
      </c>
      <c r="E92" s="169">
        <f>'GREECE Ret'!E92</f>
        <v>0</v>
      </c>
      <c r="F92" s="169">
        <f>'GREECE Ret'!F92</f>
        <v>-2.0725396019723123E-3</v>
      </c>
      <c r="G92" s="169">
        <f>'GREECE Ret'!G92</f>
        <v>0</v>
      </c>
      <c r="H92" s="169">
        <f>'GREECE Ret'!H92</f>
        <v>-8.2542307616754681E-4</v>
      </c>
      <c r="J92" s="137">
        <f t="shared" si="7"/>
        <v>-2.8840337035036882E-4</v>
      </c>
    </row>
    <row r="93" spans="1:10">
      <c r="A93">
        <v>90</v>
      </c>
      <c r="B93" s="3">
        <f>'GREECE Ret'!A93</f>
        <v>43969</v>
      </c>
      <c r="C93" s="169">
        <f>'GREECE Ret'!C93</f>
        <v>3.5938159079543119E-2</v>
      </c>
      <c r="D93" s="169">
        <f>'GREECE Ret'!D93</f>
        <v>1.3905206667612188E-2</v>
      </c>
      <c r="E93" s="169">
        <f>'GREECE Ret'!E93</f>
        <v>0</v>
      </c>
      <c r="F93" s="169">
        <f>'GREECE Ret'!F93</f>
        <v>2.0725396019723751E-3</v>
      </c>
      <c r="G93" s="169">
        <f>'GREECE Ret'!G93</f>
        <v>6.8807610922225074E-3</v>
      </c>
      <c r="H93" s="169">
        <f>'GREECE Ret'!H93</f>
        <v>1.6501653909579254E-3</v>
      </c>
      <c r="J93" s="137">
        <f t="shared" si="7"/>
        <v>1.0074471972051352E-2</v>
      </c>
    </row>
    <row r="94" spans="1:10">
      <c r="A94">
        <v>91</v>
      </c>
      <c r="B94" s="3">
        <f>'GREECE Ret'!A94</f>
        <v>43970</v>
      </c>
      <c r="C94" s="169">
        <f>'GREECE Ret'!C94</f>
        <v>0</v>
      </c>
      <c r="D94" s="169">
        <f>'GREECE Ret'!D94</f>
        <v>1.1441772419784861E-2</v>
      </c>
      <c r="E94" s="169">
        <f>'GREECE Ret'!E94</f>
        <v>0</v>
      </c>
      <c r="F94" s="169">
        <f>'GREECE Ret'!F94</f>
        <v>8.2474694300170449E-3</v>
      </c>
      <c r="G94" s="169">
        <f>'GREECE Ret'!G94</f>
        <v>2.5946181944585135E-2</v>
      </c>
      <c r="H94" s="169">
        <f>'GREECE Ret'!H94</f>
        <v>5.7542287832520987E-3</v>
      </c>
      <c r="J94" s="137">
        <f t="shared" si="7"/>
        <v>8.5649420962731898E-3</v>
      </c>
    </row>
    <row r="95" spans="1:10">
      <c r="A95">
        <v>92</v>
      </c>
      <c r="B95" s="3">
        <f>'GREECE Ret'!A95</f>
        <v>43971</v>
      </c>
      <c r="C95" s="169">
        <f>'GREECE Ret'!C95</f>
        <v>2.588496935689942E-2</v>
      </c>
      <c r="D95" s="169">
        <f>'GREECE Ret'!D95</f>
        <v>4.5588772357909091E-2</v>
      </c>
      <c r="E95" s="169">
        <f>'GREECE Ret'!E95</f>
        <v>0</v>
      </c>
      <c r="F95" s="169">
        <f>'GREECE Ret'!F95</f>
        <v>6.1412680220826492E-3</v>
      </c>
      <c r="G95" s="169">
        <f>'GREECE Ret'!G95</f>
        <v>-7.8256408313903767E-3</v>
      </c>
      <c r="H95" s="169">
        <f>'GREECE Ret'!H95</f>
        <v>3.2733253449693297E-3</v>
      </c>
      <c r="J95" s="137">
        <f t="shared" si="7"/>
        <v>1.2177115708411684E-2</v>
      </c>
    </row>
    <row r="96" spans="1:10">
      <c r="A96">
        <v>93</v>
      </c>
      <c r="B96" s="3">
        <f>'GREECE Ret'!A96</f>
        <v>43972</v>
      </c>
      <c r="C96" s="169">
        <f>'GREECE Ret'!C96</f>
        <v>0</v>
      </c>
      <c r="D96" s="169">
        <f>'GREECE Ret'!D96</f>
        <v>4.3384015985983623E-3</v>
      </c>
      <c r="E96" s="169">
        <f>'GREECE Ret'!E96</f>
        <v>0</v>
      </c>
      <c r="F96" s="169">
        <f>'GREECE Ret'!F96</f>
        <v>6.1037829380176656E-3</v>
      </c>
      <c r="G96" s="169">
        <f>'GREECE Ret'!G96</f>
        <v>1.6694878572170054E-2</v>
      </c>
      <c r="H96" s="169">
        <f>'GREECE Ret'!H96</f>
        <v>2.4479816386400372E-3</v>
      </c>
      <c r="J96" s="137">
        <f t="shared" si="7"/>
        <v>4.9308407912376862E-3</v>
      </c>
    </row>
    <row r="97" spans="1:10">
      <c r="A97">
        <v>94</v>
      </c>
      <c r="B97" s="3">
        <f>'GREECE Ret'!A97</f>
        <v>43973</v>
      </c>
      <c r="C97" s="169">
        <f>'GREECE Ret'!C97</f>
        <v>0</v>
      </c>
      <c r="D97" s="169">
        <f>'GREECE Ret'!D97</f>
        <v>5.4750514771408312E-2</v>
      </c>
      <c r="E97" s="169">
        <f>'GREECE Ret'!E97</f>
        <v>0</v>
      </c>
      <c r="F97" s="169">
        <f>'GREECE Ret'!F97</f>
        <v>6.066752682237362E-3</v>
      </c>
      <c r="G97" s="169">
        <f>'GREECE Ret'!G97</f>
        <v>-2.2099456508029554E-3</v>
      </c>
      <c r="H97" s="169">
        <f>'GREECE Ret'!H97</f>
        <v>4.0666993825536129E-3</v>
      </c>
      <c r="J97" s="137">
        <f t="shared" si="7"/>
        <v>1.0445670197566053E-2</v>
      </c>
    </row>
    <row r="98" spans="1:10">
      <c r="A98">
        <v>95</v>
      </c>
      <c r="B98" s="3">
        <f>'GREECE Ret'!A98</f>
        <v>43976</v>
      </c>
      <c r="C98" s="169">
        <f>'GREECE Ret'!C98</f>
        <v>0</v>
      </c>
      <c r="D98" s="169">
        <f>'GREECE Ret'!D98</f>
        <v>2.4292692569044483E-2</v>
      </c>
      <c r="E98" s="169">
        <f>'GREECE Ret'!E98</f>
        <v>0</v>
      </c>
      <c r="F98" s="169">
        <f>'GREECE Ret'!F98</f>
        <v>4.024150299725548E-3</v>
      </c>
      <c r="G98" s="169">
        <f>'GREECE Ret'!G98</f>
        <v>3.3130897229601943E-3</v>
      </c>
      <c r="H98" s="169">
        <f>'GREECE Ret'!H98</f>
        <v>1.6220603718680509E-3</v>
      </c>
      <c r="J98" s="137">
        <f t="shared" si="7"/>
        <v>5.5419988272663798E-3</v>
      </c>
    </row>
    <row r="99" spans="1:10">
      <c r="A99">
        <v>96</v>
      </c>
      <c r="B99" s="3">
        <f>'GREECE Ret'!A99</f>
        <v>43977</v>
      </c>
      <c r="C99" s="169">
        <f>'GREECE Ret'!C99</f>
        <v>-6.8907024905994181</v>
      </c>
      <c r="D99" s="169">
        <f>'GREECE Ret'!D99</f>
        <v>-4.0080213975387108E-3</v>
      </c>
      <c r="E99" s="169">
        <f>'GREECE Ret'!E99</f>
        <v>0</v>
      </c>
      <c r="F99" s="169">
        <f>'GREECE Ret'!F99</f>
        <v>0</v>
      </c>
      <c r="G99" s="169">
        <f>'GREECE Ret'!G99</f>
        <v>1.9651287397288494E-2</v>
      </c>
      <c r="H99" s="169">
        <f>'GREECE Ret'!H99</f>
        <v>4.0436771638094797E-3</v>
      </c>
      <c r="J99" s="137">
        <f t="shared" si="7"/>
        <v>-1.1451692579059765</v>
      </c>
    </row>
    <row r="100" spans="1:10">
      <c r="A100">
        <v>97</v>
      </c>
      <c r="B100" s="3">
        <f>'GREECE Ret'!A100</f>
        <v>43978</v>
      </c>
      <c r="C100" s="169">
        <f>'GREECE Ret'!C100</f>
        <v>6.8818179306769345</v>
      </c>
      <c r="D100" s="169">
        <f>'GREECE Ret'!D100</f>
        <v>2.006018726865766E-3</v>
      </c>
      <c r="E100" s="169">
        <f>'GREECE Ret'!E100</f>
        <v>1.5384918839479456E-2</v>
      </c>
      <c r="F100" s="169">
        <f>'GREECE Ret'!F100</f>
        <v>4.0080213975386466E-3</v>
      </c>
      <c r="G100" s="169">
        <f>'GREECE Ret'!G100</f>
        <v>1.2889544725996863E-2</v>
      </c>
      <c r="H100" s="169">
        <f>'GREECE Ret'!H100</f>
        <v>4.8309272696653712E-3</v>
      </c>
      <c r="J100" s="137">
        <f t="shared" si="7"/>
        <v>1.1534895602727468</v>
      </c>
    </row>
    <row r="101" spans="1:10">
      <c r="A101">
        <v>98</v>
      </c>
      <c r="B101" s="3">
        <f>'GREECE Ret'!A101</f>
        <v>43979</v>
      </c>
      <c r="C101" s="169">
        <f>'GREECE Ret'!C101</f>
        <v>0</v>
      </c>
      <c r="D101" s="169">
        <f>'GREECE Ret'!D101</f>
        <v>-1.00250634962559E-3</v>
      </c>
      <c r="E101" s="169">
        <f>'GREECE Ret'!E101</f>
        <v>-7.6628727455691371E-3</v>
      </c>
      <c r="F101" s="169">
        <f>'GREECE Ret'!F101</f>
        <v>5.9820716775474689E-3</v>
      </c>
      <c r="G101" s="169">
        <f>'GREECE Ret'!G101</f>
        <v>2.9444819100563943E-2</v>
      </c>
      <c r="H101" s="169">
        <f>'GREECE Ret'!H101</f>
        <v>1.1182225145539227E-2</v>
      </c>
      <c r="J101" s="137">
        <f t="shared" si="7"/>
        <v>6.3239561380759842E-3</v>
      </c>
    </row>
    <row r="102" spans="1:10">
      <c r="A102">
        <v>99</v>
      </c>
      <c r="B102" s="3">
        <f>'GREECE Ret'!A102</f>
        <v>43980</v>
      </c>
      <c r="C102" s="169">
        <f>'GREECE Ret'!C102</f>
        <v>0</v>
      </c>
      <c r="D102" s="169">
        <f>'GREECE Ret'!D102</f>
        <v>6.9965302898361021E-3</v>
      </c>
      <c r="E102" s="169">
        <f>'GREECE Ret'!E102</f>
        <v>3.0305349495328843E-2</v>
      </c>
      <c r="F102" s="169">
        <f>'GREECE Ret'!F102</f>
        <v>7.9208334914440577E-3</v>
      </c>
      <c r="G102" s="169">
        <f>'GREECE Ret'!G102</f>
        <v>8.2559808470190777E-3</v>
      </c>
      <c r="H102" s="169">
        <f>'GREECE Ret'!H102</f>
        <v>3.1720883061439791E-3</v>
      </c>
      <c r="J102" s="137">
        <f t="shared" si="7"/>
        <v>9.4417970716286753E-3</v>
      </c>
    </row>
    <row r="103" spans="1:10">
      <c r="A103">
        <v>100</v>
      </c>
      <c r="B103" s="3">
        <f>'GREECE Ret'!A103</f>
        <v>43983</v>
      </c>
      <c r="C103" s="169">
        <f>'GREECE Ret'!C103</f>
        <v>0</v>
      </c>
      <c r="D103" s="169">
        <f>'GREECE Ret'!D103</f>
        <v>-1.9105659079585606E-2</v>
      </c>
      <c r="E103" s="169">
        <f>'GREECE Ret'!E103</f>
        <v>4.380262265839284E-2</v>
      </c>
      <c r="F103" s="169">
        <f>'GREECE Ret'!F103</f>
        <v>1.9704439872987385E-3</v>
      </c>
      <c r="G103" s="169">
        <f>'GREECE Ret'!G103</f>
        <v>-1.3450797724123217E-2</v>
      </c>
      <c r="H103" s="169">
        <f>'GREECE Ret'!H103</f>
        <v>-4.7619137602437026E-3</v>
      </c>
      <c r="J103" s="137">
        <f t="shared" si="7"/>
        <v>1.4091160136231755E-3</v>
      </c>
    </row>
    <row r="104" spans="1:10">
      <c r="A104">
        <v>101</v>
      </c>
      <c r="B104" s="3">
        <f>'GREECE Ret'!A104</f>
        <v>43984</v>
      </c>
      <c r="C104" s="169">
        <f>'GREECE Ret'!C104</f>
        <v>-6.916219357394267</v>
      </c>
      <c r="D104" s="169">
        <f>'GREECE Ret'!D104</f>
        <v>3.0410565757791417E-3</v>
      </c>
      <c r="E104" s="169">
        <f>'GREECE Ret'!E104</f>
        <v>4.1964199099032207E-2</v>
      </c>
      <c r="F104" s="169">
        <f>'GREECE Ret'!F104</f>
        <v>3.929278139889557E-3</v>
      </c>
      <c r="G104" s="169">
        <f>'GREECE Ret'!G104</f>
        <v>1.1393183829443224E-2</v>
      </c>
      <c r="H104" s="169">
        <f>'GREECE Ret'!H104</f>
        <v>7.9522867013831716E-4</v>
      </c>
      <c r="J104" s="137">
        <f t="shared" si="7"/>
        <v>-1.1425160685133309</v>
      </c>
    </row>
    <row r="105" spans="1:10">
      <c r="A105">
        <v>102</v>
      </c>
      <c r="B105" s="3">
        <f>'GREECE Ret'!A105</f>
        <v>43985</v>
      </c>
      <c r="C105" s="169">
        <f>'GREECE Ret'!C105</f>
        <v>6.8814113036425351</v>
      </c>
      <c r="D105" s="169">
        <f>'GREECE Ret'!D105</f>
        <v>-4.6616415114410448E-2</v>
      </c>
      <c r="E105" s="169">
        <f>'GREECE Ret'!E105</f>
        <v>0</v>
      </c>
      <c r="F105" s="169">
        <f>'GREECE Ret'!F105</f>
        <v>5.8651194523980576E-3</v>
      </c>
      <c r="G105" s="169">
        <f>'GREECE Ret'!G105</f>
        <v>1.8367863331387083E-2</v>
      </c>
      <c r="H105" s="169">
        <f>'GREECE Ret'!H105</f>
        <v>3.9666850901053383E-3</v>
      </c>
      <c r="J105" s="137">
        <f t="shared" si="7"/>
        <v>1.1438324260670025</v>
      </c>
    </row>
    <row r="106" spans="1:10">
      <c r="A106">
        <v>103</v>
      </c>
      <c r="B106" s="3">
        <f>'GREECE Ret'!A106</f>
        <v>43986</v>
      </c>
      <c r="C106" s="169">
        <f>'GREECE Ret'!C106</f>
        <v>0</v>
      </c>
      <c r="D106" s="169">
        <f>'GREECE Ret'!D106</f>
        <v>9.4987521579079047E-3</v>
      </c>
      <c r="E106" s="169">
        <f>'GREECE Ret'!E106</f>
        <v>0</v>
      </c>
      <c r="F106" s="169">
        <f>'GREECE Ret'!F106</f>
        <v>1.9474202843956288E-3</v>
      </c>
      <c r="G106" s="169">
        <f>'GREECE Ret'!G106</f>
        <v>1.0106115059234598E-3</v>
      </c>
      <c r="H106" s="169">
        <f>'GREECE Ret'!H106</f>
        <v>1.582278811129358E-3</v>
      </c>
      <c r="J106" s="137">
        <f t="shared" si="7"/>
        <v>2.3398437932260585E-3</v>
      </c>
    </row>
    <row r="107" spans="1:10">
      <c r="A107">
        <v>104</v>
      </c>
      <c r="B107" s="3">
        <f>'GREECE Ret'!A107</f>
        <v>43987</v>
      </c>
      <c r="C107" s="169">
        <f>'GREECE Ret'!C107</f>
        <v>-6.8814113036425351</v>
      </c>
      <c r="D107" s="169">
        <f>'GREECE Ret'!D107</f>
        <v>1.0498688628367949E-3</v>
      </c>
      <c r="E107" s="169">
        <f>'GREECE Ret'!E107</f>
        <v>-1.3793322132335873E-2</v>
      </c>
      <c r="F107" s="169">
        <f>'GREECE Ret'!F107</f>
        <v>5.8196090532640025E-3</v>
      </c>
      <c r="G107" s="169">
        <f>'GREECE Ret'!G107</f>
        <v>-6.0790460763822263E-3</v>
      </c>
      <c r="H107" s="169">
        <f>'GREECE Ret'!H107</f>
        <v>6.3041973957858738E-3</v>
      </c>
      <c r="J107" s="137">
        <f t="shared" si="7"/>
        <v>-1.1480183327565612</v>
      </c>
    </row>
    <row r="108" spans="1:10">
      <c r="A108">
        <v>105</v>
      </c>
      <c r="B108" s="3">
        <f>'GREECE Ret'!A108</f>
        <v>43991</v>
      </c>
      <c r="C108" s="169">
        <f>'GREECE Ret'!C108</f>
        <v>6.8901003437434163</v>
      </c>
      <c r="D108" s="169">
        <f>'GREECE Ret'!D108</f>
        <v>-6.3158104681237419E-3</v>
      </c>
      <c r="E108" s="169">
        <f>'GREECE Ret'!E108</f>
        <v>0</v>
      </c>
      <c r="F108" s="169">
        <f>'GREECE Ret'!F108</f>
        <v>5.7859370670439265E-3</v>
      </c>
      <c r="G108" s="169">
        <f>'GREECE Ret'!G108</f>
        <v>1.8127384592556701E-2</v>
      </c>
      <c r="H108" s="169">
        <f>'GREECE Ret'!H108</f>
        <v>7.8247660582299421E-3</v>
      </c>
      <c r="J108" s="137">
        <f t="shared" si="7"/>
        <v>1.1525871034988537</v>
      </c>
    </row>
    <row r="109" spans="1:10">
      <c r="A109">
        <v>106</v>
      </c>
      <c r="B109" s="3">
        <f>'GREECE Ret'!A109</f>
        <v>43992</v>
      </c>
      <c r="C109" s="169">
        <f>'GREECE Ret'!C109</f>
        <v>-8.6890401008812221E-3</v>
      </c>
      <c r="D109" s="169">
        <f>'GREECE Ret'!D109</f>
        <v>-8.4836139778153661E-3</v>
      </c>
      <c r="E109" s="169">
        <f>'GREECE Ret'!E109</f>
        <v>-4.9832373747875754E-2</v>
      </c>
      <c r="F109" s="169">
        <f>'GREECE Ret'!F109</f>
        <v>0</v>
      </c>
      <c r="G109" s="169">
        <f>'GREECE Ret'!G109</f>
        <v>-1.0030174359937244E-2</v>
      </c>
      <c r="H109" s="169">
        <f>'GREECE Ret'!H109</f>
        <v>-5.4709007109012284E-3</v>
      </c>
      <c r="J109" s="137">
        <f t="shared" si="7"/>
        <v>-1.3751017149568468E-2</v>
      </c>
    </row>
    <row r="110" spans="1:10">
      <c r="A110">
        <v>107</v>
      </c>
      <c r="B110" s="3">
        <f>'GREECE Ret'!A110</f>
        <v>43993</v>
      </c>
      <c r="C110" s="169">
        <f>'GREECE Ret'!C110</f>
        <v>0</v>
      </c>
      <c r="D110" s="169">
        <f>'GREECE Ret'!D110</f>
        <v>-9.6308930609613E-3</v>
      </c>
      <c r="E110" s="169">
        <f>'GREECE Ret'!E110</f>
        <v>-2.2141125877213518E-2</v>
      </c>
      <c r="F110" s="169">
        <f>'GREECE Ret'!F110</f>
        <v>1.9212301778938723E-3</v>
      </c>
      <c r="G110" s="169">
        <f>'GREECE Ret'!G110</f>
        <v>-1.9339025098867629E-2</v>
      </c>
      <c r="H110" s="169">
        <f>'GREECE Ret'!H110</f>
        <v>-1.568627772626487E-3</v>
      </c>
      <c r="J110" s="137">
        <f t="shared" si="7"/>
        <v>-8.4597402719625101E-3</v>
      </c>
    </row>
    <row r="111" spans="1:10">
      <c r="A111">
        <v>108</v>
      </c>
      <c r="B111" s="3">
        <f>'GREECE Ret'!A111</f>
        <v>43994</v>
      </c>
      <c r="C111" s="169">
        <f>'GREECE Ret'!C111</f>
        <v>0</v>
      </c>
      <c r="D111" s="169">
        <f>'GREECE Ret'!D111</f>
        <v>-6.4725145056174788E-3</v>
      </c>
      <c r="E111" s="169">
        <f>'GREECE Ret'!E111</f>
        <v>0</v>
      </c>
      <c r="F111" s="169">
        <f>'GREECE Ret'!F111</f>
        <v>0</v>
      </c>
      <c r="G111" s="169">
        <f>'GREECE Ret'!G111</f>
        <v>-2.4975283576077235E-2</v>
      </c>
      <c r="H111" s="169">
        <f>'GREECE Ret'!H111</f>
        <v>-2.3575649426545659E-3</v>
      </c>
      <c r="J111" s="137">
        <f t="shared" si="7"/>
        <v>-5.6342271707248799E-3</v>
      </c>
    </row>
    <row r="112" spans="1:10">
      <c r="A112">
        <v>109</v>
      </c>
      <c r="B112" s="3">
        <f>'GREECE Ret'!A112</f>
        <v>43997</v>
      </c>
      <c r="C112" s="169">
        <f>'GREECE Ret'!C112</f>
        <v>0</v>
      </c>
      <c r="D112" s="169">
        <f>'GREECE Ret'!D112</f>
        <v>9.6931292056597514E-3</v>
      </c>
      <c r="E112" s="169">
        <f>'GREECE Ret'!E112</f>
        <v>-5.3652713492320141E-2</v>
      </c>
      <c r="F112" s="169">
        <f>'GREECE Ret'!F112</f>
        <v>-1.9212301778938213E-3</v>
      </c>
      <c r="G112" s="169">
        <f>'GREECE Ret'!G112</f>
        <v>3.15623618143741E-3</v>
      </c>
      <c r="H112" s="169">
        <f>'GREECE Ret'!H112</f>
        <v>3.1421864030724955E-3</v>
      </c>
      <c r="J112" s="137">
        <f t="shared" si="7"/>
        <v>-6.5970653133407163E-3</v>
      </c>
    </row>
    <row r="113" spans="1:10">
      <c r="A113">
        <v>110</v>
      </c>
      <c r="B113" s="3">
        <f>'GREECE Ret'!A113</f>
        <v>43998</v>
      </c>
      <c r="C113" s="169">
        <f>'GREECE Ret'!C113</f>
        <v>1.7807644317315515E-2</v>
      </c>
      <c r="D113" s="169">
        <f>'GREECE Ret'!D113</f>
        <v>1.7003597762584161E-2</v>
      </c>
      <c r="E113" s="169">
        <f>'GREECE Ret'!E113</f>
        <v>0</v>
      </c>
      <c r="F113" s="169">
        <f>'GREECE Ret'!F113</f>
        <v>5.7526524894498414E-3</v>
      </c>
      <c r="G113" s="169">
        <f>'GREECE Ret'!G113</f>
        <v>1.0498688628367949E-3</v>
      </c>
      <c r="H113" s="169">
        <f>'GREECE Ret'!H113</f>
        <v>7.8400631220862209E-4</v>
      </c>
      <c r="J113" s="137">
        <f t="shared" si="7"/>
        <v>7.0662949573991564E-3</v>
      </c>
    </row>
    <row r="114" spans="1:10">
      <c r="A114">
        <v>111</v>
      </c>
      <c r="B114" s="3">
        <f>'GREECE Ret'!A114</f>
        <v>43999</v>
      </c>
      <c r="C114" s="169">
        <f>'GREECE Ret'!C114</f>
        <v>0</v>
      </c>
      <c r="D114" s="169">
        <f>'GREECE Ret'!D114</f>
        <v>1.0531859846586405E-3</v>
      </c>
      <c r="E114" s="169">
        <f>'GREECE Ret'!E114</f>
        <v>2.3347363996991107E-2</v>
      </c>
      <c r="F114" s="169">
        <f>'GREECE Ret'!F114</f>
        <v>1.9102202561192452E-3</v>
      </c>
      <c r="G114" s="169">
        <f>'GREECE Ret'!G114</f>
        <v>3.8090039474433644E-2</v>
      </c>
      <c r="H114" s="169">
        <f>'GREECE Ret'!H114</f>
        <v>1.0136539034452333E-2</v>
      </c>
      <c r="J114" s="137">
        <f t="shared" si="7"/>
        <v>1.2422891457775828E-2</v>
      </c>
    </row>
    <row r="115" spans="1:10">
      <c r="A115">
        <v>112</v>
      </c>
      <c r="B115" s="3">
        <f>'GREECE Ret'!A115</f>
        <v>44000</v>
      </c>
      <c r="C115" s="169">
        <f>'GREECE Ret'!C115</f>
        <v>0</v>
      </c>
      <c r="D115" s="169">
        <f>'GREECE Ret'!D115</f>
        <v>-9.5188450092068694E-3</v>
      </c>
      <c r="E115" s="169">
        <f>'GREECE Ret'!E115</f>
        <v>0</v>
      </c>
      <c r="F115" s="169">
        <f>'GREECE Ret'!F115</f>
        <v>0</v>
      </c>
      <c r="G115" s="169">
        <f>'GREECE Ret'!G115</f>
        <v>-7.0958229814691047E-3</v>
      </c>
      <c r="H115" s="169">
        <f>'GREECE Ret'!H115</f>
        <v>-7.7609627488840315E-4</v>
      </c>
      <c r="J115" s="137">
        <f t="shared" si="7"/>
        <v>-2.8984607109273967E-3</v>
      </c>
    </row>
    <row r="116" spans="1:10">
      <c r="A116">
        <v>113</v>
      </c>
      <c r="B116" s="3">
        <f>'GREECE Ret'!A116</f>
        <v>44001</v>
      </c>
      <c r="C116" s="169">
        <f>'GREECE Ret'!C116</f>
        <v>0</v>
      </c>
      <c r="D116" s="169">
        <f>'GREECE Ret'!D116</f>
        <v>2.7255355867914614E-2</v>
      </c>
      <c r="E116" s="169">
        <f>'GREECE Ret'!E116</f>
        <v>0</v>
      </c>
      <c r="F116" s="169">
        <f>'GREECE Ret'!F116</f>
        <v>0</v>
      </c>
      <c r="G116" s="169">
        <f>'GREECE Ret'!G116</f>
        <v>-1.5377032870589519E-2</v>
      </c>
      <c r="H116" s="169">
        <f>'GREECE Ret'!H116</f>
        <v>-2.3319093349788251E-3</v>
      </c>
      <c r="J116" s="137">
        <f t="shared" si="7"/>
        <v>1.5910689437243781E-3</v>
      </c>
    </row>
    <row r="117" spans="1:10">
      <c r="A117">
        <v>114</v>
      </c>
      <c r="B117" s="3">
        <f>'GREECE Ret'!A117</f>
        <v>44004</v>
      </c>
      <c r="C117" s="169">
        <f>'GREECE Ret'!C117</f>
        <v>1.7000409434415741E-2</v>
      </c>
      <c r="D117" s="169">
        <f>'GREECE Ret'!D117</f>
        <v>-2.1955926401415964E-2</v>
      </c>
      <c r="E117" s="169">
        <f>'GREECE Ret'!E117</f>
        <v>0</v>
      </c>
      <c r="F117" s="169">
        <f>'GREECE Ret'!F117</f>
        <v>0</v>
      </c>
      <c r="G117" s="169">
        <f>'GREECE Ret'!G117</f>
        <v>6.1792163659581184E-3</v>
      </c>
      <c r="H117" s="169">
        <f>'GREECE Ret'!H117</f>
        <v>2.3319093349787427E-3</v>
      </c>
      <c r="J117" s="137">
        <f t="shared" si="7"/>
        <v>5.9260145565610638E-4</v>
      </c>
    </row>
    <row r="118" spans="1:10">
      <c r="A118">
        <v>115</v>
      </c>
      <c r="B118" s="3">
        <f>'GREECE Ret'!A118</f>
        <v>44005</v>
      </c>
      <c r="C118" s="169">
        <f>'GREECE Ret'!C118</f>
        <v>3.4116369122989057E-2</v>
      </c>
      <c r="D118" s="169">
        <f>'GREECE Ret'!D118</f>
        <v>0</v>
      </c>
      <c r="E118" s="169">
        <f>'GREECE Ret'!E118</f>
        <v>0</v>
      </c>
      <c r="F118" s="169">
        <f>'GREECE Ret'!F118</f>
        <v>0</v>
      </c>
      <c r="G118" s="169">
        <f>'GREECE Ret'!G118</f>
        <v>4.098366392282185E-3</v>
      </c>
      <c r="H118" s="169">
        <f>'GREECE Ret'!H118</f>
        <v>0</v>
      </c>
      <c r="J118" s="137">
        <f t="shared" si="7"/>
        <v>6.3691225858785406E-3</v>
      </c>
    </row>
    <row r="119" spans="1:10">
      <c r="A119">
        <v>116</v>
      </c>
      <c r="B119" s="3">
        <f>'GREECE Ret'!A119</f>
        <v>44006</v>
      </c>
      <c r="C119" s="169">
        <f>'GREECE Ret'!C119</f>
        <v>1.66314120967276E-2</v>
      </c>
      <c r="D119" s="169">
        <f>'GREECE Ret'!D119</f>
        <v>-6.3626937878287692E-3</v>
      </c>
      <c r="E119" s="169">
        <f>'GREECE Ret'!E119</f>
        <v>0</v>
      </c>
      <c r="F119" s="169">
        <f>'GREECE Ret'!F119</f>
        <v>0</v>
      </c>
      <c r="G119" s="169">
        <f>'GREECE Ret'!G119</f>
        <v>9.1603693986641952E-3</v>
      </c>
      <c r="H119" s="169">
        <f>'GREECE Ret'!H119</f>
        <v>0</v>
      </c>
      <c r="J119" s="137">
        <f t="shared" si="7"/>
        <v>3.2381812845938378E-3</v>
      </c>
    </row>
    <row r="120" spans="1:10">
      <c r="A120">
        <v>117</v>
      </c>
      <c r="B120" s="3">
        <f>'GREECE Ret'!A120</f>
        <v>44007</v>
      </c>
      <c r="C120" s="169">
        <f>'GREECE Ret'!C120</f>
        <v>2.4209748507226229E-2</v>
      </c>
      <c r="D120" s="169">
        <f>'GREECE Ret'!D120</f>
        <v>-2.1299262578248533E-3</v>
      </c>
      <c r="E120" s="169">
        <f>'GREECE Ret'!E120</f>
        <v>0</v>
      </c>
      <c r="F120" s="169">
        <f>'GREECE Ret'!F120</f>
        <v>-1.9102202561192376E-3</v>
      </c>
      <c r="G120" s="169">
        <f>'GREECE Ret'!G120</f>
        <v>-1.5314234973042368E-2</v>
      </c>
      <c r="H120" s="169">
        <f>'GREECE Ret'!H120</f>
        <v>-7.7669906817235995E-4</v>
      </c>
      <c r="J120" s="137">
        <f t="shared" si="7"/>
        <v>6.7977799201123521E-4</v>
      </c>
    </row>
    <row r="121" spans="1:10">
      <c r="A121">
        <v>118</v>
      </c>
      <c r="B121" s="3">
        <f>'GREECE Ret'!A121</f>
        <v>44008</v>
      </c>
      <c r="C121" s="169">
        <f>'GREECE Ret'!C121</f>
        <v>-5.7753861390494654E-2</v>
      </c>
      <c r="D121" s="169">
        <f>'GREECE Ret'!D121</f>
        <v>6.3762171392758435E-3</v>
      </c>
      <c r="E121" s="169">
        <f>'GREECE Ret'!E121</f>
        <v>0</v>
      </c>
      <c r="F121" s="169">
        <f>'GREECE Ret'!F121</f>
        <v>-3.8314223115560602E-3</v>
      </c>
      <c r="G121" s="169">
        <f>'GREECE Ret'!G121</f>
        <v>-1.1381395490146672E-2</v>
      </c>
      <c r="H121" s="169">
        <f>'GREECE Ret'!H121</f>
        <v>-4.6729056993923702E-3</v>
      </c>
      <c r="J121" s="137">
        <f t="shared" si="7"/>
        <v>-1.1877227958718985E-2</v>
      </c>
    </row>
    <row r="122" spans="1:10">
      <c r="A122">
        <v>119</v>
      </c>
      <c r="B122" s="3">
        <f>'GREECE Ret'!A122</f>
        <v>44011</v>
      </c>
      <c r="C122" s="169">
        <f>'GREECE Ret'!C122</f>
        <v>7.3724997129456973E-2</v>
      </c>
      <c r="D122" s="169">
        <f>'GREECE Ret'!D122</f>
        <v>3.1729270405777134E-3</v>
      </c>
      <c r="E122" s="169">
        <f>'GREECE Ret'!E122</f>
        <v>0</v>
      </c>
      <c r="F122" s="169">
        <f>'GREECE Ret'!F122</f>
        <v>1.9175461292718545E-3</v>
      </c>
      <c r="G122" s="169">
        <f>'GREECE Ret'!G122</f>
        <v>-1.151242437570592E-2</v>
      </c>
      <c r="H122" s="169">
        <f>'GREECE Ret'!H122</f>
        <v>-7.809449830713962E-4</v>
      </c>
      <c r="J122" s="137">
        <f t="shared" si="7"/>
        <v>1.1087016823421537E-2</v>
      </c>
    </row>
    <row r="123" spans="1:10">
      <c r="A123">
        <v>120</v>
      </c>
      <c r="B123" s="3">
        <f>'GREECE Ret'!A123</f>
        <v>44012</v>
      </c>
      <c r="C123" s="169">
        <f>'GREECE Ret'!C123</f>
        <v>4.6005458811321974E-2</v>
      </c>
      <c r="D123" s="169">
        <f>'GREECE Ret'!D123</f>
        <v>1.4675315784214054E-2</v>
      </c>
      <c r="E123" s="169">
        <f>'GREECE Ret'!E123</f>
        <v>0</v>
      </c>
      <c r="F123" s="169">
        <f>'GREECE Ret'!F123</f>
        <v>0</v>
      </c>
      <c r="G123" s="169">
        <f>'GREECE Ret'!G123</f>
        <v>-7.3957019611290246E-3</v>
      </c>
      <c r="H123" s="169">
        <f>'GREECE Ret'!H123</f>
        <v>-1.5637219761828699E-3</v>
      </c>
      <c r="J123" s="137">
        <f t="shared" si="7"/>
        <v>8.6202251097040224E-3</v>
      </c>
    </row>
    <row r="124" spans="1:10">
      <c r="A124">
        <v>121</v>
      </c>
      <c r="B124" s="3">
        <f>'GREECE Ret'!A124</f>
        <v>44013</v>
      </c>
      <c r="C124" s="169">
        <f>'GREECE Ret'!C124</f>
        <v>2.2232638694594083E-2</v>
      </c>
      <c r="D124" s="169">
        <f>'GREECE Ret'!D124</f>
        <v>6.2240864830018852E-3</v>
      </c>
      <c r="E124" s="169">
        <f>'GREECE Ret'!E124</f>
        <v>0</v>
      </c>
      <c r="F124" s="169">
        <f>'GREECE Ret'!F124</f>
        <v>3.8240964384034758E-3</v>
      </c>
      <c r="G124" s="169">
        <f>'GREECE Ret'!G124</f>
        <v>5.2882196215643818E-3</v>
      </c>
      <c r="H124" s="169">
        <f>'GREECE Ret'!H124</f>
        <v>3.9047296781562599E-3</v>
      </c>
      <c r="J124" s="137">
        <f t="shared" si="7"/>
        <v>6.9122951526200153E-3</v>
      </c>
    </row>
    <row r="125" spans="1:10">
      <c r="A125">
        <v>122</v>
      </c>
      <c r="B125" s="3">
        <f>'GREECE Ret'!A125</f>
        <v>44014</v>
      </c>
      <c r="C125" s="169">
        <f>'GREECE Ret'!C125</f>
        <v>3.6125996130068734E-2</v>
      </c>
      <c r="D125" s="169">
        <f>'GREECE Ret'!D125</f>
        <v>2.4516038876693697E-2</v>
      </c>
      <c r="E125" s="169">
        <f>'GREECE Ret'!E125</f>
        <v>0</v>
      </c>
      <c r="F125" s="169">
        <f>'GREECE Ret'!F125</f>
        <v>-1.9102202561192376E-3</v>
      </c>
      <c r="G125" s="169">
        <f>'GREECE Ret'!G125</f>
        <v>2.1074823395645778E-3</v>
      </c>
      <c r="H125" s="169">
        <f>'GREECE Ret'!H125</f>
        <v>3.1128429804901034E-3</v>
      </c>
      <c r="J125" s="137">
        <f t="shared" si="7"/>
        <v>1.0658690011782981E-2</v>
      </c>
    </row>
    <row r="126" spans="1:10">
      <c r="A126">
        <v>123</v>
      </c>
      <c r="B126" s="3">
        <f>'GREECE Ret'!A126</f>
        <v>44015</v>
      </c>
      <c r="C126" s="169">
        <f>'GREECE Ret'!C126</f>
        <v>-6.9572615394118426E-3</v>
      </c>
      <c r="D126" s="169">
        <f>'GREECE Ret'!D126</f>
        <v>0</v>
      </c>
      <c r="E126" s="169">
        <f>'GREECE Ret'!E126</f>
        <v>-2.3347363996991177E-2</v>
      </c>
      <c r="F126" s="169">
        <f>'GREECE Ret'!F126</f>
        <v>1.9102202561192452E-3</v>
      </c>
      <c r="G126" s="169">
        <f>'GREECE Ret'!G126</f>
        <v>3.3129323759879342E-2</v>
      </c>
      <c r="H126" s="169">
        <f>'GREECE Ret'!H126</f>
        <v>4.6511711757308803E-3</v>
      </c>
      <c r="J126" s="137">
        <f t="shared" si="7"/>
        <v>1.5643482758877409E-3</v>
      </c>
    </row>
    <row r="127" spans="1:10">
      <c r="A127">
        <v>124</v>
      </c>
      <c r="B127" s="3">
        <f>'GREECE Ret'!A127</f>
        <v>44018</v>
      </c>
      <c r="C127" s="169">
        <f>'GREECE Ret'!C127</f>
        <v>-6.9222332981627899</v>
      </c>
      <c r="D127" s="169">
        <f>'GREECE Ret'!D127</f>
        <v>1.1038747314821976E-2</v>
      </c>
      <c r="E127" s="169">
        <f>'GREECE Ret'!E127</f>
        <v>1.5625317903080815E-2</v>
      </c>
      <c r="F127" s="169">
        <f>'GREECE Ret'!F127</f>
        <v>1.9065782705814474E-3</v>
      </c>
      <c r="G127" s="169">
        <f>'GREECE Ret'!G127</f>
        <v>-4.0816383196486186E-3</v>
      </c>
      <c r="H127" s="169">
        <f>'GREECE Ret'!H127</f>
        <v>0</v>
      </c>
      <c r="J127" s="137">
        <f t="shared" si="7"/>
        <v>-1.1496240488323257</v>
      </c>
    </row>
    <row r="128" spans="1:10">
      <c r="A128">
        <v>125</v>
      </c>
      <c r="B128" s="3">
        <f>'GREECE Ret'!A128</f>
        <v>44019</v>
      </c>
      <c r="C128" s="169">
        <f>'GREECE Ret'!C128</f>
        <v>0</v>
      </c>
      <c r="D128" s="169">
        <f>'GREECE Ret'!D128</f>
        <v>-2.9985029962565574E-3</v>
      </c>
      <c r="E128" s="169">
        <f>'GREECE Ret'!E128</f>
        <v>1.5384918839479456E-2</v>
      </c>
      <c r="F128" s="169">
        <f>'GREECE Ret'!F128</f>
        <v>1.9029501460860636E-3</v>
      </c>
      <c r="G128" s="169">
        <f>'GREECE Ret'!G128</f>
        <v>-2.0470836217247996E-3</v>
      </c>
      <c r="H128" s="169">
        <f>'GREECE Ret'!H128</f>
        <v>0</v>
      </c>
      <c r="J128" s="137">
        <f t="shared" si="7"/>
        <v>2.0403803945973605E-3</v>
      </c>
    </row>
    <row r="129" spans="1:10">
      <c r="A129">
        <v>126</v>
      </c>
      <c r="B129" s="3">
        <f>'GREECE Ret'!A129</f>
        <v>44020</v>
      </c>
      <c r="C129" s="169">
        <f>'GREECE Ret'!C129</f>
        <v>0</v>
      </c>
      <c r="D129" s="169">
        <f>'GREECE Ret'!D129</f>
        <v>-2.0040086867151429E-3</v>
      </c>
      <c r="E129" s="169">
        <f>'GREECE Ret'!E129</f>
        <v>0</v>
      </c>
      <c r="F129" s="169">
        <f>'GREECE Ret'!F129</f>
        <v>0</v>
      </c>
      <c r="G129" s="169">
        <f>'GREECE Ret'!G129</f>
        <v>-1.5488177442800026E-2</v>
      </c>
      <c r="H129" s="169">
        <f>'GREECE Ret'!H129</f>
        <v>-7.7369442931026909E-4</v>
      </c>
      <c r="J129" s="137">
        <f t="shared" si="7"/>
        <v>-3.0443134264709066E-3</v>
      </c>
    </row>
    <row r="130" spans="1:10">
      <c r="A130">
        <v>127</v>
      </c>
      <c r="B130" s="3">
        <f>'GREECE Ret'!A130</f>
        <v>44021</v>
      </c>
      <c r="C130" s="169">
        <f>'GREECE Ret'!C130</f>
        <v>0</v>
      </c>
      <c r="D130" s="169">
        <f>'GREECE Ret'!D130</f>
        <v>1.0025063496255707E-3</v>
      </c>
      <c r="E130" s="169">
        <f>'GREECE Ret'!E130</f>
        <v>-7.6628727455691371E-3</v>
      </c>
      <c r="F130" s="169">
        <f>'GREECE Ret'!F130</f>
        <v>0</v>
      </c>
      <c r="G130" s="169">
        <f>'GREECE Ret'!G130</f>
        <v>-2.0833340868542517E-3</v>
      </c>
      <c r="H130" s="169">
        <f>'GREECE Ret'!H130</f>
        <v>-7.7429349590466836E-4</v>
      </c>
      <c r="J130" s="137">
        <f t="shared" si="7"/>
        <v>-1.5863323297837476E-3</v>
      </c>
    </row>
    <row r="131" spans="1:10">
      <c r="A131">
        <v>128</v>
      </c>
      <c r="B131" s="3">
        <f>'GREECE Ret'!A131</f>
        <v>44022</v>
      </c>
      <c r="C131" s="169">
        <f>'GREECE Ret'!C131</f>
        <v>0</v>
      </c>
      <c r="D131" s="169">
        <f>'GREECE Ret'!D131</f>
        <v>-6.0301690265911877E-3</v>
      </c>
      <c r="E131" s="169">
        <f>'GREECE Ret'!E131</f>
        <v>0</v>
      </c>
      <c r="F131" s="169">
        <f>'GREECE Ret'!F131</f>
        <v>1.8993358036523157E-3</v>
      </c>
      <c r="G131" s="169">
        <f>'GREECE Ret'!G131</f>
        <v>-1.0432969125776746E-3</v>
      </c>
      <c r="H131" s="169">
        <f>'GREECE Ret'!H131</f>
        <v>-7.7489349092468775E-4</v>
      </c>
      <c r="J131" s="137">
        <f t="shared" si="7"/>
        <v>-9.9150393774020571E-4</v>
      </c>
    </row>
    <row r="132" spans="1:10">
      <c r="A132">
        <v>129</v>
      </c>
      <c r="B132" s="3">
        <f>'GREECE Ret'!A132</f>
        <v>44025</v>
      </c>
      <c r="C132" s="169">
        <f>'GREECE Ret'!C132</f>
        <v>0</v>
      </c>
      <c r="D132" s="169">
        <f>'GREECE Ret'!D132</f>
        <v>3.0196298737198914E-3</v>
      </c>
      <c r="E132" s="169">
        <f>'GREECE Ret'!E132</f>
        <v>0</v>
      </c>
      <c r="F132" s="169">
        <f>'GREECE Ret'!F132</f>
        <v>-3.8022859497384592E-3</v>
      </c>
      <c r="G132" s="169">
        <f>'GREECE Ret'!G132</f>
        <v>-3.136437490130272E-3</v>
      </c>
      <c r="H132" s="169">
        <f>'GREECE Ret'!H132</f>
        <v>-4.6620131058113011E-3</v>
      </c>
      <c r="J132" s="137">
        <f t="shared" si="7"/>
        <v>-1.4301844453266904E-3</v>
      </c>
    </row>
    <row r="133" spans="1:10">
      <c r="A133">
        <v>130</v>
      </c>
      <c r="B133" s="3">
        <f>'GREECE Ret'!A133</f>
        <v>44026</v>
      </c>
      <c r="C133" s="169">
        <f>'GREECE Ret'!C133</f>
        <v>0</v>
      </c>
      <c r="D133" s="169">
        <f>'GREECE Ret'!D133</f>
        <v>-5.0377940299570698E-3</v>
      </c>
      <c r="E133" s="169">
        <f>'GREECE Ret'!E133</f>
        <v>0</v>
      </c>
      <c r="F133" s="169">
        <f>'GREECE Ret'!F133</f>
        <v>-1.9065782705815315E-3</v>
      </c>
      <c r="G133" s="169">
        <f>'GREECE Ret'!G133</f>
        <v>-1.047669032443911E-3</v>
      </c>
      <c r="H133" s="169">
        <f>'GREECE Ret'!H133</f>
        <v>-1.5588467692910788E-3</v>
      </c>
      <c r="J133" s="137">
        <f t="shared" si="7"/>
        <v>-1.5918146837122654E-3</v>
      </c>
    </row>
    <row r="134" spans="1:10">
      <c r="A134">
        <v>131</v>
      </c>
      <c r="B134" s="3">
        <f>'GREECE Ret'!A134</f>
        <v>44027</v>
      </c>
      <c r="C134" s="169">
        <f>'GREECE Ret'!C134</f>
        <v>4.8790164169432049E-2</v>
      </c>
      <c r="D134" s="169">
        <f>'GREECE Ret'!D134</f>
        <v>2.0000666706669435E-2</v>
      </c>
      <c r="E134" s="169">
        <f>'GREECE Ret'!E134</f>
        <v>-7.7220460939102778E-3</v>
      </c>
      <c r="F134" s="169">
        <f>'GREECE Ret'!F134</f>
        <v>-3.8240964384035057E-3</v>
      </c>
      <c r="G134" s="169">
        <f>'GREECE Ret'!G134</f>
        <v>-2.0986366569211382E-3</v>
      </c>
      <c r="H134" s="169">
        <f>'GREECE Ret'!H134</f>
        <v>-4.6911735758801663E-3</v>
      </c>
      <c r="J134" s="137">
        <f t="shared" ref="J134:J197" si="8">AVERAGE(C134:H134)</f>
        <v>8.4091463518310653E-3</v>
      </c>
    </row>
    <row r="135" spans="1:10">
      <c r="A135">
        <v>132</v>
      </c>
      <c r="B135" s="3">
        <f>'GREECE Ret'!A135</f>
        <v>44028</v>
      </c>
      <c r="C135" s="169">
        <f>'GREECE Ret'!C135</f>
        <v>-7.9681696491768449E-3</v>
      </c>
      <c r="D135" s="169">
        <f>'GREECE Ret'!D135</f>
        <v>3.6933255045682373E-2</v>
      </c>
      <c r="E135" s="169">
        <f>'GREECE Ret'!E135</f>
        <v>0</v>
      </c>
      <c r="F135" s="169">
        <f>'GREECE Ret'!F135</f>
        <v>0</v>
      </c>
      <c r="G135" s="169">
        <f>'GREECE Ret'!G135</f>
        <v>1.3563066547620784E-2</v>
      </c>
      <c r="H135" s="169">
        <f>'GREECE Ret'!H135</f>
        <v>7.8339212780407738E-4</v>
      </c>
      <c r="J135" s="137">
        <f t="shared" si="8"/>
        <v>7.2185906786550657E-3</v>
      </c>
    </row>
    <row r="136" spans="1:10">
      <c r="A136">
        <v>133</v>
      </c>
      <c r="B136" s="3">
        <f>'GREECE Ret'!A136</f>
        <v>44029</v>
      </c>
      <c r="C136" s="169">
        <f>'GREECE Ret'!C136</f>
        <v>7.9681696491768813E-3</v>
      </c>
      <c r="D136" s="169">
        <f>'GREECE Ret'!D136</f>
        <v>1.138532222512521E-2</v>
      </c>
      <c r="E136" s="169">
        <f>'GREECE Ret'!E136</f>
        <v>0</v>
      </c>
      <c r="F136" s="169">
        <f>'GREECE Ret'!F136</f>
        <v>0</v>
      </c>
      <c r="G136" s="169">
        <f>'GREECE Ret'!G136</f>
        <v>1.0357328735321183E-3</v>
      </c>
      <c r="H136" s="169">
        <f>'GREECE Ret'!H136</f>
        <v>-7.8339212780404485E-4</v>
      </c>
      <c r="J136" s="137">
        <f t="shared" si="8"/>
        <v>3.267638770005027E-3</v>
      </c>
    </row>
    <row r="137" spans="1:10">
      <c r="A137">
        <v>134</v>
      </c>
      <c r="B137" s="3">
        <f>'GREECE Ret'!A137</f>
        <v>44032</v>
      </c>
      <c r="C137" s="169">
        <f>'GREECE Ret'!C137</f>
        <v>0</v>
      </c>
      <c r="D137" s="169">
        <f>'GREECE Ret'!D137</f>
        <v>1.6838564362829524E-2</v>
      </c>
      <c r="E137" s="169">
        <f>'GREECE Ret'!E137</f>
        <v>0</v>
      </c>
      <c r="F137" s="169">
        <f>'GREECE Ret'!F137</f>
        <v>3.8240964384034758E-3</v>
      </c>
      <c r="G137" s="169">
        <f>'GREECE Ret'!G137</f>
        <v>6.1919702479212007E-3</v>
      </c>
      <c r="H137" s="169">
        <f>'GREECE Ret'!H137</f>
        <v>4.6911735758802392E-3</v>
      </c>
      <c r="J137" s="137">
        <f t="shared" si="8"/>
        <v>5.2576341041724066E-3</v>
      </c>
    </row>
    <row r="138" spans="1:10">
      <c r="A138">
        <v>135</v>
      </c>
      <c r="B138" s="3">
        <f>'GREECE Ret'!A138</f>
        <v>44033</v>
      </c>
      <c r="C138" s="169">
        <f>'GREECE Ret'!C138</f>
        <v>0</v>
      </c>
      <c r="D138" s="169">
        <f>'GREECE Ret'!D138</f>
        <v>-2.6317308317373302E-2</v>
      </c>
      <c r="E138" s="169">
        <f>'GREECE Ret'!E138</f>
        <v>0</v>
      </c>
      <c r="F138" s="169">
        <f>'GREECE Ret'!F138</f>
        <v>0</v>
      </c>
      <c r="G138" s="169">
        <f>'GREECE Ret'!G138</f>
        <v>1.6326893287428666E-2</v>
      </c>
      <c r="H138" s="169">
        <f>'GREECE Ret'!H138</f>
        <v>4.6692691836836926E-3</v>
      </c>
      <c r="J138" s="137">
        <f t="shared" si="8"/>
        <v>-8.8685764104349054E-4</v>
      </c>
    </row>
    <row r="139" spans="1:10">
      <c r="A139">
        <v>136</v>
      </c>
      <c r="B139" s="3">
        <f>'GREECE Ret'!A139</f>
        <v>44034</v>
      </c>
      <c r="C139" s="169">
        <f>'GREECE Ret'!C139</f>
        <v>7.9051795071132473E-3</v>
      </c>
      <c r="D139" s="169">
        <f>'GREECE Ret'!D139</f>
        <v>1.5123161574220828E-2</v>
      </c>
      <c r="E139" s="169">
        <f>'GREECE Ret'!E139</f>
        <v>0</v>
      </c>
      <c r="F139" s="169">
        <f>'GREECE Ret'!F139</f>
        <v>1.9065782705814474E-3</v>
      </c>
      <c r="G139" s="169">
        <f>'GREECE Ret'!G139</f>
        <v>-1.9418085857101738E-2</v>
      </c>
      <c r="H139" s="169">
        <f>'GREECE Ret'!H139</f>
        <v>-3.1104224143925024E-3</v>
      </c>
      <c r="J139" s="137">
        <f t="shared" si="8"/>
        <v>4.0106851340354724E-4</v>
      </c>
    </row>
    <row r="140" spans="1:10">
      <c r="A140">
        <v>137</v>
      </c>
      <c r="B140" s="3">
        <f>'GREECE Ret'!A140</f>
        <v>44035</v>
      </c>
      <c r="C140" s="169">
        <f>'GREECE Ret'!C140</f>
        <v>1.5625317903080815E-2</v>
      </c>
      <c r="D140" s="169">
        <f>'GREECE Ret'!D140</f>
        <v>3.745322730161892E-3</v>
      </c>
      <c r="E140" s="169">
        <f>'GREECE Ret'!E140</f>
        <v>0</v>
      </c>
      <c r="F140" s="169">
        <f>'GREECE Ret'!F140</f>
        <v>-3.8167985267007422E-3</v>
      </c>
      <c r="G140" s="169">
        <f>'GREECE Ret'!G140</f>
        <v>1.1287959773851575E-2</v>
      </c>
      <c r="H140" s="169">
        <f>'GREECE Ret'!H140</f>
        <v>3.1104224143925518E-3</v>
      </c>
      <c r="J140" s="137">
        <f t="shared" si="8"/>
        <v>4.9920373824643488E-3</v>
      </c>
    </row>
    <row r="141" spans="1:10">
      <c r="A141">
        <v>138</v>
      </c>
      <c r="B141" s="3">
        <f>'GREECE Ret'!A141</f>
        <v>44036</v>
      </c>
      <c r="C141" s="169">
        <f>'GREECE Ret'!C141</f>
        <v>-3.1498667059371051E-2</v>
      </c>
      <c r="D141" s="169">
        <f>'GREECE Ret'!D141</f>
        <v>7.448824012990695E-3</v>
      </c>
      <c r="E141" s="169">
        <f>'GREECE Ret'!E141</f>
        <v>0</v>
      </c>
      <c r="F141" s="169">
        <f>'GREECE Ret'!F141</f>
        <v>3.8167985267008112E-3</v>
      </c>
      <c r="G141" s="169">
        <f>'GREECE Ret'!G141</f>
        <v>-8.196767204178515E-3</v>
      </c>
      <c r="H141" s="169">
        <f>'GREECE Ret'!H141</f>
        <v>7.7609627488845108E-4</v>
      </c>
      <c r="J141" s="137">
        <f t="shared" si="8"/>
        <v>-4.6089525748282678E-3</v>
      </c>
    </row>
    <row r="142" spans="1:10">
      <c r="A142">
        <v>139</v>
      </c>
      <c r="B142" s="3">
        <f>'GREECE Ret'!A142</f>
        <v>44039</v>
      </c>
      <c r="C142" s="169">
        <f>'GREECE Ret'!C142</f>
        <v>1.5873349156290163E-2</v>
      </c>
      <c r="D142" s="169">
        <f>'GREECE Ret'!D142</f>
        <v>-2.2515022367634883E-2</v>
      </c>
      <c r="E142" s="169">
        <f>'GREECE Ret'!E142</f>
        <v>0</v>
      </c>
      <c r="F142" s="169">
        <f>'GREECE Ret'!F142</f>
        <v>0</v>
      </c>
      <c r="G142" s="169">
        <f>'GREECE Ret'!G142</f>
        <v>-8.2645098498934245E-3</v>
      </c>
      <c r="H142" s="169">
        <f>'GREECE Ret'!H142</f>
        <v>-1.5527953430608263E-3</v>
      </c>
      <c r="J142" s="137">
        <f t="shared" si="8"/>
        <v>-2.7431630673831618E-3</v>
      </c>
    </row>
    <row r="143" spans="1:10">
      <c r="A143">
        <v>140</v>
      </c>
      <c r="B143" s="3">
        <f>'GREECE Ret'!A143</f>
        <v>44040</v>
      </c>
      <c r="C143" s="169">
        <f>'GREECE Ret'!C143</f>
        <v>7.8431774610258787E-3</v>
      </c>
      <c r="D143" s="169">
        <f>'GREECE Ret'!D143</f>
        <v>2.06580116204222E-2</v>
      </c>
      <c r="E143" s="169">
        <f>'GREECE Ret'!E143</f>
        <v>0</v>
      </c>
      <c r="F143" s="169">
        <f>'GREECE Ret'!F143</f>
        <v>1.9029501460860636E-3</v>
      </c>
      <c r="G143" s="169">
        <f>'GREECE Ret'!G143</f>
        <v>-1.0427623162259276E-2</v>
      </c>
      <c r="H143" s="169">
        <f>'GREECE Ret'!H143</f>
        <v>-2.3337233462201001E-3</v>
      </c>
      <c r="J143" s="137">
        <f t="shared" si="8"/>
        <v>2.9404654531757948E-3</v>
      </c>
    </row>
    <row r="144" spans="1:10">
      <c r="A144">
        <v>141</v>
      </c>
      <c r="B144" s="3">
        <f>'GREECE Ret'!A144</f>
        <v>44041</v>
      </c>
      <c r="C144" s="169">
        <f>'GREECE Ret'!C144</f>
        <v>-2.3716526617316044E-2</v>
      </c>
      <c r="D144" s="169">
        <f>'GREECE Ret'!D144</f>
        <v>3.7105793965357746E-3</v>
      </c>
      <c r="E144" s="169">
        <f>'GREECE Ret'!E144</f>
        <v>0</v>
      </c>
      <c r="F144" s="169">
        <f>'GREECE Ret'!F144</f>
        <v>0</v>
      </c>
      <c r="G144" s="169">
        <f>'GREECE Ret'!G144</f>
        <v>1.1464429890699434E-2</v>
      </c>
      <c r="H144" s="169">
        <f>'GREECE Ret'!H144</f>
        <v>1.556420547658158E-3</v>
      </c>
      <c r="J144" s="137">
        <f t="shared" si="8"/>
        <v>-1.164182797070446E-3</v>
      </c>
    </row>
    <row r="145" spans="1:10">
      <c r="A145">
        <v>142</v>
      </c>
      <c r="B145" s="3">
        <f>'GREECE Ret'!A145</f>
        <v>44042</v>
      </c>
      <c r="C145" s="169">
        <f>'GREECE Ret'!C145</f>
        <v>0</v>
      </c>
      <c r="D145" s="169">
        <f>'GREECE Ret'!D145</f>
        <v>-3.710579396535713E-3</v>
      </c>
      <c r="E145" s="169">
        <f>'GREECE Ret'!E145</f>
        <v>0</v>
      </c>
      <c r="F145" s="169">
        <f>'GREECE Ret'!F145</f>
        <v>0</v>
      </c>
      <c r="G145" s="169">
        <f>'GREECE Ret'!G145</f>
        <v>-2.0746895408603554E-3</v>
      </c>
      <c r="H145" s="169">
        <f>'GREECE Ret'!H145</f>
        <v>0</v>
      </c>
      <c r="J145" s="137">
        <f t="shared" si="8"/>
        <v>-9.642114895660114E-4</v>
      </c>
    </row>
    <row r="146" spans="1:10">
      <c r="A146">
        <v>143</v>
      </c>
      <c r="B146" s="3">
        <f>'GREECE Ret'!A146</f>
        <v>44043</v>
      </c>
      <c r="C146" s="169">
        <f>'GREECE Ret'!C146</f>
        <v>0</v>
      </c>
      <c r="D146" s="169">
        <f>'GREECE Ret'!D146</f>
        <v>2.5689486115310869E-2</v>
      </c>
      <c r="E146" s="169">
        <f>'GREECE Ret'!E146</f>
        <v>0</v>
      </c>
      <c r="F146" s="169">
        <f>'GREECE Ret'!F146</f>
        <v>-3.8095284166676188E-3</v>
      </c>
      <c r="G146" s="169">
        <f>'GREECE Ret'!G146</f>
        <v>-1.7810842746247318E-2</v>
      </c>
      <c r="H146" s="169">
        <f>'GREECE Ret'!H146</f>
        <v>-3.1152673169493115E-3</v>
      </c>
      <c r="J146" s="137">
        <f t="shared" si="8"/>
        <v>1.5897460590777002E-4</v>
      </c>
    </row>
    <row r="147" spans="1:10">
      <c r="A147">
        <v>144</v>
      </c>
      <c r="B147" s="3">
        <f>'GREECE Ret'!A147</f>
        <v>44046</v>
      </c>
      <c r="C147" s="169">
        <f>'GREECE Ret'!C147</f>
        <v>7.9681696491768813E-3</v>
      </c>
      <c r="D147" s="169">
        <f>'GREECE Ret'!D147</f>
        <v>-3.6297680505786127E-3</v>
      </c>
      <c r="E147" s="169">
        <f>'GREECE Ret'!E147</f>
        <v>0</v>
      </c>
      <c r="F147" s="169">
        <f>'GREECE Ret'!F147</f>
        <v>-1.9102202561192376E-3</v>
      </c>
      <c r="G147" s="169">
        <f>'GREECE Ret'!G147</f>
        <v>-1.0576415581356462E-3</v>
      </c>
      <c r="H147" s="169">
        <f>'GREECE Ret'!H147</f>
        <v>-7.8033558388108666E-4</v>
      </c>
      <c r="J147" s="137">
        <f t="shared" si="8"/>
        <v>9.8367366743716357E-5</v>
      </c>
    </row>
    <row r="148" spans="1:10">
      <c r="A148">
        <v>145</v>
      </c>
      <c r="B148" s="3">
        <f>'GREECE Ret'!A148</f>
        <v>44047</v>
      </c>
      <c r="C148" s="169">
        <f>'GREECE Ret'!C148</f>
        <v>2.3530497410194036E-2</v>
      </c>
      <c r="D148" s="169">
        <f>'GREECE Ret'!D148</f>
        <v>1.8018505502678212E-2</v>
      </c>
      <c r="E148" s="169">
        <f>'GREECE Ret'!E148</f>
        <v>0</v>
      </c>
      <c r="F148" s="169">
        <f>'GREECE Ret'!F148</f>
        <v>-1.9138761822842757E-3</v>
      </c>
      <c r="G148" s="169">
        <f>'GREECE Ret'!G148</f>
        <v>1.0576415581356672E-3</v>
      </c>
      <c r="H148" s="169">
        <f>'GREECE Ret'!H148</f>
        <v>-1.5625003178916682E-3</v>
      </c>
      <c r="J148" s="137">
        <f t="shared" si="8"/>
        <v>6.5217113284719965E-3</v>
      </c>
    </row>
    <row r="149" spans="1:10">
      <c r="A149">
        <v>146</v>
      </c>
      <c r="B149" s="3">
        <f>'GREECE Ret'!A149</f>
        <v>44048</v>
      </c>
      <c r="C149" s="169">
        <f>'GREECE Ret'!C149</f>
        <v>7.7220460939103185E-3</v>
      </c>
      <c r="D149" s="169">
        <f>'GREECE Ret'!D149</f>
        <v>3.163708494318266E-2</v>
      </c>
      <c r="E149" s="169">
        <f>'GREECE Ret'!E149</f>
        <v>0</v>
      </c>
      <c r="F149" s="169">
        <f>'GREECE Ret'!F149</f>
        <v>0</v>
      </c>
      <c r="G149" s="169">
        <f>'GREECE Ret'!G149</f>
        <v>1.5731839918414064E-2</v>
      </c>
      <c r="H149" s="169">
        <f>'GREECE Ret'!H149</f>
        <v>5.4581032187219517E-3</v>
      </c>
      <c r="J149" s="137">
        <f t="shared" si="8"/>
        <v>1.00915123623715E-2</v>
      </c>
    </row>
    <row r="150" spans="1:10">
      <c r="A150">
        <v>147</v>
      </c>
      <c r="B150" s="3">
        <f>'GREECE Ret'!A150</f>
        <v>44049</v>
      </c>
      <c r="C150" s="169">
        <f>'GREECE Ret'!C150</f>
        <v>0</v>
      </c>
      <c r="D150" s="169">
        <f>'GREECE Ret'!D150</f>
        <v>8.6133176781149293E-3</v>
      </c>
      <c r="E150" s="169">
        <f>'GREECE Ret'!E150</f>
        <v>0</v>
      </c>
      <c r="F150" s="169">
        <f>'GREECE Ret'!F150</f>
        <v>1.9138761822844192E-3</v>
      </c>
      <c r="G150" s="169">
        <f>'GREECE Ret'!G150</f>
        <v>1.4463062027554659E-2</v>
      </c>
      <c r="H150" s="169">
        <f>'GREECE Ret'!H150</f>
        <v>2.3300981416228303E-3</v>
      </c>
      <c r="J150" s="137">
        <f t="shared" si="8"/>
        <v>4.5533923382628056E-3</v>
      </c>
    </row>
    <row r="151" spans="1:10">
      <c r="A151">
        <v>148</v>
      </c>
      <c r="B151" s="3">
        <f>'GREECE Ret'!A151</f>
        <v>44050</v>
      </c>
      <c r="C151" s="169">
        <f>'GREECE Ret'!C151</f>
        <v>-7.7220460939102778E-3</v>
      </c>
      <c r="D151" s="169">
        <f>'GREECE Ret'!D151</f>
        <v>6.8376334776039686E-3</v>
      </c>
      <c r="E151" s="169">
        <f>'GREECE Ret'!E151</f>
        <v>0</v>
      </c>
      <c r="F151" s="169">
        <f>'GREECE Ret'!F151</f>
        <v>0</v>
      </c>
      <c r="G151" s="169">
        <f>'GREECE Ret'!G151</f>
        <v>3.0721990369700588E-3</v>
      </c>
      <c r="H151" s="169">
        <f>'GREECE Ret'!H151</f>
        <v>2.3246814033598124E-3</v>
      </c>
      <c r="J151" s="137">
        <f t="shared" si="8"/>
        <v>7.5207797067059368E-4</v>
      </c>
    </row>
    <row r="152" spans="1:10">
      <c r="A152">
        <v>149</v>
      </c>
      <c r="B152" s="3">
        <f>'GREECE Ret'!A152</f>
        <v>44053</v>
      </c>
      <c r="C152" s="169">
        <f>'GREECE Ret'!C152</f>
        <v>-2.3530497410194161E-2</v>
      </c>
      <c r="D152" s="169">
        <f>'GREECE Ret'!D152</f>
        <v>2.1904835388049829E-2</v>
      </c>
      <c r="E152" s="169">
        <f>'GREECE Ret'!E152</f>
        <v>0</v>
      </c>
      <c r="F152" s="169">
        <f>'GREECE Ret'!F152</f>
        <v>1.9102202561192452E-3</v>
      </c>
      <c r="G152" s="169">
        <f>'GREECE Ret'!G152</f>
        <v>-8.2135985373888564E-3</v>
      </c>
      <c r="H152" s="169">
        <f>'GREECE Ret'!H152</f>
        <v>-2.3246814033596871E-3</v>
      </c>
      <c r="J152" s="137">
        <f t="shared" si="8"/>
        <v>-1.7089536177956049E-3</v>
      </c>
    </row>
    <row r="153" spans="1:10">
      <c r="A153">
        <v>150</v>
      </c>
      <c r="B153" s="3">
        <f>'GREECE Ret'!A153</f>
        <v>44054</v>
      </c>
      <c r="C153" s="169">
        <f>'GREECE Ret'!C153</f>
        <v>4.6520015634892907E-2</v>
      </c>
      <c r="D153" s="169">
        <f>'GREECE Ret'!D153</f>
        <v>-2.7028672387919374E-2</v>
      </c>
      <c r="E153" s="169">
        <f>'GREECE Ret'!E153</f>
        <v>2.2989518224698781E-2</v>
      </c>
      <c r="F153" s="169">
        <f>'GREECE Ret'!F153</f>
        <v>-1.9102202561192376E-3</v>
      </c>
      <c r="G153" s="169">
        <f>'GREECE Ret'!G153</f>
        <v>-2.2941569242406621E-2</v>
      </c>
      <c r="H153" s="169">
        <f>'GREECE Ret'!H153</f>
        <v>-4.6656383235510425E-3</v>
      </c>
      <c r="J153" s="137">
        <f t="shared" si="8"/>
        <v>2.1605722749325693E-3</v>
      </c>
    </row>
    <row r="154" spans="1:10">
      <c r="A154">
        <v>151</v>
      </c>
      <c r="B154" s="3">
        <f>'GREECE Ret'!A154</f>
        <v>44055</v>
      </c>
      <c r="C154" s="169">
        <f>'GREECE Ret'!C154</f>
        <v>-7.6045993852193036E-3</v>
      </c>
      <c r="D154" s="169">
        <f>'GREECE Ret'!D154</f>
        <v>0</v>
      </c>
      <c r="E154" s="169">
        <f>'GREECE Ret'!E154</f>
        <v>0</v>
      </c>
      <c r="F154" s="169">
        <f>'GREECE Ret'!F154</f>
        <v>0</v>
      </c>
      <c r="G154" s="169">
        <f>'GREECE Ret'!G154</f>
        <v>1.5698909543103833E-2</v>
      </c>
      <c r="H154" s="169">
        <f>'GREECE Ret'!H154</f>
        <v>1.5576327136836792E-3</v>
      </c>
      <c r="J154" s="137">
        <f t="shared" si="8"/>
        <v>1.6086571452613681E-3</v>
      </c>
    </row>
    <row r="155" spans="1:10">
      <c r="A155">
        <v>152</v>
      </c>
      <c r="B155" s="3">
        <f>'GREECE Ret'!A155</f>
        <v>44056</v>
      </c>
      <c r="C155" s="169">
        <f>'GREECE Ret'!C155</f>
        <v>7.6045993852192125E-3</v>
      </c>
      <c r="D155" s="169">
        <f>'GREECE Ret'!D155</f>
        <v>5.1238369998694664E-3</v>
      </c>
      <c r="E155" s="169">
        <f>'GREECE Ret'!E155</f>
        <v>0</v>
      </c>
      <c r="F155" s="169">
        <f>'GREECE Ret'!F155</f>
        <v>0</v>
      </c>
      <c r="G155" s="169">
        <f>'GREECE Ret'!G155</f>
        <v>1.1357891844409582E-2</v>
      </c>
      <c r="H155" s="169">
        <f>'GREECE Ret'!H155</f>
        <v>1.5552102668064845E-3</v>
      </c>
      <c r="J155" s="137">
        <f t="shared" si="8"/>
        <v>4.2735897493841246E-3</v>
      </c>
    </row>
    <row r="156" spans="1:10">
      <c r="A156">
        <v>153</v>
      </c>
      <c r="B156" s="3">
        <f>'GREECE Ret'!A156</f>
        <v>44057</v>
      </c>
      <c r="C156" s="169">
        <f>'GREECE Ret'!C156</f>
        <v>-7.6045993852193036E-3</v>
      </c>
      <c r="D156" s="169">
        <f>'GREECE Ret'!D156</f>
        <v>1.1854499534548599E-2</v>
      </c>
      <c r="E156" s="169">
        <f>'GREECE Ret'!E156</f>
        <v>0</v>
      </c>
      <c r="F156" s="169">
        <f>'GREECE Ret'!F156</f>
        <v>-1.9138761822842757E-3</v>
      </c>
      <c r="G156" s="169">
        <f>'GREECE Ret'!G156</f>
        <v>4.098366392282185E-3</v>
      </c>
      <c r="H156" s="169">
        <f>'GREECE Ret'!H156</f>
        <v>-7.7730279856190281E-4</v>
      </c>
      <c r="J156" s="137">
        <f t="shared" si="8"/>
        <v>9.4284792679421702E-4</v>
      </c>
    </row>
    <row r="157" spans="1:10">
      <c r="A157">
        <v>154</v>
      </c>
      <c r="B157" s="3">
        <f>'GREECE Ret'!A157</f>
        <v>44060</v>
      </c>
      <c r="C157" s="169">
        <f>'GREECE Ret'!C157</f>
        <v>-7.6628727455691371E-3</v>
      </c>
      <c r="D157" s="169">
        <f>'GREECE Ret'!D157</f>
        <v>-8.4531357110583516E-3</v>
      </c>
      <c r="E157" s="169">
        <f>'GREECE Ret'!E157</f>
        <v>-1.5267472130788421E-2</v>
      </c>
      <c r="F157" s="169">
        <f>'GREECE Ret'!F157</f>
        <v>-1.9175461292717062E-3</v>
      </c>
      <c r="G157" s="169">
        <f>'GREECE Ret'!G157</f>
        <v>-5.1255878488122054E-3</v>
      </c>
      <c r="H157" s="169">
        <f>'GREECE Ret'!H157</f>
        <v>-1.5564205476581953E-3</v>
      </c>
      <c r="J157" s="137">
        <f t="shared" si="8"/>
        <v>-6.6638391855263343E-3</v>
      </c>
    </row>
    <row r="158" spans="1:10">
      <c r="A158">
        <v>155</v>
      </c>
      <c r="B158" s="3">
        <f>'GREECE Ret'!A158</f>
        <v>44061</v>
      </c>
      <c r="C158" s="169">
        <f>'GREECE Ret'!C158</f>
        <v>2.2814677766171264E-2</v>
      </c>
      <c r="D158" s="169">
        <f>'GREECE Ret'!D158</f>
        <v>0</v>
      </c>
      <c r="E158" s="169">
        <f>'GREECE Ret'!E158</f>
        <v>0</v>
      </c>
      <c r="F158" s="169">
        <f>'GREECE Ret'!F158</f>
        <v>1.9175461292718545E-3</v>
      </c>
      <c r="G158" s="169">
        <f>'GREECE Ret'!G158</f>
        <v>3.0785042270873733E-3</v>
      </c>
      <c r="H158" s="169">
        <f>'GREECE Ret'!H158</f>
        <v>1.556420547658158E-3</v>
      </c>
      <c r="J158" s="137">
        <f t="shared" si="8"/>
        <v>4.8945247783647753E-3</v>
      </c>
    </row>
    <row r="159" spans="1:10">
      <c r="A159">
        <v>156</v>
      </c>
      <c r="B159" s="3">
        <f>'GREECE Ret'!A159</f>
        <v>44062</v>
      </c>
      <c r="C159" s="169">
        <f>'GREECE Ret'!C159</f>
        <v>-7.5472056353829663E-3</v>
      </c>
      <c r="D159" s="169">
        <f>'GREECE Ret'!D159</f>
        <v>-1.5398080111121606E-2</v>
      </c>
      <c r="E159" s="169">
        <f>'GREECE Ret'!E159</f>
        <v>0</v>
      </c>
      <c r="F159" s="169">
        <f>'GREECE Ret'!F159</f>
        <v>1.9138761822844192E-3</v>
      </c>
      <c r="G159" s="169">
        <f>'GREECE Ret'!G159</f>
        <v>5.109873152270644E-3</v>
      </c>
      <c r="H159" s="169">
        <f>'GREECE Ret'!H159</f>
        <v>7.7730279856201285E-4</v>
      </c>
      <c r="J159" s="137">
        <f t="shared" si="8"/>
        <v>-2.524038935564583E-3</v>
      </c>
    </row>
    <row r="160" spans="1:10">
      <c r="A160">
        <v>157</v>
      </c>
      <c r="B160" s="3">
        <f>'GREECE Ret'!A160</f>
        <v>44063</v>
      </c>
      <c r="C160" s="169">
        <f>'GREECE Ret'!C160</f>
        <v>0</v>
      </c>
      <c r="D160" s="169">
        <f>'GREECE Ret'!D160</f>
        <v>6.8728792877620504E-3</v>
      </c>
      <c r="E160" s="169">
        <f>'GREECE Ret'!E160</f>
        <v>3.7740327982847113E-2</v>
      </c>
      <c r="F160" s="169">
        <f>'GREECE Ret'!F160</f>
        <v>1.9102202561192452E-3</v>
      </c>
      <c r="G160" s="169">
        <f>'GREECE Ret'!G160</f>
        <v>1.0188487891028481E-3</v>
      </c>
      <c r="H160" s="169">
        <f>'GREECE Ret'!H160</f>
        <v>7.7669906817241991E-4</v>
      </c>
      <c r="J160" s="137">
        <f t="shared" si="8"/>
        <v>8.0531625640006127E-3</v>
      </c>
    </row>
    <row r="161" spans="1:10">
      <c r="A161">
        <v>158</v>
      </c>
      <c r="B161" s="3">
        <f>'GREECE Ret'!A161</f>
        <v>44064</v>
      </c>
      <c r="C161" s="169">
        <f>'GREECE Ret'!C161</f>
        <v>-1.5267472130788421E-2</v>
      </c>
      <c r="D161" s="169">
        <f>'GREECE Ret'!D161</f>
        <v>-5.1502259763159053E-3</v>
      </c>
      <c r="E161" s="169">
        <f>'GREECE Ret'!E161</f>
        <v>0</v>
      </c>
      <c r="F161" s="169">
        <f>'GREECE Ret'!F161</f>
        <v>-1.9102202561192376E-3</v>
      </c>
      <c r="G161" s="169">
        <f>'GREECE Ret'!G161</f>
        <v>-1.1264840063140876E-2</v>
      </c>
      <c r="H161" s="169">
        <f>'GREECE Ret'!H161</f>
        <v>-2.3319093349788251E-3</v>
      </c>
      <c r="J161" s="137">
        <f t="shared" si="8"/>
        <v>-5.9874446268905444E-3</v>
      </c>
    </row>
    <row r="162" spans="1:10">
      <c r="A162">
        <v>159</v>
      </c>
      <c r="B162" s="3">
        <f>'GREECE Ret'!A162</f>
        <v>44067</v>
      </c>
      <c r="C162" s="169">
        <f>'GREECE Ret'!C162</f>
        <v>0</v>
      </c>
      <c r="D162" s="169">
        <f>'GREECE Ret'!D162</f>
        <v>-5.1768881795336797E-3</v>
      </c>
      <c r="E162" s="169">
        <f>'GREECE Ret'!E162</f>
        <v>0</v>
      </c>
      <c r="F162" s="169">
        <f>'GREECE Ret'!F162</f>
        <v>1.9102202561192452E-3</v>
      </c>
      <c r="G162" s="169">
        <f>'GREECE Ret'!G162</f>
        <v>-4.1279728380307192E-3</v>
      </c>
      <c r="H162" s="169">
        <f>'GREECE Ret'!H162</f>
        <v>-7.7851307941368666E-4</v>
      </c>
      <c r="J162" s="137">
        <f t="shared" si="8"/>
        <v>-1.3621923068098066E-3</v>
      </c>
    </row>
    <row r="163" spans="1:10">
      <c r="A163">
        <v>160</v>
      </c>
      <c r="B163" s="3">
        <f>'GREECE Ret'!A163</f>
        <v>44068</v>
      </c>
      <c r="C163" s="169">
        <f>'GREECE Ret'!C163</f>
        <v>-7.7220460939102778E-3</v>
      </c>
      <c r="D163" s="169">
        <f>'GREECE Ret'!D163</f>
        <v>-2.2748137525936539E-2</v>
      </c>
      <c r="E163" s="169">
        <f>'GREECE Ret'!E163</f>
        <v>-6.1087691979838148E-2</v>
      </c>
      <c r="F163" s="169">
        <f>'GREECE Ret'!F163</f>
        <v>0</v>
      </c>
      <c r="G163" s="169">
        <f>'GREECE Ret'!G163</f>
        <v>0</v>
      </c>
      <c r="H163" s="169">
        <f>'GREECE Ret'!H163</f>
        <v>7.7851307941366173E-4</v>
      </c>
      <c r="J163" s="137">
        <f t="shared" si="8"/>
        <v>-1.5129893753378551E-2</v>
      </c>
    </row>
    <row r="164" spans="1:10">
      <c r="A164">
        <v>161</v>
      </c>
      <c r="B164" s="3">
        <f>'GREECE Ret'!A164</f>
        <v>44069</v>
      </c>
      <c r="C164" s="169">
        <f>'GREECE Ret'!C164</f>
        <v>0</v>
      </c>
      <c r="D164" s="169">
        <f>'GREECE Ret'!D164</f>
        <v>4.3296805753324258E-2</v>
      </c>
      <c r="E164" s="169">
        <f>'GREECE Ret'!E164</f>
        <v>-1.5873349156290122E-2</v>
      </c>
      <c r="F164" s="169">
        <f>'GREECE Ret'!F164</f>
        <v>0</v>
      </c>
      <c r="G164" s="169">
        <f>'GREECE Ret'!G164</f>
        <v>-3.107200842748604E-3</v>
      </c>
      <c r="H164" s="169">
        <f>'GREECE Ret'!H164</f>
        <v>-1.5576327136837397E-3</v>
      </c>
      <c r="J164" s="137">
        <f t="shared" si="8"/>
        <v>3.7931038401002987E-3</v>
      </c>
    </row>
    <row r="165" spans="1:10">
      <c r="A165">
        <v>162</v>
      </c>
      <c r="B165" s="3">
        <f>'GREECE Ret'!A165</f>
        <v>44070</v>
      </c>
      <c r="C165" s="169">
        <f>'GREECE Ret'!C165</f>
        <v>7.7220460939103185E-3</v>
      </c>
      <c r="D165" s="169">
        <f>'GREECE Ret'!D165</f>
        <v>1.1794576492836877E-2</v>
      </c>
      <c r="E165" s="169">
        <f>'GREECE Ret'!E165</f>
        <v>0</v>
      </c>
      <c r="F165" s="169">
        <f>'GREECE Ret'!F165</f>
        <v>-1.9102202561192376E-3</v>
      </c>
      <c r="G165" s="169">
        <f>'GREECE Ret'!G165</f>
        <v>1.0320009031989449E-2</v>
      </c>
      <c r="H165" s="169">
        <f>'GREECE Ret'!H165</f>
        <v>7.7911963427002267E-4</v>
      </c>
      <c r="J165" s="137">
        <f t="shared" si="8"/>
        <v>4.7842551661479047E-3</v>
      </c>
    </row>
    <row r="166" spans="1:10">
      <c r="A166">
        <v>163</v>
      </c>
      <c r="B166" s="3">
        <f>'GREECE Ret'!A166</f>
        <v>44071</v>
      </c>
      <c r="C166" s="169">
        <f>'GREECE Ret'!C166</f>
        <v>7.6628727455690972E-3</v>
      </c>
      <c r="D166" s="169">
        <f>'GREECE Ret'!D166</f>
        <v>-6.7227143948765892E-3</v>
      </c>
      <c r="E166" s="169">
        <f>'GREECE Ret'!E166</f>
        <v>0</v>
      </c>
      <c r="F166" s="169">
        <f>'GREECE Ret'!F166</f>
        <v>1.9102202561192452E-3</v>
      </c>
      <c r="G166" s="169">
        <f>'GREECE Ret'!G166</f>
        <v>-2.055499182095999E-3</v>
      </c>
      <c r="H166" s="169">
        <f>'GREECE Ret'!H166</f>
        <v>-7.7911963427002809E-4</v>
      </c>
      <c r="J166" s="137">
        <f t="shared" si="8"/>
        <v>2.6266317409543829E-6</v>
      </c>
    </row>
    <row r="167" spans="1:10">
      <c r="A167">
        <v>164</v>
      </c>
      <c r="B167" s="3">
        <f>'GREECE Ret'!A167</f>
        <v>44074</v>
      </c>
      <c r="C167" s="169">
        <f>'GREECE Ret'!C167</f>
        <v>7.6045993852192125E-3</v>
      </c>
      <c r="D167" s="169">
        <f>'GREECE Ret'!D167</f>
        <v>0</v>
      </c>
      <c r="E167" s="169">
        <f>'GREECE Ret'!E167</f>
        <v>1.5873349156290163E-2</v>
      </c>
      <c r="F167" s="169">
        <f>'GREECE Ret'!F167</f>
        <v>0</v>
      </c>
      <c r="G167" s="169">
        <f>'GREECE Ret'!G167</f>
        <v>0</v>
      </c>
      <c r="H167" s="169">
        <f>'GREECE Ret'!H167</f>
        <v>0</v>
      </c>
      <c r="J167" s="137">
        <f t="shared" si="8"/>
        <v>3.9129914235848965E-3</v>
      </c>
    </row>
    <row r="168" spans="1:10">
      <c r="A168">
        <v>165</v>
      </c>
      <c r="B168" s="3">
        <f>'GREECE Ret'!A168</f>
        <v>44075</v>
      </c>
      <c r="C168" s="169">
        <f>'GREECE Ret'!C168</f>
        <v>0</v>
      </c>
      <c r="D168" s="169">
        <f>'GREECE Ret'!D168</f>
        <v>3.3670065479044697E-3</v>
      </c>
      <c r="E168" s="169">
        <f>'GREECE Ret'!E168</f>
        <v>0</v>
      </c>
      <c r="F168" s="169">
        <f>'GREECE Ret'!F168</f>
        <v>0</v>
      </c>
      <c r="G168" s="169">
        <f>'GREECE Ret'!G168</f>
        <v>-1.029336169114132E-3</v>
      </c>
      <c r="H168" s="169">
        <f>'GREECE Ret'!H168</f>
        <v>0</v>
      </c>
      <c r="J168" s="137">
        <f t="shared" si="8"/>
        <v>3.8961172979838963E-4</v>
      </c>
    </row>
    <row r="169" spans="1:10">
      <c r="A169">
        <v>166</v>
      </c>
      <c r="B169" s="3">
        <f>'GREECE Ret'!A169</f>
        <v>44076</v>
      </c>
      <c r="C169" s="169">
        <f>'GREECE Ret'!C169</f>
        <v>-7.6045993852193036E-3</v>
      </c>
      <c r="D169" s="169">
        <f>'GREECE Ret'!D169</f>
        <v>8.3682496705165792E-3</v>
      </c>
      <c r="E169" s="169">
        <f>'GREECE Ret'!E169</f>
        <v>1.5625317903080815E-2</v>
      </c>
      <c r="F169" s="169">
        <f>'GREECE Ret'!F169</f>
        <v>-1.9102202561192376E-3</v>
      </c>
      <c r="G169" s="169">
        <f>'GREECE Ret'!G169</f>
        <v>7.1832017434923521E-3</v>
      </c>
      <c r="H169" s="169">
        <f>'GREECE Ret'!H169</f>
        <v>-7.7972713502104548E-4</v>
      </c>
      <c r="J169" s="137">
        <f t="shared" si="8"/>
        <v>3.4803704234550267E-3</v>
      </c>
    </row>
    <row r="170" spans="1:10">
      <c r="A170">
        <v>167</v>
      </c>
      <c r="B170" s="3">
        <f>'GREECE Ret'!A170</f>
        <v>44077</v>
      </c>
      <c r="C170" s="169">
        <f>'GREECE Ret'!C170</f>
        <v>7.6045993852192125E-3</v>
      </c>
      <c r="D170" s="169">
        <f>'GREECE Ret'!D170</f>
        <v>0</v>
      </c>
      <c r="E170" s="169">
        <f>'GREECE Ret'!E170</f>
        <v>0</v>
      </c>
      <c r="F170" s="169">
        <f>'GREECE Ret'!F170</f>
        <v>3.8167985267008112E-3</v>
      </c>
      <c r="G170" s="169">
        <f>'GREECE Ret'!G170</f>
        <v>7.1319711372716523E-3</v>
      </c>
      <c r="H170" s="169">
        <f>'GREECE Ret'!H170</f>
        <v>2.3373598487047721E-3</v>
      </c>
      <c r="J170" s="137">
        <f t="shared" si="8"/>
        <v>3.4817881496494083E-3</v>
      </c>
    </row>
    <row r="171" spans="1:10">
      <c r="A171">
        <v>168</v>
      </c>
      <c r="B171" s="3">
        <f>'GREECE Ret'!A171</f>
        <v>44078</v>
      </c>
      <c r="C171" s="169">
        <f>'GREECE Ret'!C171</f>
        <v>-2.2989518224698718E-2</v>
      </c>
      <c r="D171" s="169">
        <f>'GREECE Ret'!D171</f>
        <v>-5.0125418235442863E-3</v>
      </c>
      <c r="E171" s="169">
        <f>'GREECE Ret'!E171</f>
        <v>0</v>
      </c>
      <c r="F171" s="169">
        <f>'GREECE Ret'!F171</f>
        <v>0</v>
      </c>
      <c r="G171" s="169">
        <f>'GREECE Ret'!G171</f>
        <v>3.0410565757791417E-3</v>
      </c>
      <c r="H171" s="169">
        <f>'GREECE Ret'!H171</f>
        <v>1.5552102668064845E-3</v>
      </c>
      <c r="J171" s="137">
        <f t="shared" si="8"/>
        <v>-3.9009655342762298E-3</v>
      </c>
    </row>
    <row r="172" spans="1:10">
      <c r="A172">
        <v>169</v>
      </c>
      <c r="B172" s="3">
        <f>'GREECE Ret'!A172</f>
        <v>44081</v>
      </c>
      <c r="C172" s="169">
        <f>'GREECE Ret'!C172</f>
        <v>7.7220460939103185E-3</v>
      </c>
      <c r="D172" s="169">
        <f>'GREECE Ret'!D172</f>
        <v>5.0125418235444138E-3</v>
      </c>
      <c r="E172" s="169">
        <f>'GREECE Ret'!E172</f>
        <v>0</v>
      </c>
      <c r="F172" s="169">
        <f>'GREECE Ret'!F172</f>
        <v>1.9029501460860636E-3</v>
      </c>
      <c r="G172" s="169">
        <f>'GREECE Ret'!G172</f>
        <v>-8.1301260832501755E-3</v>
      </c>
      <c r="H172" s="169">
        <f>'GREECE Ret'!H172</f>
        <v>-1.5552102668064743E-3</v>
      </c>
      <c r="J172" s="137">
        <f t="shared" si="8"/>
        <v>8.253669522473578E-4</v>
      </c>
    </row>
    <row r="173" spans="1:10">
      <c r="A173">
        <v>170</v>
      </c>
      <c r="B173" s="3">
        <f>'GREECE Ret'!A173</f>
        <v>44082</v>
      </c>
      <c r="C173" s="169">
        <f>'GREECE Ret'!C173</f>
        <v>-7.7220460939102778E-3</v>
      </c>
      <c r="D173" s="169">
        <f>'GREECE Ret'!D173</f>
        <v>-6.688988150796652E-3</v>
      </c>
      <c r="E173" s="169">
        <f>'GREECE Ret'!E173</f>
        <v>7.7220460939103185E-3</v>
      </c>
      <c r="F173" s="169">
        <f>'GREECE Ret'!F173</f>
        <v>-1.9029501460860756E-3</v>
      </c>
      <c r="G173" s="169">
        <f>'GREECE Ret'!G173</f>
        <v>6.1037829380176656E-3</v>
      </c>
      <c r="H173" s="169">
        <f>'GREECE Ret'!H173</f>
        <v>-7.7851307941368666E-4</v>
      </c>
      <c r="J173" s="137">
        <f t="shared" si="8"/>
        <v>-5.4444473971311806E-4</v>
      </c>
    </row>
    <row r="174" spans="1:10">
      <c r="A174">
        <v>171</v>
      </c>
      <c r="B174" s="3">
        <f>'GREECE Ret'!A174</f>
        <v>44083</v>
      </c>
      <c r="C174" s="169">
        <f>'GREECE Ret'!C174</f>
        <v>0</v>
      </c>
      <c r="D174" s="169">
        <f>'GREECE Ret'!D174</f>
        <v>-1.6792615197199141E-3</v>
      </c>
      <c r="E174" s="169">
        <f>'GREECE Ret'!E174</f>
        <v>0</v>
      </c>
      <c r="F174" s="169">
        <f>'GREECE Ret'!F174</f>
        <v>-1.9065782705815315E-3</v>
      </c>
      <c r="G174" s="169">
        <f>'GREECE Ret'!G174</f>
        <v>-1.7391742711869222E-2</v>
      </c>
      <c r="H174" s="169">
        <f>'GREECE Ret'!H174</f>
        <v>-3.1201273362435225E-3</v>
      </c>
      <c r="J174" s="137">
        <f t="shared" si="8"/>
        <v>-4.0162849730690318E-3</v>
      </c>
    </row>
    <row r="175" spans="1:10">
      <c r="A175">
        <v>172</v>
      </c>
      <c r="B175" s="3">
        <f>'GREECE Ret'!A175</f>
        <v>44084</v>
      </c>
      <c r="C175" s="169">
        <f>'GREECE Ret'!C175</f>
        <v>7.7220460939103185E-3</v>
      </c>
      <c r="D175" s="169">
        <f>'GREECE Ret'!D175</f>
        <v>-2.7258927972634534E-2</v>
      </c>
      <c r="E175" s="169">
        <f>'GREECE Ret'!E175</f>
        <v>7.6628727455690972E-3</v>
      </c>
      <c r="F175" s="169">
        <f>'GREECE Ret'!F175</f>
        <v>3.8095284166676487E-3</v>
      </c>
      <c r="G175" s="169">
        <f>'GREECE Ret'!G175</f>
        <v>7.1979745223262641E-3</v>
      </c>
      <c r="H175" s="169">
        <f>'GREECE Ret'!H175</f>
        <v>2.3410077019734451E-3</v>
      </c>
      <c r="J175" s="137">
        <f t="shared" si="8"/>
        <v>2.4575025130203944E-4</v>
      </c>
    </row>
    <row r="176" spans="1:10">
      <c r="A176">
        <v>173</v>
      </c>
      <c r="B176" s="3">
        <f>'GREECE Ret'!A176</f>
        <v>44085</v>
      </c>
      <c r="C176" s="169">
        <f>'GREECE Ret'!C176</f>
        <v>0</v>
      </c>
      <c r="D176" s="169">
        <f>'GREECE Ret'!D176</f>
        <v>-1.7286089006177425E-3</v>
      </c>
      <c r="E176" s="169">
        <f>'GREECE Ret'!E176</f>
        <v>7.6045993852192125E-3</v>
      </c>
      <c r="F176" s="169">
        <f>'GREECE Ret'!F176</f>
        <v>0</v>
      </c>
      <c r="G176" s="169">
        <f>'GREECE Ret'!G176</f>
        <v>1.0193768189542804E-2</v>
      </c>
      <c r="H176" s="169">
        <f>'GREECE Ret'!H176</f>
        <v>3.1128429804901034E-3</v>
      </c>
      <c r="J176" s="137">
        <f t="shared" si="8"/>
        <v>3.1971002757723963E-3</v>
      </c>
    </row>
    <row r="177" spans="1:10">
      <c r="A177">
        <v>174</v>
      </c>
      <c r="B177" s="3">
        <f>'GREECE Ret'!A177</f>
        <v>44088</v>
      </c>
      <c r="C177" s="169">
        <f>'GREECE Ret'!C177</f>
        <v>0</v>
      </c>
      <c r="D177" s="169">
        <f>'GREECE Ret'!D177</f>
        <v>-5.2038278750271101E-3</v>
      </c>
      <c r="E177" s="169">
        <f>'GREECE Ret'!E177</f>
        <v>7.5472056353829038E-3</v>
      </c>
      <c r="F177" s="169">
        <f>'GREECE Ret'!F177</f>
        <v>0</v>
      </c>
      <c r="G177" s="169">
        <f>'GREECE Ret'!G177</f>
        <v>-3.0472344554687463E-3</v>
      </c>
      <c r="H177" s="169">
        <f>'GREECE Ret'!H177</f>
        <v>7.7669906817241991E-4</v>
      </c>
      <c r="J177" s="137">
        <f t="shared" si="8"/>
        <v>1.2140395509911228E-5</v>
      </c>
    </row>
    <row r="178" spans="1:10">
      <c r="A178">
        <v>175</v>
      </c>
      <c r="B178" s="3">
        <f>'GREECE Ret'!A178</f>
        <v>44089</v>
      </c>
      <c r="C178" s="169">
        <f>'GREECE Ret'!C178</f>
        <v>0</v>
      </c>
      <c r="D178" s="169">
        <f>'GREECE Ret'!D178</f>
        <v>5.2038278750270442E-3</v>
      </c>
      <c r="E178" s="169">
        <f>'GREECE Ret'!E178</f>
        <v>-2.2814677766171399E-2</v>
      </c>
      <c r="F178" s="169">
        <f>'GREECE Ret'!F178</f>
        <v>1.8993358036523157E-3</v>
      </c>
      <c r="G178" s="169">
        <f>'GREECE Ret'!G178</f>
        <v>3.301950799126066E-2</v>
      </c>
      <c r="H178" s="169">
        <f>'GREECE Ret'!H178</f>
        <v>7.7339905997362568E-3</v>
      </c>
      <c r="J178" s="137">
        <f t="shared" si="8"/>
        <v>4.1736640839174803E-3</v>
      </c>
    </row>
    <row r="179" spans="1:10">
      <c r="A179">
        <v>176</v>
      </c>
      <c r="B179" s="3">
        <f>'GREECE Ret'!A179</f>
        <v>44090</v>
      </c>
      <c r="C179" s="169">
        <f>'GREECE Ret'!C179</f>
        <v>3.7740327982847113E-2</v>
      </c>
      <c r="D179" s="169">
        <f>'GREECE Ret'!D179</f>
        <v>1.2037978559478878E-2</v>
      </c>
      <c r="E179" s="169">
        <f>'GREECE Ret'!E179</f>
        <v>0</v>
      </c>
      <c r="F179" s="169">
        <f>'GREECE Ret'!F179</f>
        <v>0</v>
      </c>
      <c r="G179" s="169">
        <f>'GREECE Ret'!G179</f>
        <v>2.948405084297607E-3</v>
      </c>
      <c r="H179" s="169">
        <f>'GREECE Ret'!H179</f>
        <v>0</v>
      </c>
      <c r="J179" s="137">
        <f t="shared" si="8"/>
        <v>8.7877852711039321E-3</v>
      </c>
    </row>
    <row r="180" spans="1:10">
      <c r="A180">
        <v>177</v>
      </c>
      <c r="B180" s="3">
        <f>'GREECE Ret'!A180</f>
        <v>44091</v>
      </c>
      <c r="C180" s="169">
        <f>'GREECE Ret'!C180</f>
        <v>7.38010729762246E-3</v>
      </c>
      <c r="D180" s="169">
        <f>'GREECE Ret'!D180</f>
        <v>-1.7108644036294301E-3</v>
      </c>
      <c r="E180" s="169">
        <f>'GREECE Ret'!E180</f>
        <v>3.7740327982847113E-2</v>
      </c>
      <c r="F180" s="169">
        <f>'GREECE Ret'!F180</f>
        <v>5.6764580048053424E-3</v>
      </c>
      <c r="G180" s="169">
        <f>'GREECE Ret'!G180</f>
        <v>-9.818361122567018E-4</v>
      </c>
      <c r="H180" s="169">
        <f>'GREECE Ret'!H180</f>
        <v>1.5396461855928362E-3</v>
      </c>
      <c r="J180" s="137">
        <f t="shared" si="8"/>
        <v>8.2739731591636029E-3</v>
      </c>
    </row>
    <row r="181" spans="1:10">
      <c r="A181">
        <v>178</v>
      </c>
      <c r="B181" s="3">
        <f>'GREECE Ret'!A181</f>
        <v>44092</v>
      </c>
      <c r="C181" s="169">
        <f>'GREECE Ret'!C181</f>
        <v>7.3260400920728812E-3</v>
      </c>
      <c r="D181" s="169">
        <f>'GREECE Ret'!D181</f>
        <v>1.7108644036293876E-3</v>
      </c>
      <c r="E181" s="169">
        <f>'GREECE Ret'!E181</f>
        <v>-3.7740327982847086E-2</v>
      </c>
      <c r="F181" s="169">
        <f>'GREECE Ret'!F181</f>
        <v>0</v>
      </c>
      <c r="G181" s="169">
        <f>'GREECE Ret'!G181</f>
        <v>1.9627091678486889E-3</v>
      </c>
      <c r="H181" s="169">
        <f>'GREECE Ret'!H181</f>
        <v>0</v>
      </c>
      <c r="J181" s="137">
        <f t="shared" si="8"/>
        <v>-4.4567857198826877E-3</v>
      </c>
    </row>
    <row r="182" spans="1:10">
      <c r="A182">
        <v>179</v>
      </c>
      <c r="B182" s="3">
        <f>'GREECE Ret'!A182</f>
        <v>44095</v>
      </c>
      <c r="C182" s="169">
        <f>'GREECE Ret'!C182</f>
        <v>-7.3260400920728977E-3</v>
      </c>
      <c r="D182" s="169">
        <f>'GREECE Ret'!D182</f>
        <v>-2.9490428510705151E-2</v>
      </c>
      <c r="E182" s="169">
        <f>'GREECE Ret'!E182</f>
        <v>-3.1252543504104426E-2</v>
      </c>
      <c r="F182" s="169">
        <f>'GREECE Ret'!F182</f>
        <v>0</v>
      </c>
      <c r="G182" s="169">
        <f>'GREECE Ret'!G182</f>
        <v>-7.874056430905883E-3</v>
      </c>
      <c r="H182" s="169">
        <f>'GREECE Ret'!H182</f>
        <v>-1.5396461855927501E-3</v>
      </c>
      <c r="J182" s="137">
        <f t="shared" si="8"/>
        <v>-1.2913785787230186E-2</v>
      </c>
    </row>
    <row r="183" spans="1:10">
      <c r="A183">
        <v>180</v>
      </c>
      <c r="B183" s="3">
        <f>'GREECE Ret'!A183</f>
        <v>44096</v>
      </c>
      <c r="C183" s="169">
        <f>'GREECE Ret'!C183</f>
        <v>-7.3801072976225337E-3</v>
      </c>
      <c r="D183" s="169">
        <f>'GREECE Ret'!D183</f>
        <v>-1.4184634991956413E-2</v>
      </c>
      <c r="E183" s="169">
        <f>'GREECE Ret'!E183</f>
        <v>0</v>
      </c>
      <c r="F183" s="169">
        <f>'GREECE Ret'!F183</f>
        <v>-1.8885746878681362E-3</v>
      </c>
      <c r="G183" s="169">
        <f>'GREECE Ret'!G183</f>
        <v>-3.8272546204875642E-2</v>
      </c>
      <c r="H183" s="169">
        <f>'GREECE Ret'!H183</f>
        <v>-6.1823999083175391E-3</v>
      </c>
      <c r="J183" s="137">
        <f t="shared" si="8"/>
        <v>-1.1318043848440046E-2</v>
      </c>
    </row>
    <row r="184" spans="1:10">
      <c r="A184">
        <v>181</v>
      </c>
      <c r="B184" s="3">
        <f>'GREECE Ret'!A184</f>
        <v>44097</v>
      </c>
      <c r="C184" s="169">
        <f>'GREECE Ret'!C184</f>
        <v>2.1978906718775167E-2</v>
      </c>
      <c r="D184" s="169">
        <f>'GREECE Ret'!D184</f>
        <v>-1.9838342219664216E-2</v>
      </c>
      <c r="E184" s="169">
        <f>'GREECE Ret'!E184</f>
        <v>0</v>
      </c>
      <c r="F184" s="169">
        <f>'GREECE Ret'!F184</f>
        <v>1.8885746878681546E-3</v>
      </c>
      <c r="G184" s="169">
        <f>'GREECE Ret'!G184</f>
        <v>-7.2128081892407978E-3</v>
      </c>
      <c r="H184" s="169">
        <f>'GREECE Ret'!H184</f>
        <v>0</v>
      </c>
      <c r="J184" s="137">
        <f t="shared" si="8"/>
        <v>-5.3061150037694859E-4</v>
      </c>
    </row>
    <row r="185" spans="1:10">
      <c r="A185">
        <v>182</v>
      </c>
      <c r="B185" s="3">
        <f>'GREECE Ret'!A185</f>
        <v>44098</v>
      </c>
      <c r="C185" s="169">
        <f>'GREECE Ret'!C185</f>
        <v>0</v>
      </c>
      <c r="D185" s="169">
        <f>'GREECE Ret'!D185</f>
        <v>1.8198367169858993E-3</v>
      </c>
      <c r="E185" s="169">
        <f>'GREECE Ret'!E185</f>
        <v>1.5748356968139112E-2</v>
      </c>
      <c r="F185" s="169">
        <f>'GREECE Ret'!F185</f>
        <v>1.8850146957712041E-3</v>
      </c>
      <c r="G185" s="169">
        <f>'GREECE Ret'!G185</f>
        <v>-3.107200842748604E-3</v>
      </c>
      <c r="H185" s="169">
        <f>'GREECE Ret'!H185</f>
        <v>3.0959777051279922E-3</v>
      </c>
      <c r="J185" s="137">
        <f t="shared" si="8"/>
        <v>3.2403308738792672E-3</v>
      </c>
    </row>
    <row r="186" spans="1:10">
      <c r="A186">
        <v>183</v>
      </c>
      <c r="B186" s="3">
        <f>'GREECE Ret'!A186</f>
        <v>44099</v>
      </c>
      <c r="C186" s="169">
        <f>'GREECE Ret'!C186</f>
        <v>0</v>
      </c>
      <c r="D186" s="169">
        <f>'GREECE Ret'!D186</f>
        <v>0</v>
      </c>
      <c r="E186" s="169">
        <f>'GREECE Ret'!E186</f>
        <v>1.5504186535965254E-2</v>
      </c>
      <c r="F186" s="169">
        <f>'GREECE Ret'!F186</f>
        <v>-1.8850146957712238E-3</v>
      </c>
      <c r="G186" s="169">
        <f>'GREECE Ret'!G186</f>
        <v>-2.0768439448392282E-3</v>
      </c>
      <c r="H186" s="169">
        <f>'GREECE Ret'!H186</f>
        <v>-7.7309628898832299E-4</v>
      </c>
      <c r="J186" s="137">
        <f t="shared" si="8"/>
        <v>1.7948719343944132E-3</v>
      </c>
    </row>
    <row r="187" spans="1:10">
      <c r="A187">
        <v>184</v>
      </c>
      <c r="B187" s="3">
        <f>'GREECE Ret'!A187</f>
        <v>44102</v>
      </c>
      <c r="C187" s="169">
        <f>'GREECE Ret'!C187</f>
        <v>0</v>
      </c>
      <c r="D187" s="169">
        <f>'GREECE Ret'!D187</f>
        <v>1.4440684154794428E-2</v>
      </c>
      <c r="E187" s="169">
        <f>'GREECE Ret'!E187</f>
        <v>0</v>
      </c>
      <c r="F187" s="169">
        <f>'GREECE Ret'!F187</f>
        <v>0</v>
      </c>
      <c r="G187" s="169">
        <f>'GREECE Ret'!G187</f>
        <v>-1.0400416954139703E-3</v>
      </c>
      <c r="H187" s="169">
        <f>'GREECE Ret'!H187</f>
        <v>0</v>
      </c>
      <c r="J187" s="137">
        <f t="shared" si="8"/>
        <v>2.233440409896743E-3</v>
      </c>
    </row>
    <row r="188" spans="1:10">
      <c r="A188">
        <v>185</v>
      </c>
      <c r="B188" s="3">
        <f>'GREECE Ret'!A188</f>
        <v>44103</v>
      </c>
      <c r="C188" s="169">
        <f>'GREECE Ret'!C188</f>
        <v>0</v>
      </c>
      <c r="D188" s="169">
        <f>'GREECE Ret'!D188</f>
        <v>3.5778213478839024E-3</v>
      </c>
      <c r="E188" s="169">
        <f>'GREECE Ret'!E188</f>
        <v>0</v>
      </c>
      <c r="F188" s="169">
        <f>'GREECE Ret'!F188</f>
        <v>-1.8885746878681362E-3</v>
      </c>
      <c r="G188" s="169">
        <f>'GREECE Ret'!G188</f>
        <v>1.138139549014675E-2</v>
      </c>
      <c r="H188" s="169">
        <f>'GREECE Ret'!H188</f>
        <v>7.7309628898845494E-4</v>
      </c>
      <c r="J188" s="137">
        <f t="shared" si="8"/>
        <v>2.3072897398584953E-3</v>
      </c>
    </row>
    <row r="189" spans="1:10">
      <c r="A189">
        <v>186</v>
      </c>
      <c r="B189" s="3">
        <f>'GREECE Ret'!A189</f>
        <v>44104</v>
      </c>
      <c r="C189" s="169">
        <f>'GREECE Ret'!C189</f>
        <v>0</v>
      </c>
      <c r="D189" s="169">
        <f>'GREECE Ret'!D189</f>
        <v>1.7699577099401075E-2</v>
      </c>
      <c r="E189" s="169">
        <f>'GREECE Ret'!E189</f>
        <v>-1.5504186535965199E-2</v>
      </c>
      <c r="F189" s="169">
        <f>'GREECE Ret'!F189</f>
        <v>1.8885746878681546E-3</v>
      </c>
      <c r="G189" s="169">
        <f>'GREECE Ret'!G189</f>
        <v>-2.059732963010727E-3</v>
      </c>
      <c r="H189" s="169">
        <f>'GREECE Ret'!H189</f>
        <v>0</v>
      </c>
      <c r="J189" s="137">
        <f t="shared" si="8"/>
        <v>3.3737204804888394E-4</v>
      </c>
    </row>
    <row r="190" spans="1:10">
      <c r="A190">
        <v>187</v>
      </c>
      <c r="B190" s="3">
        <f>'GREECE Ret'!A190</f>
        <v>44105</v>
      </c>
      <c r="C190" s="169">
        <f>'GREECE Ret'!C190</f>
        <v>-2.1978906718775115E-2</v>
      </c>
      <c r="D190" s="169">
        <f>'GREECE Ret'!D190</f>
        <v>-8.810629682154807E-3</v>
      </c>
      <c r="E190" s="169">
        <f>'GREECE Ret'!E190</f>
        <v>2.3167059281534379E-2</v>
      </c>
      <c r="F190" s="169">
        <f>'GREECE Ret'!F190</f>
        <v>0</v>
      </c>
      <c r="G190" s="169">
        <f>'GREECE Ret'!G190</f>
        <v>2.0597329630107838E-3</v>
      </c>
      <c r="H190" s="169">
        <f>'GREECE Ret'!H190</f>
        <v>7.7249907279228907E-4</v>
      </c>
      <c r="J190" s="137">
        <f t="shared" si="8"/>
        <v>-7.9837418059874475E-4</v>
      </c>
    </row>
    <row r="191" spans="1:10">
      <c r="A191">
        <v>188</v>
      </c>
      <c r="B191" s="3">
        <f>'GREECE Ret'!A191</f>
        <v>44106</v>
      </c>
      <c r="C191" s="169">
        <f>'GREECE Ret'!C191</f>
        <v>0</v>
      </c>
      <c r="D191" s="169">
        <f>'GREECE Ret'!D191</f>
        <v>3.5335725813110445E-3</v>
      </c>
      <c r="E191" s="169">
        <f>'GREECE Ret'!E191</f>
        <v>0</v>
      </c>
      <c r="F191" s="169">
        <f>'GREECE Ret'!F191</f>
        <v>0</v>
      </c>
      <c r="G191" s="169">
        <f>'GREECE Ret'!G191</f>
        <v>7.1758380700711914E-3</v>
      </c>
      <c r="H191" s="169">
        <f>'GREECE Ret'!H191</f>
        <v>1.5432101828059322E-3</v>
      </c>
      <c r="J191" s="137">
        <f t="shared" si="8"/>
        <v>2.0421034723646946E-3</v>
      </c>
    </row>
    <row r="192" spans="1:10">
      <c r="A192">
        <v>189</v>
      </c>
      <c r="B192" s="3">
        <f>'GREECE Ret'!A192</f>
        <v>44109</v>
      </c>
      <c r="C192" s="169">
        <f>'GREECE Ret'!C192</f>
        <v>7.38010729762246E-3</v>
      </c>
      <c r="D192" s="169">
        <f>'GREECE Ret'!D192</f>
        <v>-3.5335725813110158E-3</v>
      </c>
      <c r="E192" s="169">
        <f>'GREECE Ret'!E192</f>
        <v>0</v>
      </c>
      <c r="F192" s="169">
        <f>'GREECE Ret'!F192</f>
        <v>1.8850146957712041E-3</v>
      </c>
      <c r="G192" s="169">
        <f>'GREECE Ret'!G192</f>
        <v>-7.1758380700712018E-3</v>
      </c>
      <c r="H192" s="169">
        <f>'GREECE Ret'!H192</f>
        <v>0</v>
      </c>
      <c r="J192" s="137">
        <f t="shared" si="8"/>
        <v>-2.407147763314256E-4</v>
      </c>
    </row>
    <row r="193" spans="1:10">
      <c r="A193">
        <v>190</v>
      </c>
      <c r="B193" s="3">
        <f>'GREECE Ret'!A193</f>
        <v>44110</v>
      </c>
      <c r="C193" s="169">
        <f>'GREECE Ret'!C193</f>
        <v>0</v>
      </c>
      <c r="D193" s="169">
        <f>'GREECE Ret'!D193</f>
        <v>1.5803665173125543E-2</v>
      </c>
      <c r="E193" s="169">
        <f>'GREECE Ret'!E193</f>
        <v>0</v>
      </c>
      <c r="F193" s="169">
        <f>'GREECE Ret'!F193</f>
        <v>0</v>
      </c>
      <c r="G193" s="169">
        <f>'GREECE Ret'!G193</f>
        <v>1.2270092591814183E-2</v>
      </c>
      <c r="H193" s="169">
        <f>'GREECE Ret'!H193</f>
        <v>2.310359133184085E-3</v>
      </c>
      <c r="J193" s="137">
        <f t="shared" si="8"/>
        <v>5.064019483020636E-3</v>
      </c>
    </row>
    <row r="194" spans="1:10">
      <c r="A194">
        <v>191</v>
      </c>
      <c r="B194" s="3">
        <f>'GREECE Ret'!A194</f>
        <v>44111</v>
      </c>
      <c r="C194" s="169">
        <f>'GREECE Ret'!C194</f>
        <v>-7.3801072976225337E-3</v>
      </c>
      <c r="D194" s="169">
        <f>'GREECE Ret'!D194</f>
        <v>-6.9930354909706373E-3</v>
      </c>
      <c r="E194" s="169">
        <f>'GREECE Ret'!E194</f>
        <v>0</v>
      </c>
      <c r="F194" s="169">
        <f>'GREECE Ret'!F194</f>
        <v>0</v>
      </c>
      <c r="G194" s="169">
        <f>'GREECE Ret'!G194</f>
        <v>1.4127379259210709E-2</v>
      </c>
      <c r="H194" s="169">
        <f>'GREECE Ret'!H194</f>
        <v>2.30503367521705E-3</v>
      </c>
      <c r="J194" s="137">
        <f t="shared" si="8"/>
        <v>3.4321169097243119E-4</v>
      </c>
    </row>
    <row r="195" spans="1:10">
      <c r="A195">
        <v>192</v>
      </c>
      <c r="B195" s="3">
        <f>'GREECE Ret'!A195</f>
        <v>44112</v>
      </c>
      <c r="C195" s="169">
        <f>'GREECE Ret'!C195</f>
        <v>7.38010729762246E-3</v>
      </c>
      <c r="D195" s="169">
        <f>'GREECE Ret'!D195</f>
        <v>3.4486176071169404E-2</v>
      </c>
      <c r="E195" s="169">
        <f>'GREECE Ret'!E195</f>
        <v>0</v>
      </c>
      <c r="F195" s="169">
        <f>'GREECE Ret'!F195</f>
        <v>1.8814680997055703E-3</v>
      </c>
      <c r="G195" s="169">
        <f>'GREECE Ret'!G195</f>
        <v>-3.0105391528712634E-3</v>
      </c>
      <c r="H195" s="169">
        <f>'GREECE Ret'!H195</f>
        <v>7.6716536175317038E-4</v>
      </c>
      <c r="J195" s="137">
        <f t="shared" si="8"/>
        <v>6.9173962795632225E-3</v>
      </c>
    </row>
    <row r="196" spans="1:10">
      <c r="A196">
        <v>193</v>
      </c>
      <c r="B196" s="3">
        <f>'GREECE Ret'!A196</f>
        <v>44113</v>
      </c>
      <c r="C196" s="169">
        <f>'GREECE Ret'!C196</f>
        <v>-7.3801072976225337E-3</v>
      </c>
      <c r="D196" s="169">
        <f>'GREECE Ret'!D196</f>
        <v>8.4388686458646035E-3</v>
      </c>
      <c r="E196" s="169">
        <f>'GREECE Ret'!E196</f>
        <v>0</v>
      </c>
      <c r="F196" s="169">
        <f>'GREECE Ret'!F196</f>
        <v>0</v>
      </c>
      <c r="G196" s="169">
        <f>'GREECE Ret'!G196</f>
        <v>1.0000083334583399E-2</v>
      </c>
      <c r="H196" s="169">
        <f>'GREECE Ret'!H196</f>
        <v>3.8270234233018108E-3</v>
      </c>
      <c r="J196" s="137">
        <f t="shared" si="8"/>
        <v>2.4809780176878798E-3</v>
      </c>
    </row>
    <row r="197" spans="1:10">
      <c r="A197">
        <v>194</v>
      </c>
      <c r="B197" s="3">
        <f>'GREECE Ret'!A197</f>
        <v>44116</v>
      </c>
      <c r="C197" s="169">
        <f>'GREECE Ret'!C197</f>
        <v>0</v>
      </c>
      <c r="D197" s="169">
        <f>'GREECE Ret'!D197</f>
        <v>-1.6820861829848262E-3</v>
      </c>
      <c r="E197" s="169">
        <f>'GREECE Ret'!E197</f>
        <v>0</v>
      </c>
      <c r="F197" s="169">
        <f>'GREECE Ret'!F197</f>
        <v>1.8779348242001143E-3</v>
      </c>
      <c r="G197" s="169">
        <f>'GREECE Ret'!G197</f>
        <v>3.9721998604327242E-3</v>
      </c>
      <c r="H197" s="169">
        <f>'GREECE Ret'!H197</f>
        <v>1.5267178537998873E-3</v>
      </c>
      <c r="J197" s="137">
        <f t="shared" si="8"/>
        <v>9.4912772590798316E-4</v>
      </c>
    </row>
    <row r="198" spans="1:10">
      <c r="A198">
        <v>195</v>
      </c>
      <c r="B198" s="3">
        <f>'GREECE Ret'!A198</f>
        <v>44117</v>
      </c>
      <c r="C198" s="169">
        <f>'GREECE Ret'!C198</f>
        <v>7.38010729762246E-3</v>
      </c>
      <c r="D198" s="169">
        <f>'GREECE Ret'!D198</f>
        <v>-6.7567824628797625E-3</v>
      </c>
      <c r="E198" s="169">
        <f>'GREECE Ret'!E198</f>
        <v>0</v>
      </c>
      <c r="F198" s="169">
        <f>'GREECE Ret'!F198</f>
        <v>0</v>
      </c>
      <c r="G198" s="169">
        <f>'GREECE Ret'!G198</f>
        <v>-1.9010077224973297E-2</v>
      </c>
      <c r="H198" s="169">
        <f>'GREECE Ret'!H198</f>
        <v>0</v>
      </c>
      <c r="J198" s="137">
        <f t="shared" ref="J198:J250" si="9">AVERAGE(C198:H198)</f>
        <v>-3.0644587317051001E-3</v>
      </c>
    </row>
    <row r="199" spans="1:10">
      <c r="A199">
        <v>196</v>
      </c>
      <c r="B199" s="3">
        <f>'GREECE Ret'!A199</f>
        <v>44118</v>
      </c>
      <c r="C199" s="169">
        <f>'GREECE Ret'!C199</f>
        <v>-7.3801072976225337E-3</v>
      </c>
      <c r="D199" s="169">
        <f>'GREECE Ret'!D199</f>
        <v>8.4388686458646035E-3</v>
      </c>
      <c r="E199" s="169">
        <f>'GREECE Ret'!E199</f>
        <v>-1.5384918839479456E-2</v>
      </c>
      <c r="F199" s="169">
        <f>'GREECE Ret'!F199</f>
        <v>1.874414794350352E-3</v>
      </c>
      <c r="G199" s="169">
        <f>'GREECE Ret'!G199</f>
        <v>-1.0106115059235032E-3</v>
      </c>
      <c r="H199" s="169">
        <f>'GREECE Ret'!H199</f>
        <v>1.5243905390963399E-3</v>
      </c>
      <c r="J199" s="137">
        <f t="shared" si="9"/>
        <v>-1.9896606106190331E-3</v>
      </c>
    </row>
    <row r="200" spans="1:10">
      <c r="A200">
        <v>197</v>
      </c>
      <c r="B200" s="3">
        <f>'GREECE Ret'!A200</f>
        <v>44119</v>
      </c>
      <c r="C200" s="169">
        <f>'GREECE Ret'!C200</f>
        <v>-7.4349784875180902E-3</v>
      </c>
      <c r="D200" s="169">
        <f>'GREECE Ret'!D200</f>
        <v>0</v>
      </c>
      <c r="E200" s="169">
        <f>'GREECE Ret'!E200</f>
        <v>0</v>
      </c>
      <c r="F200" s="169">
        <f>'GREECE Ret'!F200</f>
        <v>0</v>
      </c>
      <c r="G200" s="169">
        <f>'GREECE Ret'!G200</f>
        <v>-4.0526904506233081E-3</v>
      </c>
      <c r="H200" s="169">
        <f>'GREECE Ret'!H200</f>
        <v>-7.6190479876191359E-4</v>
      </c>
      <c r="J200" s="137">
        <f t="shared" si="9"/>
        <v>-2.0415956228172186E-3</v>
      </c>
    </row>
    <row r="201" spans="1:10">
      <c r="A201">
        <v>198</v>
      </c>
      <c r="B201" s="3">
        <f>'GREECE Ret'!A201</f>
        <v>44120</v>
      </c>
      <c r="C201" s="169">
        <f>'GREECE Ret'!C201</f>
        <v>0</v>
      </c>
      <c r="D201" s="169">
        <f>'GREECE Ret'!D201</f>
        <v>-3.3670065479044068E-3</v>
      </c>
      <c r="E201" s="169">
        <f>'GREECE Ret'!E201</f>
        <v>0</v>
      </c>
      <c r="F201" s="169">
        <f>'GREECE Ret'!F201</f>
        <v>-1.8744147943503039E-3</v>
      </c>
      <c r="G201" s="169">
        <f>'GREECE Ret'!G201</f>
        <v>-2.0513539833102903E-2</v>
      </c>
      <c r="H201" s="169">
        <f>'GREECE Ret'!H201</f>
        <v>-5.3496497472404871E-3</v>
      </c>
      <c r="J201" s="137">
        <f t="shared" si="9"/>
        <v>-5.1841018204330166E-3</v>
      </c>
    </row>
    <row r="202" spans="1:10">
      <c r="A202">
        <v>199</v>
      </c>
      <c r="B202" s="3">
        <f>'GREECE Ret'!A202</f>
        <v>44123</v>
      </c>
      <c r="C202" s="169">
        <f>'GREECE Ret'!C202</f>
        <v>7.4349784875179905E-3</v>
      </c>
      <c r="D202" s="169">
        <f>'GREECE Ret'!D202</f>
        <v>3.3670065479044697E-3</v>
      </c>
      <c r="E202" s="169">
        <f>'GREECE Ret'!E202</f>
        <v>0</v>
      </c>
      <c r="F202" s="169">
        <f>'GREECE Ret'!F202</f>
        <v>0</v>
      </c>
      <c r="G202" s="169">
        <f>'GREECE Ret'!G202</f>
        <v>3.1039859375910123E-3</v>
      </c>
      <c r="H202" s="169">
        <f>'GREECE Ret'!H202</f>
        <v>1.5313938674280428E-3</v>
      </c>
      <c r="J202" s="137">
        <f t="shared" si="9"/>
        <v>2.572894140073586E-3</v>
      </c>
    </row>
    <row r="203" spans="1:10">
      <c r="A203">
        <v>200</v>
      </c>
      <c r="B203" s="3">
        <f>'GREECE Ret'!A203</f>
        <v>44124</v>
      </c>
      <c r="C203" s="169">
        <f>'GREECE Ret'!C203</f>
        <v>0</v>
      </c>
      <c r="D203" s="169">
        <f>'GREECE Ret'!D203</f>
        <v>0</v>
      </c>
      <c r="E203" s="169">
        <f>'GREECE Ret'!E203</f>
        <v>0</v>
      </c>
      <c r="F203" s="169">
        <f>'GREECE Ret'!F203</f>
        <v>0</v>
      </c>
      <c r="G203" s="169">
        <f>'GREECE Ret'!G203</f>
        <v>-4.1407926660312769E-3</v>
      </c>
      <c r="H203" s="169">
        <f>'GREECE Ret'!H203</f>
        <v>-2.2979711376237568E-3</v>
      </c>
      <c r="J203" s="137">
        <f t="shared" si="9"/>
        <v>-1.0731273006091722E-3</v>
      </c>
    </row>
    <row r="204" spans="1:10">
      <c r="A204">
        <v>201</v>
      </c>
      <c r="B204" s="3">
        <f>'GREECE Ret'!A204</f>
        <v>44125</v>
      </c>
      <c r="C204" s="169">
        <f>'GREECE Ret'!C204</f>
        <v>0</v>
      </c>
      <c r="D204" s="169">
        <f>'GREECE Ret'!D204</f>
        <v>6.7001925698195654E-3</v>
      </c>
      <c r="E204" s="169">
        <f>'GREECE Ret'!E204</f>
        <v>0</v>
      </c>
      <c r="F204" s="169">
        <f>'GREECE Ret'!F204</f>
        <v>-1.8779348242000977E-3</v>
      </c>
      <c r="G204" s="169">
        <f>'GREECE Ret'!G204</f>
        <v>7.2351736807792716E-3</v>
      </c>
      <c r="H204" s="169">
        <f>'GREECE Ret'!H204</f>
        <v>-7.6716536175308451E-4</v>
      </c>
      <c r="J204" s="137">
        <f t="shared" si="9"/>
        <v>1.8817110107742759E-3</v>
      </c>
    </row>
    <row r="205" spans="1:10">
      <c r="A205">
        <v>202</v>
      </c>
      <c r="B205" s="3">
        <f>'GREECE Ret'!A205</f>
        <v>44126</v>
      </c>
      <c r="C205" s="169">
        <f>'GREECE Ret'!C205</f>
        <v>7.38010729762246E-3</v>
      </c>
      <c r="D205" s="169">
        <f>'GREECE Ret'!D205</f>
        <v>-1.6708441648176058E-3</v>
      </c>
      <c r="E205" s="169">
        <f>'GREECE Ret'!E205</f>
        <v>0</v>
      </c>
      <c r="F205" s="169">
        <f>'GREECE Ret'!F205</f>
        <v>-1.8814680997057312E-3</v>
      </c>
      <c r="G205" s="169">
        <f>'GREECE Ret'!G205</f>
        <v>-5.1626340788069429E-3</v>
      </c>
      <c r="H205" s="169">
        <f>'GREECE Ret'!H205</f>
        <v>-4.6153928084011692E-3</v>
      </c>
      <c r="J205" s="137">
        <f t="shared" si="9"/>
        <v>-9.9170530901816485E-4</v>
      </c>
    </row>
    <row r="206" spans="1:10">
      <c r="A206">
        <v>203</v>
      </c>
      <c r="B206" s="3">
        <f>'GREECE Ret'!A206</f>
        <v>44127</v>
      </c>
      <c r="C206" s="169">
        <f>'GREECE Ret'!C206</f>
        <v>3.6105004642116141E-2</v>
      </c>
      <c r="D206" s="169">
        <f>'GREECE Ret'!D206</f>
        <v>-5.0293484050019733E-3</v>
      </c>
      <c r="E206" s="169">
        <f>'GREECE Ret'!E206</f>
        <v>0</v>
      </c>
      <c r="F206" s="169">
        <f>'GREECE Ret'!F206</f>
        <v>-1.8850146957712238E-3</v>
      </c>
      <c r="G206" s="169">
        <f>'GREECE Ret'!G206</f>
        <v>-1.3548930558315929E-2</v>
      </c>
      <c r="H206" s="169">
        <f>'GREECE Ret'!H206</f>
        <v>-3.0888055445864788E-3</v>
      </c>
      <c r="J206" s="137">
        <f t="shared" si="9"/>
        <v>2.0921509064067566E-3</v>
      </c>
    </row>
    <row r="207" spans="1:10">
      <c r="A207">
        <v>204</v>
      </c>
      <c r="B207" s="3">
        <f>'GREECE Ret'!A207</f>
        <v>44130</v>
      </c>
      <c r="C207" s="169">
        <f>'GREECE Ret'!C207</f>
        <v>0</v>
      </c>
      <c r="D207" s="169">
        <f>'GREECE Ret'!D207</f>
        <v>-1.694955831377332E-2</v>
      </c>
      <c r="E207" s="169">
        <f>'GREECE Ret'!E207</f>
        <v>0</v>
      </c>
      <c r="F207" s="169">
        <f>'GREECE Ret'!F207</f>
        <v>3.7664827954768648E-3</v>
      </c>
      <c r="G207" s="169">
        <f>'GREECE Ret'!G207</f>
        <v>5.2328743166585121E-3</v>
      </c>
      <c r="H207" s="169">
        <f>'GREECE Ret'!H207</f>
        <v>7.7309628898845494E-4</v>
      </c>
      <c r="J207" s="137">
        <f t="shared" si="9"/>
        <v>-1.196184152108248E-3</v>
      </c>
    </row>
    <row r="208" spans="1:10">
      <c r="A208">
        <v>205</v>
      </c>
      <c r="B208" s="3">
        <f>'GREECE Ret'!A208</f>
        <v>44131</v>
      </c>
      <c r="C208" s="169">
        <f>'GREECE Ret'!C208</f>
        <v>6.1875403718087453E-2</v>
      </c>
      <c r="D208" s="169">
        <f>'GREECE Ret'!D208</f>
        <v>2.0305266160745523E-2</v>
      </c>
      <c r="E208" s="169">
        <f>'GREECE Ret'!E208</f>
        <v>0</v>
      </c>
      <c r="F208" s="169">
        <f>'GREECE Ret'!F208</f>
        <v>0</v>
      </c>
      <c r="G208" s="169">
        <f>'GREECE Ret'!G208</f>
        <v>-1.8967902706810924E-2</v>
      </c>
      <c r="H208" s="169">
        <f>'GREECE Ret'!H208</f>
        <v>-2.3210842142032694E-3</v>
      </c>
      <c r="J208" s="137">
        <f t="shared" si="9"/>
        <v>1.0148613826303131E-2</v>
      </c>
    </row>
    <row r="209" spans="1:10">
      <c r="A209">
        <v>206</v>
      </c>
      <c r="B209" s="3">
        <f>'GREECE Ret'!A209</f>
        <v>44133</v>
      </c>
      <c r="C209" s="169">
        <f>'GREECE Ret'!C209</f>
        <v>-2.0202707317519466E-2</v>
      </c>
      <c r="D209" s="169">
        <f>'GREECE Ret'!D209</f>
        <v>-5.5091382246160996E-2</v>
      </c>
      <c r="E209" s="169">
        <f>'GREECE Ret'!E209</f>
        <v>0</v>
      </c>
      <c r="F209" s="169">
        <f>'GREECE Ret'!F209</f>
        <v>-1.8814680997057312E-3</v>
      </c>
      <c r="G209" s="169">
        <f>'GREECE Ret'!G209</f>
        <v>-1.0643960557867014E-3</v>
      </c>
      <c r="H209" s="169">
        <f>'GREECE Ret'!H209</f>
        <v>-7.7489349092468775E-4</v>
      </c>
      <c r="J209" s="137">
        <f t="shared" si="9"/>
        <v>-1.316914120168293E-2</v>
      </c>
    </row>
    <row r="210" spans="1:10">
      <c r="A210">
        <v>207</v>
      </c>
      <c r="B210" s="3">
        <f>'GREECE Ret'!A210</f>
        <v>44134</v>
      </c>
      <c r="C210" s="169">
        <f>'GREECE Ret'!C210</f>
        <v>0</v>
      </c>
      <c r="D210" s="169">
        <f>'GREECE Ret'!D210</f>
        <v>1.2313260233356887E-2</v>
      </c>
      <c r="E210" s="169">
        <f>'GREECE Ret'!E210</f>
        <v>-1.562531790308087E-2</v>
      </c>
      <c r="F210" s="169">
        <f>'GREECE Ret'!F210</f>
        <v>-3.7735893836393797E-3</v>
      </c>
      <c r="G210" s="169">
        <f>'GREECE Ret'!G210</f>
        <v>-4.6875066233332402E-2</v>
      </c>
      <c r="H210" s="169">
        <f>'GREECE Ret'!H210</f>
        <v>-1.0128641323178571E-2</v>
      </c>
      <c r="J210" s="137">
        <f t="shared" si="9"/>
        <v>-1.0681559101645722E-2</v>
      </c>
    </row>
    <row r="211" spans="1:10">
      <c r="A211">
        <v>208</v>
      </c>
      <c r="B211" s="3">
        <f>'GREECE Ret'!A211</f>
        <v>44137</v>
      </c>
      <c r="C211" s="169">
        <f>'GREECE Ret'!C211</f>
        <v>-1.3698844358161915E-2</v>
      </c>
      <c r="D211" s="169">
        <f>'GREECE Ret'!D211</f>
        <v>-3.5026305512020003E-3</v>
      </c>
      <c r="E211" s="169">
        <f>'GREECE Ret'!E211</f>
        <v>0</v>
      </c>
      <c r="F211" s="169">
        <f>'GREECE Ret'!F211</f>
        <v>1.8885746878681546E-3</v>
      </c>
      <c r="G211" s="169">
        <f>'GREECE Ret'!G211</f>
        <v>5.564844633407286E-3</v>
      </c>
      <c r="H211" s="169">
        <f>'GREECE Ret'!H211</f>
        <v>1.5649455463032868E-3</v>
      </c>
      <c r="J211" s="137">
        <f t="shared" si="9"/>
        <v>-1.3638516736308645E-3</v>
      </c>
    </row>
    <row r="212" spans="1:10">
      <c r="A212">
        <v>209</v>
      </c>
      <c r="B212" s="3">
        <f>'GREECE Ret'!A212</f>
        <v>44138</v>
      </c>
      <c r="C212" s="169">
        <f>'GREECE Ret'!C212</f>
        <v>1.3698844358161927E-2</v>
      </c>
      <c r="D212" s="169">
        <f>'GREECE Ret'!D212</f>
        <v>4.2925044717033844E-2</v>
      </c>
      <c r="E212" s="169">
        <f>'GREECE Ret'!E212</f>
        <v>1.5625317903080815E-2</v>
      </c>
      <c r="F212" s="169">
        <f>'GREECE Ret'!F212</f>
        <v>-1.8885746878681362E-3</v>
      </c>
      <c r="G212" s="169">
        <f>'GREECE Ret'!G212</f>
        <v>7.7391209929554682E-3</v>
      </c>
      <c r="H212" s="169">
        <f>'GREECE Ret'!H212</f>
        <v>7.8155533482031044E-4</v>
      </c>
      <c r="J212" s="137">
        <f t="shared" si="9"/>
        <v>1.3146884769697371E-2</v>
      </c>
    </row>
    <row r="213" spans="1:10">
      <c r="A213">
        <v>210</v>
      </c>
      <c r="B213" s="3">
        <f>'GREECE Ret'!A213</f>
        <v>44139</v>
      </c>
      <c r="C213" s="169">
        <f>'GREECE Ret'!C213</f>
        <v>0</v>
      </c>
      <c r="D213" s="169">
        <f>'GREECE Ret'!D213</f>
        <v>-3.2453744849738633E-2</v>
      </c>
      <c r="E213" s="169">
        <f>'GREECE Ret'!E213</f>
        <v>-1.562531790308087E-2</v>
      </c>
      <c r="F213" s="169">
        <f>'GREECE Ret'!F213</f>
        <v>3.7735893836392666E-3</v>
      </c>
      <c r="G213" s="169">
        <f>'GREECE Ret'!G213</f>
        <v>1.746769304039078E-2</v>
      </c>
      <c r="H213" s="169">
        <f>'GREECE Ret'!H213</f>
        <v>5.453850682463725E-3</v>
      </c>
      <c r="J213" s="137">
        <f t="shared" si="9"/>
        <v>-3.5639882743876226E-3</v>
      </c>
    </row>
    <row r="214" spans="1:10">
      <c r="A214">
        <v>211</v>
      </c>
      <c r="B214" s="3">
        <f>'GREECE Ret'!A214</f>
        <v>44140</v>
      </c>
      <c r="C214" s="169">
        <f>'GREECE Ret'!C214</f>
        <v>0</v>
      </c>
      <c r="D214" s="169">
        <f>'GREECE Ret'!D214</f>
        <v>-1.7376198985407374E-3</v>
      </c>
      <c r="E214" s="169">
        <f>'GREECE Ret'!E214</f>
        <v>-7.9051795071132611E-3</v>
      </c>
      <c r="F214" s="169">
        <f>'GREECE Ret'!F214</f>
        <v>1.8814680997055703E-3</v>
      </c>
      <c r="G214" s="169">
        <f>'GREECE Ret'!G214</f>
        <v>5.3966671721542587E-3</v>
      </c>
      <c r="H214" s="169">
        <f>'GREECE Ret'!H214</f>
        <v>3.1031832505158058E-3</v>
      </c>
      <c r="J214" s="137">
        <f t="shared" si="9"/>
        <v>1.2308651945360598E-4</v>
      </c>
    </row>
    <row r="215" spans="1:10">
      <c r="A215">
        <v>212</v>
      </c>
      <c r="B215" s="3">
        <f>'GREECE Ret'!A215</f>
        <v>44141</v>
      </c>
      <c r="C215" s="169">
        <f>'GREECE Ret'!C215</f>
        <v>0</v>
      </c>
      <c r="D215" s="169">
        <f>'GREECE Ret'!D215</f>
        <v>-1.0489606671019436E-2</v>
      </c>
      <c r="E215" s="169">
        <f>'GREECE Ret'!E215</f>
        <v>2.3530497410194036E-2</v>
      </c>
      <c r="F215" s="169">
        <f>'GREECE Ret'!F215</f>
        <v>1.8779348242001143E-3</v>
      </c>
      <c r="G215" s="169">
        <f>'GREECE Ret'!G215</f>
        <v>3.2240758717526847E-3</v>
      </c>
      <c r="H215" s="169">
        <f>'GREECE Ret'!H215</f>
        <v>2.3210842142033354E-3</v>
      </c>
      <c r="J215" s="137">
        <f t="shared" si="9"/>
        <v>3.4106642748884561E-3</v>
      </c>
    </row>
    <row r="216" spans="1:10">
      <c r="A216">
        <v>213</v>
      </c>
      <c r="B216" s="3">
        <f>'GREECE Ret'!A216</f>
        <v>44144</v>
      </c>
      <c r="C216" s="169">
        <f>'GREECE Ret'!C216</f>
        <v>3.3447934067540125E-2</v>
      </c>
      <c r="D216" s="169">
        <f>'GREECE Ret'!D216</f>
        <v>5.3049221089815392E-2</v>
      </c>
      <c r="E216" s="169">
        <f>'GREECE Ret'!E216</f>
        <v>0</v>
      </c>
      <c r="F216" s="169">
        <f>'GREECE Ret'!F216</f>
        <v>0</v>
      </c>
      <c r="G216" s="169">
        <f>'GREECE Ret'!G216</f>
        <v>-1.0735374085240801E-3</v>
      </c>
      <c r="H216" s="169">
        <f>'GREECE Ret'!H216</f>
        <v>0</v>
      </c>
      <c r="J216" s="137">
        <f t="shared" si="9"/>
        <v>1.4237269624805239E-2</v>
      </c>
    </row>
    <row r="217" spans="1:10">
      <c r="A217">
        <v>214</v>
      </c>
      <c r="B217" s="3">
        <f>'GREECE Ret'!A217</f>
        <v>44145</v>
      </c>
      <c r="C217" s="169">
        <f>'GREECE Ret'!C217</f>
        <v>-1.9934214900817253E-2</v>
      </c>
      <c r="D217" s="169">
        <f>'GREECE Ret'!D217</f>
        <v>-1.8503471564559754E-2</v>
      </c>
      <c r="E217" s="169">
        <f>'GREECE Ret'!E217</f>
        <v>-1.562531790308087E-2</v>
      </c>
      <c r="F217" s="169">
        <f>'GREECE Ret'!F217</f>
        <v>5.6127369049573852E-3</v>
      </c>
      <c r="G217" s="169">
        <f>'GREECE Ret'!G217</f>
        <v>8.6384614198820639E-2</v>
      </c>
      <c r="H217" s="169">
        <f>'GREECE Ret'!H217</f>
        <v>1.4576399241950389E-2</v>
      </c>
      <c r="J217" s="137">
        <f t="shared" si="9"/>
        <v>8.7517909962117561E-3</v>
      </c>
    </row>
    <row r="218" spans="1:10">
      <c r="A218">
        <v>215</v>
      </c>
      <c r="B218" s="3">
        <f>'GREECE Ret'!A218</f>
        <v>44146</v>
      </c>
      <c r="C218" s="169">
        <f>'GREECE Ret'!C218</f>
        <v>6.6889881507967101E-3</v>
      </c>
      <c r="D218" s="169">
        <f>'GREECE Ret'!D218</f>
        <v>-1.5398080111121606E-2</v>
      </c>
      <c r="E218" s="169">
        <f>'GREECE Ret'!E218</f>
        <v>0</v>
      </c>
      <c r="F218" s="169">
        <f>'GREECE Ret'!F218</f>
        <v>0</v>
      </c>
      <c r="G218" s="169">
        <f>'GREECE Ret'!G218</f>
        <v>-1.972387227204235E-3</v>
      </c>
      <c r="H218" s="169">
        <f>'GREECE Ret'!H218</f>
        <v>1.5220703090686718E-3</v>
      </c>
      <c r="J218" s="137">
        <f t="shared" si="9"/>
        <v>-1.5265681464100766E-3</v>
      </c>
    </row>
    <row r="219" spans="1:10">
      <c r="A219">
        <v>216</v>
      </c>
      <c r="B219" s="3">
        <f>'GREECE Ret'!A219</f>
        <v>44147</v>
      </c>
      <c r="C219" s="169">
        <f>'GREECE Ret'!C219</f>
        <v>-4.0821994520255166E-2</v>
      </c>
      <c r="D219" s="169">
        <f>'GREECE Ret'!D219</f>
        <v>3.4423441909729197E-3</v>
      </c>
      <c r="E219" s="169">
        <f>'GREECE Ret'!E219</f>
        <v>1.5625317903080815E-2</v>
      </c>
      <c r="F219" s="169">
        <f>'GREECE Ret'!F219</f>
        <v>0</v>
      </c>
      <c r="G219" s="169">
        <f>'GREECE Ret'!G219</f>
        <v>6.8864020296332618E-3</v>
      </c>
      <c r="H219" s="169">
        <f>'GREECE Ret'!H219</f>
        <v>1.5197571314159958E-3</v>
      </c>
      <c r="J219" s="137">
        <f t="shared" si="9"/>
        <v>-2.2246955441920292E-3</v>
      </c>
    </row>
    <row r="220" spans="1:10">
      <c r="A220">
        <v>217</v>
      </c>
      <c r="B220" s="3">
        <f>'GREECE Ret'!A220</f>
        <v>44148</v>
      </c>
      <c r="C220" s="169">
        <f>'GREECE Ret'!C220</f>
        <v>2.7398974188114562E-2</v>
      </c>
      <c r="D220" s="169">
        <f>'GREECE Ret'!D220</f>
        <v>-1.2100406934087453E-2</v>
      </c>
      <c r="E220" s="169">
        <f>'GREECE Ret'!E220</f>
        <v>0</v>
      </c>
      <c r="F220" s="169">
        <f>'GREECE Ret'!F220</f>
        <v>0</v>
      </c>
      <c r="G220" s="169">
        <f>'GREECE Ret'!G220</f>
        <v>-1.9627091678487058E-3</v>
      </c>
      <c r="H220" s="169">
        <f>'GREECE Ret'!H220</f>
        <v>0</v>
      </c>
      <c r="J220" s="137">
        <f t="shared" si="9"/>
        <v>2.2226430143630674E-3</v>
      </c>
    </row>
    <row r="221" spans="1:10">
      <c r="A221">
        <v>218</v>
      </c>
      <c r="B221" s="3">
        <f>'GREECE Ret'!A221</f>
        <v>44151</v>
      </c>
      <c r="C221" s="169">
        <f>'GREECE Ret'!C221</f>
        <v>1.3423020332140771E-2</v>
      </c>
      <c r="D221" s="169">
        <f>'GREECE Ret'!D221</f>
        <v>2.4056142854236257E-2</v>
      </c>
      <c r="E221" s="169">
        <f>'GREECE Ret'!E221</f>
        <v>0</v>
      </c>
      <c r="F221" s="169">
        <f>'GREECE Ret'!F221</f>
        <v>1.8639334380627327E-3</v>
      </c>
      <c r="G221" s="169">
        <f>'GREECE Ret'!G221</f>
        <v>-9.8280106190808884E-4</v>
      </c>
      <c r="H221" s="169">
        <f>'GREECE Ret'!H221</f>
        <v>7.5901331917152342E-4</v>
      </c>
      <c r="J221" s="137">
        <f t="shared" si="9"/>
        <v>6.5198848136171989E-3</v>
      </c>
    </row>
    <row r="222" spans="1:10">
      <c r="A222">
        <v>219</v>
      </c>
      <c r="B222" s="3">
        <f>'GREECE Ret'!A222</f>
        <v>44152</v>
      </c>
      <c r="C222" s="169">
        <f>'GREECE Ret'!C222</f>
        <v>0</v>
      </c>
      <c r="D222" s="169">
        <f>'GREECE Ret'!D222</f>
        <v>-6.8143364197301654E-3</v>
      </c>
      <c r="E222" s="169">
        <f>'GREECE Ret'!E222</f>
        <v>0</v>
      </c>
      <c r="F222" s="169">
        <f>'GREECE Ret'!F222</f>
        <v>5.5710450494554295E-3</v>
      </c>
      <c r="G222" s="169">
        <f>'GREECE Ret'!G222</f>
        <v>3.8577589821677645E-2</v>
      </c>
      <c r="H222" s="169">
        <f>'GREECE Ret'!H222</f>
        <v>1.1316605116256238E-2</v>
      </c>
      <c r="J222" s="137">
        <f t="shared" si="9"/>
        <v>8.1084839279431924E-3</v>
      </c>
    </row>
    <row r="223" spans="1:10">
      <c r="A223">
        <v>220</v>
      </c>
      <c r="B223" s="3">
        <f>'GREECE Ret'!A223</f>
        <v>44153</v>
      </c>
      <c r="C223" s="169">
        <f>'GREECE Ret'!C223</f>
        <v>0</v>
      </c>
      <c r="D223" s="169">
        <f>'GREECE Ret'!D223</f>
        <v>1.6949558313773424E-2</v>
      </c>
      <c r="E223" s="169">
        <f>'GREECE Ret'!E223</f>
        <v>0</v>
      </c>
      <c r="F223" s="169">
        <f>'GREECE Ret'!F223</f>
        <v>1.8501392881613734E-3</v>
      </c>
      <c r="G223" s="169">
        <f>'GREECE Ret'!G223</f>
        <v>0</v>
      </c>
      <c r="H223" s="169">
        <f>'GREECE Ret'!H223</f>
        <v>2.9962569232344855E-3</v>
      </c>
      <c r="J223" s="137">
        <f t="shared" si="9"/>
        <v>3.6326590875282137E-3</v>
      </c>
    </row>
    <row r="224" spans="1:10">
      <c r="A224">
        <v>221</v>
      </c>
      <c r="B224" s="3">
        <f>'GREECE Ret'!A224</f>
        <v>44154</v>
      </c>
      <c r="C224" s="169">
        <f>'GREECE Ret'!C224</f>
        <v>0</v>
      </c>
      <c r="D224" s="169">
        <f>'GREECE Ret'!D224</f>
        <v>-1.6820861829848262E-3</v>
      </c>
      <c r="E224" s="169">
        <f>'GREECE Ret'!E224</f>
        <v>0</v>
      </c>
      <c r="F224" s="169">
        <f>'GREECE Ret'!F224</f>
        <v>0</v>
      </c>
      <c r="G224" s="169">
        <f>'GREECE Ret'!G224</f>
        <v>7.5400922732878602E-3</v>
      </c>
      <c r="H224" s="169">
        <f>'GREECE Ret'!H224</f>
        <v>1.4947685892295046E-3</v>
      </c>
      <c r="J224" s="137">
        <f t="shared" si="9"/>
        <v>1.2254624465887565E-3</v>
      </c>
    </row>
    <row r="225" spans="1:10">
      <c r="A225">
        <v>222</v>
      </c>
      <c r="B225" s="3">
        <f>'GREECE Ret'!A225</f>
        <v>44155</v>
      </c>
      <c r="C225" s="169">
        <f>'GREECE Ret'!C225</f>
        <v>6.6445427186685108E-3</v>
      </c>
      <c r="D225" s="169">
        <f>'GREECE Ret'!D225</f>
        <v>1.68208618298488E-3</v>
      </c>
      <c r="E225" s="169">
        <f>'GREECE Ret'!E225</f>
        <v>0</v>
      </c>
      <c r="F225" s="169">
        <f>'GREECE Ret'!F225</f>
        <v>0</v>
      </c>
      <c r="G225" s="169">
        <f>'GREECE Ret'!G225</f>
        <v>-9.3940824193571861E-4</v>
      </c>
      <c r="H225" s="169">
        <f>'GREECE Ret'!H225</f>
        <v>0</v>
      </c>
      <c r="J225" s="137">
        <f t="shared" si="9"/>
        <v>1.2312034432862785E-3</v>
      </c>
    </row>
    <row r="226" spans="1:10">
      <c r="A226">
        <v>223</v>
      </c>
      <c r="B226" s="3">
        <f>'GREECE Ret'!A226</f>
        <v>44158</v>
      </c>
      <c r="C226" s="169">
        <f>'GREECE Ret'!C226</f>
        <v>0</v>
      </c>
      <c r="D226" s="169">
        <f>'GREECE Ret'!D226</f>
        <v>8.3682496705165792E-3</v>
      </c>
      <c r="E226" s="169">
        <f>'GREECE Ret'!E226</f>
        <v>0</v>
      </c>
      <c r="F226" s="169">
        <f>'GREECE Ret'!F226</f>
        <v>1.8467225931647112E-3</v>
      </c>
      <c r="G226" s="169">
        <f>'GREECE Ret'!G226</f>
        <v>0</v>
      </c>
      <c r="H226" s="169">
        <f>'GREECE Ret'!H226</f>
        <v>2.2379718404546456E-3</v>
      </c>
      <c r="J226" s="137">
        <f t="shared" si="9"/>
        <v>2.0754906840226559E-3</v>
      </c>
    </row>
    <row r="227" spans="1:10">
      <c r="A227">
        <v>224</v>
      </c>
      <c r="B227" s="3">
        <f>'GREECE Ret'!A227</f>
        <v>44159</v>
      </c>
      <c r="C227" s="169">
        <f>'GREECE Ret'!C227</f>
        <v>6.6006840313520927E-3</v>
      </c>
      <c r="D227" s="169">
        <f>'GREECE Ret'!D227</f>
        <v>4.08219945202552E-2</v>
      </c>
      <c r="E227" s="169">
        <f>'GREECE Ret'!E227</f>
        <v>-7.7821404420549628E-3</v>
      </c>
      <c r="F227" s="169">
        <f>'GREECE Ret'!F227</f>
        <v>0</v>
      </c>
      <c r="G227" s="169">
        <f>'GREECE Ret'!G227</f>
        <v>5.6232575543620393E-3</v>
      </c>
      <c r="H227" s="169">
        <f>'GREECE Ret'!H227</f>
        <v>1.4892035514676113E-3</v>
      </c>
      <c r="J227" s="137">
        <f t="shared" si="9"/>
        <v>7.7921665358969966E-3</v>
      </c>
    </row>
    <row r="228" spans="1:10">
      <c r="A228">
        <v>225</v>
      </c>
      <c r="B228" s="3">
        <f>'GREECE Ret'!A228</f>
        <v>44160</v>
      </c>
      <c r="C228" s="169">
        <f>'GREECE Ret'!C228</f>
        <v>6.5574005461590396E-3</v>
      </c>
      <c r="D228" s="169">
        <f>'GREECE Ret'!D228</f>
        <v>4.7885167317973151E-3</v>
      </c>
      <c r="E228" s="169">
        <f>'GREECE Ret'!E228</f>
        <v>1.5504186535965254E-2</v>
      </c>
      <c r="F228" s="169">
        <f>'GREECE Ret'!F228</f>
        <v>0</v>
      </c>
      <c r="G228" s="169">
        <f>'GREECE Ret'!G228</f>
        <v>5.5918132657779345E-3</v>
      </c>
      <c r="H228" s="169">
        <f>'GREECE Ret'!H228</f>
        <v>0</v>
      </c>
      <c r="J228" s="137">
        <f t="shared" si="9"/>
        <v>5.4069861799499247E-3</v>
      </c>
    </row>
    <row r="229" spans="1:10">
      <c r="A229">
        <v>226</v>
      </c>
      <c r="B229" s="3">
        <f>'GREECE Ret'!A229</f>
        <v>44161</v>
      </c>
      <c r="C229" s="169">
        <f>'GREECE Ret'!C229</f>
        <v>6.5146810211936723E-3</v>
      </c>
      <c r="D229" s="169">
        <f>'GREECE Ret'!D229</f>
        <v>4.0567184988999909E-2</v>
      </c>
      <c r="E229" s="169">
        <f>'GREECE Ret'!E229</f>
        <v>0</v>
      </c>
      <c r="F229" s="169">
        <f>'GREECE Ret'!F229</f>
        <v>1.843318494289093E-3</v>
      </c>
      <c r="G229" s="169">
        <f>'GREECE Ret'!G229</f>
        <v>2.3876248991130094E-2</v>
      </c>
      <c r="H229" s="169">
        <f>'GREECE Ret'!H229</f>
        <v>4.4543503493803746E-3</v>
      </c>
      <c r="J229" s="137">
        <f t="shared" si="9"/>
        <v>1.2875963974165525E-2</v>
      </c>
    </row>
    <row r="230" spans="1:10">
      <c r="A230">
        <v>227</v>
      </c>
      <c r="B230" s="3">
        <f>'GREECE Ret'!A230</f>
        <v>44162</v>
      </c>
      <c r="C230" s="169">
        <f>'GREECE Ret'!C230</f>
        <v>9.294611250944429E-2</v>
      </c>
      <c r="D230" s="169">
        <f>'GREECE Ret'!D230</f>
        <v>-7.6746347531086974E-3</v>
      </c>
      <c r="E230" s="169">
        <f>'GREECE Ret'!E230</f>
        <v>0</v>
      </c>
      <c r="F230" s="169">
        <f>'GREECE Ret'!F230</f>
        <v>0</v>
      </c>
      <c r="G230" s="169">
        <f>'GREECE Ret'!G230</f>
        <v>1.1727694181359343E-2</v>
      </c>
      <c r="H230" s="169">
        <f>'GREECE Ret'!H230</f>
        <v>2.9585820397450414E-3</v>
      </c>
      <c r="J230" s="137">
        <f t="shared" si="9"/>
        <v>1.6659625662906661E-2</v>
      </c>
    </row>
    <row r="231" spans="1:10">
      <c r="A231">
        <v>228</v>
      </c>
      <c r="B231" s="3">
        <f>'GREECE Ret'!A231</f>
        <v>44165</v>
      </c>
      <c r="C231" s="169">
        <f>'GREECE Ret'!C231</f>
        <v>7.9587437918347451E-2</v>
      </c>
      <c r="D231" s="169">
        <f>'GREECE Ret'!D231</f>
        <v>0</v>
      </c>
      <c r="E231" s="169">
        <f>'GREECE Ret'!E231</f>
        <v>0</v>
      </c>
      <c r="F231" s="169">
        <f>'GREECE Ret'!F231</f>
        <v>0</v>
      </c>
      <c r="G231" s="169">
        <f>'GREECE Ret'!G231</f>
        <v>8.9645904703720568E-4</v>
      </c>
      <c r="H231" s="169">
        <f>'GREECE Ret'!H231</f>
        <v>7.3827984158113464E-4</v>
      </c>
      <c r="J231" s="137">
        <f t="shared" si="9"/>
        <v>1.3537029467827632E-2</v>
      </c>
    </row>
    <row r="232" spans="1:10">
      <c r="A232">
        <v>229</v>
      </c>
      <c r="B232" s="3">
        <f>'GREECE Ret'!A232</f>
        <v>44166</v>
      </c>
      <c r="C232" s="169">
        <f>'GREECE Ret'!C232</f>
        <v>5.4496047675646848E-3</v>
      </c>
      <c r="D232" s="169">
        <f>'GREECE Ret'!D232</f>
        <v>1.5396461855928362E-3</v>
      </c>
      <c r="E232" s="169">
        <f>'GREECE Ret'!E232</f>
        <v>3.0305349495328843E-2</v>
      </c>
      <c r="F232" s="169">
        <f>'GREECE Ret'!F232</f>
        <v>0</v>
      </c>
      <c r="G232" s="169">
        <f>'GREECE Ret'!G232</f>
        <v>2.0399820505925946E-2</v>
      </c>
      <c r="H232" s="169">
        <f>'GREECE Ret'!H232</f>
        <v>3.683245416296368E-3</v>
      </c>
      <c r="J232" s="137">
        <f t="shared" si="9"/>
        <v>1.022961106178478E-2</v>
      </c>
    </row>
    <row r="233" spans="1:10">
      <c r="A233">
        <v>230</v>
      </c>
      <c r="B233" s="3">
        <f>'GREECE Ret'!A233</f>
        <v>44167</v>
      </c>
      <c r="C233" s="169">
        <f>'GREECE Ret'!C233</f>
        <v>5.4200674693391133E-3</v>
      </c>
      <c r="D233" s="169">
        <f>'GREECE Ret'!D233</f>
        <v>7.6628727455690972E-3</v>
      </c>
      <c r="E233" s="169">
        <f>'GREECE Ret'!E233</f>
        <v>-2.2642476749759777E-2</v>
      </c>
      <c r="F233" s="169">
        <f>'GREECE Ret'!F233</f>
        <v>0</v>
      </c>
      <c r="G233" s="169">
        <f>'GREECE Ret'!G233</f>
        <v>1.7543864148933739E-3</v>
      </c>
      <c r="H233" s="169">
        <f>'GREECE Ret'!H233</f>
        <v>-1.4716706114562507E-3</v>
      </c>
      <c r="J233" s="137">
        <f t="shared" si="9"/>
        <v>-1.5461367885690738E-3</v>
      </c>
    </row>
    <row r="234" spans="1:10">
      <c r="A234">
        <v>231</v>
      </c>
      <c r="B234" s="3">
        <f>'GREECE Ret'!A234</f>
        <v>44168</v>
      </c>
      <c r="C234" s="169">
        <f>'GREECE Ret'!C234</f>
        <v>0</v>
      </c>
      <c r="D234" s="169">
        <f>'GREECE Ret'!D234</f>
        <v>-1.5384918839479343E-2</v>
      </c>
      <c r="E234" s="169">
        <f>'GREECE Ret'!E234</f>
        <v>0</v>
      </c>
      <c r="F234" s="169">
        <f>'GREECE Ret'!F234</f>
        <v>-1.843318494289224E-3</v>
      </c>
      <c r="G234" s="169">
        <f>'GREECE Ret'!G234</f>
        <v>1.0462170406983233E-2</v>
      </c>
      <c r="H234" s="169">
        <f>'GREECE Ret'!H234</f>
        <v>5.1413995004186523E-3</v>
      </c>
      <c r="J234" s="137">
        <f t="shared" si="9"/>
        <v>-2.7077790439444658E-4</v>
      </c>
    </row>
    <row r="235" spans="1:10">
      <c r="A235">
        <v>232</v>
      </c>
      <c r="B235" s="3">
        <f>'GREECE Ret'!A235</f>
        <v>44169</v>
      </c>
      <c r="C235" s="169">
        <f>'GREECE Ret'!C235</f>
        <v>1.0752791776261915E-2</v>
      </c>
      <c r="D235" s="169">
        <f>'GREECE Ret'!D235</f>
        <v>-7.7821404420549628E-3</v>
      </c>
      <c r="E235" s="169">
        <f>'GREECE Ret'!E235</f>
        <v>3.0077455237277954E-2</v>
      </c>
      <c r="F235" s="169">
        <f>'GREECE Ret'!F235</f>
        <v>1.843318494289093E-3</v>
      </c>
      <c r="G235" s="169">
        <f>'GREECE Ret'!G235</f>
        <v>1.9751608189513253E-2</v>
      </c>
      <c r="H235" s="169">
        <f>'GREECE Ret'!H235</f>
        <v>5.1151006667704089E-3</v>
      </c>
      <c r="J235" s="137">
        <f t="shared" si="9"/>
        <v>9.9596889870096107E-3</v>
      </c>
    </row>
    <row r="236" spans="1:10">
      <c r="A236">
        <v>233</v>
      </c>
      <c r="B236" s="3">
        <f>'GREECE Ret'!A236</f>
        <v>44172</v>
      </c>
      <c r="C236" s="169">
        <f>'GREECE Ret'!C236</f>
        <v>1.0638398205055577E-2</v>
      </c>
      <c r="D236" s="169">
        <f>'GREECE Ret'!D236</f>
        <v>-2.0521635720796912E-2</v>
      </c>
      <c r="E236" s="169">
        <f>'GREECE Ret'!E236</f>
        <v>0</v>
      </c>
      <c r="F236" s="169">
        <f>'GREECE Ret'!F236</f>
        <v>1.8399269220072951E-3</v>
      </c>
      <c r="G236" s="169">
        <f>'GREECE Ret'!G236</f>
        <v>-8.5070188031292253E-4</v>
      </c>
      <c r="H236" s="169">
        <f>'GREECE Ret'!H236</f>
        <v>7.2859748214053983E-4</v>
      </c>
      <c r="J236" s="137">
        <f t="shared" si="9"/>
        <v>-1.3609024986510701E-3</v>
      </c>
    </row>
    <row r="237" spans="1:10">
      <c r="A237">
        <v>234</v>
      </c>
      <c r="B237" s="3">
        <f>'GREECE Ret'!A237</f>
        <v>44173</v>
      </c>
      <c r="C237" s="169">
        <f>'GREECE Ret'!C237</f>
        <v>-1.0638398205055643E-2</v>
      </c>
      <c r="D237" s="169">
        <f>'GREECE Ret'!D237</f>
        <v>1.1102413804305322E-2</v>
      </c>
      <c r="E237" s="169">
        <f>'GREECE Ret'!E237</f>
        <v>0</v>
      </c>
      <c r="F237" s="169">
        <f>'GREECE Ret'!F237</f>
        <v>0</v>
      </c>
      <c r="G237" s="169">
        <f>'GREECE Ret'!G237</f>
        <v>3.3984739591115514E-3</v>
      </c>
      <c r="H237" s="169">
        <f>'GREECE Ret'!H237</f>
        <v>0</v>
      </c>
      <c r="J237" s="137">
        <f t="shared" si="9"/>
        <v>6.4374825972687182E-4</v>
      </c>
    </row>
    <row r="238" spans="1:10">
      <c r="A238">
        <v>235</v>
      </c>
      <c r="B238" s="3">
        <f>'GREECE Ret'!A238</f>
        <v>44174</v>
      </c>
      <c r="C238" s="169">
        <f>'GREECE Ret'!C238</f>
        <v>-1.0752791776261849E-2</v>
      </c>
      <c r="D238" s="169">
        <f>'GREECE Ret'!D238</f>
        <v>1.4095769800393376E-2</v>
      </c>
      <c r="E238" s="169">
        <f>'GREECE Ret'!E238</f>
        <v>0</v>
      </c>
      <c r="F238" s="169">
        <f>'GREECE Ret'!F238</f>
        <v>-1.8399269220072938E-3</v>
      </c>
      <c r="G238" s="169">
        <f>'GREECE Ret'!G238</f>
        <v>3.3869634410158803E-3</v>
      </c>
      <c r="H238" s="169">
        <f>'GREECE Ret'!H238</f>
        <v>2.9090929606837299E-3</v>
      </c>
      <c r="J238" s="137">
        <f t="shared" si="9"/>
        <v>1.299851250637307E-3</v>
      </c>
    </row>
    <row r="239" spans="1:10">
      <c r="A239">
        <v>236</v>
      </c>
      <c r="B239" s="3">
        <f>'GREECE Ret'!A239</f>
        <v>44175</v>
      </c>
      <c r="C239" s="169">
        <f>'GREECE Ret'!C239</f>
        <v>-2.7398974188114503E-2</v>
      </c>
      <c r="D239" s="169">
        <f>'GREECE Ret'!D239</f>
        <v>-6.240269860084623E-3</v>
      </c>
      <c r="E239" s="169">
        <f>'GREECE Ret'!E239</f>
        <v>-7.4349784875180902E-3</v>
      </c>
      <c r="F239" s="169">
        <f>'GREECE Ret'!F239</f>
        <v>1.8399269220072951E-3</v>
      </c>
      <c r="G239" s="169">
        <f>'GREECE Ret'!G239</f>
        <v>-2.1359205845446271E-2</v>
      </c>
      <c r="H239" s="169">
        <f>'GREECE Ret'!H239</f>
        <v>-5.0964799064843148E-3</v>
      </c>
      <c r="J239" s="137">
        <f t="shared" si="9"/>
        <v>-1.0948330227606752E-2</v>
      </c>
    </row>
    <row r="240" spans="1:10">
      <c r="A240">
        <v>237</v>
      </c>
      <c r="B240" s="3">
        <f>'GREECE Ret'!A240</f>
        <v>44176</v>
      </c>
      <c r="C240" s="169">
        <f>'GREECE Ret'!C240</f>
        <v>1.6529301951210506E-2</v>
      </c>
      <c r="D240" s="169">
        <f>'GREECE Ret'!D240</f>
        <v>4.288559153808888E-2</v>
      </c>
      <c r="E240" s="169">
        <f>'GREECE Ret'!E240</f>
        <v>0</v>
      </c>
      <c r="F240" s="169">
        <f>'GREECE Ret'!F240</f>
        <v>-1.8399269220072938E-3</v>
      </c>
      <c r="G240" s="169">
        <f>'GREECE Ret'!G240</f>
        <v>6.0267078668603353E-3</v>
      </c>
      <c r="H240" s="169">
        <f>'GREECE Ret'!H240</f>
        <v>1.4587894636600882E-3</v>
      </c>
      <c r="J240" s="137">
        <f t="shared" si="9"/>
        <v>1.084341064963542E-2</v>
      </c>
    </row>
    <row r="241" spans="1:10">
      <c r="A241">
        <v>238</v>
      </c>
      <c r="B241" s="3">
        <f>'GREECE Ret'!A241</f>
        <v>44179</v>
      </c>
      <c r="C241" s="169">
        <f>'GREECE Ret'!C241</f>
        <v>2.695580998852808E-2</v>
      </c>
      <c r="D241" s="169">
        <f>'GREECE Ret'!D241</f>
        <v>-3.8201742225662583E-2</v>
      </c>
      <c r="E241" s="169">
        <f>'GREECE Ret'!E241</f>
        <v>0</v>
      </c>
      <c r="F241" s="169">
        <f>'GREECE Ret'!F241</f>
        <v>1.8399269220072951E-3</v>
      </c>
      <c r="G241" s="169">
        <f>'GREECE Ret'!G241</f>
        <v>9.3977624587713027E-3</v>
      </c>
      <c r="H241" s="169">
        <f>'GREECE Ret'!H241</f>
        <v>2.1842018148409857E-3</v>
      </c>
      <c r="J241" s="137">
        <f t="shared" si="9"/>
        <v>3.6265982641418013E-4</v>
      </c>
    </row>
    <row r="242" spans="1:10">
      <c r="A242">
        <v>239</v>
      </c>
      <c r="B242" s="3">
        <f>'GREECE Ret'!A242</f>
        <v>44180</v>
      </c>
      <c r="C242" s="169">
        <f>'GREECE Ret'!C242</f>
        <v>1.0582109330537008E-2</v>
      </c>
      <c r="D242" s="169">
        <f>'GREECE Ret'!D242</f>
        <v>-3.3257221756482352E-2</v>
      </c>
      <c r="E242" s="169">
        <f>'GREECE Ret'!E242</f>
        <v>0</v>
      </c>
      <c r="F242" s="169">
        <f>'GREECE Ret'!F242</f>
        <v>1.8365478073013304E-3</v>
      </c>
      <c r="G242" s="169">
        <f>'GREECE Ret'!G242</f>
        <v>-2.5542798050967423E-3</v>
      </c>
      <c r="H242" s="169">
        <f>'GREECE Ret'!H242</f>
        <v>1.4534886279830986E-3</v>
      </c>
      <c r="J242" s="137">
        <f t="shared" si="9"/>
        <v>-3.6565592992929431E-3</v>
      </c>
    </row>
    <row r="243" spans="1:10">
      <c r="A243">
        <v>240</v>
      </c>
      <c r="B243" s="3">
        <f>'GREECE Ret'!A243</f>
        <v>44181</v>
      </c>
      <c r="C243" s="169">
        <f>'GREECE Ret'!C243</f>
        <v>-1.5915455305899457E-2</v>
      </c>
      <c r="D243" s="169">
        <f>'GREECE Ret'!D243</f>
        <v>3.4813642304140559E-2</v>
      </c>
      <c r="E243" s="169">
        <f>'GREECE Ret'!E243</f>
        <v>1.4815085785140682E-2</v>
      </c>
      <c r="F243" s="169">
        <f>'GREECE Ret'!F243</f>
        <v>0</v>
      </c>
      <c r="G243" s="169">
        <f>'GREECE Ret'!G243</f>
        <v>5.9498688062350471E-3</v>
      </c>
      <c r="H243" s="169">
        <f>'GREECE Ret'!H243</f>
        <v>0</v>
      </c>
      <c r="J243" s="137">
        <f t="shared" si="9"/>
        <v>6.6105235982694723E-3</v>
      </c>
    </row>
    <row r="244" spans="1:10">
      <c r="A244">
        <v>241</v>
      </c>
      <c r="B244" s="3">
        <f>'GREECE Ret'!A244</f>
        <v>44182</v>
      </c>
      <c r="C244" s="169">
        <f>'GREECE Ret'!C244</f>
        <v>2.6386755173194811E-2</v>
      </c>
      <c r="D244" s="169">
        <f>'GREECE Ret'!D244</f>
        <v>-4.6765478839017934E-3</v>
      </c>
      <c r="E244" s="169">
        <f>'GREECE Ret'!E244</f>
        <v>0</v>
      </c>
      <c r="F244" s="169">
        <f>'GREECE Ret'!F244</f>
        <v>-1.8365478073013922E-3</v>
      </c>
      <c r="G244" s="169">
        <f>'GREECE Ret'!G244</f>
        <v>-8.4781692233967039E-4</v>
      </c>
      <c r="H244" s="169">
        <f>'GREECE Ret'!H244</f>
        <v>0</v>
      </c>
      <c r="J244" s="137">
        <f t="shared" si="9"/>
        <v>3.1709737599419918E-3</v>
      </c>
    </row>
    <row r="245" spans="1:10">
      <c r="A245">
        <v>242</v>
      </c>
      <c r="B245" s="3">
        <f>'GREECE Ret'!A245</f>
        <v>44183</v>
      </c>
      <c r="C245" s="169">
        <f>'GREECE Ret'!C245</f>
        <v>1.5504186535965254E-2</v>
      </c>
      <c r="D245" s="169">
        <f>'GREECE Ret'!D245</f>
        <v>1.0878118147182848E-2</v>
      </c>
      <c r="E245" s="169">
        <f>'GREECE Ret'!E245</f>
        <v>0</v>
      </c>
      <c r="F245" s="169">
        <f>'GREECE Ret'!F245</f>
        <v>-1.8399269220072938E-3</v>
      </c>
      <c r="G245" s="169">
        <f>'GREECE Ret'!G245</f>
        <v>1.0965947087924295E-2</v>
      </c>
      <c r="H245" s="169">
        <f>'GREECE Ret'!H245</f>
        <v>0</v>
      </c>
      <c r="J245" s="137">
        <f t="shared" si="9"/>
        <v>5.9180541415108506E-3</v>
      </c>
    </row>
    <row r="246" spans="1:10">
      <c r="A246">
        <v>243</v>
      </c>
      <c r="B246" s="3">
        <f>'GREECE Ret'!A246</f>
        <v>44186</v>
      </c>
      <c r="C246" s="169">
        <f>'GREECE Ret'!C246</f>
        <v>-5.1413995004186523E-3</v>
      </c>
      <c r="D246" s="169">
        <f>'GREECE Ret'!D246</f>
        <v>-4.5857837043209844E-2</v>
      </c>
      <c r="E246" s="169">
        <f>'GREECE Ret'!E246</f>
        <v>-7.3801072976225337E-3</v>
      </c>
      <c r="F246" s="169">
        <f>'GREECE Ret'!F246</f>
        <v>-1.843318494289224E-3</v>
      </c>
      <c r="G246" s="169">
        <f>'GREECE Ret'!G246</f>
        <v>-3.3265327356236093E-2</v>
      </c>
      <c r="H246" s="169">
        <f>'GREECE Ret'!H246</f>
        <v>-8.0204585979194686E-3</v>
      </c>
      <c r="J246" s="137">
        <f t="shared" si="9"/>
        <v>-1.6918074714949303E-2</v>
      </c>
    </row>
    <row r="247" spans="1:10">
      <c r="A247">
        <v>244</v>
      </c>
      <c r="B247" s="3">
        <f>'GREECE Ret'!A247</f>
        <v>44187</v>
      </c>
      <c r="C247" s="169">
        <f>'GREECE Ret'!C247</f>
        <v>5.1413995004186523E-3</v>
      </c>
      <c r="D247" s="169">
        <f>'GREECE Ret'!D247</f>
        <v>2.7136541435000935E-2</v>
      </c>
      <c r="E247" s="169">
        <f>'GREECE Ret'!E247</f>
        <v>0</v>
      </c>
      <c r="F247" s="169">
        <f>'GREECE Ret'!F247</f>
        <v>0</v>
      </c>
      <c r="G247" s="169">
        <f>'GREECE Ret'!G247</f>
        <v>1.3781441203009486E-2</v>
      </c>
      <c r="H247" s="169">
        <f>'GREECE Ret'!H247</f>
        <v>2.1937851577133916E-3</v>
      </c>
      <c r="J247" s="137">
        <f t="shared" si="9"/>
        <v>8.042194549357078E-3</v>
      </c>
    </row>
    <row r="248" spans="1:10">
      <c r="A248">
        <v>245</v>
      </c>
      <c r="B248" s="3">
        <f>'GREECE Ret'!A248</f>
        <v>44188</v>
      </c>
      <c r="C248" s="169">
        <f>'GREECE Ret'!C248</f>
        <v>0</v>
      </c>
      <c r="D248" s="169">
        <f>'GREECE Ret'!D248</f>
        <v>7.843177461026099E-3</v>
      </c>
      <c r="E248" s="169">
        <f>'GREECE Ret'!E248</f>
        <v>0</v>
      </c>
      <c r="F248" s="169">
        <f>'GREECE Ret'!F248</f>
        <v>0</v>
      </c>
      <c r="G248" s="169">
        <f>'GREECE Ret'!G248</f>
        <v>7.6694027394634901E-3</v>
      </c>
      <c r="H248" s="169">
        <f>'GREECE Ret'!H248</f>
        <v>1.4598542738656728E-3</v>
      </c>
      <c r="J248" s="137">
        <f t="shared" si="9"/>
        <v>2.8287390790592104E-3</v>
      </c>
    </row>
    <row r="249" spans="1:10">
      <c r="A249">
        <v>246</v>
      </c>
      <c r="B249" s="3">
        <f>'GREECE Ret'!A249</f>
        <v>44193</v>
      </c>
      <c r="C249" s="169">
        <f>'GREECE Ret'!C249</f>
        <v>0</v>
      </c>
      <c r="D249" s="169">
        <f>'GREECE Ret'!D249</f>
        <v>1.3964540350372322E-2</v>
      </c>
      <c r="E249" s="169">
        <f>'GREECE Ret'!E249</f>
        <v>2.919915469226235E-2</v>
      </c>
      <c r="F249" s="169">
        <f>'GREECE Ret'!F249</f>
        <v>0</v>
      </c>
      <c r="G249" s="169">
        <f>'GREECE Ret'!G249</f>
        <v>0</v>
      </c>
      <c r="H249" s="169">
        <f>'GREECE Ret'!H249</f>
        <v>0</v>
      </c>
      <c r="J249" s="137">
        <f t="shared" si="9"/>
        <v>7.1939491737724459E-3</v>
      </c>
    </row>
    <row r="250" spans="1:10">
      <c r="A250">
        <v>247</v>
      </c>
      <c r="B250" s="3">
        <f>'GREECE Ret'!A250</f>
        <v>44194</v>
      </c>
      <c r="C250" s="169">
        <f>'GREECE Ret'!C250</f>
        <v>8.3586716108265777E-2</v>
      </c>
      <c r="D250" s="169">
        <f>'GREECE Ret'!D250</f>
        <v>4.6118452225628456E-3</v>
      </c>
      <c r="E250" s="169">
        <f>'GREECE Ret'!E250</f>
        <v>0</v>
      </c>
      <c r="F250" s="169">
        <f>'GREECE Ret'!F250</f>
        <v>1.843318494289093E-3</v>
      </c>
      <c r="G250" s="169">
        <f>'GREECE Ret'!G250</f>
        <v>2.5975486403260736E-2</v>
      </c>
      <c r="H250" s="169">
        <f>'GREECE Ret'!H250</f>
        <v>5.8181982309872598E-3</v>
      </c>
      <c r="J250" s="137">
        <f t="shared" si="9"/>
        <v>2.0305927409894283E-2</v>
      </c>
    </row>
    <row r="251" spans="1:10">
      <c r="B251" s="3"/>
      <c r="C251" s="445"/>
      <c r="D251" s="445"/>
      <c r="E251" s="445"/>
      <c r="F251" s="445"/>
      <c r="G251" s="445"/>
      <c r="H251" s="445"/>
      <c r="J251" s="137"/>
    </row>
    <row r="252" spans="1:10">
      <c r="B252" s="3"/>
      <c r="C252" s="445"/>
      <c r="D252" s="445"/>
      <c r="E252" s="445"/>
      <c r="F252" s="445"/>
      <c r="G252" s="445"/>
      <c r="H252" s="445"/>
      <c r="J252" s="137"/>
    </row>
    <row r="253" spans="1:10">
      <c r="B253" s="3"/>
      <c r="C253" s="445"/>
      <c r="D253" s="445"/>
      <c r="E253" s="445"/>
      <c r="F253" s="445"/>
      <c r="G253" s="445"/>
      <c r="H253" s="445"/>
      <c r="J253" s="137"/>
    </row>
    <row r="254" spans="1:10">
      <c r="B254" s="3"/>
      <c r="C254" s="445"/>
      <c r="D254" s="445"/>
      <c r="E254" s="445"/>
      <c r="F254" s="445"/>
      <c r="G254" s="445"/>
      <c r="H254" s="445"/>
      <c r="J254" s="137"/>
    </row>
    <row r="255" spans="1:10">
      <c r="B255" s="3"/>
      <c r="C255" s="445"/>
      <c r="D255" s="445"/>
      <c r="E255" s="445"/>
      <c r="F255" s="445"/>
      <c r="G255" s="445"/>
      <c r="H255" s="445"/>
      <c r="J255" s="137"/>
    </row>
    <row r="256" spans="1:10">
      <c r="B256" s="3"/>
      <c r="C256" s="445"/>
      <c r="D256" s="445"/>
      <c r="E256" s="445"/>
      <c r="F256" s="445"/>
      <c r="G256" s="445"/>
      <c r="H256" s="445"/>
      <c r="J256" s="137"/>
    </row>
    <row r="257" spans="3:8">
      <c r="C257" s="446"/>
      <c r="D257" s="446"/>
      <c r="E257" s="446"/>
      <c r="F257" s="447"/>
      <c r="G257" s="447"/>
      <c r="H257" s="447"/>
    </row>
  </sheetData>
  <mergeCells count="2">
    <mergeCell ref="O39:R39"/>
    <mergeCell ref="T39:V3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56"/>
  <sheetViews>
    <sheetView topLeftCell="K19" zoomScale="80" zoomScaleNormal="80" workbookViewId="0">
      <selection activeCell="M10" sqref="M10:R10"/>
    </sheetView>
  </sheetViews>
  <sheetFormatPr defaultRowHeight="14.4"/>
  <cols>
    <col min="1" max="1" width="8.44140625" customWidth="1"/>
    <col min="2" max="2" width="21.44140625" customWidth="1"/>
    <col min="3" max="3" width="8.88671875" customWidth="1"/>
    <col min="4" max="4" width="9.44140625" customWidth="1"/>
    <col min="5" max="5" width="7.33203125" customWidth="1"/>
    <col min="6" max="6" width="8.109375" style="137" customWidth="1"/>
    <col min="7" max="8" width="7.33203125" style="137" customWidth="1"/>
    <col min="9" max="9" width="10.88671875" customWidth="1"/>
    <col min="10" max="10" width="15.44140625" customWidth="1"/>
    <col min="11" max="11" width="5.109375" customWidth="1"/>
    <col min="12" max="12" width="13.33203125" customWidth="1"/>
    <col min="13" max="13" width="25.88671875" bestFit="1" customWidth="1"/>
    <col min="14" max="14" width="12.88671875" customWidth="1"/>
    <col min="15" max="15" width="12.109375" customWidth="1"/>
    <col min="16" max="16" width="10.33203125" customWidth="1"/>
    <col min="17" max="17" width="9.88671875" customWidth="1"/>
    <col min="18" max="18" width="11.44140625" customWidth="1"/>
    <col min="19" max="19" width="13.44140625" customWidth="1"/>
    <col min="20" max="20" width="8.44140625" customWidth="1"/>
    <col min="21" max="21" width="9.88671875" customWidth="1"/>
    <col min="22" max="22" width="9.33203125" customWidth="1"/>
    <col min="23" max="23" width="9.6640625" customWidth="1"/>
    <col min="24" max="24" width="6.44140625" customWidth="1"/>
    <col min="25" max="25" width="9.88671875" customWidth="1"/>
    <col min="26" max="26" width="10.44140625" customWidth="1"/>
    <col min="27" max="30" width="9.33203125" customWidth="1"/>
    <col min="31" max="1025" width="8.44140625" customWidth="1"/>
  </cols>
  <sheetData>
    <row r="1" spans="1:28" ht="24.6" thickBot="1">
      <c r="R1" s="407" t="s">
        <v>441</v>
      </c>
      <c r="S1" s="407" t="s">
        <v>442</v>
      </c>
      <c r="T1" s="407" t="s">
        <v>443</v>
      </c>
      <c r="U1" s="407" t="s">
        <v>446</v>
      </c>
      <c r="V1" s="407" t="s">
        <v>447</v>
      </c>
      <c r="W1" s="407" t="s">
        <v>448</v>
      </c>
      <c r="Y1" s="158" t="s">
        <v>195</v>
      </c>
    </row>
    <row r="2" spans="1:28">
      <c r="B2" s="159"/>
      <c r="P2" s="160" t="s">
        <v>244</v>
      </c>
      <c r="Q2" s="161"/>
      <c r="R2" s="199">
        <f>AVERAGE(C5:C255)</f>
        <v>5.7311304222930392E-4</v>
      </c>
      <c r="S2" s="199">
        <f t="shared" ref="S2:Y2" si="0">AVERAGE(D5:D255)</f>
        <v>-7.1618779660715022E-5</v>
      </c>
      <c r="T2" s="199">
        <f t="shared" si="0"/>
        <v>2.9656271924469635E-4</v>
      </c>
      <c r="U2" s="199">
        <f t="shared" si="0"/>
        <v>1.1461716484047E-3</v>
      </c>
      <c r="V2" s="199">
        <f t="shared" si="0"/>
        <v>8.4934852705120269E-4</v>
      </c>
      <c r="W2" s="199">
        <f t="shared" si="0"/>
        <v>-4.1576114105889379E-4</v>
      </c>
      <c r="X2" s="199"/>
      <c r="Y2" s="199">
        <f t="shared" si="0"/>
        <v>3.9630266936838219E-4</v>
      </c>
      <c r="Z2" t="s">
        <v>196</v>
      </c>
      <c r="AB2" s="162"/>
    </row>
    <row r="3" spans="1:28" ht="76.5" customHeight="1">
      <c r="B3" s="158" t="s">
        <v>408</v>
      </c>
      <c r="C3" s="407" t="s">
        <v>441</v>
      </c>
      <c r="D3" s="407" t="s">
        <v>442</v>
      </c>
      <c r="E3" s="407" t="s">
        <v>443</v>
      </c>
      <c r="F3" s="407" t="s">
        <v>446</v>
      </c>
      <c r="G3" s="407" t="s">
        <v>447</v>
      </c>
      <c r="H3" s="407" t="s">
        <v>448</v>
      </c>
      <c r="J3" s="158" t="s">
        <v>195</v>
      </c>
      <c r="L3" s="163">
        <f>B4</f>
        <v>43759</v>
      </c>
      <c r="M3" s="1" t="s">
        <v>197</v>
      </c>
      <c r="N3" s="163">
        <f>B256</f>
        <v>0</v>
      </c>
      <c r="P3" s="164" t="s">
        <v>198</v>
      </c>
      <c r="Q3" s="165"/>
      <c r="R3" s="166">
        <f>VARP(C5:C255)</f>
        <v>1.8375370703280775E-3</v>
      </c>
      <c r="S3" s="166">
        <f t="shared" ref="S3:Y3" si="1">VARP(D5:D255)</f>
        <v>9.0657929696619211E-4</v>
      </c>
      <c r="T3" s="166">
        <f t="shared" si="1"/>
        <v>1.2227174958314138E-3</v>
      </c>
      <c r="U3" s="166">
        <f t="shared" si="1"/>
        <v>9.8124977182383467E-4</v>
      </c>
      <c r="V3" s="166">
        <f t="shared" si="1"/>
        <v>1.5221024024161542E-3</v>
      </c>
      <c r="W3" s="166">
        <f t="shared" si="1"/>
        <v>1.2997740914412706E-3</v>
      </c>
      <c r="X3" s="166"/>
      <c r="Y3" s="166">
        <f t="shared" si="1"/>
        <v>8.3814523972971025E-4</v>
      </c>
      <c r="Z3" t="s">
        <v>199</v>
      </c>
      <c r="AB3" s="162"/>
    </row>
    <row r="4" spans="1:28">
      <c r="A4">
        <v>1</v>
      </c>
      <c r="B4" s="3">
        <f>'USA Ret'!A4</f>
        <v>43759</v>
      </c>
      <c r="C4" s="167"/>
      <c r="D4" s="167"/>
      <c r="E4" s="167"/>
      <c r="F4" s="168"/>
      <c r="G4" s="168"/>
      <c r="H4" s="168"/>
      <c r="J4" s="137"/>
      <c r="P4" s="164" t="s">
        <v>200</v>
      </c>
      <c r="Q4" s="165"/>
      <c r="R4" s="166">
        <f>SQRT(R3)</f>
        <v>4.2866502893612365E-2</v>
      </c>
      <c r="S4" s="166">
        <f t="shared" ref="S4:Y4" si="2">SQRT(S3)</f>
        <v>3.0109455275148904E-2</v>
      </c>
      <c r="T4" s="166">
        <f t="shared" si="2"/>
        <v>3.4967377594429548E-2</v>
      </c>
      <c r="U4" s="166">
        <f t="shared" si="2"/>
        <v>3.1324906573265858E-2</v>
      </c>
      <c r="V4" s="166">
        <f t="shared" si="2"/>
        <v>3.9014130804314408E-2</v>
      </c>
      <c r="W4" s="166">
        <f t="shared" si="2"/>
        <v>3.6052379830480964E-2</v>
      </c>
      <c r="X4" s="166"/>
      <c r="Y4" s="166">
        <f t="shared" si="2"/>
        <v>2.8950738155178533E-2</v>
      </c>
      <c r="Z4" t="s">
        <v>201</v>
      </c>
      <c r="AB4" s="162"/>
    </row>
    <row r="5" spans="1:28" ht="15" thickBot="1">
      <c r="A5">
        <v>2</v>
      </c>
      <c r="B5" s="3">
        <f>'USA Ret'!A5</f>
        <v>43760</v>
      </c>
      <c r="C5" s="169">
        <f>'USA Ret'!C5</f>
        <v>2.0166874218076433E-2</v>
      </c>
      <c r="D5" s="169">
        <f>'USA Ret'!D5</f>
        <v>2.5732767439565856E-2</v>
      </c>
      <c r="E5" s="169">
        <f>'USA Ret'!E5</f>
        <v>3.4350219670112344E-3</v>
      </c>
      <c r="F5" s="169">
        <f>'USA Ret'!G5</f>
        <v>3.7901251953542409E-2</v>
      </c>
      <c r="G5" s="169">
        <f>'USA Ret'!H5</f>
        <v>-4.3765140471324574E-3</v>
      </c>
      <c r="H5" s="169">
        <f>'USA Ret'!I5</f>
        <v>6.389829863135024E-3</v>
      </c>
      <c r="J5" s="137">
        <f>AVERAGE(C5:H5)</f>
        <v>1.4874871899033082E-2</v>
      </c>
      <c r="L5" s="170" t="s">
        <v>202</v>
      </c>
      <c r="P5" s="171" t="s">
        <v>203</v>
      </c>
      <c r="Q5" s="172"/>
      <c r="R5" s="173">
        <f>COUNT(C5:C255)</f>
        <v>251</v>
      </c>
      <c r="S5" s="173">
        <f t="shared" ref="S5:Y5" si="3">COUNT(D5:D255)</f>
        <v>251</v>
      </c>
      <c r="T5" s="173">
        <f t="shared" si="3"/>
        <v>251</v>
      </c>
      <c r="U5" s="173">
        <f t="shared" si="3"/>
        <v>251</v>
      </c>
      <c r="V5" s="173">
        <f t="shared" si="3"/>
        <v>251</v>
      </c>
      <c r="W5" s="173">
        <f t="shared" si="3"/>
        <v>251</v>
      </c>
      <c r="X5" s="173"/>
      <c r="Y5" s="173">
        <f t="shared" si="3"/>
        <v>251</v>
      </c>
      <c r="AB5" s="162"/>
    </row>
    <row r="6" spans="1:28">
      <c r="A6">
        <v>3</v>
      </c>
      <c r="B6" s="3">
        <f>'USA Ret'!A6</f>
        <v>43761</v>
      </c>
      <c r="C6" s="169">
        <f>'USA Ret'!C6</f>
        <v>-8.9845604557736037E-3</v>
      </c>
      <c r="D6" s="169">
        <f>'USA Ret'!D6</f>
        <v>-3.2041448293808929E-3</v>
      </c>
      <c r="E6" s="169">
        <f>'USA Ret'!E6</f>
        <v>-1.2867786342540721E-3</v>
      </c>
      <c r="F6" s="169">
        <f>'USA Ret'!G6</f>
        <v>1.9337640685693137E-2</v>
      </c>
      <c r="G6" s="169">
        <f>'USA Ret'!H6</f>
        <v>7.4285535092295189E-3</v>
      </c>
      <c r="H6" s="169">
        <f>'USA Ret'!I6</f>
        <v>1.2265198751520998E-2</v>
      </c>
      <c r="J6" s="137">
        <f t="shared" ref="J6:J69" si="4">AVERAGE(C6:H6)</f>
        <v>4.2593181711725143E-3</v>
      </c>
      <c r="L6" t="s">
        <v>204</v>
      </c>
      <c r="U6" s="136"/>
      <c r="Y6" s="137"/>
      <c r="Z6" s="137"/>
      <c r="AA6" s="137"/>
    </row>
    <row r="7" spans="1:28">
      <c r="A7">
        <v>4</v>
      </c>
      <c r="B7" s="3">
        <f>'USA Ret'!A7</f>
        <v>43762</v>
      </c>
      <c r="C7" s="169">
        <f>'USA Ret'!C7</f>
        <v>-3.5517857815964547E-3</v>
      </c>
      <c r="D7" s="169">
        <f>'USA Ret'!D7</f>
        <v>-4.9205811012484639E-3</v>
      </c>
      <c r="E7" s="169">
        <f>'USA Ret'!E7</f>
        <v>8.5470751211050005E-3</v>
      </c>
      <c r="F7" s="169">
        <f>'USA Ret'!G7</f>
        <v>-2.9684114338266467E-3</v>
      </c>
      <c r="G7" s="169">
        <f>'USA Ret'!H7</f>
        <v>-1.3146525875205772E-2</v>
      </c>
      <c r="H7" s="169">
        <f>'USA Ret'!I7</f>
        <v>-9.4824161296998416E-3</v>
      </c>
      <c r="J7" s="137">
        <f t="shared" si="4"/>
        <v>-4.2537742000786959E-3</v>
      </c>
      <c r="L7" t="s">
        <v>205</v>
      </c>
    </row>
    <row r="8" spans="1:28">
      <c r="A8">
        <v>5</v>
      </c>
      <c r="B8" s="3">
        <f>'USA Ret'!A8</f>
        <v>43763</v>
      </c>
      <c r="C8" s="169">
        <f>'USA Ret'!C8</f>
        <v>3.9326379688137229E-2</v>
      </c>
      <c r="D8" s="169">
        <f>'USA Ret'!D8</f>
        <v>2.0840002171716467E-2</v>
      </c>
      <c r="E8" s="169">
        <f>'USA Ret'!E8</f>
        <v>-9.4058631612176577E-3</v>
      </c>
      <c r="F8" s="169">
        <f>'USA Ret'!G8</f>
        <v>5.9279684360149737E-3</v>
      </c>
      <c r="G8" s="169">
        <f>'USA Ret'!H8</f>
        <v>-5.7509457926249227E-3</v>
      </c>
      <c r="H8" s="169">
        <f>'USA Ret'!I8</f>
        <v>-0.2237393065026469</v>
      </c>
      <c r="J8" s="137">
        <f t="shared" si="4"/>
        <v>-2.8800294193436802E-2</v>
      </c>
      <c r="L8" t="s">
        <v>206</v>
      </c>
    </row>
    <row r="9" spans="1:28" ht="15" thickBot="1">
      <c r="A9">
        <v>6</v>
      </c>
      <c r="B9" s="3">
        <f>'USA Ret'!A9</f>
        <v>43766</v>
      </c>
      <c r="C9" s="169">
        <f>'USA Ret'!C9</f>
        <v>1.5429925964739435E-2</v>
      </c>
      <c r="D9" s="169">
        <f>'USA Ret'!D9</f>
        <v>1.6766774953877579E-2</v>
      </c>
      <c r="E9" s="169">
        <f>'USA Ret'!E9</f>
        <v>-2.4789395139857531E-2</v>
      </c>
      <c r="F9" s="169">
        <f>'USA Ret'!G9</f>
        <v>1.9807134347446163E-2</v>
      </c>
      <c r="G9" s="169">
        <f>'USA Ret'!H9</f>
        <v>2.9291593446551859E-2</v>
      </c>
      <c r="H9" s="169">
        <f>'USA Ret'!I9</f>
        <v>-8.2238119771882057E-2</v>
      </c>
      <c r="J9" s="137">
        <f t="shared" si="4"/>
        <v>-4.2886810331874249E-3</v>
      </c>
    </row>
    <row r="10" spans="1:28">
      <c r="A10">
        <v>7</v>
      </c>
      <c r="B10" s="3">
        <f>'USA Ret'!A10</f>
        <v>43767</v>
      </c>
      <c r="C10" s="169">
        <f>'USA Ret'!C10</f>
        <v>-6.2972368409259256E-3</v>
      </c>
      <c r="D10" s="169">
        <f>'USA Ret'!D10</f>
        <v>-1.8287838860358619E-3</v>
      </c>
      <c r="E10" s="169">
        <f>'USA Ret'!E10</f>
        <v>-3.0870332508568356E-3</v>
      </c>
      <c r="F10" s="169">
        <f>'USA Ret'!G10</f>
        <v>7.1063935426383682E-3</v>
      </c>
      <c r="G10" s="169">
        <f>'USA Ret'!H10</f>
        <v>1.0287454292165092E-2</v>
      </c>
      <c r="H10" s="169">
        <f>'USA Ret'!I10</f>
        <v>1.3387120973321329E-2</v>
      </c>
      <c r="J10" s="137">
        <f t="shared" si="4"/>
        <v>3.2613191383843612E-3</v>
      </c>
      <c r="L10" s="174"/>
      <c r="M10" s="407" t="s">
        <v>441</v>
      </c>
      <c r="N10" s="407" t="s">
        <v>442</v>
      </c>
      <c r="O10" s="407" t="s">
        <v>443</v>
      </c>
      <c r="P10" s="407" t="s">
        <v>446</v>
      </c>
      <c r="Q10" s="407" t="s">
        <v>447</v>
      </c>
      <c r="R10" s="407" t="s">
        <v>448</v>
      </c>
    </row>
    <row r="11" spans="1:28">
      <c r="A11">
        <v>8</v>
      </c>
      <c r="B11" s="3">
        <f>'USA Ret'!A11</f>
        <v>43768</v>
      </c>
      <c r="C11" s="169">
        <f>'USA Ret'!C11</f>
        <v>2.1547229906069458E-3</v>
      </c>
      <c r="D11" s="169">
        <f>'USA Ret'!D11</f>
        <v>-4.9546097778315765E-3</v>
      </c>
      <c r="E11" s="169">
        <f>'USA Ret'!E11</f>
        <v>-5.3143495410511452E-3</v>
      </c>
      <c r="F11" s="169">
        <f>'USA Ret'!G11</f>
        <v>-2.0116918013943889E-2</v>
      </c>
      <c r="G11" s="169">
        <f>'USA Ret'!H11</f>
        <v>-1.7072503108237057E-3</v>
      </c>
      <c r="H11" s="169">
        <f>'USA Ret'!I11</f>
        <v>1.5944539370394387E-3</v>
      </c>
      <c r="J11" s="137">
        <f t="shared" si="4"/>
        <v>-4.7239917860006555E-3</v>
      </c>
      <c r="L11" s="407" t="s">
        <v>441</v>
      </c>
      <c r="M11" s="202">
        <f>VARP('USA Markowitz'!$C$5:$C$255)</f>
        <v>1.8375370703280775E-3</v>
      </c>
      <c r="N11" s="200"/>
      <c r="O11" s="200"/>
      <c r="P11" s="200"/>
      <c r="Q11" s="200"/>
      <c r="R11" s="200"/>
    </row>
    <row r="12" spans="1:28">
      <c r="A12">
        <v>9</v>
      </c>
      <c r="B12" s="3">
        <f>'USA Ret'!A12</f>
        <v>43769</v>
      </c>
      <c r="C12" s="169">
        <f>'USA Ret'!C12</f>
        <v>-2.885647050467827E-2</v>
      </c>
      <c r="D12" s="169">
        <f>'USA Ret'!D12</f>
        <v>-9.426123287436243E-3</v>
      </c>
      <c r="E12" s="169">
        <f>'USA Ret'!E12</f>
        <v>-1.7469723868515283E-2</v>
      </c>
      <c r="F12" s="169">
        <f>'USA Ret'!G12</f>
        <v>-1.3639660438542492E-2</v>
      </c>
      <c r="G12" s="169">
        <f>'USA Ret'!H12</f>
        <v>-1.4630308236375351E-2</v>
      </c>
      <c r="H12" s="169">
        <f>'USA Ret'!I12</f>
        <v>1.5920230170187995E-3</v>
      </c>
      <c r="J12" s="137">
        <f t="shared" si="4"/>
        <v>-1.3738377219754808E-2</v>
      </c>
      <c r="L12" s="407" t="s">
        <v>442</v>
      </c>
      <c r="M12" s="200">
        <v>9.6602716110167296E-4</v>
      </c>
      <c r="N12" s="202">
        <f>VARP('USA Markowitz'!$D$5:$D$255)</f>
        <v>9.0657929696619211E-4</v>
      </c>
      <c r="O12" s="200"/>
      <c r="P12" s="200"/>
      <c r="Q12" s="200"/>
      <c r="R12" s="200"/>
    </row>
    <row r="13" spans="1:28">
      <c r="A13">
        <v>10</v>
      </c>
      <c r="B13" s="3">
        <f>'USA Ret'!A13</f>
        <v>43770</v>
      </c>
      <c r="C13" s="169">
        <f>'USA Ret'!C13</f>
        <v>3.9713769297645515E-2</v>
      </c>
      <c r="D13" s="169">
        <f>'USA Ret'!D13</f>
        <v>2.7474165847791176E-2</v>
      </c>
      <c r="E13" s="169">
        <f>'USA Ret'!E13</f>
        <v>3.2017001642834657E-2</v>
      </c>
      <c r="F13" s="169">
        <f>'USA Ret'!G13</f>
        <v>5.705771812049551E-3</v>
      </c>
      <c r="G13" s="169">
        <f>'USA Ret'!H13</f>
        <v>-4.3356677409269969E-4</v>
      </c>
      <c r="H13" s="169">
        <f>'USA Ret'!I13</f>
        <v>7.9217851599839382E-3</v>
      </c>
      <c r="J13" s="137">
        <f t="shared" si="4"/>
        <v>1.8733154497702024E-2</v>
      </c>
      <c r="L13" s="407" t="s">
        <v>443</v>
      </c>
      <c r="M13" s="200">
        <v>1.2428463498088079E-3</v>
      </c>
      <c r="N13" s="200">
        <v>7.4209755329675254E-4</v>
      </c>
      <c r="O13" s="202">
        <f>VARP('USA Markowitz'!$E$5:$E$255)</f>
        <v>1.2227174958314138E-3</v>
      </c>
      <c r="P13" s="200"/>
      <c r="Q13" s="200"/>
      <c r="R13" s="200"/>
    </row>
    <row r="14" spans="1:28">
      <c r="A14">
        <v>11</v>
      </c>
      <c r="B14" s="3">
        <f>'USA Ret'!A14</f>
        <v>43773</v>
      </c>
      <c r="C14" s="169">
        <f>'USA Ret'!C14</f>
        <v>3.878165123255313E-2</v>
      </c>
      <c r="D14" s="169">
        <f>'USA Ret'!D14</f>
        <v>1.0066591372615724E-2</v>
      </c>
      <c r="E14" s="169">
        <f>'USA Ret'!E14</f>
        <v>2.4212108929537655E-2</v>
      </c>
      <c r="F14" s="169">
        <f>'USA Ret'!G14</f>
        <v>3.1805569439605406E-2</v>
      </c>
      <c r="G14" s="169">
        <f>'USA Ret'!H14</f>
        <v>7.7755419350662167E-3</v>
      </c>
      <c r="H14" s="169">
        <f>'USA Ret'!I14</f>
        <v>3.3621047331780771E-2</v>
      </c>
      <c r="J14" s="137">
        <f t="shared" si="4"/>
        <v>2.4377085040193147E-2</v>
      </c>
      <c r="L14" s="407" t="s">
        <v>446</v>
      </c>
      <c r="M14" s="200">
        <v>9.1410351490836192E-4</v>
      </c>
      <c r="N14" s="200">
        <v>6.9280941972288434E-4</v>
      </c>
      <c r="O14" s="200">
        <v>7.4387661549883948E-4</v>
      </c>
      <c r="P14" s="202">
        <f>VARP('USA Markowitz'!$F$5:$F$255)</f>
        <v>9.8124977182383467E-4</v>
      </c>
      <c r="Q14" s="200"/>
      <c r="R14" s="200"/>
    </row>
    <row r="15" spans="1:28">
      <c r="A15">
        <v>12</v>
      </c>
      <c r="B15" s="3">
        <f>'USA Ret'!A15</f>
        <v>43774</v>
      </c>
      <c r="C15" s="169">
        <f>'USA Ret'!C15</f>
        <v>8.8570802310796115E-2</v>
      </c>
      <c r="D15" s="169">
        <f>'USA Ret'!D15</f>
        <v>-7.9008425295207397E-3</v>
      </c>
      <c r="E15" s="169">
        <f>'USA Ret'!E15</f>
        <v>2.985734265164111E-3</v>
      </c>
      <c r="F15" s="169">
        <f>'USA Ret'!G15</f>
        <v>1.0744590442718019E-2</v>
      </c>
      <c r="G15" s="169">
        <f>'USA Ret'!H15</f>
        <v>-1.2918709059395192E-3</v>
      </c>
      <c r="H15" s="169">
        <f>'USA Ret'!I15</f>
        <v>2.0639972556753969E-2</v>
      </c>
      <c r="J15" s="137">
        <f t="shared" si="4"/>
        <v>1.8958064356661992E-2</v>
      </c>
      <c r="L15" s="407" t="s">
        <v>447</v>
      </c>
      <c r="M15" s="200">
        <v>7.6124905724188092E-4</v>
      </c>
      <c r="N15" s="200">
        <v>6.000467634288951E-4</v>
      </c>
      <c r="O15" s="200">
        <v>6.5085616281558578E-4</v>
      </c>
      <c r="P15" s="200">
        <v>6.3314959272766801E-4</v>
      </c>
      <c r="Q15" s="202">
        <f>VARP('USA Markowitz'!$G$5:$G$255)</f>
        <v>1.5221024024161542E-3</v>
      </c>
      <c r="R15" s="200"/>
    </row>
    <row r="16" spans="1:28" ht="15" thickBot="1">
      <c r="A16">
        <v>13</v>
      </c>
      <c r="B16" s="3">
        <f>'USA Ret'!A16</f>
        <v>43775</v>
      </c>
      <c r="C16" s="169">
        <f>'USA Ret'!C16</f>
        <v>-1.6198943147594336E-2</v>
      </c>
      <c r="D16" s="169">
        <f>'USA Ret'!D16</f>
        <v>-5.9670006867312362E-3</v>
      </c>
      <c r="E16" s="169">
        <f>'USA Ret'!E16</f>
        <v>-1.1135052073423399E-2</v>
      </c>
      <c r="F16" s="169">
        <f>'USA Ret'!G16</f>
        <v>-2.1605746784524996E-2</v>
      </c>
      <c r="G16" s="169">
        <f>'USA Ret'!H16</f>
        <v>0.145310201014894</v>
      </c>
      <c r="H16" s="169">
        <f>'USA Ret'!I16</f>
        <v>1.9734236027435622E-2</v>
      </c>
      <c r="J16" s="137">
        <f t="shared" si="4"/>
        <v>1.8356282391675943E-2</v>
      </c>
      <c r="L16" s="407" t="s">
        <v>448</v>
      </c>
      <c r="M16" s="201">
        <v>7.326716389513267E-4</v>
      </c>
      <c r="N16" s="201">
        <v>5.532706295043329E-4</v>
      </c>
      <c r="O16" s="201">
        <v>7.0054219486297684E-4</v>
      </c>
      <c r="P16" s="201">
        <v>6.2474162053730606E-4</v>
      </c>
      <c r="Q16" s="201">
        <v>6.4334597632402328E-4</v>
      </c>
      <c r="R16" s="203">
        <f>VARP('USA Markowitz'!$H$5:$H$255)</f>
        <v>1.2997740914412706E-3</v>
      </c>
    </row>
    <row r="17" spans="1:31">
      <c r="A17">
        <v>14</v>
      </c>
      <c r="B17" s="3">
        <f>'USA Ret'!A17</f>
        <v>43776</v>
      </c>
      <c r="C17" s="169">
        <f>'USA Ret'!C17</f>
        <v>1.8072023155888534E-2</v>
      </c>
      <c r="D17" s="169">
        <f>'USA Ret'!D17</f>
        <v>6.8680384740653034E-3</v>
      </c>
      <c r="E17" s="169">
        <f>'USA Ret'!E17</f>
        <v>2.0461257119871883E-2</v>
      </c>
      <c r="F17" s="169">
        <f>'USA Ret'!G17</f>
        <v>4.6828993715548033E-3</v>
      </c>
      <c r="G17" s="169">
        <f>'USA Ret'!H17</f>
        <v>-6.3539978694858255E-3</v>
      </c>
      <c r="H17" s="169">
        <f>'USA Ret'!I17</f>
        <v>1.935241759153811E-2</v>
      </c>
      <c r="J17" s="137">
        <f t="shared" si="4"/>
        <v>1.051377297390547E-2</v>
      </c>
    </row>
    <row r="18" spans="1:31" ht="15" thickBot="1">
      <c r="A18">
        <v>15</v>
      </c>
      <c r="B18" s="3">
        <f>'USA Ret'!A18</f>
        <v>43777</v>
      </c>
      <c r="C18" s="169">
        <f>'USA Ret'!C18</f>
        <v>-1.6052588667369615E-3</v>
      </c>
      <c r="D18" s="169">
        <f>'USA Ret'!D18</f>
        <v>7.2014518231139292E-4</v>
      </c>
      <c r="E18" s="169">
        <f>'USA Ret'!E18</f>
        <v>-9.326205046448495E-3</v>
      </c>
      <c r="F18" s="169">
        <f>'USA Ret'!G18</f>
        <v>-2.2272140948958385E-3</v>
      </c>
      <c r="G18" s="169">
        <f>'USA Ret'!H18</f>
        <v>4.1160153768231688E-3</v>
      </c>
      <c r="H18" s="169">
        <f>'USA Ret'!I18</f>
        <v>1.7102447412443236E-2</v>
      </c>
      <c r="J18" s="137">
        <f t="shared" si="4"/>
        <v>1.4633216605827502E-3</v>
      </c>
    </row>
    <row r="19" spans="1:31">
      <c r="A19">
        <v>16</v>
      </c>
      <c r="B19" s="3">
        <f>'USA Ret'!A19</f>
        <v>43780</v>
      </c>
      <c r="C19" s="169">
        <f>'USA Ret'!C19</f>
        <v>-1.2799082602062988E-2</v>
      </c>
      <c r="D19" s="169">
        <f>'USA Ret'!D19</f>
        <v>-1.8014205657592957E-3</v>
      </c>
      <c r="E19" s="169">
        <f>'USA Ret'!E19</f>
        <v>4.2580667338582224E-4</v>
      </c>
      <c r="F19" s="169">
        <f>'USA Ret'!G19</f>
        <v>-1.1154024018816674E-3</v>
      </c>
      <c r="G19" s="169">
        <f>'USA Ret'!H19</f>
        <v>-2.4188658090568041E-2</v>
      </c>
      <c r="H19" s="169">
        <f>'USA Ret'!I19</f>
        <v>-1.1369199384310521E-2</v>
      </c>
      <c r="J19" s="137">
        <f t="shared" si="4"/>
        <v>-8.4746593951994503E-3</v>
      </c>
      <c r="M19" s="407" t="s">
        <v>441</v>
      </c>
      <c r="N19" s="407" t="s">
        <v>442</v>
      </c>
      <c r="O19" s="407" t="s">
        <v>443</v>
      </c>
      <c r="P19" s="407" t="s">
        <v>446</v>
      </c>
      <c r="Q19" s="407" t="s">
        <v>447</v>
      </c>
      <c r="R19" s="407" t="s">
        <v>448</v>
      </c>
      <c r="T19" s="174" t="s">
        <v>243</v>
      </c>
    </row>
    <row r="20" spans="1:31">
      <c r="A20">
        <v>17</v>
      </c>
      <c r="B20" s="3">
        <f>'USA Ret'!A20</f>
        <v>43781</v>
      </c>
      <c r="C20" s="169">
        <f>'USA Ret'!C20</f>
        <v>-1.7784383982648554E-2</v>
      </c>
      <c r="D20" s="169">
        <f>'USA Ret'!D20</f>
        <v>-2.8893178175343E-3</v>
      </c>
      <c r="E20" s="169">
        <f>'USA Ret'!E20</f>
        <v>-1.6309309767141834E-2</v>
      </c>
      <c r="F20" s="169">
        <f>'USA Ret'!G20</f>
        <v>-5.1472013485847189E-3</v>
      </c>
      <c r="G20" s="169">
        <f>'USA Ret'!H20</f>
        <v>-1.931310356669521E-2</v>
      </c>
      <c r="H20" s="169">
        <f>'USA Ret'!I20</f>
        <v>8.5391379728073855E-3</v>
      </c>
      <c r="J20" s="137">
        <f t="shared" si="4"/>
        <v>-8.8173630849662041E-3</v>
      </c>
      <c r="L20" s="407" t="s">
        <v>441</v>
      </c>
      <c r="M20" s="202">
        <f>VARP('USA Markowitz'!$C$5:$C$255)</f>
        <v>1.8375370703280775E-3</v>
      </c>
      <c r="N20" s="200">
        <f>M21</f>
        <v>9.6602716110167296E-4</v>
      </c>
      <c r="O20" s="200">
        <f>M22</f>
        <v>1.2428463498088079E-3</v>
      </c>
      <c r="P20" s="200">
        <f>M23</f>
        <v>9.1410351490836192E-4</v>
      </c>
      <c r="Q20" s="200">
        <f>M24</f>
        <v>7.6124905724188092E-4</v>
      </c>
      <c r="R20" s="200">
        <f>M25</f>
        <v>7.326716389513267E-4</v>
      </c>
      <c r="T20" s="178">
        <f>1/6</f>
        <v>0.16666666666666666</v>
      </c>
      <c r="U20" s="407" t="s">
        <v>441</v>
      </c>
    </row>
    <row r="21" spans="1:31">
      <c r="A21">
        <v>18</v>
      </c>
      <c r="B21" s="3">
        <f>'USA Ret'!A21</f>
        <v>43782</v>
      </c>
      <c r="C21" s="169">
        <f>'USA Ret'!C21</f>
        <v>-1.852794009224179E-2</v>
      </c>
      <c r="D21" s="169">
        <f>'USA Ret'!D21</f>
        <v>-1.1457734074937316E-2</v>
      </c>
      <c r="E21" s="169">
        <f>'USA Ret'!E21</f>
        <v>-2.0988973717056988E-2</v>
      </c>
      <c r="F21" s="169">
        <f>'USA Ret'!G21</f>
        <v>5.5935183713980785E-3</v>
      </c>
      <c r="G21" s="169">
        <f>'USA Ret'!H21</f>
        <v>8.5437691950343009E-3</v>
      </c>
      <c r="H21" s="169">
        <f>'USA Ret'!I21</f>
        <v>-1.7151626766139121E-2</v>
      </c>
      <c r="J21" s="137">
        <f t="shared" si="4"/>
        <v>-8.9981645139904729E-3</v>
      </c>
      <c r="L21" s="407" t="s">
        <v>442</v>
      </c>
      <c r="M21" s="200">
        <v>9.6602716110167296E-4</v>
      </c>
      <c r="N21" s="202">
        <f>VARP('USA Markowitz'!$D$5:$D$255)</f>
        <v>9.0657929696619211E-4</v>
      </c>
      <c r="O21" s="200">
        <f>N22</f>
        <v>7.4209755329675254E-4</v>
      </c>
      <c r="P21" s="200">
        <f>N23</f>
        <v>6.9280941972288434E-4</v>
      </c>
      <c r="Q21" s="200">
        <f>N24</f>
        <v>6.000467634288951E-4</v>
      </c>
      <c r="R21" s="200">
        <f>N25</f>
        <v>5.532706295043329E-4</v>
      </c>
      <c r="T21" s="178">
        <v>0.16666666666666666</v>
      </c>
      <c r="U21" s="407" t="s">
        <v>442</v>
      </c>
      <c r="V21" t="s">
        <v>207</v>
      </c>
    </row>
    <row r="22" spans="1:31">
      <c r="A22">
        <v>19</v>
      </c>
      <c r="B22" s="3">
        <f>'USA Ret'!A22</f>
        <v>43783</v>
      </c>
      <c r="C22" s="169">
        <f>'USA Ret'!C22</f>
        <v>1.9769499676003305E-2</v>
      </c>
      <c r="D22" s="169">
        <f>'USA Ret'!D22</f>
        <v>-3.2978556164479805E-3</v>
      </c>
      <c r="E22" s="169">
        <f>'USA Ret'!E22</f>
        <v>2.2286146059613262E-2</v>
      </c>
      <c r="F22" s="169">
        <f>'USA Ret'!G22</f>
        <v>-7.8396748498047054E-3</v>
      </c>
      <c r="G22" s="169">
        <f>'USA Ret'!H22</f>
        <v>1.4643862090601827E-2</v>
      </c>
      <c r="H22" s="169">
        <f>'USA Ret'!I22</f>
        <v>1.0991875164810946E-2</v>
      </c>
      <c r="J22" s="137">
        <f t="shared" si="4"/>
        <v>9.4256420874627763E-3</v>
      </c>
      <c r="L22" s="407" t="s">
        <v>443</v>
      </c>
      <c r="M22" s="200">
        <v>1.2428463498088079E-3</v>
      </c>
      <c r="N22" s="200">
        <v>7.4209755329675254E-4</v>
      </c>
      <c r="O22" s="202">
        <f>VARP('USA Markowitz'!$E$5:$E$255)</f>
        <v>1.2227174958314138E-3</v>
      </c>
      <c r="P22" s="200">
        <f>O23</f>
        <v>7.4387661549883948E-4</v>
      </c>
      <c r="Q22" s="200">
        <f>O24</f>
        <v>6.5085616281558578E-4</v>
      </c>
      <c r="R22" s="200">
        <f>O25</f>
        <v>7.0054219486297684E-4</v>
      </c>
      <c r="T22" s="178">
        <v>0.16666666666666666</v>
      </c>
      <c r="U22" s="407" t="s">
        <v>443</v>
      </c>
      <c r="V22" t="s">
        <v>208</v>
      </c>
      <c r="W22" t="s">
        <v>209</v>
      </c>
    </row>
    <row r="23" spans="1:31">
      <c r="A23">
        <v>20</v>
      </c>
      <c r="B23" s="3">
        <f>'USA Ret'!A23</f>
        <v>43784</v>
      </c>
      <c r="C23" s="169">
        <f>'USA Ret'!C23</f>
        <v>-1.7802852841238639E-2</v>
      </c>
      <c r="D23" s="169">
        <f>'USA Ret'!D23</f>
        <v>8.4065157528295711E-3</v>
      </c>
      <c r="E23" s="169">
        <f>'USA Ret'!E23</f>
        <v>3.0205642373040058E-3</v>
      </c>
      <c r="F23" s="169">
        <f>'USA Ret'!G23</f>
        <v>3.1432965546114217E-3</v>
      </c>
      <c r="G23" s="169">
        <f>'USA Ret'!H23</f>
        <v>1.40553662742971E-2</v>
      </c>
      <c r="H23" s="169">
        <f>'USA Ret'!I23</f>
        <v>-7.6337597526465687E-3</v>
      </c>
      <c r="J23" s="137">
        <f t="shared" si="4"/>
        <v>5.3152170419281525E-4</v>
      </c>
      <c r="L23" s="407" t="s">
        <v>446</v>
      </c>
      <c r="M23" s="200">
        <v>9.1410351490836192E-4</v>
      </c>
      <c r="N23" s="200">
        <v>6.9280941972288434E-4</v>
      </c>
      <c r="O23" s="200">
        <v>7.4387661549883948E-4</v>
      </c>
      <c r="P23" s="202">
        <f>VARP('USA Markowitz'!$F$5:$F$255)</f>
        <v>9.8124977182383467E-4</v>
      </c>
      <c r="Q23" s="200">
        <f>P24</f>
        <v>6.3314959272766801E-4</v>
      </c>
      <c r="R23" s="200">
        <f>P25</f>
        <v>6.2474162053730606E-4</v>
      </c>
      <c r="T23" s="178">
        <v>0.16666666666666666</v>
      </c>
      <c r="U23" s="407" t="s">
        <v>446</v>
      </c>
      <c r="V23" t="s">
        <v>210</v>
      </c>
      <c r="W23" t="s">
        <v>211</v>
      </c>
    </row>
    <row r="24" spans="1:31">
      <c r="A24">
        <v>21</v>
      </c>
      <c r="B24" s="3">
        <f>'USA Ret'!A24</f>
        <v>43787</v>
      </c>
      <c r="C24" s="169">
        <f>'USA Ret'!C24</f>
        <v>-5.4881208603329446E-3</v>
      </c>
      <c r="D24" s="169">
        <f>'USA Ret'!D24</f>
        <v>9.2383917560900433E-3</v>
      </c>
      <c r="E24" s="169">
        <f>'USA Ret'!E24</f>
        <v>1.4542524876322975E-2</v>
      </c>
      <c r="F24" s="169">
        <f>'USA Ret'!G24</f>
        <v>-1.8095942464639345E-2</v>
      </c>
      <c r="G24" s="169">
        <f>'USA Ret'!H24</f>
        <v>1.5076106179430983E-3</v>
      </c>
      <c r="H24" s="169">
        <f>'USA Ret'!I24</f>
        <v>0</v>
      </c>
      <c r="J24" s="137">
        <f t="shared" si="4"/>
        <v>2.8407732089730464E-4</v>
      </c>
      <c r="L24" s="407" t="s">
        <v>447</v>
      </c>
      <c r="M24" s="200">
        <v>7.6124905724188092E-4</v>
      </c>
      <c r="N24" s="200">
        <v>6.000467634288951E-4</v>
      </c>
      <c r="O24" s="200">
        <v>6.5085616281558578E-4</v>
      </c>
      <c r="P24" s="200">
        <v>6.3314959272766801E-4</v>
      </c>
      <c r="Q24" s="202">
        <f>VARP('USA Markowitz'!$G$5:$G$255)</f>
        <v>1.5221024024161542E-3</v>
      </c>
      <c r="R24" s="200">
        <f>Q25</f>
        <v>6.4334597632402328E-4</v>
      </c>
      <c r="T24" s="178">
        <v>0.16666666666666666</v>
      </c>
      <c r="U24" s="407" t="s">
        <v>447</v>
      </c>
    </row>
    <row r="25" spans="1:31" ht="15" thickBot="1">
      <c r="A25">
        <v>22</v>
      </c>
      <c r="B25" s="3">
        <f>'USA Ret'!A25</f>
        <v>43788</v>
      </c>
      <c r="C25" s="169">
        <f>'USA Ret'!C25</f>
        <v>-1.73644414060093E-2</v>
      </c>
      <c r="D25" s="169">
        <f>'USA Ret'!D25</f>
        <v>-1.19720287927655E-2</v>
      </c>
      <c r="E25" s="169">
        <f>'USA Ret'!E25</f>
        <v>-3.4027023624523412E-3</v>
      </c>
      <c r="F25" s="169">
        <f>'USA Ret'!G25</f>
        <v>1.3685077182591641E-3</v>
      </c>
      <c r="G25" s="169">
        <f>'USA Ret'!H25</f>
        <v>1.3839773717995925E-2</v>
      </c>
      <c r="H25" s="169">
        <f>'USA Ret'!I25</f>
        <v>-3.6083811469954638E-2</v>
      </c>
      <c r="J25" s="137">
        <f t="shared" si="4"/>
        <v>-8.9357837658211141E-3</v>
      </c>
      <c r="L25" s="407" t="s">
        <v>448</v>
      </c>
      <c r="M25" s="201">
        <v>7.326716389513267E-4</v>
      </c>
      <c r="N25" s="201">
        <v>5.532706295043329E-4</v>
      </c>
      <c r="O25" s="201">
        <v>7.0054219486297684E-4</v>
      </c>
      <c r="P25" s="201">
        <v>6.2474162053730606E-4</v>
      </c>
      <c r="Q25" s="201">
        <v>6.4334597632402328E-4</v>
      </c>
      <c r="R25" s="203">
        <f>VARP('USA Markowitz'!$H$5:$H$255)</f>
        <v>1.2997740914412706E-3</v>
      </c>
      <c r="T25" s="178">
        <v>0.16666666666666666</v>
      </c>
      <c r="U25" s="407" t="s">
        <v>448</v>
      </c>
      <c r="V25" t="s">
        <v>212</v>
      </c>
    </row>
    <row r="26" spans="1:31">
      <c r="A26">
        <v>23</v>
      </c>
      <c r="B26" s="3">
        <f>'USA Ret'!A26</f>
        <v>43789</v>
      </c>
      <c r="C26" s="169">
        <f>'USA Ret'!C26</f>
        <v>-2.1771616031233103E-2</v>
      </c>
      <c r="D26" s="169">
        <f>'USA Ret'!D26</f>
        <v>-1.2855830146939317E-2</v>
      </c>
      <c r="E26" s="169">
        <f>'USA Ret'!E26</f>
        <v>-3.2477462302151969E-2</v>
      </c>
      <c r="F26" s="169">
        <f>'USA Ret'!G26</f>
        <v>-2.7390292467000255E-3</v>
      </c>
      <c r="G26" s="169">
        <f>'USA Ret'!H26</f>
        <v>8.139137141981093E-3</v>
      </c>
      <c r="H26" s="169">
        <f>'USA Ret'!I26</f>
        <v>-1.6016337396926737E-2</v>
      </c>
      <c r="J26" s="137">
        <f t="shared" si="4"/>
        <v>-1.2953522996995009E-2</v>
      </c>
      <c r="T26" s="178">
        <f>SUM(USw)</f>
        <v>0.99999999999999989</v>
      </c>
      <c r="U26" s="175"/>
    </row>
    <row r="27" spans="1:31">
      <c r="A27">
        <v>24</v>
      </c>
      <c r="B27" s="3">
        <f>'USA Ret'!A27</f>
        <v>43790</v>
      </c>
      <c r="C27" s="169">
        <f>'USA Ret'!C27</f>
        <v>2.9337482403641132E-4</v>
      </c>
      <c r="D27" s="169">
        <f>'USA Ret'!D27</f>
        <v>2.5844371420473402E-3</v>
      </c>
      <c r="E27" s="169">
        <f>'USA Ret'!E27</f>
        <v>1.8317075550977245E-2</v>
      </c>
      <c r="F27" s="169">
        <f>'USA Ret'!G27</f>
        <v>-6.4206394142841882E-3</v>
      </c>
      <c r="G27" s="169">
        <f>'USA Ret'!H27</f>
        <v>4.0448976544025777E-3</v>
      </c>
      <c r="H27" s="169">
        <f>'USA Ret'!I27</f>
        <v>-2.0388064881807711E-2</v>
      </c>
      <c r="J27" s="137">
        <f t="shared" si="4"/>
        <v>-2.6148652077138783E-4</v>
      </c>
      <c r="L27" s="2"/>
      <c r="P27" s="179"/>
      <c r="U27" t="s">
        <v>213</v>
      </c>
    </row>
    <row r="28" spans="1:31">
      <c r="A28">
        <v>25</v>
      </c>
      <c r="B28" s="3">
        <f>'USA Ret'!A28</f>
        <v>43791</v>
      </c>
      <c r="C28" s="169">
        <f>'USA Ret'!C28</f>
        <v>8.7629565007216973E-3</v>
      </c>
      <c r="D28" s="169">
        <f>'USA Ret'!D28</f>
        <v>1.8268674855077324E-2</v>
      </c>
      <c r="E28" s="169">
        <f>'USA Ret'!E28</f>
        <v>4.7425324212996009E-3</v>
      </c>
      <c r="F28" s="169">
        <f>'USA Ret'!G28</f>
        <v>1.1663992419075701E-2</v>
      </c>
      <c r="G28" s="169">
        <f>'USA Ret'!H28</f>
        <v>9.8594766599262203E-3</v>
      </c>
      <c r="H28" s="169">
        <f>'USA Ret'!I28</f>
        <v>2.038806488180776E-2</v>
      </c>
      <c r="J28" s="137">
        <f t="shared" si="4"/>
        <v>1.2280949622984719E-2</v>
      </c>
      <c r="L28" s="2"/>
      <c r="P28" s="179"/>
      <c r="T28" s="132">
        <f t="array" ref="T28">SUM(TRANSPOSE(USw)*USaeg)</f>
        <v>3.9630266936838235E-4</v>
      </c>
      <c r="U28" s="181" t="s">
        <v>215</v>
      </c>
    </row>
    <row r="29" spans="1:31">
      <c r="A29">
        <v>26</v>
      </c>
      <c r="B29" s="3">
        <f>'USA Ret'!A29</f>
        <v>43794</v>
      </c>
      <c r="C29" s="169">
        <f>'USA Ret'!C29</f>
        <v>2.9527669826205385E-2</v>
      </c>
      <c r="D29" s="169">
        <f>'USA Ret'!D29</f>
        <v>1.2234688451027329E-2</v>
      </c>
      <c r="E29" s="169">
        <f>'USA Ret'!E29</f>
        <v>6.8580640647359281E-3</v>
      </c>
      <c r="F29" s="169">
        <f>'USA Ret'!G29</f>
        <v>2.8246624891655126E-2</v>
      </c>
      <c r="G29" s="169">
        <f>'USA Ret'!H29</f>
        <v>2.2989554980871709E-2</v>
      </c>
      <c r="H29" s="169">
        <f>'USA Ret'!I29</f>
        <v>4.1023771095212276E-2</v>
      </c>
      <c r="J29" s="137">
        <f t="shared" si="4"/>
        <v>2.3480062218284626E-2</v>
      </c>
      <c r="P29" s="179"/>
      <c r="T29" s="132">
        <f t="array" ref="T29">MMULT(MMULT(TRANSPOSE(USw),UScovij),USw)</f>
        <v>8.3814523972971025E-4</v>
      </c>
      <c r="U29" s="181" t="s">
        <v>470</v>
      </c>
    </row>
    <row r="30" spans="1:31">
      <c r="A30">
        <v>27</v>
      </c>
      <c r="B30" s="3">
        <f>'USA Ret'!A30</f>
        <v>43795</v>
      </c>
      <c r="C30" s="169">
        <f>'USA Ret'!C30</f>
        <v>-1.3268045440607E-2</v>
      </c>
      <c r="D30" s="169">
        <f>'USA Ret'!D30</f>
        <v>1.6081660956812284E-3</v>
      </c>
      <c r="E30" s="169">
        <f>'USA Ret'!E30</f>
        <v>-3.42304209772474E-3</v>
      </c>
      <c r="F30" s="169">
        <f>'USA Ret'!G30</f>
        <v>8.5837645729480612E-3</v>
      </c>
      <c r="G30" s="169">
        <f>'USA Ret'!H30</f>
        <v>-2.8820466263832827E-2</v>
      </c>
      <c r="H30" s="169">
        <f>'USA Ret'!I30</f>
        <v>4.8310002489520189E-3</v>
      </c>
      <c r="J30" s="137">
        <f t="shared" si="4"/>
        <v>-5.081437147430542E-3</v>
      </c>
      <c r="P30" s="179"/>
      <c r="T30" s="132">
        <f>SQRT(T29)</f>
        <v>2.8950738155178533E-2</v>
      </c>
      <c r="U30" s="181" t="s">
        <v>219</v>
      </c>
    </row>
    <row r="31" spans="1:31">
      <c r="A31">
        <v>28</v>
      </c>
      <c r="B31" s="3">
        <f>'USA Ret'!A31</f>
        <v>43796</v>
      </c>
      <c r="C31" s="169">
        <f>'USA Ret'!C31</f>
        <v>3.2978279421552069E-3</v>
      </c>
      <c r="D31" s="169">
        <f>'USA Ret'!D31</f>
        <v>6.9389273654510905E-3</v>
      </c>
      <c r="E31" s="169">
        <f>'USA Ret'!E31</f>
        <v>-5.5879347610618595E-3</v>
      </c>
      <c r="F31" s="169">
        <f>'USA Ret'!G31</f>
        <v>1.4360604704479174E-2</v>
      </c>
      <c r="G31" s="169">
        <f>'USA Ret'!H31</f>
        <v>-1.8443910413403188E-2</v>
      </c>
      <c r="H31" s="169">
        <f>'USA Ret'!I31</f>
        <v>-4.9899286519578936E-2</v>
      </c>
      <c r="J31" s="137">
        <f t="shared" si="4"/>
        <v>-8.2222952803264193E-3</v>
      </c>
      <c r="P31" s="179"/>
    </row>
    <row r="32" spans="1:31">
      <c r="A32">
        <v>29</v>
      </c>
      <c r="B32" s="3">
        <f>'USA Ret'!A32</f>
        <v>43798</v>
      </c>
      <c r="C32" s="169">
        <f>'USA Ret'!C32</f>
        <v>-1.7035168837321549E-2</v>
      </c>
      <c r="D32" s="169">
        <f>'USA Ret'!D32</f>
        <v>-7.0943425954903591E-4</v>
      </c>
      <c r="E32" s="169">
        <f>'USA Ret'!E32</f>
        <v>-2.5317803412524494E-2</v>
      </c>
      <c r="F32" s="169">
        <f>'USA Ret'!G32</f>
        <v>-1.0205251569735464E-2</v>
      </c>
      <c r="G32" s="169">
        <f>'USA Ret'!H32</f>
        <v>-1.0102970161753945E-2</v>
      </c>
      <c r="H32" s="169">
        <f>'USA Ret'!I32</f>
        <v>1.5414181697372405E-2</v>
      </c>
      <c r="J32" s="137">
        <f t="shared" si="4"/>
        <v>-7.9927410905853476E-3</v>
      </c>
      <c r="P32" s="179"/>
      <c r="T32" t="s">
        <v>245</v>
      </c>
      <c r="Y32" s="13"/>
      <c r="Z32" s="13"/>
      <c r="AA32" s="13"/>
      <c r="AB32" s="13"/>
      <c r="AC32" s="13"/>
      <c r="AD32" s="13"/>
      <c r="AE32" s="13"/>
    </row>
    <row r="33" spans="1:31">
      <c r="A33">
        <v>30</v>
      </c>
      <c r="B33" s="3">
        <f>'USA Ret'!A33</f>
        <v>43801</v>
      </c>
      <c r="C33" s="169">
        <f>'USA Ret'!C33</f>
        <v>-5.6946908356128711E-3</v>
      </c>
      <c r="D33" s="169">
        <f>'USA Ret'!D33</f>
        <v>4.9557230339181161E-3</v>
      </c>
      <c r="E33" s="169">
        <f>'USA Ret'!E33</f>
        <v>-4.4209599580589097E-4</v>
      </c>
      <c r="F33" s="169">
        <f>'USA Ret'!G33</f>
        <v>2.6154503208806086E-3</v>
      </c>
      <c r="G33" s="169">
        <f>'USA Ret'!H33</f>
        <v>-1.4012782066842248E-2</v>
      </c>
      <c r="H33" s="169">
        <f>'USA Ret'!I33</f>
        <v>-3.7817500697187818E-2</v>
      </c>
      <c r="J33" s="137">
        <f t="shared" si="4"/>
        <v>-8.3993160401083511E-3</v>
      </c>
      <c r="T33" t="s">
        <v>241</v>
      </c>
      <c r="X33" s="13"/>
      <c r="Y33" s="13"/>
      <c r="Z33" s="177"/>
      <c r="AA33" s="177"/>
      <c r="AB33" s="177"/>
      <c r="AC33" s="177"/>
      <c r="AD33" s="177"/>
      <c r="AE33" s="13"/>
    </row>
    <row r="34" spans="1:31">
      <c r="A34">
        <v>31</v>
      </c>
      <c r="B34" s="3">
        <f>'USA Ret'!A34</f>
        <v>43802</v>
      </c>
      <c r="C34" s="169">
        <f>'USA Ret'!C34</f>
        <v>-2.8668894518396791E-2</v>
      </c>
      <c r="D34" s="169">
        <f>'USA Ret'!D34</f>
        <v>-2.4304276534610279E-2</v>
      </c>
      <c r="E34" s="169">
        <f>'USA Ret'!E34</f>
        <v>-3.1905730229228602E-2</v>
      </c>
      <c r="F34" s="169">
        <f>'USA Ret'!G34</f>
        <v>-1.0723338676235686E-2</v>
      </c>
      <c r="G34" s="169">
        <f>'USA Ret'!H34</f>
        <v>3.4266115699065351E-3</v>
      </c>
      <c r="H34" s="169">
        <f>'USA Ret'!I34</f>
        <v>-2.7992346219745574E-2</v>
      </c>
      <c r="J34" s="137">
        <f t="shared" si="4"/>
        <v>-2.0027995768051733E-2</v>
      </c>
      <c r="X34" s="13"/>
      <c r="Y34" s="177"/>
      <c r="Z34" s="177"/>
      <c r="AA34" s="177"/>
      <c r="AB34" s="177"/>
      <c r="AC34" s="177"/>
      <c r="AD34" s="177"/>
      <c r="AE34" s="13"/>
    </row>
    <row r="35" spans="1:31">
      <c r="A35">
        <v>32</v>
      </c>
      <c r="B35" s="3">
        <f>'USA Ret'!A35</f>
        <v>43803</v>
      </c>
      <c r="C35" s="169">
        <f>'USA Ret'!C35</f>
        <v>1.1238651680900364E-2</v>
      </c>
      <c r="D35" s="169">
        <f>'USA Ret'!D35</f>
        <v>9.9002308664071104E-3</v>
      </c>
      <c r="E35" s="169">
        <f>'USA Ret'!E35</f>
        <v>4.1011020990639599E-3</v>
      </c>
      <c r="F35" s="169">
        <f>'USA Ret'!G35</f>
        <v>5.0831130434697308E-2</v>
      </c>
      <c r="G35" s="169">
        <f>'USA Ret'!H35</f>
        <v>-1.3392183000748514E-2</v>
      </c>
      <c r="H35" s="169">
        <f>'USA Ret'!I35</f>
        <v>4.2757764019051249E-3</v>
      </c>
      <c r="J35" s="137">
        <f t="shared" si="4"/>
        <v>1.1159118080370893E-2</v>
      </c>
      <c r="P35" s="183"/>
      <c r="X35" s="13"/>
      <c r="Y35" s="175"/>
      <c r="Z35" s="166"/>
      <c r="AA35" s="184"/>
      <c r="AB35" s="184"/>
      <c r="AC35" s="184"/>
      <c r="AD35" s="184"/>
      <c r="AE35" s="13"/>
    </row>
    <row r="36" spans="1:31" ht="15" thickBot="1">
      <c r="A36">
        <v>33</v>
      </c>
      <c r="B36" s="3">
        <f>'USA Ret'!A36</f>
        <v>43804</v>
      </c>
      <c r="C36" s="169">
        <f>'USA Ret'!C36</f>
        <v>7.4227263627046252E-3</v>
      </c>
      <c r="D36" s="169">
        <f>'USA Ret'!D36</f>
        <v>1.1752302487199736E-2</v>
      </c>
      <c r="E36" s="169">
        <f>'USA Ret'!E36</f>
        <v>1.5791098854191034E-2</v>
      </c>
      <c r="F36" s="169">
        <f>'USA Ret'!G36</f>
        <v>-6.0828198510284306E-3</v>
      </c>
      <c r="G36" s="169">
        <f>'USA Ret'!H36</f>
        <v>6.9098832892563467E-3</v>
      </c>
      <c r="H36" s="169">
        <f>'USA Ret'!I36</f>
        <v>2.6630925753886748E-3</v>
      </c>
      <c r="J36" s="137">
        <f t="shared" si="4"/>
        <v>6.4093806196186638E-3</v>
      </c>
      <c r="L36" s="176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X36" s="13"/>
      <c r="Y36" s="175"/>
      <c r="Z36" s="184"/>
      <c r="AA36" s="166"/>
      <c r="AB36" s="184"/>
      <c r="AC36" s="184"/>
      <c r="AD36" s="184"/>
      <c r="AE36" s="13"/>
    </row>
    <row r="37" spans="1:31">
      <c r="A37">
        <v>34</v>
      </c>
      <c r="B37" s="3">
        <f>'USA Ret'!A37</f>
        <v>43805</v>
      </c>
      <c r="C37" s="169">
        <f>'USA Ret'!C37</f>
        <v>2.0640363716179444E-2</v>
      </c>
      <c r="D37" s="169">
        <f>'USA Ret'!D37</f>
        <v>1.963244920257403E-2</v>
      </c>
      <c r="E37" s="169">
        <f>'USA Ret'!E37</f>
        <v>2.1258559921181752E-2</v>
      </c>
      <c r="F37" s="169">
        <f>'USA Ret'!G37</f>
        <v>2.3115761488837613E-3</v>
      </c>
      <c r="G37" s="169">
        <f>'USA Ret'!H37</f>
        <v>1.1789469756463397E-2</v>
      </c>
      <c r="H37" s="169">
        <f>'USA Ret'!I37</f>
        <v>1.5945328312341825E-3</v>
      </c>
      <c r="J37" s="137">
        <f t="shared" si="4"/>
        <v>1.2871158596086096E-2</v>
      </c>
      <c r="X37" s="13"/>
      <c r="Y37" s="175"/>
      <c r="Z37" s="184"/>
      <c r="AA37" s="184"/>
      <c r="AB37" s="166"/>
      <c r="AC37" s="184"/>
      <c r="AD37" s="184"/>
      <c r="AE37" s="13"/>
    </row>
    <row r="38" spans="1:31">
      <c r="A38">
        <v>35</v>
      </c>
      <c r="B38" s="3">
        <f>'USA Ret'!A38</f>
        <v>43808</v>
      </c>
      <c r="C38" s="169">
        <f>'USA Ret'!C38</f>
        <v>-2.1755761075583084E-3</v>
      </c>
      <c r="D38" s="169">
        <f>'USA Ret'!D38</f>
        <v>2.4272384381860876E-3</v>
      </c>
      <c r="E38" s="169">
        <f>'USA Ret'!E38</f>
        <v>2.1673898664568883E-2</v>
      </c>
      <c r="F38" s="169">
        <f>'USA Ret'!G38</f>
        <v>-2.2930939671421062E-2</v>
      </c>
      <c r="G38" s="169">
        <f>'USA Ret'!H38</f>
        <v>-3.0291530662728962E-3</v>
      </c>
      <c r="H38" s="169">
        <f>'USA Ret'!I38</f>
        <v>7.9344294449734554E-3</v>
      </c>
      <c r="J38" s="137">
        <f t="shared" si="4"/>
        <v>6.49982950412693E-4</v>
      </c>
      <c r="L38" s="186" t="s">
        <v>220</v>
      </c>
      <c r="P38" t="s">
        <v>221</v>
      </c>
      <c r="T38" t="s">
        <v>222</v>
      </c>
      <c r="X38" s="13"/>
      <c r="Y38" s="175"/>
      <c r="Z38" s="184"/>
      <c r="AA38" s="184"/>
      <c r="AB38" s="184"/>
      <c r="AC38" s="184"/>
      <c r="AD38" s="184"/>
      <c r="AE38" s="13"/>
    </row>
    <row r="39" spans="1:31" ht="15" thickBot="1">
      <c r="A39">
        <v>36</v>
      </c>
      <c r="B39" s="3">
        <f>'USA Ret'!A39</f>
        <v>43809</v>
      </c>
      <c r="C39" s="169">
        <f>'USA Ret'!C39</f>
        <v>-4.8031446584982547E-3</v>
      </c>
      <c r="D39" s="169">
        <f>'USA Ret'!D39</f>
        <v>-1.7319306369459203E-4</v>
      </c>
      <c r="E39" s="169">
        <f>'USA Ret'!E39</f>
        <v>-1.5993312634207103E-2</v>
      </c>
      <c r="F39" s="169">
        <f>'USA Ret'!G39</f>
        <v>4.7139292736223838E-3</v>
      </c>
      <c r="G39" s="169">
        <f>'USA Ret'!H39</f>
        <v>1.0562095363617E-2</v>
      </c>
      <c r="H39" s="169">
        <f>'USA Ret'!I39</f>
        <v>-1.7539665064315962E-2</v>
      </c>
      <c r="J39" s="137">
        <f t="shared" si="4"/>
        <v>-3.8722151305794219E-3</v>
      </c>
      <c r="L39" s="186"/>
      <c r="M39" s="186"/>
      <c r="N39" s="186"/>
      <c r="O39" s="479" t="s">
        <v>223</v>
      </c>
      <c r="P39" s="479"/>
      <c r="Q39" s="479"/>
      <c r="R39" s="479"/>
      <c r="T39" s="479" t="s">
        <v>224</v>
      </c>
      <c r="U39" s="479"/>
      <c r="V39" s="479"/>
      <c r="W39" s="187"/>
      <c r="X39" s="13"/>
      <c r="Y39" s="175"/>
      <c r="Z39" s="184"/>
      <c r="AA39" s="184"/>
      <c r="AB39" s="184"/>
      <c r="AC39" s="166"/>
      <c r="AD39" s="184"/>
      <c r="AE39" s="13"/>
    </row>
    <row r="40" spans="1:31">
      <c r="A40">
        <v>37</v>
      </c>
      <c r="B40" s="3">
        <f>'USA Ret'!A40</f>
        <v>43810</v>
      </c>
      <c r="C40" s="169">
        <f>'USA Ret'!C40</f>
        <v>1.0450012186334722E-2</v>
      </c>
      <c r="D40" s="169">
        <f>'USA Ret'!D40</f>
        <v>6.5595716941736371E-3</v>
      </c>
      <c r="E40" s="169">
        <f>'USA Ret'!E40</f>
        <v>1.7707209648297459E-2</v>
      </c>
      <c r="F40" s="169">
        <f>'USA Ret'!G40</f>
        <v>2.073279472541812E-2</v>
      </c>
      <c r="G40" s="169">
        <f>'USA Ret'!H40</f>
        <v>-9.8040614246945046E-3</v>
      </c>
      <c r="H40" s="169">
        <f>'USA Ret'!I40</f>
        <v>1.648534672316573E-2</v>
      </c>
      <c r="J40" s="137">
        <f t="shared" si="4"/>
        <v>1.0355145592115859E-2</v>
      </c>
      <c r="L40" s="186"/>
      <c r="M40" s="188" t="s">
        <v>225</v>
      </c>
      <c r="N40" s="186"/>
      <c r="O40" s="188" t="s">
        <v>226</v>
      </c>
      <c r="P40" s="188" t="s">
        <v>227</v>
      </c>
      <c r="Q40" s="189" t="s">
        <v>228</v>
      </c>
      <c r="R40" s="188" t="s">
        <v>229</v>
      </c>
      <c r="S40" s="190"/>
      <c r="T40" s="188" t="s">
        <v>227</v>
      </c>
      <c r="U40" s="189" t="s">
        <v>228</v>
      </c>
      <c r="V40" s="188" t="s">
        <v>229</v>
      </c>
      <c r="X40" s="13"/>
      <c r="Y40" s="175"/>
      <c r="Z40" s="184"/>
      <c r="AA40" s="184"/>
      <c r="AB40" s="184"/>
      <c r="AC40" s="184"/>
      <c r="AD40" s="166"/>
      <c r="AE40" s="13"/>
    </row>
    <row r="41" spans="1:31">
      <c r="A41">
        <v>38</v>
      </c>
      <c r="B41" s="3">
        <f>'USA Ret'!A41</f>
        <v>43811</v>
      </c>
      <c r="C41" s="169">
        <f>'USA Ret'!C41</f>
        <v>3.2808481283042451E-2</v>
      </c>
      <c r="D41" s="169">
        <f>'USA Ret'!D41</f>
        <v>-1.7194741282781372E-4</v>
      </c>
      <c r="E41" s="169">
        <f>'USA Ret'!E41</f>
        <v>5.9129959797870446E-2</v>
      </c>
      <c r="F41" s="169">
        <f>'USA Ret'!G41</f>
        <v>2.9095261081765099E-2</v>
      </c>
      <c r="G41" s="169">
        <f>'USA Ret'!H41</f>
        <v>3.0269376342446563E-3</v>
      </c>
      <c r="H41" s="169">
        <f>'USA Ret'!I41</f>
        <v>-5.288223506305814E-3</v>
      </c>
      <c r="J41" s="137">
        <f t="shared" si="4"/>
        <v>1.9766744812964841E-2</v>
      </c>
      <c r="M41" s="188" t="s">
        <v>195</v>
      </c>
      <c r="O41" s="188" t="s">
        <v>230</v>
      </c>
      <c r="P41" s="188" t="s">
        <v>231</v>
      </c>
      <c r="Q41" s="188" t="s">
        <v>232</v>
      </c>
      <c r="R41" s="188" t="s">
        <v>232</v>
      </c>
      <c r="S41" s="190"/>
      <c r="T41" s="188" t="s">
        <v>231</v>
      </c>
      <c r="U41" s="188" t="s">
        <v>232</v>
      </c>
      <c r="V41" s="188" t="s">
        <v>232</v>
      </c>
      <c r="X41" s="13"/>
      <c r="Y41" s="13"/>
      <c r="Z41" s="13"/>
      <c r="AA41" s="13"/>
      <c r="AB41" s="13"/>
      <c r="AC41" s="13"/>
      <c r="AD41" s="13"/>
      <c r="AE41" s="13"/>
    </row>
    <row r="42" spans="1:31">
      <c r="A42">
        <v>39</v>
      </c>
      <c r="B42" s="3">
        <f>'USA Ret'!A42</f>
        <v>43812</v>
      </c>
      <c r="C42" s="169">
        <f>'USA Ret'!C42</f>
        <v>-1.5063351752682962E-2</v>
      </c>
      <c r="D42" s="169">
        <f>'USA Ret'!D42</f>
        <v>-2.8628207914321198E-2</v>
      </c>
      <c r="E42" s="169">
        <f>'USA Ret'!E42</f>
        <v>-2.4682542717224251E-2</v>
      </c>
      <c r="F42" s="169">
        <f>'USA Ret'!G42</f>
        <v>-1.764531518143371E-2</v>
      </c>
      <c r="G42" s="169">
        <f>'USA Ret'!H42</f>
        <v>-2.0997072484102024E-2</v>
      </c>
      <c r="H42" s="169">
        <f>'USA Ret'!I42</f>
        <v>9.4987908420965557E-3</v>
      </c>
      <c r="J42" s="137">
        <f t="shared" si="4"/>
        <v>-1.6252949867944597E-2</v>
      </c>
      <c r="L42" s="191" t="s">
        <v>233</v>
      </c>
      <c r="M42" s="191"/>
      <c r="N42" s="191" t="s">
        <v>233</v>
      </c>
      <c r="O42" s="191" t="s">
        <v>234</v>
      </c>
      <c r="P42" s="191" t="s">
        <v>234</v>
      </c>
      <c r="Q42" s="191" t="s">
        <v>234</v>
      </c>
      <c r="R42" s="191" t="s">
        <v>234</v>
      </c>
      <c r="S42" s="191" t="s">
        <v>233</v>
      </c>
      <c r="T42" s="191" t="s">
        <v>234</v>
      </c>
      <c r="U42" s="191" t="s">
        <v>234</v>
      </c>
      <c r="V42" s="191" t="s">
        <v>234</v>
      </c>
      <c r="X42" s="13"/>
      <c r="Y42" s="177"/>
      <c r="Z42" s="177"/>
      <c r="AA42" s="177"/>
      <c r="AB42" s="177"/>
      <c r="AC42" s="177"/>
      <c r="AD42" s="177"/>
      <c r="AE42" s="13"/>
    </row>
    <row r="43" spans="1:31">
      <c r="A43">
        <v>40</v>
      </c>
      <c r="B43" s="3">
        <f>'USA Ret'!A43</f>
        <v>43815</v>
      </c>
      <c r="C43" s="169">
        <f>'USA Ret'!C43</f>
        <v>-6.1179990738239806E-3</v>
      </c>
      <c r="D43" s="169">
        <f>'USA Ret'!D43</f>
        <v>3.5408905590995508E-4</v>
      </c>
      <c r="E43" s="169">
        <f>'USA Ret'!E43</f>
        <v>-3.7554411518202287E-3</v>
      </c>
      <c r="F43" s="169">
        <f>'USA Ret'!G43</f>
        <v>2.0680519383433592E-3</v>
      </c>
      <c r="G43" s="169">
        <f>'USA Ret'!H43</f>
        <v>6.1537779475313407E-3</v>
      </c>
      <c r="H43" s="169">
        <f>'USA Ret'!I43</f>
        <v>2.0276263575831427E-2</v>
      </c>
      <c r="J43" s="137">
        <f t="shared" si="4"/>
        <v>3.1631237153286452E-3</v>
      </c>
      <c r="L43" s="407" t="s">
        <v>441</v>
      </c>
      <c r="M43" s="178">
        <f t="shared" ref="M43:M48" si="5">1/6</f>
        <v>0.16666666666666666</v>
      </c>
      <c r="N43" s="407" t="s">
        <v>441</v>
      </c>
      <c r="O43" s="178">
        <v>-0.30193338134868081</v>
      </c>
      <c r="P43" s="178">
        <v>0</v>
      </c>
      <c r="Q43" s="178">
        <v>0</v>
      </c>
      <c r="R43" s="178">
        <v>0.08</v>
      </c>
      <c r="S43" s="407" t="s">
        <v>441</v>
      </c>
      <c r="T43" s="178">
        <v>0</v>
      </c>
      <c r="U43" s="178">
        <v>0.25</v>
      </c>
      <c r="V43" s="178">
        <v>0.25</v>
      </c>
      <c r="X43" s="13"/>
      <c r="Y43" s="175"/>
      <c r="Z43" s="166"/>
      <c r="AA43" s="184"/>
      <c r="AB43" s="184"/>
      <c r="AC43" s="184"/>
      <c r="AD43" s="184"/>
      <c r="AE43" s="13"/>
    </row>
    <row r="44" spans="1:31">
      <c r="A44">
        <v>41</v>
      </c>
      <c r="B44" s="3">
        <f>'USA Ret'!A44</f>
        <v>43816</v>
      </c>
      <c r="C44" s="169">
        <f>'USA Ret'!C44</f>
        <v>-6.8739010005978238E-3</v>
      </c>
      <c r="D44" s="169">
        <f>'USA Ret'!D44</f>
        <v>1.1965501803341794E-2</v>
      </c>
      <c r="E44" s="169">
        <f>'USA Ret'!E44</f>
        <v>8.326415793180976E-3</v>
      </c>
      <c r="F44" s="169">
        <f>'USA Ret'!G44</f>
        <v>-1.163541517054157E-2</v>
      </c>
      <c r="G44" s="169">
        <f>'USA Ret'!H44</f>
        <v>2.6804106176901688E-3</v>
      </c>
      <c r="H44" s="169">
        <f>'USA Ret'!I44</f>
        <v>4.1088217533708764E-3</v>
      </c>
      <c r="J44" s="137">
        <f t="shared" si="4"/>
        <v>1.4286389660740702E-3</v>
      </c>
      <c r="L44" s="407" t="s">
        <v>442</v>
      </c>
      <c r="M44" s="178">
        <f t="shared" si="5"/>
        <v>0.16666666666666666</v>
      </c>
      <c r="N44" s="407" t="s">
        <v>442</v>
      </c>
      <c r="O44" s="178">
        <v>0.49839262915251248</v>
      </c>
      <c r="P44" s="178">
        <v>0.39906535209024002</v>
      </c>
      <c r="Q44" s="178">
        <v>0.25</v>
      </c>
      <c r="R44" s="178">
        <v>0.25</v>
      </c>
      <c r="S44" s="407" t="s">
        <v>442</v>
      </c>
      <c r="T44" s="178">
        <v>0</v>
      </c>
      <c r="U44" s="178">
        <v>0</v>
      </c>
      <c r="V44" s="178">
        <v>0.08</v>
      </c>
      <c r="X44" s="13"/>
      <c r="Y44" s="175"/>
      <c r="Z44" s="184"/>
      <c r="AA44" s="166"/>
      <c r="AB44" s="184"/>
      <c r="AC44" s="184"/>
      <c r="AD44" s="184"/>
      <c r="AE44" s="13"/>
    </row>
    <row r="45" spans="1:31">
      <c r="A45">
        <v>42</v>
      </c>
      <c r="B45" s="3">
        <f>'USA Ret'!A45</f>
        <v>43817</v>
      </c>
      <c r="C45" s="169">
        <f>'USA Ret'!C45</f>
        <v>7.5873398700029467E-3</v>
      </c>
      <c r="D45" s="169">
        <f>'USA Ret'!D45</f>
        <v>-2.2763989525403806E-3</v>
      </c>
      <c r="E45" s="169">
        <f>'USA Ret'!E45</f>
        <v>2.5784053679737823E-2</v>
      </c>
      <c r="F45" s="169">
        <f>'USA Ret'!G45</f>
        <v>-5.8687776684119399E-3</v>
      </c>
      <c r="G45" s="169">
        <f>'USA Ret'!H45</f>
        <v>2.0065076395049897E-2</v>
      </c>
      <c r="H45" s="169">
        <f>'USA Ret'!I45</f>
        <v>-2.0523264265342928E-3</v>
      </c>
      <c r="J45" s="137">
        <f t="shared" si="4"/>
        <v>7.2064944828840079E-3</v>
      </c>
      <c r="L45" s="407" t="s">
        <v>443</v>
      </c>
      <c r="M45" s="178">
        <f t="shared" si="5"/>
        <v>0.16666666666666666</v>
      </c>
      <c r="N45" s="407" t="s">
        <v>443</v>
      </c>
      <c r="O45" s="178">
        <v>0.25169658857108607</v>
      </c>
      <c r="P45" s="178">
        <v>3.5707692993926961E-2</v>
      </c>
      <c r="Q45" s="178">
        <v>0.11156869949874863</v>
      </c>
      <c r="R45" s="178">
        <v>0.08</v>
      </c>
      <c r="S45" s="407" t="s">
        <v>443</v>
      </c>
      <c r="T45" s="178">
        <v>0</v>
      </c>
      <c r="U45" s="178">
        <v>0.25</v>
      </c>
      <c r="V45" s="178">
        <v>8.9999999999999913E-2</v>
      </c>
      <c r="X45" s="13"/>
      <c r="Y45" s="175"/>
      <c r="Z45" s="184"/>
      <c r="AA45" s="184"/>
      <c r="AB45" s="166"/>
      <c r="AC45" s="184"/>
      <c r="AD45" s="184"/>
      <c r="AE45" s="13"/>
    </row>
    <row r="46" spans="1:31">
      <c r="A46">
        <v>43</v>
      </c>
      <c r="B46" s="3">
        <f>'USA Ret'!A46</f>
        <v>43818</v>
      </c>
      <c r="C46" s="169">
        <f>'USA Ret'!C46</f>
        <v>-1.0609483092817468E-2</v>
      </c>
      <c r="D46" s="169">
        <f>'USA Ret'!D46</f>
        <v>-8.9813190294329385E-3</v>
      </c>
      <c r="E46" s="169">
        <f>'USA Ret'!E46</f>
        <v>0</v>
      </c>
      <c r="F46" s="169">
        <f>'USA Ret'!G46</f>
        <v>1.0505184566254962E-3</v>
      </c>
      <c r="G46" s="169">
        <f>'USA Ret'!H46</f>
        <v>9.6979349326793297E-3</v>
      </c>
      <c r="H46" s="169">
        <f>'USA Ret'!I46</f>
        <v>-1.2923451510658728E-2</v>
      </c>
      <c r="J46" s="137">
        <f t="shared" si="4"/>
        <v>-3.627633373934052E-3</v>
      </c>
      <c r="L46" s="407" t="s">
        <v>446</v>
      </c>
      <c r="M46" s="178">
        <f t="shared" si="5"/>
        <v>0.16666666666666666</v>
      </c>
      <c r="N46" s="407" t="s">
        <v>446</v>
      </c>
      <c r="O46" s="178">
        <v>0.25669829425355878</v>
      </c>
      <c r="P46" s="178">
        <v>0.22988657377229013</v>
      </c>
      <c r="Q46" s="178">
        <v>0.25</v>
      </c>
      <c r="R46" s="178">
        <v>0.24476510493508674</v>
      </c>
      <c r="S46" s="407" t="s">
        <v>446</v>
      </c>
      <c r="T46" s="178">
        <v>1</v>
      </c>
      <c r="U46" s="178">
        <v>0.25</v>
      </c>
      <c r="V46" s="178">
        <v>0.25</v>
      </c>
      <c r="X46" s="13"/>
      <c r="Y46" s="175"/>
      <c r="Z46" s="184"/>
      <c r="AA46" s="184"/>
      <c r="AB46" s="184"/>
      <c r="AC46" s="184"/>
      <c r="AD46" s="184"/>
      <c r="AE46" s="13"/>
    </row>
    <row r="47" spans="1:31">
      <c r="A47">
        <v>44</v>
      </c>
      <c r="B47" s="3">
        <f>'USA Ret'!A47</f>
        <v>43819</v>
      </c>
      <c r="C47" s="169">
        <f>'USA Ret'!C47</f>
        <v>-3.175989878601398E-3</v>
      </c>
      <c r="D47" s="169">
        <f>'USA Ret'!D47</f>
        <v>6.3481230784080368E-3</v>
      </c>
      <c r="E47" s="169">
        <f>'USA Ret'!E47</f>
        <v>-2.5369583413258984E-2</v>
      </c>
      <c r="F47" s="169">
        <f>'USA Ret'!G47</f>
        <v>-1.4808773782304708E-2</v>
      </c>
      <c r="G47" s="169">
        <f>'USA Ret'!H47</f>
        <v>1.4372844001491848E-2</v>
      </c>
      <c r="H47" s="169">
        <f>'USA Ret'!I47</f>
        <v>-1.3619874727800282E-2</v>
      </c>
      <c r="J47" s="137">
        <f t="shared" si="4"/>
        <v>-6.0422091203442482E-3</v>
      </c>
      <c r="L47" s="407" t="s">
        <v>447</v>
      </c>
      <c r="M47" s="178">
        <f t="shared" si="5"/>
        <v>0.16666666666666666</v>
      </c>
      <c r="N47" s="407" t="s">
        <v>447</v>
      </c>
      <c r="O47" s="178">
        <v>0.12340917709358946</v>
      </c>
      <c r="P47" s="178">
        <v>0.13112521814196593</v>
      </c>
      <c r="Q47" s="178">
        <v>0.16071333859693085</v>
      </c>
      <c r="R47" s="178">
        <v>0.13976076717098215</v>
      </c>
      <c r="S47" s="407" t="s">
        <v>447</v>
      </c>
      <c r="T47" s="178">
        <v>0</v>
      </c>
      <c r="U47" s="178">
        <v>0.25</v>
      </c>
      <c r="V47" s="178">
        <v>0.25</v>
      </c>
      <c r="X47" s="13"/>
      <c r="Y47" s="175"/>
      <c r="Z47" s="184"/>
      <c r="AA47" s="184"/>
      <c r="AB47" s="184"/>
      <c r="AC47" s="166"/>
      <c r="AD47" s="184"/>
      <c r="AE47" s="13"/>
    </row>
    <row r="48" spans="1:31">
      <c r="A48">
        <v>45</v>
      </c>
      <c r="B48" s="3">
        <f>'USA Ret'!A48</f>
        <v>43822</v>
      </c>
      <c r="C48" s="169">
        <f>'USA Ret'!C48</f>
        <v>1.0356829096990306E-2</v>
      </c>
      <c r="D48" s="169">
        <f>'USA Ret'!D48</f>
        <v>-2.1115604606554107E-3</v>
      </c>
      <c r="E48" s="169">
        <f>'USA Ret'!E48</f>
        <v>1.5217254711006824E-2</v>
      </c>
      <c r="F48" s="169">
        <f>'USA Ret'!G48</f>
        <v>-4.6998627726851528E-3</v>
      </c>
      <c r="G48" s="169">
        <f>'USA Ret'!H48</f>
        <v>-7.3210035476849265E-4</v>
      </c>
      <c r="H48" s="169">
        <f>'USA Ret'!I48</f>
        <v>1.2578833307394373E-2</v>
      </c>
      <c r="J48" s="137">
        <f t="shared" si="4"/>
        <v>5.1015655878804073E-3</v>
      </c>
      <c r="L48" s="407" t="s">
        <v>448</v>
      </c>
      <c r="M48" s="178">
        <f t="shared" si="5"/>
        <v>0.16666666666666666</v>
      </c>
      <c r="N48" s="407" t="s">
        <v>448</v>
      </c>
      <c r="O48" s="178">
        <v>0.17173669227793392</v>
      </c>
      <c r="P48" s="178">
        <v>0.20421516300157691</v>
      </c>
      <c r="Q48" s="178">
        <v>0.22771796190432037</v>
      </c>
      <c r="R48" s="178">
        <v>0.20547412789393105</v>
      </c>
      <c r="S48" s="407" t="s">
        <v>448</v>
      </c>
      <c r="T48" s="178">
        <v>0</v>
      </c>
      <c r="U48" s="178">
        <v>0</v>
      </c>
      <c r="V48" s="178">
        <v>0.08</v>
      </c>
      <c r="X48" s="13"/>
      <c r="Y48" s="175"/>
      <c r="Z48" s="184"/>
      <c r="AA48" s="184"/>
      <c r="AB48" s="184"/>
      <c r="AC48" s="184"/>
      <c r="AD48" s="166"/>
      <c r="AE48" s="13"/>
    </row>
    <row r="49" spans="1:31">
      <c r="A49">
        <v>46</v>
      </c>
      <c r="B49" s="3">
        <f>'USA Ret'!A49</f>
        <v>43823</v>
      </c>
      <c r="C49" s="169">
        <f>'USA Ret'!C49</f>
        <v>3.1434191866728236E-3</v>
      </c>
      <c r="D49" s="169">
        <f>'USA Ret'!D49</f>
        <v>-1.9395034171614004E-3</v>
      </c>
      <c r="E49" s="169">
        <f>'USA Ret'!E49</f>
        <v>8.1608722777152165E-4</v>
      </c>
      <c r="F49" s="169">
        <f>'USA Ret'!G49</f>
        <v>9.5897657406373397E-3</v>
      </c>
      <c r="G49" s="169">
        <f>'USA Ret'!H49</f>
        <v>1.4637021153183526E-3</v>
      </c>
      <c r="H49" s="169">
        <f>'USA Ret'!I49</f>
        <v>1.2422466276222089E-2</v>
      </c>
      <c r="J49" s="137">
        <f t="shared" si="4"/>
        <v>4.2493228549101208E-3</v>
      </c>
      <c r="L49" s="181" t="s">
        <v>235</v>
      </c>
      <c r="M49" s="178">
        <f>SUM(M43:M48)</f>
        <v>0.99999999999999989</v>
      </c>
      <c r="N49" s="181" t="s">
        <v>235</v>
      </c>
      <c r="O49" s="178">
        <f>SUM(O43:O48)</f>
        <v>1</v>
      </c>
      <c r="P49" s="178">
        <f>SUM(P43:P48)</f>
        <v>1</v>
      </c>
      <c r="Q49" s="178">
        <f>SUM(Q43:Q48)</f>
        <v>0.99999999999999978</v>
      </c>
      <c r="R49" s="178">
        <f>SUM(R43:R48)</f>
        <v>1</v>
      </c>
      <c r="S49" s="181" t="s">
        <v>235</v>
      </c>
      <c r="T49" s="178">
        <f>SUM(T43:T48)</f>
        <v>1</v>
      </c>
      <c r="U49" s="178">
        <f>SUM(U43:U48)</f>
        <v>1</v>
      </c>
      <c r="V49" s="178">
        <f>SUM(V43:V48)</f>
        <v>0.99999999999999989</v>
      </c>
      <c r="X49" s="13"/>
      <c r="Y49" s="13"/>
      <c r="Z49" s="13"/>
      <c r="AA49" s="13"/>
      <c r="AB49" s="13"/>
      <c r="AC49" s="13"/>
      <c r="AD49" s="13"/>
      <c r="AE49" s="13"/>
    </row>
    <row r="50" spans="1:31">
      <c r="A50">
        <v>47</v>
      </c>
      <c r="B50" s="3">
        <f>'USA Ret'!A50</f>
        <v>43825</v>
      </c>
      <c r="C50" s="169">
        <f>'USA Ret'!C50</f>
        <v>8.9469823245162845E-3</v>
      </c>
      <c r="D50" s="169">
        <f>'USA Ret'!D50</f>
        <v>2.4678116813725316E-3</v>
      </c>
      <c r="E50" s="169">
        <f>'USA Ret'!E50</f>
        <v>4.0771027283858613E-4</v>
      </c>
      <c r="F50" s="169">
        <f>'USA Ret'!G50</f>
        <v>-1.2162662061489065E-2</v>
      </c>
      <c r="G50" s="169">
        <f>'USA Ret'!H50</f>
        <v>1.3437477768664642E-2</v>
      </c>
      <c r="H50" s="169">
        <f>'USA Ret'!I50</f>
        <v>-1.1381424855816143E-2</v>
      </c>
      <c r="J50" s="137">
        <f t="shared" si="4"/>
        <v>2.8598252168113926E-4</v>
      </c>
      <c r="L50" s="181"/>
      <c r="M50" s="194"/>
      <c r="N50" s="181"/>
      <c r="O50" s="194"/>
      <c r="P50" s="194"/>
      <c r="Q50" s="194"/>
      <c r="R50" s="194"/>
      <c r="S50" s="181"/>
      <c r="T50" s="194"/>
      <c r="U50" s="194"/>
      <c r="V50" s="194"/>
      <c r="X50" s="13"/>
      <c r="Y50" s="177"/>
      <c r="Z50" s="177"/>
      <c r="AA50" s="177"/>
      <c r="AB50" s="177"/>
      <c r="AC50" s="177"/>
      <c r="AD50" s="177"/>
      <c r="AE50" s="13"/>
    </row>
    <row r="51" spans="1:31">
      <c r="A51">
        <v>48</v>
      </c>
      <c r="B51" s="3">
        <f>'USA Ret'!A51</f>
        <v>43826</v>
      </c>
      <c r="C51" s="169">
        <f>'USA Ret'!C51</f>
        <v>-1.3092584686859515E-2</v>
      </c>
      <c r="D51" s="169">
        <f>'USA Ret'!D51</f>
        <v>-2.1149097818067542E-3</v>
      </c>
      <c r="E51" s="169">
        <f>'USA Ret'!E51</f>
        <v>-1.271819073648907E-2</v>
      </c>
      <c r="F51" s="169">
        <f>'USA Ret'!G51</f>
        <v>-8.5911612259632181E-4</v>
      </c>
      <c r="G51" s="169">
        <f>'USA Ret'!H51</f>
        <v>-2.6317194465520406E-2</v>
      </c>
      <c r="H51" s="169">
        <f>'USA Ret'!I51</f>
        <v>-7.310627066020375E-3</v>
      </c>
      <c r="J51" s="137">
        <f t="shared" si="4"/>
        <v>-1.0402103809882074E-2</v>
      </c>
      <c r="L51" s="181" t="s">
        <v>236</v>
      </c>
      <c r="M51" s="180">
        <f t="array" ref="M51">SUM(TRANSPOSE(M43:M48)*USaeg)</f>
        <v>3.9630266936838235E-4</v>
      </c>
      <c r="N51" s="181" t="s">
        <v>236</v>
      </c>
      <c r="O51" s="180">
        <f t="array" ref="O51">SUM(TRANSPOSE(O43:O48)*USaeg)</f>
        <v>1.9354386081729712E-4</v>
      </c>
      <c r="P51" s="180">
        <f t="array" ref="P51">SUM(TRANSPOSE(P43:P48)*USaeg)</f>
        <v>2.719647519144345E-4</v>
      </c>
      <c r="Q51" s="180">
        <f t="array" ref="Q51">SUM(TRANSPOSE(Q43:Q48)*USaeg)</f>
        <v>3.4355069182577796E-4</v>
      </c>
      <c r="R51" s="180">
        <f t="array" ref="R51">SUM(TRANSPOSE(R43:R48)*USaeg)</f>
        <v>3.6548963366309691E-4</v>
      </c>
      <c r="S51" s="195" t="s">
        <v>236</v>
      </c>
      <c r="T51" s="180">
        <f t="array" ref="T51">SUM(TRANSPOSE(T43:T48)*USaeg)</f>
        <v>1.1461716484047E-3</v>
      </c>
      <c r="U51" s="180">
        <f t="array" ref="U51">SUM(TRANSPOSE(U43:U48)*USaeg)</f>
        <v>7.1629898423247577E-4</v>
      </c>
      <c r="V51" s="180">
        <f t="array" ref="V51">SUM(TRANSPOSE(V43:V48)*USaeg)</f>
        <v>6.2985855549575558E-4</v>
      </c>
      <c r="X51" s="13"/>
      <c r="Y51" s="175"/>
      <c r="Z51" s="166"/>
      <c r="AA51" s="184"/>
      <c r="AB51" s="184"/>
      <c r="AC51" s="184"/>
      <c r="AD51" s="184"/>
      <c r="AE51" s="13"/>
    </row>
    <row r="52" spans="1:31">
      <c r="A52">
        <v>49</v>
      </c>
      <c r="B52" s="3">
        <f>'USA Ret'!A52</f>
        <v>43829</v>
      </c>
      <c r="C52" s="169">
        <f>'USA Ret'!C52</f>
        <v>-1.1525798437341611E-2</v>
      </c>
      <c r="D52" s="169">
        <f>'USA Ret'!D52</f>
        <v>-3.5066813535747244E-3</v>
      </c>
      <c r="E52" s="169">
        <f>'USA Ret'!E52</f>
        <v>-4.5519738649198588E-3</v>
      </c>
      <c r="F52" s="169">
        <f>'USA Ret'!G52</f>
        <v>-4.5224842935077027E-3</v>
      </c>
      <c r="G52" s="169">
        <f>'USA Ret'!H52</f>
        <v>-1.9824856474034303E-2</v>
      </c>
      <c r="H52" s="169">
        <f>'USA Ret'!I52</f>
        <v>-9.478782140963711E-3</v>
      </c>
      <c r="J52" s="137">
        <f t="shared" si="4"/>
        <v>-8.901762760723653E-3</v>
      </c>
      <c r="L52" s="181" t="s">
        <v>237</v>
      </c>
      <c r="M52" s="204">
        <f t="array" ref="M52">MMULT(MMULT(TRANSPOSE(M43:M48),UScovij),M43:M48)</f>
        <v>8.3814523972971025E-4</v>
      </c>
      <c r="N52" s="205" t="s">
        <v>237</v>
      </c>
      <c r="O52" s="204">
        <f t="array" ref="O52">MMULT(MMULT(TRANSPOSE(O43:O48),UScovij),O43:O48)</f>
        <v>6.9385928840289489E-4</v>
      </c>
      <c r="P52" s="204">
        <f t="array" ref="P52">MMULT(MMULT(TRANSPOSE(P43:P48),UScovij),P43:P48)</f>
        <v>7.3921807182965337E-4</v>
      </c>
      <c r="Q52" s="204">
        <f t="array" ref="Q52">MMULT(MMULT(TRANSPOSE(Q43:Q48),UScovij),Q43:Q48)</f>
        <v>7.486678807176433E-4</v>
      </c>
      <c r="R52" s="204">
        <f t="array" ref="R52">MMULT(MMULT(TRANSPOSE(R43:R48),UScovij),R43:R48)</f>
        <v>7.741692440311165E-4</v>
      </c>
      <c r="S52" s="206" t="s">
        <v>237</v>
      </c>
      <c r="T52" s="204">
        <f t="array" ref="T52">MMULT(MMULT(TRANSPOSE(T43:T48),UScovij),T43:T48)</f>
        <v>9.8124977182383467E-4</v>
      </c>
      <c r="U52" s="204">
        <f t="array" ref="U52">MMULT(MMULT(TRANSPOSE(U43:U48),UScovij),U43:U48)</f>
        <v>9.659855829001106E-4</v>
      </c>
      <c r="V52" s="204">
        <f t="array" ref="V52">MMULT(MMULT(TRANSPOSE(V43:V48),UScovij),V43:V48)</f>
        <v>9.0082566219663049E-4</v>
      </c>
      <c r="X52" s="13"/>
      <c r="Y52" s="175"/>
      <c r="Z52" s="184"/>
      <c r="AA52" s="166"/>
      <c r="AB52" s="184"/>
      <c r="AC52" s="184"/>
      <c r="AD52" s="184"/>
      <c r="AE52" s="13"/>
    </row>
    <row r="53" spans="1:31">
      <c r="A53">
        <v>50</v>
      </c>
      <c r="B53" s="3">
        <f>'USA Ret'!A53</f>
        <v>43830</v>
      </c>
      <c r="C53" s="169">
        <f>'USA Ret'!C53</f>
        <v>1.6384317275400691E-2</v>
      </c>
      <c r="D53" s="169">
        <f>'USA Ret'!D53</f>
        <v>3.5599366739238435E-3</v>
      </c>
      <c r="E53" s="169">
        <f>'USA Ret'!E53</f>
        <v>2.0715784810712372E-3</v>
      </c>
      <c r="F53" s="169">
        <f>'USA Ret'!G53</f>
        <v>3.6626294557118308E-3</v>
      </c>
      <c r="G53" s="169">
        <f>'USA Ret'!H53</f>
        <v>-2.6480019323926016E-3</v>
      </c>
      <c r="H53" s="169">
        <f>'USA Ret'!I53</f>
        <v>3.1695344791838592E-3</v>
      </c>
      <c r="J53" s="137">
        <f t="shared" si="4"/>
        <v>4.3666657388164764E-3</v>
      </c>
      <c r="M53" s="179"/>
      <c r="O53" s="179"/>
      <c r="P53" s="179"/>
      <c r="Q53" s="179"/>
      <c r="R53" s="179"/>
      <c r="S53" s="179"/>
      <c r="T53" s="179"/>
      <c r="U53" s="179"/>
      <c r="V53" s="179"/>
      <c r="X53" s="13"/>
      <c r="Y53" s="175"/>
      <c r="Z53" s="184"/>
      <c r="AA53" s="184"/>
      <c r="AB53" s="166"/>
      <c r="AC53" s="184"/>
      <c r="AD53" s="184"/>
      <c r="AE53" s="13"/>
    </row>
    <row r="54" spans="1:31">
      <c r="A54">
        <v>51</v>
      </c>
      <c r="B54" s="3">
        <f>'USA Ret'!A54</f>
        <v>43832</v>
      </c>
      <c r="C54" s="169">
        <f>'USA Ret'!C54</f>
        <v>-1.5515264063933323E-2</v>
      </c>
      <c r="D54" s="169">
        <f>'USA Ret'!D54</f>
        <v>-2.0826521972254177E-2</v>
      </c>
      <c r="E54" s="169">
        <f>'USA Ret'!E54</f>
        <v>-1.2075823310822659E-2</v>
      </c>
      <c r="F54" s="169">
        <f>'USA Ret'!G54</f>
        <v>-1.0593543443793488E-2</v>
      </c>
      <c r="G54" s="169">
        <f>'USA Ret'!H54</f>
        <v>-1.1369696407746907E-3</v>
      </c>
      <c r="H54" s="169">
        <f>'USA Ret'!I54</f>
        <v>-2.4020360862264244E-2</v>
      </c>
      <c r="J54" s="137">
        <f t="shared" si="4"/>
        <v>-1.4028080548973762E-2</v>
      </c>
      <c r="L54" s="181" t="s">
        <v>238</v>
      </c>
      <c r="M54" s="180">
        <f>SQRT(M52)</f>
        <v>2.8950738155178533E-2</v>
      </c>
      <c r="N54" s="181" t="s">
        <v>238</v>
      </c>
      <c r="O54" s="180">
        <f>SQRT(O52)</f>
        <v>2.6341208939661347E-2</v>
      </c>
      <c r="P54" s="180">
        <f>SQRT(P52)</f>
        <v>2.7188565093245604E-2</v>
      </c>
      <c r="Q54" s="180">
        <f>SQRT(Q52)</f>
        <v>2.7361796006798299E-2</v>
      </c>
      <c r="R54" s="180">
        <f>SQRT(R52)</f>
        <v>2.782389699576816E-2</v>
      </c>
      <c r="S54" s="195" t="s">
        <v>238</v>
      </c>
      <c r="T54" s="180">
        <f>SQRT(T52)</f>
        <v>3.1324906573265858E-2</v>
      </c>
      <c r="U54" s="180">
        <f>SQRT(U52)</f>
        <v>3.1080308603682019E-2</v>
      </c>
      <c r="V54" s="180">
        <f>SQRT(V52)</f>
        <v>3.0013757881955243E-2</v>
      </c>
      <c r="X54" s="13"/>
      <c r="Y54" s="175"/>
      <c r="Z54" s="184"/>
      <c r="AA54" s="184"/>
      <c r="AB54" s="184"/>
      <c r="AC54" s="184"/>
      <c r="AD54" s="184"/>
      <c r="AE54" s="13"/>
    </row>
    <row r="55" spans="1:31">
      <c r="A55">
        <v>52</v>
      </c>
      <c r="B55" s="3">
        <f>'USA Ret'!A55</f>
        <v>43833</v>
      </c>
      <c r="C55" s="169">
        <f>'USA Ret'!C55</f>
        <v>-2.2252360286787357E-2</v>
      </c>
      <c r="D55" s="169">
        <f>'USA Ret'!D55</f>
        <v>-1.3332352192770933E-2</v>
      </c>
      <c r="E55" s="169">
        <f>'USA Ret'!E55</f>
        <v>-3.062768226760024E-2</v>
      </c>
      <c r="F55" s="169">
        <f>'USA Ret'!G55</f>
        <v>8.6904106727875882E-4</v>
      </c>
      <c r="G55" s="169">
        <f>'USA Ret'!H55</f>
        <v>7.1792746332639719E-3</v>
      </c>
      <c r="H55" s="169">
        <f>'USA Ret'!I55</f>
        <v>8.0710476754505614E-3</v>
      </c>
      <c r="J55" s="137">
        <f t="shared" si="4"/>
        <v>-8.3488385618608729E-3</v>
      </c>
      <c r="X55" s="13"/>
      <c r="Y55" s="175"/>
      <c r="Z55" s="184"/>
      <c r="AA55" s="184"/>
      <c r="AB55" s="184"/>
      <c r="AC55" s="166"/>
      <c r="AD55" s="184"/>
      <c r="AE55" s="13"/>
    </row>
    <row r="56" spans="1:31">
      <c r="A56">
        <v>53</v>
      </c>
      <c r="B56" s="3">
        <f>'USA Ret'!A56</f>
        <v>43836</v>
      </c>
      <c r="C56" s="169">
        <f>'USA Ret'!C56</f>
        <v>1.7463142511928025E-2</v>
      </c>
      <c r="D56" s="169">
        <f>'USA Ret'!D56</f>
        <v>-8.4934150067203333E-3</v>
      </c>
      <c r="E56" s="169">
        <f>'USA Ret'!E56</f>
        <v>-3.8953576608615086E-3</v>
      </c>
      <c r="F56" s="169">
        <f>'USA Ret'!G56</f>
        <v>-1.1136651512614436E-2</v>
      </c>
      <c r="G56" s="169">
        <f>'USA Ret'!H56</f>
        <v>4.1330071454183824E-3</v>
      </c>
      <c r="H56" s="169">
        <f>'USA Ret'!I56</f>
        <v>3.7443184446732517E-3</v>
      </c>
      <c r="J56" s="137">
        <f t="shared" si="4"/>
        <v>3.0250732030389694E-4</v>
      </c>
      <c r="L56" s="196" t="s">
        <v>239</v>
      </c>
      <c r="X56" s="13"/>
      <c r="Y56" s="175"/>
      <c r="Z56" s="184"/>
      <c r="AA56" s="184"/>
      <c r="AB56" s="184"/>
      <c r="AC56" s="184"/>
      <c r="AD56" s="166"/>
      <c r="AE56" s="13"/>
    </row>
    <row r="57" spans="1:31">
      <c r="A57">
        <v>54</v>
      </c>
      <c r="B57" s="3">
        <f>'USA Ret'!A57</f>
        <v>43837</v>
      </c>
      <c r="C57" s="169">
        <f>'USA Ret'!C57</f>
        <v>-7.5934468896158925E-3</v>
      </c>
      <c r="D57" s="169">
        <f>'USA Ret'!D57</f>
        <v>-2.2275220607545915E-3</v>
      </c>
      <c r="E57" s="169">
        <f>'USA Ret'!E57</f>
        <v>-1.5294166586721241E-2</v>
      </c>
      <c r="F57" s="169">
        <f>'USA Ret'!G57</f>
        <v>1.3165541744869778E-3</v>
      </c>
      <c r="G57" s="169">
        <f>'USA Ret'!H57</f>
        <v>-2.8524382689617076E-2</v>
      </c>
      <c r="H57" s="169">
        <f>'USA Ret'!I57</f>
        <v>-5.3402967396967487E-4</v>
      </c>
      <c r="J57" s="137">
        <f t="shared" si="4"/>
        <v>-8.8094989543652507E-3</v>
      </c>
      <c r="L57" s="197" t="s">
        <v>240</v>
      </c>
      <c r="Z57" s="13"/>
      <c r="AA57" s="13"/>
      <c r="AB57" s="13"/>
      <c r="AC57" s="13"/>
      <c r="AD57" s="13"/>
      <c r="AE57" s="13"/>
    </row>
    <row r="58" spans="1:31">
      <c r="A58">
        <v>55</v>
      </c>
      <c r="B58" s="3">
        <f>'USA Ret'!A58</f>
        <v>43838</v>
      </c>
      <c r="C58" s="169">
        <f>'USA Ret'!C58</f>
        <v>-4.2601050711331689E-3</v>
      </c>
      <c r="D58" s="169">
        <f>'USA Ret'!D58</f>
        <v>-2.4188638832860743E-3</v>
      </c>
      <c r="E58" s="169">
        <f>'USA Ret'!E58</f>
        <v>7.4578565615097975E-3</v>
      </c>
      <c r="F58" s="169">
        <f>'USA Ret'!G58</f>
        <v>-1.5362427067763648E-3</v>
      </c>
      <c r="G58" s="169">
        <f>'USA Ret'!H58</f>
        <v>-4.6404895527506033E-3</v>
      </c>
      <c r="H58" s="169">
        <f>'USA Ret'!I58</f>
        <v>1.2211474666885099E-2</v>
      </c>
      <c r="J58" s="137">
        <f t="shared" si="4"/>
        <v>1.1356050024081141E-3</v>
      </c>
      <c r="Z58" s="177"/>
      <c r="AA58" s="177"/>
      <c r="AB58" s="177"/>
      <c r="AC58" s="177"/>
      <c r="AD58" s="13"/>
      <c r="AE58" s="13"/>
    </row>
    <row r="59" spans="1:31">
      <c r="A59">
        <v>56</v>
      </c>
      <c r="B59" s="3">
        <f>'USA Ret'!A59</f>
        <v>43839</v>
      </c>
      <c r="C59" s="169">
        <f>'USA Ret'!C59</f>
        <v>-2.6532783444186241E-3</v>
      </c>
      <c r="D59" s="169">
        <f>'USA Ret'!D59</f>
        <v>-3.3588388117426816E-3</v>
      </c>
      <c r="E59" s="169">
        <f>'USA Ret'!E59</f>
        <v>-2.625764174587689E-3</v>
      </c>
      <c r="F59" s="169">
        <f>'USA Ret'!G59</f>
        <v>-1.3043218803940724E-2</v>
      </c>
      <c r="G59" s="169">
        <f>'USA Ret'!H59</f>
        <v>7.7220732369308997E-3</v>
      </c>
      <c r="H59" s="169">
        <f>'USA Ret'!I59</f>
        <v>6.3124609252687451E-3</v>
      </c>
      <c r="J59" s="137">
        <f t="shared" si="4"/>
        <v>-1.274427662081679E-3</v>
      </c>
      <c r="Z59" s="166"/>
      <c r="AA59" s="184"/>
      <c r="AB59" s="184"/>
      <c r="AC59" s="184"/>
      <c r="AD59" s="13"/>
      <c r="AE59" s="13"/>
    </row>
    <row r="60" spans="1:31">
      <c r="A60">
        <v>57</v>
      </c>
      <c r="B60" s="3">
        <f>'USA Ret'!A60</f>
        <v>43840</v>
      </c>
      <c r="C60" s="169">
        <f>'USA Ret'!C60</f>
        <v>-8.8587286896650574E-4</v>
      </c>
      <c r="D60" s="169">
        <f>'USA Ret'!D60</f>
        <v>-1.3738827322024479E-2</v>
      </c>
      <c r="E60" s="169">
        <f>'USA Ret'!E60</f>
        <v>-1.013009220235752E-2</v>
      </c>
      <c r="F60" s="169">
        <f>'USA Ret'!G60</f>
        <v>8.8972333724156001E-4</v>
      </c>
      <c r="G60" s="169">
        <f>'USA Ret'!H60</f>
        <v>3.8387703447141886E-3</v>
      </c>
      <c r="H60" s="169">
        <f>'USA Ret'!I60</f>
        <v>-1.3196268598601835E-2</v>
      </c>
      <c r="J60" s="137">
        <f t="shared" si="4"/>
        <v>-5.5370945516657654E-3</v>
      </c>
      <c r="Z60" s="166"/>
      <c r="AA60" s="166"/>
      <c r="AB60" s="184"/>
      <c r="AC60" s="184"/>
      <c r="AD60" s="13"/>
      <c r="AE60" s="13"/>
    </row>
    <row r="61" spans="1:31">
      <c r="A61">
        <v>58</v>
      </c>
      <c r="B61" s="3">
        <f>'USA Ret'!A61</f>
        <v>43843</v>
      </c>
      <c r="C61" s="169">
        <f>'USA Ret'!C61</f>
        <v>1.8007700791839377E-2</v>
      </c>
      <c r="D61" s="169">
        <f>'USA Ret'!D61</f>
        <v>1.130587247387866E-2</v>
      </c>
      <c r="E61" s="169">
        <f>'USA Ret'!E61</f>
        <v>1.8856122794960843E-2</v>
      </c>
      <c r="F61" s="169">
        <f>'USA Ret'!G61</f>
        <v>2.8860116795691453E-3</v>
      </c>
      <c r="G61" s="169">
        <f>'USA Ret'!H61</f>
        <v>2.0103054643801362E-2</v>
      </c>
      <c r="H61" s="169">
        <f>'USA Ret'!I61</f>
        <v>-6.9314692767722024E-3</v>
      </c>
      <c r="J61" s="137">
        <f t="shared" si="4"/>
        <v>1.0704548851212865E-2</v>
      </c>
      <c r="Z61" s="166"/>
      <c r="AA61" s="184"/>
      <c r="AB61" s="166"/>
      <c r="AC61" s="184"/>
      <c r="AD61" s="13"/>
      <c r="AE61" s="13"/>
    </row>
    <row r="62" spans="1:31">
      <c r="A62">
        <v>59</v>
      </c>
      <c r="B62" s="3">
        <f>'USA Ret'!A62</f>
        <v>43844</v>
      </c>
      <c r="C62" s="169">
        <f>'USA Ret'!C62</f>
        <v>1.8686928153235596E-2</v>
      </c>
      <c r="D62" s="169">
        <f>'USA Ret'!D62</f>
        <v>1.1735305206530235E-2</v>
      </c>
      <c r="E62" s="169">
        <f>'USA Ret'!E62</f>
        <v>8.2197839533010887E-3</v>
      </c>
      <c r="F62" s="169">
        <f>'USA Ret'!G62</f>
        <v>5.0856747524108837E-3</v>
      </c>
      <c r="G62" s="169">
        <f>'USA Ret'!H62</f>
        <v>5.990350171823906E-3</v>
      </c>
      <c r="H62" s="169">
        <f>'USA Ret'!I62</f>
        <v>3.2050901888842158E-3</v>
      </c>
      <c r="J62" s="137">
        <f t="shared" si="4"/>
        <v>8.8205220710309874E-3</v>
      </c>
      <c r="M62" s="136"/>
      <c r="Q62" s="137"/>
      <c r="R62" s="137"/>
      <c r="S62" s="137"/>
      <c r="Z62" s="166"/>
      <c r="AA62" s="184"/>
      <c r="AB62" s="184"/>
      <c r="AC62" s="184"/>
      <c r="AD62" s="13"/>
      <c r="AE62" s="13"/>
    </row>
    <row r="63" spans="1:31">
      <c r="A63">
        <v>60</v>
      </c>
      <c r="B63" s="3">
        <f>'USA Ret'!A63</f>
        <v>43845</v>
      </c>
      <c r="C63" s="169">
        <f>'USA Ret'!C63</f>
        <v>1.5652767224697184E-3</v>
      </c>
      <c r="D63" s="169">
        <f>'USA Ret'!D63</f>
        <v>-1.0611664423022037E-2</v>
      </c>
      <c r="E63" s="169">
        <f>'USA Ret'!E63</f>
        <v>4.2992410939605595E-3</v>
      </c>
      <c r="F63" s="169">
        <f>'USA Ret'!G63</f>
        <v>4.4100254624226438E-4</v>
      </c>
      <c r="G63" s="169">
        <f>'USA Ret'!H63</f>
        <v>4.09759656648936E-3</v>
      </c>
      <c r="H63" s="169">
        <f>'USA Ret'!I63</f>
        <v>-2.6701497492958807E-3</v>
      </c>
      <c r="J63" s="137">
        <f t="shared" si="4"/>
        <v>-4.7978287385933596E-4</v>
      </c>
      <c r="X63" s="13"/>
      <c r="Y63" s="175"/>
      <c r="Z63" s="166"/>
      <c r="AA63" s="184"/>
      <c r="AB63" s="184"/>
      <c r="AC63" s="166"/>
      <c r="AD63" s="13"/>
      <c r="AE63" s="13"/>
    </row>
    <row r="64" spans="1:31">
      <c r="A64">
        <v>61</v>
      </c>
      <c r="B64" s="3">
        <f>'USA Ret'!A64</f>
        <v>43846</v>
      </c>
      <c r="C64" s="169">
        <f>'USA Ret'!C64</f>
        <v>1.3136735265881336E-2</v>
      </c>
      <c r="D64" s="169">
        <f>'USA Ret'!D64</f>
        <v>-1.4984362374947837E-3</v>
      </c>
      <c r="E64" s="169">
        <f>'USA Ret'!E64</f>
        <v>5.1348619723193944E-3</v>
      </c>
      <c r="F64" s="169">
        <f>'USA Ret'!G64</f>
        <v>1.3358341445735E-2</v>
      </c>
      <c r="G64" s="169">
        <f>'USA Ret'!H64</f>
        <v>3.6858740030231346E-2</v>
      </c>
      <c r="H64" s="169">
        <f>'USA Ret'!I64</f>
        <v>2.898747689166159E-2</v>
      </c>
      <c r="J64" s="137">
        <f t="shared" si="4"/>
        <v>1.5996286561388979E-2</v>
      </c>
      <c r="X64" s="13"/>
      <c r="Y64" s="175"/>
      <c r="Z64" s="166"/>
      <c r="AA64" s="184"/>
      <c r="AB64" s="184"/>
      <c r="AC64" s="184"/>
      <c r="AD64" s="13"/>
      <c r="AE64" s="13"/>
    </row>
    <row r="65" spans="1:31">
      <c r="A65">
        <v>62</v>
      </c>
      <c r="B65" s="3">
        <f>'USA Ret'!A65</f>
        <v>43847</v>
      </c>
      <c r="C65" s="169">
        <f>'USA Ret'!C65</f>
        <v>-9.8287961515420652E-4</v>
      </c>
      <c r="D65" s="169">
        <f>'USA Ret'!D65</f>
        <v>8.5854529971613937E-3</v>
      </c>
      <c r="E65" s="169">
        <f>'USA Ret'!E65</f>
        <v>-3.4203100002735492E-3</v>
      </c>
      <c r="F65" s="169">
        <f>'USA Ret'!G65</f>
        <v>4.3412420952579191E-3</v>
      </c>
      <c r="G65" s="169">
        <f>'USA Ret'!H65</f>
        <v>1.7898308527360713E-3</v>
      </c>
      <c r="H65" s="169">
        <f>'USA Ret'!I65</f>
        <v>1.038443320110475E-3</v>
      </c>
      <c r="J65" s="137">
        <f t="shared" si="4"/>
        <v>1.8919632749730174E-3</v>
      </c>
      <c r="X65" s="13"/>
      <c r="Y65" s="13"/>
      <c r="Z65" s="13"/>
      <c r="AA65" s="13"/>
      <c r="AB65" s="13"/>
      <c r="AC65" s="13"/>
      <c r="AD65" s="13"/>
      <c r="AE65" s="13"/>
    </row>
    <row r="66" spans="1:31">
      <c r="A66">
        <v>63</v>
      </c>
      <c r="B66" s="3">
        <f>'USA Ret'!A66</f>
        <v>43851</v>
      </c>
      <c r="C66" s="169">
        <f>'USA Ret'!C66</f>
        <v>-1.8715996684291875E-2</v>
      </c>
      <c r="D66" s="169">
        <f>'USA Ret'!D66</f>
        <v>-2.7316442145022386E-2</v>
      </c>
      <c r="E66" s="169">
        <f>'USA Ret'!E66</f>
        <v>-2.5153053550908147E-2</v>
      </c>
      <c r="F66" s="169">
        <f>'USA Ret'!G66</f>
        <v>-3.1462322486032708E-2</v>
      </c>
      <c r="G66" s="169">
        <f>'USA Ret'!H66</f>
        <v>-2.4987682061790032E-2</v>
      </c>
      <c r="H66" s="169">
        <f>'USA Ret'!I66</f>
        <v>-1.5690709301327398E-2</v>
      </c>
      <c r="J66" s="137">
        <f t="shared" si="4"/>
        <v>-2.3887701038228761E-2</v>
      </c>
      <c r="X66" s="13"/>
      <c r="Y66" s="13"/>
      <c r="Z66" s="13"/>
      <c r="AA66" s="13"/>
      <c r="AB66" s="13"/>
      <c r="AC66" s="13"/>
      <c r="AD66" s="13"/>
      <c r="AE66" s="13"/>
    </row>
    <row r="67" spans="1:31">
      <c r="A67">
        <v>64</v>
      </c>
      <c r="B67" s="3">
        <f>'USA Ret'!A67</f>
        <v>43852</v>
      </c>
      <c r="C67" s="169">
        <f>'USA Ret'!C67</f>
        <v>-3.081189176501337E-2</v>
      </c>
      <c r="D67" s="169">
        <f>'USA Ret'!D67</f>
        <v>-7.4762561051197858E-3</v>
      </c>
      <c r="E67" s="169">
        <f>'USA Ret'!E67</f>
        <v>-1.7276296832710994E-2</v>
      </c>
      <c r="F67" s="169">
        <f>'USA Ret'!G67</f>
        <v>-3.5826341620660354E-3</v>
      </c>
      <c r="G67" s="169">
        <f>'USA Ret'!H67</f>
        <v>-1.106211738795968E-2</v>
      </c>
      <c r="H67" s="169">
        <f>'USA Ret'!I67</f>
        <v>-1.9697211643748738E-2</v>
      </c>
      <c r="J67" s="137">
        <f t="shared" si="4"/>
        <v>-1.4984401316103102E-2</v>
      </c>
      <c r="X67" s="13"/>
      <c r="Y67" s="13"/>
      <c r="Z67" s="13"/>
      <c r="AA67" s="13"/>
      <c r="AB67" s="13"/>
      <c r="AC67" s="13"/>
      <c r="AD67" s="13"/>
      <c r="AE67" s="13"/>
    </row>
    <row r="68" spans="1:31">
      <c r="A68">
        <v>65</v>
      </c>
      <c r="B68" s="3">
        <f>'USA Ret'!A68</f>
        <v>43853</v>
      </c>
      <c r="C68" s="169">
        <f>'USA Ret'!C68</f>
        <v>-3.1043477157144828E-3</v>
      </c>
      <c r="D68" s="169">
        <f>'USA Ret'!D68</f>
        <v>-4.2422610316816432E-3</v>
      </c>
      <c r="E68" s="169">
        <f>'USA Ret'!E68</f>
        <v>1.4197258594971405E-2</v>
      </c>
      <c r="F68" s="169">
        <f>'USA Ret'!G68</f>
        <v>-1.0145421165164686E-2</v>
      </c>
      <c r="G68" s="169">
        <f>'USA Ret'!H68</f>
        <v>-1.1129269512761173E-3</v>
      </c>
      <c r="H68" s="169">
        <f>'USA Ret'!I68</f>
        <v>-5.3907980262611985E-3</v>
      </c>
      <c r="J68" s="137">
        <f t="shared" si="4"/>
        <v>-1.6330827158544537E-3</v>
      </c>
      <c r="X68" s="13"/>
      <c r="Y68" s="13"/>
      <c r="Z68" s="13"/>
      <c r="AA68" s="13"/>
      <c r="AB68" s="13"/>
      <c r="AC68" s="13"/>
      <c r="AD68" s="13"/>
      <c r="AE68" s="13"/>
    </row>
    <row r="69" spans="1:31">
      <c r="A69">
        <v>66</v>
      </c>
      <c r="B69" s="3">
        <f>'USA Ret'!A69</f>
        <v>43854</v>
      </c>
      <c r="C69" s="169">
        <f>'USA Ret'!C69</f>
        <v>-2.351988120722151E-2</v>
      </c>
      <c r="D69" s="169">
        <f>'USA Ret'!D69</f>
        <v>-2.7823110486055125E-2</v>
      </c>
      <c r="E69" s="169">
        <f>'USA Ret'!E69</f>
        <v>-1.9124494611793413E-2</v>
      </c>
      <c r="F69" s="169">
        <f>'USA Ret'!G69</f>
        <v>-1.047848574882896E-2</v>
      </c>
      <c r="G69" s="169">
        <f>'USA Ret'!H69</f>
        <v>-2.7852716734578651E-2</v>
      </c>
      <c r="H69" s="169">
        <f>'USA Ret'!I69</f>
        <v>-2.7954685845828324E-2</v>
      </c>
      <c r="J69" s="137">
        <f t="shared" si="4"/>
        <v>-2.2792229105717664E-2</v>
      </c>
      <c r="X69" s="13"/>
      <c r="Y69" s="13"/>
      <c r="Z69" s="13"/>
      <c r="AA69" s="13"/>
      <c r="AB69" s="13"/>
      <c r="AC69" s="13"/>
      <c r="AD69" s="13"/>
      <c r="AE69" s="13"/>
    </row>
    <row r="70" spans="1:31">
      <c r="A70">
        <v>67</v>
      </c>
      <c r="B70" s="3">
        <f>'USA Ret'!A70</f>
        <v>43857</v>
      </c>
      <c r="C70" s="169">
        <f>'USA Ret'!C70</f>
        <v>-3.2193850115035449E-2</v>
      </c>
      <c r="D70" s="169">
        <f>'USA Ret'!D70</f>
        <v>-2.3114251358128321E-2</v>
      </c>
      <c r="E70" s="169">
        <f>'USA Ret'!E70</f>
        <v>-5.9194214790177967E-2</v>
      </c>
      <c r="F70" s="169">
        <f>'USA Ret'!G70</f>
        <v>-1.0820844093341955E-2</v>
      </c>
      <c r="G70" s="169">
        <f>'USA Ret'!H70</f>
        <v>-4.5907052108407533E-3</v>
      </c>
      <c r="H70" s="169">
        <f>'USA Ret'!I70</f>
        <v>-1.9080322819776042E-2</v>
      </c>
      <c r="J70" s="137">
        <f t="shared" ref="J70:J133" si="6">AVERAGE(C70:H70)</f>
        <v>-2.4832364731216746E-2</v>
      </c>
      <c r="X70" s="13"/>
      <c r="Y70" s="13"/>
      <c r="Z70" s="13"/>
      <c r="AA70" s="13"/>
      <c r="AB70" s="13"/>
      <c r="AC70" s="13"/>
      <c r="AD70" s="13"/>
      <c r="AE70" s="13"/>
    </row>
    <row r="71" spans="1:31">
      <c r="A71">
        <v>68</v>
      </c>
      <c r="B71" s="3">
        <f>'USA Ret'!A71</f>
        <v>43858</v>
      </c>
      <c r="C71" s="169">
        <f>'USA Ret'!C71</f>
        <v>4.9967976848416034E-3</v>
      </c>
      <c r="D71" s="169">
        <f>'USA Ret'!D71</f>
        <v>5.8793804395648264E-3</v>
      </c>
      <c r="E71" s="169">
        <f>'USA Ret'!E71</f>
        <v>1.9344732732680579E-2</v>
      </c>
      <c r="F71" s="169">
        <f>'USA Ret'!G71</f>
        <v>1.6756948600299963E-2</v>
      </c>
      <c r="G71" s="169">
        <f>'USA Ret'!H71</f>
        <v>1.5326037001925717E-3</v>
      </c>
      <c r="H71" s="169">
        <f>'USA Ret'!I71</f>
        <v>6.7758296133341089E-3</v>
      </c>
      <c r="J71" s="137">
        <f t="shared" si="6"/>
        <v>9.2143821284856094E-3</v>
      </c>
      <c r="X71" s="13"/>
      <c r="Y71" s="13"/>
      <c r="Z71" s="13"/>
      <c r="AA71" s="13"/>
      <c r="AB71" s="13"/>
      <c r="AC71" s="13"/>
      <c r="AD71" s="13"/>
      <c r="AE71" s="13"/>
    </row>
    <row r="72" spans="1:31">
      <c r="A72">
        <v>69</v>
      </c>
      <c r="B72" s="3">
        <f>'USA Ret'!A72</f>
        <v>43859</v>
      </c>
      <c r="C72" s="169">
        <f>'USA Ret'!C72</f>
        <v>6.9849308786359846E-3</v>
      </c>
      <c r="D72" s="169">
        <f>'USA Ret'!D72</f>
        <v>-2.8916170608427404E-2</v>
      </c>
      <c r="E72" s="169">
        <f>'USA Ret'!E72</f>
        <v>-7.0340643693564704E-3</v>
      </c>
      <c r="F72" s="169">
        <f>'USA Ret'!G72</f>
        <v>7.7098226225994831E-3</v>
      </c>
      <c r="G72" s="169">
        <f>'USA Ret'!H72</f>
        <v>-2.6835319422763662E-3</v>
      </c>
      <c r="H72" s="169">
        <f>'USA Ret'!I72</f>
        <v>-1.2457724499805293E-2</v>
      </c>
      <c r="J72" s="137">
        <f t="shared" si="6"/>
        <v>-6.0661229864383444E-3</v>
      </c>
      <c r="X72" s="13"/>
      <c r="Y72" s="13"/>
      <c r="Z72" s="13"/>
      <c r="AA72" s="13"/>
      <c r="AB72" s="13"/>
      <c r="AC72" s="13"/>
      <c r="AD72" s="13"/>
      <c r="AE72" s="13"/>
    </row>
    <row r="73" spans="1:31">
      <c r="A73">
        <v>70</v>
      </c>
      <c r="B73" s="3">
        <f>'USA Ret'!A73</f>
        <v>43860</v>
      </c>
      <c r="C73" s="169">
        <f>'USA Ret'!C73</f>
        <v>-1.151226831457826E-2</v>
      </c>
      <c r="D73" s="169">
        <f>'USA Ret'!D73</f>
        <v>1.6508866011259768E-2</v>
      </c>
      <c r="E73" s="169">
        <f>'USA Ret'!E73</f>
        <v>9.8338657697014005E-3</v>
      </c>
      <c r="F73" s="169">
        <f>'USA Ret'!G73</f>
        <v>-4.5196582810349992E-4</v>
      </c>
      <c r="G73" s="169">
        <f>'USA Ret'!H73</f>
        <v>1.1509282420839166E-3</v>
      </c>
      <c r="H73" s="169">
        <f>'USA Ret'!I73</f>
        <v>-9.7338318567201394E-3</v>
      </c>
      <c r="J73" s="137">
        <f t="shared" si="6"/>
        <v>9.6593233727386429E-4</v>
      </c>
      <c r="X73" s="13"/>
      <c r="Y73" s="13"/>
      <c r="Z73" s="13"/>
      <c r="AA73" s="13"/>
      <c r="AB73" s="13"/>
      <c r="AC73" s="13"/>
      <c r="AD73" s="13"/>
      <c r="AE73" s="13"/>
    </row>
    <row r="74" spans="1:31">
      <c r="A74">
        <v>71</v>
      </c>
      <c r="B74" s="3">
        <f>'USA Ret'!A74</f>
        <v>43861</v>
      </c>
      <c r="C74" s="169">
        <f>'USA Ret'!C74</f>
        <v>-4.3328668859773198E-2</v>
      </c>
      <c r="D74" s="169">
        <f>'USA Ret'!D74</f>
        <v>-2.8439937378117772E-2</v>
      </c>
      <c r="E74" s="169">
        <f>'USA Ret'!E74</f>
        <v>-4.2843281347433967E-2</v>
      </c>
      <c r="F74" s="169">
        <f>'USA Ret'!G74</f>
        <v>-2.8655342097282554E-2</v>
      </c>
      <c r="G74" s="169">
        <f>'USA Ret'!H74</f>
        <v>-3.0721942633510466E-3</v>
      </c>
      <c r="H74" s="169">
        <f>'USA Ret'!I74</f>
        <v>-2.8006377000189656E-2</v>
      </c>
      <c r="J74" s="137">
        <f t="shared" si="6"/>
        <v>-2.9057633491024696E-2</v>
      </c>
    </row>
    <row r="75" spans="1:31">
      <c r="A75">
        <v>72</v>
      </c>
      <c r="B75" s="3">
        <f>'USA Ret'!A75</f>
        <v>43864</v>
      </c>
      <c r="C75" s="169">
        <f>'USA Ret'!C75</f>
        <v>-6.5574329565573899E-3</v>
      </c>
      <c r="D75" s="169">
        <f>'USA Ret'!D75</f>
        <v>9.4310557224143131E-3</v>
      </c>
      <c r="E75" s="169">
        <f>'USA Ret'!E75</f>
        <v>4.3678822063381159E-3</v>
      </c>
      <c r="F75" s="169">
        <f>'USA Ret'!G75</f>
        <v>1.5232353207301451E-2</v>
      </c>
      <c r="G75" s="169">
        <f>'USA Ret'!H75</f>
        <v>7.6893386672049449E-4</v>
      </c>
      <c r="H75" s="169">
        <f>'USA Ret'!I75</f>
        <v>7.0754703498454733E-3</v>
      </c>
      <c r="J75" s="137">
        <f t="shared" si="6"/>
        <v>5.0530437326770762E-3</v>
      </c>
    </row>
    <row r="76" spans="1:31">
      <c r="A76">
        <v>73</v>
      </c>
      <c r="B76" s="3">
        <f>'USA Ret'!A76</f>
        <v>43865</v>
      </c>
      <c r="C76" s="169">
        <f>'USA Ret'!C76</f>
        <v>2.5334231131564328E-2</v>
      </c>
      <c r="D76" s="169">
        <f>'USA Ret'!D76</f>
        <v>1.8599336032164668E-2</v>
      </c>
      <c r="E76" s="169">
        <f>'USA Ret'!E76</f>
        <v>3.707650226139747E-2</v>
      </c>
      <c r="F76" s="169">
        <f>'USA Ret'!G76</f>
        <v>4.5807206137072324E-4</v>
      </c>
      <c r="G76" s="169">
        <f>'USA Ret'!H76</f>
        <v>-5.3950341251286235E-3</v>
      </c>
      <c r="H76" s="169">
        <f>'USA Ret'!I76</f>
        <v>4.1043709022665761E-3</v>
      </c>
      <c r="J76" s="137">
        <f t="shared" si="6"/>
        <v>1.336291304393919E-2</v>
      </c>
    </row>
    <row r="77" spans="1:31">
      <c r="A77">
        <v>74</v>
      </c>
      <c r="B77" s="3">
        <f>'USA Ret'!A77</f>
        <v>43866</v>
      </c>
      <c r="C77" s="169">
        <f>'USA Ret'!C77</f>
        <v>3.4516249628062344E-2</v>
      </c>
      <c r="D77" s="169">
        <f>'USA Ret'!D77</f>
        <v>1.3827079994421326E-2</v>
      </c>
      <c r="E77" s="169">
        <f>'USA Ret'!E77</f>
        <v>3.1238234603882462E-2</v>
      </c>
      <c r="F77" s="169">
        <f>'USA Ret'!G77</f>
        <v>3.1991842487259732E-2</v>
      </c>
      <c r="G77" s="169">
        <f>'USA Ret'!H77</f>
        <v>3.9770528003017065E-2</v>
      </c>
      <c r="H77" s="169">
        <f>'USA Ret'!I77</f>
        <v>3.7328476632923699E-2</v>
      </c>
      <c r="J77" s="137">
        <f t="shared" si="6"/>
        <v>3.1445401891594442E-2</v>
      </c>
    </row>
    <row r="78" spans="1:31">
      <c r="A78">
        <v>75</v>
      </c>
      <c r="B78" s="3">
        <f>'USA Ret'!A78</f>
        <v>43867</v>
      </c>
      <c r="C78" s="169">
        <f>'USA Ret'!C78</f>
        <v>-3.5696607266430557E-3</v>
      </c>
      <c r="D78" s="169">
        <f>'USA Ret'!D78</f>
        <v>-9.5364972458144293E-3</v>
      </c>
      <c r="E78" s="169">
        <f>'USA Ret'!E78</f>
        <v>-2.7047305611534685E-2</v>
      </c>
      <c r="F78" s="169">
        <f>'USA Ret'!G78</f>
        <v>-2.2649303850330781E-2</v>
      </c>
      <c r="G78" s="169">
        <f>'USA Ret'!H78</f>
        <v>-7.4297847365623808E-4</v>
      </c>
      <c r="H78" s="169">
        <f>'USA Ret'!I78</f>
        <v>0</v>
      </c>
      <c r="J78" s="137">
        <f t="shared" si="6"/>
        <v>-1.0590957651329865E-2</v>
      </c>
    </row>
    <row r="79" spans="1:31">
      <c r="A79">
        <v>76</v>
      </c>
      <c r="B79" s="3">
        <f>'USA Ret'!A79</f>
        <v>43868</v>
      </c>
      <c r="C79" s="169">
        <f>'USA Ret'!C79</f>
        <v>-1.4880029985148441E-2</v>
      </c>
      <c r="D79" s="169">
        <f>'USA Ret'!D79</f>
        <v>-2.3307239422229852E-2</v>
      </c>
      <c r="E79" s="169">
        <f>'USA Ret'!E79</f>
        <v>-2.2557332182957995E-2</v>
      </c>
      <c r="F79" s="169">
        <f>'USA Ret'!G79</f>
        <v>-9.8006106982996902E-3</v>
      </c>
      <c r="G79" s="169">
        <f>'USA Ret'!H79</f>
        <v>-1.9133962403423656E-2</v>
      </c>
      <c r="H79" s="169">
        <f>'USA Ret'!I79</f>
        <v>7.3866418003423362E-2</v>
      </c>
      <c r="J79" s="137">
        <f t="shared" si="6"/>
        <v>-2.635459448106045E-3</v>
      </c>
    </row>
    <row r="80" spans="1:31">
      <c r="A80">
        <v>77</v>
      </c>
      <c r="B80" s="3">
        <f>'USA Ret'!A80</f>
        <v>43871</v>
      </c>
      <c r="C80" s="169">
        <f>'USA Ret'!C80</f>
        <v>9.8925302189276556E-3</v>
      </c>
      <c r="D80" s="169">
        <f>'USA Ret'!D80</f>
        <v>-5.4403838808396764E-3</v>
      </c>
      <c r="E80" s="169">
        <f>'USA Ret'!E80</f>
        <v>-2.3077981277125466E-2</v>
      </c>
      <c r="F80" s="169">
        <f>'USA Ret'!G80</f>
        <v>8.4388674801888896E-3</v>
      </c>
      <c r="G80" s="169">
        <f>'USA Ret'!H80</f>
        <v>-5.3171714222802185E-3</v>
      </c>
      <c r="H80" s="169">
        <f>'USA Ret'!I80</f>
        <v>1.5069055406722308E-2</v>
      </c>
      <c r="J80" s="137">
        <f t="shared" si="6"/>
        <v>-7.25139124010847E-5</v>
      </c>
    </row>
    <row r="81" spans="1:10">
      <c r="A81">
        <v>78</v>
      </c>
      <c r="B81" s="3">
        <f>'USA Ret'!A81</f>
        <v>43872</v>
      </c>
      <c r="C81" s="169">
        <f>'USA Ret'!C81</f>
        <v>2.6672447436371607E-2</v>
      </c>
      <c r="D81" s="169">
        <f>'USA Ret'!D81</f>
        <v>1.4166812980260518E-2</v>
      </c>
      <c r="E81" s="169">
        <f>'USA Ret'!E81</f>
        <v>3.4890118553235705E-2</v>
      </c>
      <c r="F81" s="169">
        <f>'USA Ret'!G81</f>
        <v>1.6220268461948763E-2</v>
      </c>
      <c r="G81" s="169">
        <f>'USA Ret'!H81</f>
        <v>5.9862772614395973E-2</v>
      </c>
      <c r="H81" s="169">
        <f>'USA Ret'!I81</f>
        <v>-2.1898669216186089E-2</v>
      </c>
      <c r="J81" s="137">
        <f t="shared" si="6"/>
        <v>2.1652291805004418E-2</v>
      </c>
    </row>
    <row r="82" spans="1:10">
      <c r="A82">
        <v>79</v>
      </c>
      <c r="B82" s="3">
        <f>'USA Ret'!A82</f>
        <v>43873</v>
      </c>
      <c r="C82" s="169">
        <f>'USA Ret'!C82</f>
        <v>1.7942489270227138E-2</v>
      </c>
      <c r="D82" s="169">
        <f>'USA Ret'!D82</f>
        <v>6.2032985645854219E-4</v>
      </c>
      <c r="E82" s="169">
        <f>'USA Ret'!E82</f>
        <v>2.367235016814789E-2</v>
      </c>
      <c r="F82" s="169">
        <f>'USA Ret'!G82</f>
        <v>1.6620855767469914E-2</v>
      </c>
      <c r="G82" s="169">
        <f>'USA Ret'!H82</f>
        <v>0.13218536650658105</v>
      </c>
      <c r="H82" s="169">
        <f>'USA Ret'!I82</f>
        <v>-2.1108627350204801E-3</v>
      </c>
      <c r="J82" s="137">
        <f t="shared" si="6"/>
        <v>3.1488421472310679E-2</v>
      </c>
    </row>
    <row r="83" spans="1:10">
      <c r="A83">
        <v>80</v>
      </c>
      <c r="B83" s="3">
        <f>'USA Ret'!A83</f>
        <v>43874</v>
      </c>
      <c r="C83" s="169">
        <f>'USA Ret'!C83</f>
        <v>-1.4955716913980805E-3</v>
      </c>
      <c r="D83" s="169">
        <f>'USA Ret'!D83</f>
        <v>-8.7208432842218377E-3</v>
      </c>
      <c r="E83" s="169">
        <f>'USA Ret'!E83</f>
        <v>-1.1998112178421276E-2</v>
      </c>
      <c r="F83" s="169">
        <f>'USA Ret'!G83</f>
        <v>-9.9031295892938548E-2</v>
      </c>
      <c r="G83" s="169">
        <f>'USA Ret'!H83</f>
        <v>-8.2045143613632843E-3</v>
      </c>
      <c r="H83" s="169">
        <f>'USA Ret'!I83</f>
        <v>-1.2224348175424239E-2</v>
      </c>
      <c r="J83" s="137">
        <f t="shared" si="6"/>
        <v>-2.3612447597294542E-2</v>
      </c>
    </row>
    <row r="84" spans="1:10">
      <c r="A84">
        <v>81</v>
      </c>
      <c r="B84" s="3">
        <f>'USA Ret'!A84</f>
        <v>43875</v>
      </c>
      <c r="C84" s="169">
        <f>'USA Ret'!C84</f>
        <v>-3.0079779971904051E-2</v>
      </c>
      <c r="D84" s="169">
        <f>'USA Ret'!D84</f>
        <v>-1.6824823703833348E-2</v>
      </c>
      <c r="E84" s="169">
        <f>'USA Ret'!E84</f>
        <v>-2.253634241107913E-2</v>
      </c>
      <c r="F84" s="169">
        <f>'USA Ret'!G84</f>
        <v>3.4346132419051309E-2</v>
      </c>
      <c r="G84" s="169">
        <f>'USA Ret'!H84</f>
        <v>-4.1733407631563114E-2</v>
      </c>
      <c r="H84" s="169">
        <f>'USA Ret'!I84</f>
        <v>-2.1622533138650438E-2</v>
      </c>
      <c r="J84" s="137">
        <f t="shared" si="6"/>
        <v>-1.6408459072996463E-2</v>
      </c>
    </row>
    <row r="85" spans="1:10">
      <c r="A85">
        <v>82</v>
      </c>
      <c r="B85" s="3">
        <f>'USA Ret'!A85</f>
        <v>43879</v>
      </c>
      <c r="C85" s="169">
        <f>'USA Ret'!C85</f>
        <v>-7.3420072404563719E-2</v>
      </c>
      <c r="D85" s="169">
        <f>'USA Ret'!D85</f>
        <v>5.0771907449260224E-3</v>
      </c>
      <c r="E85" s="169">
        <f>'USA Ret'!E85</f>
        <v>-3.135051715017758E-2</v>
      </c>
      <c r="F85" s="169">
        <f>'USA Ret'!G85</f>
        <v>2.3405171764279781E-2</v>
      </c>
      <c r="G85" s="169">
        <f>'USA Ret'!H85</f>
        <v>3.7287519142500301E-2</v>
      </c>
      <c r="H85" s="169">
        <f>'USA Ret'!I85</f>
        <v>-5.4652628836455368E-4</v>
      </c>
      <c r="J85" s="137">
        <f t="shared" si="6"/>
        <v>-6.5912056985666266E-3</v>
      </c>
    </row>
    <row r="86" spans="1:10">
      <c r="A86">
        <v>83</v>
      </c>
      <c r="B86" s="3">
        <f>'USA Ret'!A86</f>
        <v>43880</v>
      </c>
      <c r="C86" s="169">
        <f>'USA Ret'!C86</f>
        <v>4.5425418249555899E-2</v>
      </c>
      <c r="D86" s="169">
        <f>'USA Ret'!D86</f>
        <v>6.7297359075421557E-3</v>
      </c>
      <c r="E86" s="169">
        <f>'USA Ret'!E86</f>
        <v>3.4195552675675769E-2</v>
      </c>
      <c r="F86" s="169">
        <f>'USA Ret'!G86</f>
        <v>-1.1518251790468378E-2</v>
      </c>
      <c r="G86" s="169">
        <f>'USA Ret'!H86</f>
        <v>-1.0236765548235311E-2</v>
      </c>
      <c r="H86" s="169">
        <f>'USA Ret'!I86</f>
        <v>1.0875481079367352E-2</v>
      </c>
      <c r="J86" s="137">
        <f t="shared" si="6"/>
        <v>1.2578528428906248E-2</v>
      </c>
    </row>
    <row r="87" spans="1:10">
      <c r="A87">
        <v>84</v>
      </c>
      <c r="B87" s="3">
        <f>'USA Ret'!A87</f>
        <v>43881</v>
      </c>
      <c r="C87" s="169">
        <f>'USA Ret'!C87</f>
        <v>5.5358885750960655E-3</v>
      </c>
      <c r="D87" s="169">
        <f>'USA Ret'!D87</f>
        <v>2.930158555908773E-3</v>
      </c>
      <c r="E87" s="169">
        <f>'USA Ret'!E87</f>
        <v>1.6436064231321861E-2</v>
      </c>
      <c r="F87" s="169">
        <f>'USA Ret'!G87</f>
        <v>3.4835674151932138E-2</v>
      </c>
      <c r="G87" s="169">
        <f>'USA Ret'!H87</f>
        <v>-3.7467369762549184E-2</v>
      </c>
      <c r="H87" s="169">
        <f>'USA Ret'!I87</f>
        <v>2.6682552070502928E-2</v>
      </c>
      <c r="J87" s="137">
        <f t="shared" si="6"/>
        <v>8.1588279703687632E-3</v>
      </c>
    </row>
    <row r="88" spans="1:10">
      <c r="A88">
        <v>85</v>
      </c>
      <c r="B88" s="3">
        <f>'USA Ret'!A88</f>
        <v>43882</v>
      </c>
      <c r="C88" s="169">
        <f>'USA Ret'!C88</f>
        <v>-1.910884182517792E-2</v>
      </c>
      <c r="D88" s="169">
        <f>'USA Ret'!D88</f>
        <v>1.4935024088923783E-2</v>
      </c>
      <c r="E88" s="169">
        <f>'USA Ret'!E88</f>
        <v>-2.6907442919034352E-2</v>
      </c>
      <c r="F88" s="169">
        <f>'USA Ret'!G88</f>
        <v>8.9466442922797151E-4</v>
      </c>
      <c r="G88" s="169">
        <f>'USA Ret'!H88</f>
        <v>-7.3950958772801617E-3</v>
      </c>
      <c r="H88" s="169">
        <f>'USA Ret'!I88</f>
        <v>-1.4320111879223489E-2</v>
      </c>
      <c r="J88" s="137">
        <f t="shared" si="6"/>
        <v>-8.6503006637606936E-3</v>
      </c>
    </row>
    <row r="89" spans="1:10">
      <c r="A89">
        <v>86</v>
      </c>
      <c r="B89" s="3">
        <f>'USA Ret'!A89</f>
        <v>43885</v>
      </c>
      <c r="C89" s="169">
        <f>'USA Ret'!C89</f>
        <v>-3.594856806659736E-2</v>
      </c>
      <c r="D89" s="169">
        <f>'USA Ret'!D89</f>
        <v>-2.6707288308369003E-2</v>
      </c>
      <c r="E89" s="169">
        <f>'USA Ret'!E89</f>
        <v>-5.003491394612166E-2</v>
      </c>
      <c r="F89" s="169">
        <f>'USA Ret'!G89</f>
        <v>-3.2124807325170784E-2</v>
      </c>
      <c r="G89" s="169">
        <f>'USA Ret'!H89</f>
        <v>-1.4613686671839028E-2</v>
      </c>
      <c r="H89" s="169">
        <f>'USA Ret'!I89</f>
        <v>-4.927108594117266E-2</v>
      </c>
      <c r="J89" s="137">
        <f t="shared" si="6"/>
        <v>-3.478339170987841E-2</v>
      </c>
    </row>
    <row r="90" spans="1:10">
      <c r="A90">
        <v>87</v>
      </c>
      <c r="B90" s="3">
        <f>'USA Ret'!A90</f>
        <v>43886</v>
      </c>
      <c r="C90" s="169">
        <f>'USA Ret'!C90</f>
        <v>-4.2392272050931351E-2</v>
      </c>
      <c r="D90" s="169">
        <f>'USA Ret'!D90</f>
        <v>-5.0303324690861767E-2</v>
      </c>
      <c r="E90" s="169">
        <f>'USA Ret'!E90</f>
        <v>-4.1597814771164587E-2</v>
      </c>
      <c r="F90" s="169">
        <f>'USA Ret'!G90</f>
        <v>-1.4224269509992005E-2</v>
      </c>
      <c r="G90" s="169">
        <f>'USA Ret'!H90</f>
        <v>3.0763945811190046E-3</v>
      </c>
      <c r="H90" s="169">
        <f>'USA Ret'!I90</f>
        <v>-6.2520262227456158E-2</v>
      </c>
      <c r="J90" s="137">
        <f t="shared" si="6"/>
        <v>-3.4660258111547812E-2</v>
      </c>
    </row>
    <row r="91" spans="1:10">
      <c r="A91">
        <v>88</v>
      </c>
      <c r="B91" s="3">
        <f>'USA Ret'!A91</f>
        <v>43887</v>
      </c>
      <c r="C91" s="169">
        <f>'USA Ret'!C91</f>
        <v>-1.726002492303004E-2</v>
      </c>
      <c r="D91" s="169">
        <f>'USA Ret'!D91</f>
        <v>-2.9334100358169354E-2</v>
      </c>
      <c r="E91" s="169">
        <f>'USA Ret'!E91</f>
        <v>-2.3880001975387699E-2</v>
      </c>
      <c r="F91" s="169">
        <f>'USA Ret'!G91</f>
        <v>-1.0624662387881421E-2</v>
      </c>
      <c r="G91" s="169">
        <f>'USA Ret'!H91</f>
        <v>-3.260770481279051E-2</v>
      </c>
      <c r="H91" s="169">
        <f>'USA Ret'!I91</f>
        <v>-2.2350682751388743E-2</v>
      </c>
      <c r="J91" s="137">
        <f t="shared" si="6"/>
        <v>-2.2676196201441293E-2</v>
      </c>
    </row>
    <row r="92" spans="1:10">
      <c r="A92">
        <v>89</v>
      </c>
      <c r="B92" s="3">
        <f>'USA Ret'!A92</f>
        <v>43888</v>
      </c>
      <c r="C92" s="169">
        <f>'USA Ret'!C92</f>
        <v>-7.1801205758878606E-2</v>
      </c>
      <c r="D92" s="169">
        <f>'USA Ret'!D92</f>
        <v>-4.3525879045037526E-2</v>
      </c>
      <c r="E92" s="169">
        <f>'USA Ret'!E92</f>
        <v>-3.0536870930240937E-2</v>
      </c>
      <c r="F92" s="169">
        <f>'USA Ret'!G92</f>
        <v>1.5310650932690819E-2</v>
      </c>
      <c r="G92" s="169">
        <f>'USA Ret'!H92</f>
        <v>-3.5166925692761135E-2</v>
      </c>
      <c r="H92" s="169">
        <f>'USA Ret'!I92</f>
        <v>-2.4112486600640838E-2</v>
      </c>
      <c r="J92" s="137">
        <f t="shared" si="6"/>
        <v>-3.1638786182478035E-2</v>
      </c>
    </row>
    <row r="93" spans="1:10">
      <c r="A93">
        <v>90</v>
      </c>
      <c r="B93" s="3">
        <f>'USA Ret'!A93</f>
        <v>43889</v>
      </c>
      <c r="C93" s="169">
        <f>'USA Ret'!C93</f>
        <v>6.4311775002621932E-2</v>
      </c>
      <c r="D93" s="169">
        <f>'USA Ret'!D93</f>
        <v>-1.1063063401613138E-2</v>
      </c>
      <c r="E93" s="169">
        <f>'USA Ret'!E93</f>
        <v>4.7576511368398446E-2</v>
      </c>
      <c r="F93" s="169">
        <f>'USA Ret'!G93</f>
        <v>-2.0307633083191126E-2</v>
      </c>
      <c r="G93" s="169">
        <f>'USA Ret'!H93</f>
        <v>-2.2157466561276769E-2</v>
      </c>
      <c r="H93" s="169">
        <f>'USA Ret'!I93</f>
        <v>-2.972889544673098E-2</v>
      </c>
      <c r="J93" s="137">
        <f t="shared" si="6"/>
        <v>4.7718713130347279E-3</v>
      </c>
    </row>
    <row r="94" spans="1:10">
      <c r="A94">
        <v>91</v>
      </c>
      <c r="B94" s="3">
        <f>'USA Ret'!A94</f>
        <v>43892</v>
      </c>
      <c r="C94" s="169">
        <f>'USA Ret'!C94</f>
        <v>2.527314825354713E-2</v>
      </c>
      <c r="D94" s="169">
        <f>'USA Ret'!D94</f>
        <v>3.2126510272159445E-2</v>
      </c>
      <c r="E94" s="169">
        <f>'USA Ret'!E94</f>
        <v>1.8829077093150914E-2</v>
      </c>
      <c r="F94" s="169">
        <f>'USA Ret'!G94</f>
        <v>2.8455757712899984E-2</v>
      </c>
      <c r="G94" s="169">
        <f>'USA Ret'!H94</f>
        <v>2.2379554841388222E-3</v>
      </c>
      <c r="H94" s="169">
        <f>'USA Ret'!I94</f>
        <v>-1.298701481236461E-3</v>
      </c>
      <c r="J94" s="137">
        <f t="shared" si="6"/>
        <v>1.7603957889109973E-2</v>
      </c>
    </row>
    <row r="95" spans="1:10">
      <c r="A95">
        <v>92</v>
      </c>
      <c r="B95" s="3">
        <f>'USA Ret'!A95</f>
        <v>43893</v>
      </c>
      <c r="C95" s="169">
        <f>'USA Ret'!C95</f>
        <v>-2.045205785243857E-2</v>
      </c>
      <c r="D95" s="169">
        <f>'USA Ret'!D95</f>
        <v>-1.9629453201109613E-2</v>
      </c>
      <c r="E95" s="169">
        <f>'USA Ret'!E95</f>
        <v>-4.6668145444752597E-2</v>
      </c>
      <c r="F95" s="169">
        <f>'USA Ret'!G95</f>
        <v>-3.4677429095814824E-2</v>
      </c>
      <c r="G95" s="169">
        <f>'USA Ret'!H95</f>
        <v>-3.064357896818239E-2</v>
      </c>
      <c r="H95" s="169">
        <f>'USA Ret'!I95</f>
        <v>-2.4335301514799228E-2</v>
      </c>
      <c r="J95" s="137">
        <f t="shared" si="6"/>
        <v>-2.940099434618287E-2</v>
      </c>
    </row>
    <row r="96" spans="1:10">
      <c r="A96">
        <v>93</v>
      </c>
      <c r="B96" s="3">
        <f>'USA Ret'!A96</f>
        <v>43894</v>
      </c>
      <c r="C96" s="169">
        <f>'USA Ret'!C96</f>
        <v>1.8355551627323524E-2</v>
      </c>
      <c r="D96" s="169">
        <f>'USA Ret'!D96</f>
        <v>3.1039417452680119E-2</v>
      </c>
      <c r="E96" s="169">
        <f>'USA Ret'!E96</f>
        <v>1.4551657934212443E-2</v>
      </c>
      <c r="F96" s="169">
        <f>'USA Ret'!G96</f>
        <v>1.0981333923605587E-2</v>
      </c>
      <c r="G96" s="169">
        <f>'USA Ret'!H96</f>
        <v>4.1390383635118599E-2</v>
      </c>
      <c r="H96" s="169">
        <f>'USA Ret'!I96</f>
        <v>1.847018206240127E-2</v>
      </c>
      <c r="J96" s="137">
        <f t="shared" si="6"/>
        <v>2.2464754439223591E-2</v>
      </c>
    </row>
    <row r="97" spans="1:10">
      <c r="A97">
        <v>94</v>
      </c>
      <c r="B97" s="3">
        <f>'USA Ret'!A97</f>
        <v>43895</v>
      </c>
      <c r="C97" s="169">
        <f>'USA Ret'!C97</f>
        <v>-5.1679874571399546E-2</v>
      </c>
      <c r="D97" s="169">
        <f>'USA Ret'!D97</f>
        <v>-5.7662409824567246E-2</v>
      </c>
      <c r="E97" s="169">
        <f>'USA Ret'!E97</f>
        <v>-6.9799242165369613E-3</v>
      </c>
      <c r="F97" s="169">
        <f>'USA Ret'!G97</f>
        <v>-2.0871581679613761E-2</v>
      </c>
      <c r="G97" s="169">
        <f>'USA Ret'!H97</f>
        <v>-3.0311006545260255E-2</v>
      </c>
      <c r="H97" s="169">
        <f>'USA Ret'!I97</f>
        <v>-3.2550200118682364E-2</v>
      </c>
      <c r="J97" s="137">
        <f t="shared" si="6"/>
        <v>-3.3342499492676696E-2</v>
      </c>
    </row>
    <row r="98" spans="1:10">
      <c r="A98">
        <v>95</v>
      </c>
      <c r="B98" s="3">
        <f>'USA Ret'!A98</f>
        <v>43896</v>
      </c>
      <c r="C98" s="169">
        <f>'USA Ret'!C98</f>
        <v>-6.0152862051978104E-2</v>
      </c>
      <c r="D98" s="169">
        <f>'USA Ret'!D98</f>
        <v>-2.886489110228542E-2</v>
      </c>
      <c r="E98" s="169">
        <f>'USA Ret'!E98</f>
        <v>-3.7885353136592984E-2</v>
      </c>
      <c r="F98" s="169">
        <f>'USA Ret'!G98</f>
        <v>-1.8843143295576875E-2</v>
      </c>
      <c r="G98" s="169">
        <f>'USA Ret'!H98</f>
        <v>-6.0975608896398584E-3</v>
      </c>
      <c r="H98" s="169">
        <f>'USA Ret'!I98</f>
        <v>4.0362739855476067E-2</v>
      </c>
      <c r="J98" s="137">
        <f t="shared" si="6"/>
        <v>-1.8580178436766195E-2</v>
      </c>
    </row>
    <row r="99" spans="1:10">
      <c r="A99">
        <v>96</v>
      </c>
      <c r="B99" s="3">
        <f>'USA Ret'!A99</f>
        <v>43899</v>
      </c>
      <c r="C99" s="169">
        <f>'USA Ret'!C99</f>
        <v>-0.27183587972035178</v>
      </c>
      <c r="D99" s="169">
        <f>'USA Ret'!D99</f>
        <v>-0.13176575629382514</v>
      </c>
      <c r="E99" s="169">
        <f>'USA Ret'!E99</f>
        <v>-0.11932310296424641</v>
      </c>
      <c r="F99" s="169">
        <f>'USA Ret'!G99</f>
        <v>-0.17180388472021638</v>
      </c>
      <c r="G99" s="169">
        <f>'USA Ret'!H99</f>
        <v>-8.2019701637416453E-2</v>
      </c>
      <c r="H99" s="169">
        <f>'USA Ret'!I99</f>
        <v>-9.8753194866312982E-2</v>
      </c>
      <c r="J99" s="137">
        <f t="shared" si="6"/>
        <v>-0.14591692003372816</v>
      </c>
    </row>
    <row r="100" spans="1:10">
      <c r="A100">
        <v>97</v>
      </c>
      <c r="B100" s="3">
        <f>'USA Ret'!A100</f>
        <v>43900</v>
      </c>
      <c r="C100" s="169">
        <f>'USA Ret'!C100</f>
        <v>6.9403324485035847E-2</v>
      </c>
      <c r="D100" s="169">
        <f>'USA Ret'!D100</f>
        <v>6.7109391341293595E-2</v>
      </c>
      <c r="E100" s="169">
        <f>'USA Ret'!E100</f>
        <v>8.4011955647571732E-2</v>
      </c>
      <c r="F100" s="169">
        <f>'USA Ret'!G100</f>
        <v>5.1175982995646435E-2</v>
      </c>
      <c r="G100" s="169">
        <f>'USA Ret'!H100</f>
        <v>-4.9916963755112518E-3</v>
      </c>
      <c r="H100" s="169">
        <f>'USA Ret'!I100</f>
        <v>1.3508914996703189E-2</v>
      </c>
      <c r="J100" s="137">
        <f t="shared" si="6"/>
        <v>4.6702978848456589E-2</v>
      </c>
    </row>
    <row r="101" spans="1:10">
      <c r="A101">
        <v>98</v>
      </c>
      <c r="B101" s="3">
        <f>'USA Ret'!A101</f>
        <v>43901</v>
      </c>
      <c r="C101" s="169">
        <f>'USA Ret'!C101</f>
        <v>-8.3100475223156306E-2</v>
      </c>
      <c r="D101" s="169">
        <f>'USA Ret'!D101</f>
        <v>-4.6866363211855402E-2</v>
      </c>
      <c r="E101" s="169">
        <f>'USA Ret'!E101</f>
        <v>-6.5273083421893099E-2</v>
      </c>
      <c r="F101" s="169">
        <f>'USA Ret'!G101</f>
        <v>-1.7430920434784402E-2</v>
      </c>
      <c r="G101" s="169">
        <f>'USA Ret'!H101</f>
        <v>1.0783947144172506E-2</v>
      </c>
      <c r="H101" s="169">
        <f>'USA Ret'!I101</f>
        <v>-5.7407697151722011E-2</v>
      </c>
      <c r="J101" s="137">
        <f t="shared" si="6"/>
        <v>-4.3215765383206456E-2</v>
      </c>
    </row>
    <row r="102" spans="1:10">
      <c r="A102">
        <v>99</v>
      </c>
      <c r="B102" s="3">
        <f>'USA Ret'!A102</f>
        <v>43902</v>
      </c>
      <c r="C102" s="169">
        <f>'USA Ret'!C102</f>
        <v>-0.18497918510312933</v>
      </c>
      <c r="D102" s="169">
        <f>'USA Ret'!D102</f>
        <v>-0.10903648532951184</v>
      </c>
      <c r="E102" s="169">
        <f>'USA Ret'!E102</f>
        <v>-0.11144256652391919</v>
      </c>
      <c r="F102" s="169">
        <f>'USA Ret'!G102</f>
        <v>-0.13296435679133045</v>
      </c>
      <c r="G102" s="169">
        <f>'USA Ret'!H102</f>
        <v>-0.12461318956957942</v>
      </c>
      <c r="H102" s="169">
        <f>'USA Ret'!I102</f>
        <v>-0.12661021289041116</v>
      </c>
      <c r="J102" s="137">
        <f t="shared" si="6"/>
        <v>-0.13160766603464691</v>
      </c>
    </row>
    <row r="103" spans="1:10">
      <c r="A103">
        <v>100</v>
      </c>
      <c r="B103" s="3">
        <f>'USA Ret'!A103</f>
        <v>43903</v>
      </c>
      <c r="C103" s="169">
        <f>'USA Ret'!C103</f>
        <v>5.9260798044741547E-2</v>
      </c>
      <c r="D103" s="169">
        <f>'USA Ret'!D103</f>
        <v>0.12054213416415434</v>
      </c>
      <c r="E103" s="169">
        <f>'USA Ret'!E103</f>
        <v>8.8873139323178474E-2</v>
      </c>
      <c r="F103" s="169">
        <f>'USA Ret'!G103</f>
        <v>7.9369786544612159E-2</v>
      </c>
      <c r="G103" s="169">
        <f>'USA Ret'!H103</f>
        <v>3.984961412171014E-2</v>
      </c>
      <c r="H103" s="169">
        <f>'USA Ret'!I103</f>
        <v>0.10085121291331316</v>
      </c>
      <c r="J103" s="137">
        <f t="shared" si="6"/>
        <v>8.1457780851951642E-2</v>
      </c>
    </row>
    <row r="104" spans="1:10">
      <c r="A104">
        <v>101</v>
      </c>
      <c r="B104" s="3">
        <f>'USA Ret'!A104</f>
        <v>43906</v>
      </c>
      <c r="C104" s="169">
        <f>'USA Ret'!C104</f>
        <v>-0.12626535670617406</v>
      </c>
      <c r="D104" s="169">
        <f>'USA Ret'!D104</f>
        <v>-0.15675831604029755</v>
      </c>
      <c r="E104" s="169">
        <f>'USA Ret'!E104</f>
        <v>-0.12806598877130285</v>
      </c>
      <c r="F104" s="169">
        <f>'USA Ret'!G104</f>
        <v>-0.10031974544251693</v>
      </c>
      <c r="G104" s="169">
        <f>'USA Ret'!H104</f>
        <v>-8.3303553709521583E-2</v>
      </c>
      <c r="H104" s="169">
        <f>'USA Ret'!I104</f>
        <v>-3.9927025464801272E-2</v>
      </c>
      <c r="J104" s="137">
        <f t="shared" si="6"/>
        <v>-0.10577333102243573</v>
      </c>
    </row>
    <row r="105" spans="1:10">
      <c r="A105">
        <v>102</v>
      </c>
      <c r="B105" s="3">
        <f>'USA Ret'!A105</f>
        <v>43907</v>
      </c>
      <c r="C105" s="169">
        <f>'USA Ret'!C105</f>
        <v>8.6844068356568285E-2</v>
      </c>
      <c r="D105" s="169">
        <f>'USA Ret'!D105</f>
        <v>1.1358326355674311E-2</v>
      </c>
      <c r="E105" s="169">
        <f>'USA Ret'!E105</f>
        <v>8.9612192462420054E-2</v>
      </c>
      <c r="F105" s="169">
        <f>'USA Ret'!G105</f>
        <v>5.8150213186419171E-2</v>
      </c>
      <c r="G105" s="169">
        <f>'USA Ret'!H105</f>
        <v>5.5068442193908475E-2</v>
      </c>
      <c r="H105" s="169">
        <f>'USA Ret'!I105</f>
        <v>0.15300899686274186</v>
      </c>
      <c r="J105" s="137">
        <f t="shared" si="6"/>
        <v>7.5673706569622023E-2</v>
      </c>
    </row>
    <row r="106" spans="1:10">
      <c r="A106">
        <v>103</v>
      </c>
      <c r="B106" s="3">
        <f>'USA Ret'!A106</f>
        <v>43908</v>
      </c>
      <c r="C106" s="169">
        <f>'USA Ret'!C106</f>
        <v>1.1292534893061141E-2</v>
      </c>
      <c r="D106" s="169">
        <f>'USA Ret'!D106</f>
        <v>-5.437203097967893E-2</v>
      </c>
      <c r="E106" s="169">
        <f>'USA Ret'!E106</f>
        <v>1.991350153790978E-3</v>
      </c>
      <c r="F106" s="169">
        <f>'USA Ret'!G106</f>
        <v>-0.10037918355165147</v>
      </c>
      <c r="G106" s="169">
        <f>'USA Ret'!H106</f>
        <v>-0.22026084671362142</v>
      </c>
      <c r="H106" s="169">
        <f>'USA Ret'!I106</f>
        <v>-0.14031041352561438</v>
      </c>
      <c r="J106" s="137">
        <f t="shared" si="6"/>
        <v>-8.3673098287285683E-2</v>
      </c>
    </row>
    <row r="107" spans="1:10">
      <c r="A107">
        <v>104</v>
      </c>
      <c r="B107" s="3">
        <f>'USA Ret'!A107</f>
        <v>43909</v>
      </c>
      <c r="C107" s="169">
        <f>'USA Ret'!C107</f>
        <v>0.11943406499413246</v>
      </c>
      <c r="D107" s="169">
        <f>'USA Ret'!D107</f>
        <v>4.8871223850213599E-2</v>
      </c>
      <c r="E107" s="169">
        <f>'USA Ret'!E107</f>
        <v>-5.3191724431376174E-3</v>
      </c>
      <c r="F107" s="169">
        <f>'USA Ret'!G107</f>
        <v>-2.9058580012119153E-2</v>
      </c>
      <c r="G107" s="169">
        <f>'USA Ret'!H107</f>
        <v>0.1212950676218338</v>
      </c>
      <c r="H107" s="169">
        <f>'USA Ret'!I107</f>
        <v>-5.5119299221079554E-2</v>
      </c>
      <c r="J107" s="137">
        <f t="shared" si="6"/>
        <v>3.3350550798307253E-2</v>
      </c>
    </row>
    <row r="108" spans="1:10">
      <c r="A108">
        <v>105</v>
      </c>
      <c r="B108" s="3">
        <f>'USA Ret'!A108</f>
        <v>43910</v>
      </c>
      <c r="C108" s="169">
        <f>'USA Ret'!C108</f>
        <v>-9.3964500535925685E-2</v>
      </c>
      <c r="D108" s="169">
        <f>'USA Ret'!D108</f>
        <v>-6.183844151466238E-3</v>
      </c>
      <c r="E108" s="169">
        <f>'USA Ret'!E108</f>
        <v>-0.14310084885379787</v>
      </c>
      <c r="F108" s="169">
        <f>'USA Ret'!G108</f>
        <v>2.3175337883352798E-2</v>
      </c>
      <c r="G108" s="169">
        <f>'USA Ret'!H108</f>
        <v>-0.10473741056068332</v>
      </c>
      <c r="H108" s="169">
        <f>'USA Ret'!I108</f>
        <v>-4.6043938501406728E-2</v>
      </c>
      <c r="J108" s="137">
        <f t="shared" si="6"/>
        <v>-6.1809200786654507E-2</v>
      </c>
    </row>
    <row r="109" spans="1:10">
      <c r="A109">
        <v>106</v>
      </c>
      <c r="B109" s="3">
        <f>'USA Ret'!A109</f>
        <v>43913</v>
      </c>
      <c r="C109" s="169">
        <f>'USA Ret'!C109</f>
        <v>-5.4412501901708023E-2</v>
      </c>
      <c r="D109" s="169">
        <f>'USA Ret'!D109</f>
        <v>-7.4886774148329907E-2</v>
      </c>
      <c r="E109" s="169">
        <f>'USA Ret'!E109</f>
        <v>-1.0050307418277197E-2</v>
      </c>
      <c r="F109" s="169">
        <f>'USA Ret'!G109</f>
        <v>1.24182114478715E-2</v>
      </c>
      <c r="G109" s="169">
        <f>'USA Ret'!H109</f>
        <v>8.828464855328319E-2</v>
      </c>
      <c r="H109" s="169">
        <f>'USA Ret'!I109</f>
        <v>1.214238682572534E-2</v>
      </c>
      <c r="J109" s="137">
        <f t="shared" si="6"/>
        <v>-4.4173894402391835E-3</v>
      </c>
    </row>
    <row r="110" spans="1:10">
      <c r="A110">
        <v>107</v>
      </c>
      <c r="B110" s="3">
        <f>'USA Ret'!A110</f>
        <v>43914</v>
      </c>
      <c r="C110" s="169">
        <f>'USA Ret'!C110</f>
        <v>0.16228478714580366</v>
      </c>
      <c r="D110" s="169">
        <f>'USA Ret'!D110</f>
        <v>0.1180175457688956</v>
      </c>
      <c r="E110" s="169">
        <f>'USA Ret'!E110</f>
        <v>7.3386263892243161E-2</v>
      </c>
      <c r="F110" s="169">
        <f>'USA Ret'!G110</f>
        <v>7.1754375928460512E-2</v>
      </c>
      <c r="G110" s="169">
        <f>'USA Ret'!H110</f>
        <v>8.8737886986000283E-2</v>
      </c>
      <c r="H110" s="169">
        <f>'USA Ret'!I110</f>
        <v>8.1897749943936921E-2</v>
      </c>
      <c r="J110" s="137">
        <f t="shared" si="6"/>
        <v>9.9346434944223364E-2</v>
      </c>
    </row>
    <row r="111" spans="1:10">
      <c r="A111">
        <v>108</v>
      </c>
      <c r="B111" s="3">
        <f>'USA Ret'!A111</f>
        <v>43915</v>
      </c>
      <c r="C111" s="169">
        <f>'USA Ret'!C111</f>
        <v>7.9368092886744832E-2</v>
      </c>
      <c r="D111" s="169">
        <f>'USA Ret'!D111</f>
        <v>-2.4692624684169526E-2</v>
      </c>
      <c r="E111" s="169">
        <f>'USA Ret'!E111</f>
        <v>9.3010112887821794E-2</v>
      </c>
      <c r="F111" s="169">
        <f>'USA Ret'!G111</f>
        <v>5.0923637115678046E-3</v>
      </c>
      <c r="G111" s="169">
        <f>'USA Ret'!H111</f>
        <v>-5.8107741186502908E-2</v>
      </c>
      <c r="H111" s="169">
        <f>'USA Ret'!I111</f>
        <v>2.7420441016498587E-2</v>
      </c>
      <c r="J111" s="137">
        <f t="shared" si="6"/>
        <v>2.0348440771993426E-2</v>
      </c>
    </row>
    <row r="112" spans="1:10">
      <c r="A112">
        <v>109</v>
      </c>
      <c r="B112" s="3">
        <f>'USA Ret'!A112</f>
        <v>43916</v>
      </c>
      <c r="C112" s="169">
        <f>'USA Ret'!C112</f>
        <v>-5.4120517680790797E-3</v>
      </c>
      <c r="D112" s="169">
        <f>'USA Ret'!D112</f>
        <v>7.2320634673268672E-2</v>
      </c>
      <c r="E112" s="169">
        <f>'USA Ret'!E112</f>
        <v>2.9175443194749854E-2</v>
      </c>
      <c r="F112" s="169">
        <f>'USA Ret'!G112</f>
        <v>7.8723082890057985E-2</v>
      </c>
      <c r="G112" s="169">
        <f>'USA Ret'!H112</f>
        <v>9.5355926599718921E-2</v>
      </c>
      <c r="H112" s="169">
        <f>'USA Ret'!I112</f>
        <v>3.8655816975093606E-2</v>
      </c>
      <c r="J112" s="137">
        <f t="shared" si="6"/>
        <v>5.1469808760801657E-2</v>
      </c>
    </row>
    <row r="113" spans="1:10">
      <c r="A113">
        <v>110</v>
      </c>
      <c r="B113" s="3">
        <f>'USA Ret'!A113</f>
        <v>43917</v>
      </c>
      <c r="C113" s="169">
        <f>'USA Ret'!C113</f>
        <v>-4.2323697754705736E-2</v>
      </c>
      <c r="D113" s="169">
        <f>'USA Ret'!D113</f>
        <v>-5.3811484309240452E-3</v>
      </c>
      <c r="E113" s="169">
        <f>'USA Ret'!E113</f>
        <v>-9.4415890669770158E-2</v>
      </c>
      <c r="F113" s="169">
        <f>'USA Ret'!G113</f>
        <v>-4.5933284803215714E-2</v>
      </c>
      <c r="G113" s="169">
        <f>'USA Ret'!H113</f>
        <v>-7.643092913139847E-2</v>
      </c>
      <c r="H113" s="169">
        <f>'USA Ret'!I113</f>
        <v>-4.7192927420303024E-2</v>
      </c>
      <c r="J113" s="137">
        <f t="shared" si="6"/>
        <v>-5.194631303505285E-2</v>
      </c>
    </row>
    <row r="114" spans="1:10">
      <c r="A114">
        <v>111</v>
      </c>
      <c r="B114" s="3">
        <f>'USA Ret'!A114</f>
        <v>43920</v>
      </c>
      <c r="C114" s="169">
        <f>'USA Ret'!C114</f>
        <v>-2.5806286831660169E-2</v>
      </c>
      <c r="D114" s="169">
        <f>'USA Ret'!D114</f>
        <v>5.7856002173177323E-2</v>
      </c>
      <c r="E114" s="169">
        <f>'USA Ret'!E114</f>
        <v>-1.1299577968165161E-2</v>
      </c>
      <c r="F114" s="169">
        <f>'USA Ret'!G114</f>
        <v>-2.1426107670565301E-2</v>
      </c>
      <c r="G114" s="169">
        <f>'USA Ret'!H114</f>
        <v>0.10437334439124718</v>
      </c>
      <c r="H114" s="169">
        <f>'USA Ret'!I114</f>
        <v>3.7480486484697956E-2</v>
      </c>
      <c r="J114" s="137">
        <f t="shared" si="6"/>
        <v>2.3529643429788638E-2</v>
      </c>
    </row>
    <row r="115" spans="1:10">
      <c r="A115">
        <v>112</v>
      </c>
      <c r="B115" s="3">
        <f>'USA Ret'!A115</f>
        <v>43921</v>
      </c>
      <c r="C115" s="169">
        <f>'USA Ret'!C115</f>
        <v>7.8906606337528634E-3</v>
      </c>
      <c r="D115" s="169">
        <f>'USA Ret'!D115</f>
        <v>3.1014646638300461E-2</v>
      </c>
      <c r="E115" s="169">
        <f>'USA Ret'!E115</f>
        <v>2.455397422354557E-2</v>
      </c>
      <c r="F115" s="169">
        <f>'USA Ret'!G115</f>
        <v>1.8814411117740342E-3</v>
      </c>
      <c r="G115" s="169">
        <f>'USA Ret'!H115</f>
        <v>-1.1173406838588499E-2</v>
      </c>
      <c r="H115" s="169">
        <f>'USA Ret'!I115</f>
        <v>-1.6654434905137235E-2</v>
      </c>
      <c r="J115" s="137">
        <f t="shared" si="6"/>
        <v>6.2521468106078656E-3</v>
      </c>
    </row>
    <row r="116" spans="1:10">
      <c r="A116">
        <v>113</v>
      </c>
      <c r="B116" s="3">
        <f>'USA Ret'!A116</f>
        <v>43922</v>
      </c>
      <c r="C116" s="169">
        <f>'USA Ret'!C116</f>
        <v>-6.8300596925477144E-2</v>
      </c>
      <c r="D116" s="169">
        <f>'USA Ret'!D116</f>
        <v>-3.3369569340229999E-3</v>
      </c>
      <c r="E116" s="169">
        <f>'USA Ret'!E116</f>
        <v>-7.8542301352042737E-2</v>
      </c>
      <c r="F116" s="169">
        <f>'USA Ret'!G116</f>
        <v>-7.3096294617646732E-2</v>
      </c>
      <c r="G116" s="169">
        <f>'USA Ret'!H116</f>
        <v>-6.0680727232286444E-2</v>
      </c>
      <c r="H116" s="169">
        <f>'USA Ret'!I116</f>
        <v>-5.0088716847798649E-2</v>
      </c>
      <c r="J116" s="137">
        <f t="shared" si="6"/>
        <v>-5.5674265651545783E-2</v>
      </c>
    </row>
    <row r="117" spans="1:10">
      <c r="A117">
        <v>114</v>
      </c>
      <c r="B117" s="3">
        <f>'USA Ret'!A117</f>
        <v>43923</v>
      </c>
      <c r="C117" s="169">
        <f>'USA Ret'!C117</f>
        <v>-1.270309172474858E-2</v>
      </c>
      <c r="D117" s="169">
        <f>'USA Ret'!D117</f>
        <v>1.1134716397962342E-3</v>
      </c>
      <c r="E117" s="169">
        <f>'USA Ret'!E117</f>
        <v>-4.5079247861012648E-3</v>
      </c>
      <c r="F117" s="169">
        <f>'USA Ret'!G117</f>
        <v>8.3907080216661187E-3</v>
      </c>
      <c r="G117" s="169">
        <f>'USA Ret'!H117</f>
        <v>0</v>
      </c>
      <c r="H117" s="169">
        <f>'USA Ret'!I117</f>
        <v>3.2375508248728029E-2</v>
      </c>
      <c r="J117" s="137">
        <f t="shared" si="6"/>
        <v>4.1114452332234224E-3</v>
      </c>
    </row>
    <row r="118" spans="1:10">
      <c r="A118">
        <v>115</v>
      </c>
      <c r="B118" s="3">
        <f>'USA Ret'!A118</f>
        <v>43924</v>
      </c>
      <c r="C118" s="169">
        <f>'USA Ret'!C118</f>
        <v>-2.2753411804901911E-3</v>
      </c>
      <c r="D118" s="169">
        <f>'USA Ret'!D118</f>
        <v>-8.1016865505615845E-3</v>
      </c>
      <c r="E118" s="169">
        <f>'USA Ret'!E118</f>
        <v>-2.6708899107593588E-2</v>
      </c>
      <c r="F118" s="169">
        <f>'USA Ret'!G118</f>
        <v>-3.3647933971333095E-2</v>
      </c>
      <c r="G118" s="169">
        <f>'USA Ret'!H118</f>
        <v>-8.000291986948177E-2</v>
      </c>
      <c r="H118" s="169">
        <f>'USA Ret'!I118</f>
        <v>-6.9159385516143118E-2</v>
      </c>
      <c r="J118" s="137">
        <f t="shared" si="6"/>
        <v>-3.6649361032600559E-2</v>
      </c>
    </row>
    <row r="119" spans="1:10">
      <c r="A119">
        <v>116</v>
      </c>
      <c r="B119" s="3">
        <f>'USA Ret'!A119</f>
        <v>43927</v>
      </c>
      <c r="C119" s="169">
        <f>'USA Ret'!C119</f>
        <v>0.10581608744165738</v>
      </c>
      <c r="D119" s="169">
        <f>'USA Ret'!D119</f>
        <v>5.0858383928774502E-2</v>
      </c>
      <c r="E119" s="169">
        <f>'USA Ret'!E119</f>
        <v>0.12078613768854199</v>
      </c>
      <c r="F119" s="169">
        <f>'USA Ret'!G119</f>
        <v>6.2635436245391335E-2</v>
      </c>
      <c r="G119" s="169">
        <f>'USA Ret'!H119</f>
        <v>6.8475450846391672E-2</v>
      </c>
      <c r="H119" s="169">
        <f>'USA Ret'!I119</f>
        <v>4.7163211964363565E-2</v>
      </c>
      <c r="J119" s="137">
        <f t="shared" si="6"/>
        <v>7.5955784685853414E-2</v>
      </c>
    </row>
    <row r="120" spans="1:10">
      <c r="A120">
        <v>117</v>
      </c>
      <c r="B120" s="3">
        <f>'USA Ret'!A120</f>
        <v>43928</v>
      </c>
      <c r="C120" s="169">
        <f>'USA Ret'!C120</f>
        <v>3.8688533867374066E-2</v>
      </c>
      <c r="D120" s="169">
        <f>'USA Ret'!D120</f>
        <v>-5.0781439122259738E-3</v>
      </c>
      <c r="E120" s="169">
        <f>'USA Ret'!E120</f>
        <v>3.1041640558192314E-2</v>
      </c>
      <c r="F120" s="169">
        <f>'USA Ret'!G120</f>
        <v>2.6275183996692136E-2</v>
      </c>
      <c r="G120" s="169">
        <f>'USA Ret'!H120</f>
        <v>-2.1978967334483113E-2</v>
      </c>
      <c r="H120" s="169">
        <f>'USA Ret'!I120</f>
        <v>-2.1678889950881991E-2</v>
      </c>
      <c r="J120" s="137">
        <f t="shared" si="6"/>
        <v>7.8782262041112387E-3</v>
      </c>
    </row>
    <row r="121" spans="1:10">
      <c r="A121">
        <v>118</v>
      </c>
      <c r="B121" s="3">
        <f>'USA Ret'!A121</f>
        <v>43929</v>
      </c>
      <c r="C121" s="169">
        <f>'USA Ret'!C121</f>
        <v>3.1294134761761044E-2</v>
      </c>
      <c r="D121" s="169">
        <f>'USA Ret'!D121</f>
        <v>4.5313404837947172E-2</v>
      </c>
      <c r="E121" s="169">
        <f>'USA Ret'!E121</f>
        <v>3.7814147447654538E-2</v>
      </c>
      <c r="F121" s="169">
        <f>'USA Ret'!G121</f>
        <v>3.5418387941200398E-2</v>
      </c>
      <c r="G121" s="169">
        <f>'USA Ret'!H121</f>
        <v>3.0157920188322349E-2</v>
      </c>
      <c r="H121" s="169">
        <f>'USA Ret'!I121</f>
        <v>2.4850978257026132E-2</v>
      </c>
      <c r="J121" s="137">
        <f t="shared" si="6"/>
        <v>3.4141495572318603E-2</v>
      </c>
    </row>
    <row r="122" spans="1:10">
      <c r="A122">
        <v>119</v>
      </c>
      <c r="B122" s="3">
        <f>'USA Ret'!A122</f>
        <v>43930</v>
      </c>
      <c r="C122" s="169">
        <f>'USA Ret'!C122</f>
        <v>8.5557487550064204E-2</v>
      </c>
      <c r="D122" s="169">
        <f>'USA Ret'!D122</f>
        <v>9.6840917867415648E-3</v>
      </c>
      <c r="E122" s="169">
        <f>'USA Ret'!E122</f>
        <v>7.3376420286472663E-2</v>
      </c>
      <c r="F122" s="169">
        <f>'USA Ret'!G122</f>
        <v>6.7852685045409825E-2</v>
      </c>
      <c r="G122" s="169">
        <f>'USA Ret'!H122</f>
        <v>7.8308827164731365E-2</v>
      </c>
      <c r="H122" s="169">
        <f>'USA Ret'!I122</f>
        <v>2.964335616201412E-2</v>
      </c>
      <c r="J122" s="137">
        <f t="shared" si="6"/>
        <v>5.7403811332572295E-2</v>
      </c>
    </row>
    <row r="123" spans="1:10">
      <c r="A123">
        <v>120</v>
      </c>
      <c r="B123" s="3">
        <f>'USA Ret'!A123</f>
        <v>43934</v>
      </c>
      <c r="C123" s="169">
        <f>'USA Ret'!C123</f>
        <v>-5.5212844068964415E-2</v>
      </c>
      <c r="D123" s="169">
        <f>'USA Ret'!D123</f>
        <v>-1.6364351350156136E-2</v>
      </c>
      <c r="E123" s="169">
        <f>'USA Ret'!E123</f>
        <v>-2.2243001237931666E-2</v>
      </c>
      <c r="F123" s="169">
        <f>'USA Ret'!G123</f>
        <v>-4.7607116873550667E-2</v>
      </c>
      <c r="G123" s="169">
        <f>'USA Ret'!H123</f>
        <v>-3.3336421024767103E-2</v>
      </c>
      <c r="H123" s="169">
        <f>'USA Ret'!I123</f>
        <v>-8.490981156787444E-3</v>
      </c>
      <c r="J123" s="137">
        <f t="shared" si="6"/>
        <v>-3.0542452618692911E-2</v>
      </c>
    </row>
    <row r="124" spans="1:10">
      <c r="A124">
        <v>121</v>
      </c>
      <c r="B124" s="3">
        <f>'USA Ret'!A124</f>
        <v>43935</v>
      </c>
      <c r="C124" s="169">
        <f>'USA Ret'!C124</f>
        <v>1.4948027041839168E-2</v>
      </c>
      <c r="D124" s="169">
        <f>'USA Ret'!D124</f>
        <v>-1.0625969881930975E-2</v>
      </c>
      <c r="E124" s="169">
        <f>'USA Ret'!E124</f>
        <v>-1.8254154513684467E-3</v>
      </c>
      <c r="F124" s="169">
        <f>'USA Ret'!G124</f>
        <v>7.1535193554519887E-3</v>
      </c>
      <c r="G124" s="169">
        <f>'USA Ret'!H124</f>
        <v>-7.8179109276140749E-3</v>
      </c>
      <c r="H124" s="169">
        <f>'USA Ret'!I124</f>
        <v>-5.7432049085875521E-2</v>
      </c>
      <c r="J124" s="137">
        <f t="shared" si="6"/>
        <v>-9.2666331582496441E-3</v>
      </c>
    </row>
    <row r="125" spans="1:10">
      <c r="A125">
        <v>122</v>
      </c>
      <c r="B125" s="3">
        <f>'USA Ret'!A125</f>
        <v>43936</v>
      </c>
      <c r="C125" s="169">
        <f>'USA Ret'!C125</f>
        <v>-0.11373972526288044</v>
      </c>
      <c r="D125" s="169">
        <f>'USA Ret'!D125</f>
        <v>-7.7159178645258758E-2</v>
      </c>
      <c r="E125" s="169">
        <f>'USA Ret'!E125</f>
        <v>-0.10725711806960994</v>
      </c>
      <c r="F125" s="169">
        <f>'USA Ret'!G125</f>
        <v>-4.370964140532687E-2</v>
      </c>
      <c r="G125" s="169">
        <f>'USA Ret'!H125</f>
        <v>-2.3827327826975359E-2</v>
      </c>
      <c r="H125" s="169">
        <f>'USA Ret'!I125</f>
        <v>-1.4888612493750637E-2</v>
      </c>
      <c r="J125" s="137">
        <f t="shared" si="6"/>
        <v>-6.3430267283967001E-2</v>
      </c>
    </row>
    <row r="126" spans="1:10">
      <c r="A126">
        <v>123</v>
      </c>
      <c r="B126" s="3">
        <f>'USA Ret'!A126</f>
        <v>43937</v>
      </c>
      <c r="C126" s="169">
        <f>'USA Ret'!C126</f>
        <v>-2.9852911444277874E-2</v>
      </c>
      <c r="D126" s="169">
        <f>'USA Ret'!D126</f>
        <v>-5.6309140785290904E-4</v>
      </c>
      <c r="E126" s="169">
        <f>'USA Ret'!E126</f>
        <v>8.7749905273636283E-3</v>
      </c>
      <c r="F126" s="169">
        <f>'USA Ret'!G126</f>
        <v>1.2403704313448515E-3</v>
      </c>
      <c r="G126" s="169">
        <f>'USA Ret'!H126</f>
        <v>3.2103269613669168E-2</v>
      </c>
      <c r="H126" s="169">
        <f>'USA Ret'!I126</f>
        <v>-2.8742468865653979E-2</v>
      </c>
      <c r="J126" s="137">
        <f t="shared" si="6"/>
        <v>-2.8399735242345195E-3</v>
      </c>
    </row>
    <row r="127" spans="1:10">
      <c r="A127">
        <v>124</v>
      </c>
      <c r="B127" s="3">
        <f>'USA Ret'!A127</f>
        <v>43938</v>
      </c>
      <c r="C127" s="169">
        <f>'USA Ret'!C127</f>
        <v>7.1922209358363909E-2</v>
      </c>
      <c r="D127" s="169">
        <f>'USA Ret'!D127</f>
        <v>4.9983025072218606E-2</v>
      </c>
      <c r="E127" s="169">
        <f>'USA Ret'!E127</f>
        <v>4.5327941171616169E-2</v>
      </c>
      <c r="F127" s="169">
        <f>'USA Ret'!G127</f>
        <v>5.662446498937608E-2</v>
      </c>
      <c r="G127" s="169">
        <f>'USA Ret'!H127</f>
        <v>3.3764272181537831E-2</v>
      </c>
      <c r="H127" s="169">
        <f>'USA Ret'!I127</f>
        <v>5.9110005482050115E-2</v>
      </c>
      <c r="J127" s="137">
        <f t="shared" si="6"/>
        <v>5.2788653042527112E-2</v>
      </c>
    </row>
    <row r="128" spans="1:10">
      <c r="A128">
        <v>125</v>
      </c>
      <c r="B128" s="3">
        <f>'USA Ret'!A128</f>
        <v>43941</v>
      </c>
      <c r="C128" s="169">
        <f>'USA Ret'!C128</f>
        <v>-4.6683621653025177E-2</v>
      </c>
      <c r="D128" s="169">
        <f>'USA Ret'!D128</f>
        <v>-2.166343687687813E-2</v>
      </c>
      <c r="E128" s="169">
        <f>'USA Ret'!E128</f>
        <v>-1.4882162880132057E-2</v>
      </c>
      <c r="F128" s="169">
        <f>'USA Ret'!G128</f>
        <v>-3.9419693954034225E-2</v>
      </c>
      <c r="G128" s="169">
        <f>'USA Ret'!H128</f>
        <v>2.6644891592089149E-2</v>
      </c>
      <c r="H128" s="169">
        <f>'USA Ret'!I128</f>
        <v>-1.0564909320216469E-2</v>
      </c>
      <c r="J128" s="137">
        <f t="shared" si="6"/>
        <v>-1.7761488848699481E-2</v>
      </c>
    </row>
    <row r="129" spans="1:10">
      <c r="A129">
        <v>126</v>
      </c>
      <c r="B129" s="3">
        <f>'USA Ret'!A129</f>
        <v>43942</v>
      </c>
      <c r="C129" s="169">
        <f>'USA Ret'!C129</f>
        <v>-2.3132850733852645E-2</v>
      </c>
      <c r="D129" s="169">
        <f>'USA Ret'!D129</f>
        <v>-1.3226967606058375E-2</v>
      </c>
      <c r="E129" s="169">
        <f>'USA Ret'!E129</f>
        <v>-2.642167079286847E-2</v>
      </c>
      <c r="F129" s="169">
        <f>'USA Ret'!G129</f>
        <v>-3.6920609876889873E-2</v>
      </c>
      <c r="G129" s="169">
        <f>'USA Ret'!H129</f>
        <v>-2.0906707467603113E-2</v>
      </c>
      <c r="H129" s="169">
        <f>'USA Ret'!I129</f>
        <v>1.056490932021647E-2</v>
      </c>
      <c r="J129" s="137">
        <f t="shared" si="6"/>
        <v>-1.8340649526176003E-2</v>
      </c>
    </row>
    <row r="130" spans="1:10">
      <c r="A130">
        <v>127</v>
      </c>
      <c r="B130" s="3">
        <f>'USA Ret'!A130</f>
        <v>43943</v>
      </c>
      <c r="C130" s="169">
        <f>'USA Ret'!C130</f>
        <v>1.4617923803101467E-2</v>
      </c>
      <c r="D130" s="169">
        <f>'USA Ret'!D130</f>
        <v>9.6618619941060916E-3</v>
      </c>
      <c r="E130" s="169">
        <f>'USA Ret'!E130</f>
        <v>1.7910938645132352E-2</v>
      </c>
      <c r="F130" s="169">
        <f>'USA Ret'!G130</f>
        <v>7.2429208977520853E-3</v>
      </c>
      <c r="G130" s="169">
        <f>'USA Ret'!H130</f>
        <v>-2.4956744470313846E-2</v>
      </c>
      <c r="H130" s="169">
        <f>'USA Ret'!I130</f>
        <v>3.8069624936832247E-2</v>
      </c>
      <c r="J130" s="137">
        <f t="shared" si="6"/>
        <v>1.0424420967768402E-2</v>
      </c>
    </row>
    <row r="131" spans="1:10">
      <c r="A131">
        <v>128</v>
      </c>
      <c r="B131" s="3">
        <f>'USA Ret'!A131</f>
        <v>43944</v>
      </c>
      <c r="C131" s="169">
        <f>'USA Ret'!C131</f>
        <v>3.2380112239019897E-2</v>
      </c>
      <c r="D131" s="169">
        <f>'USA Ret'!D131</f>
        <v>3.562174064962622E-2</v>
      </c>
      <c r="E131" s="169">
        <f>'USA Ret'!E131</f>
        <v>1.6302962307827681E-2</v>
      </c>
      <c r="F131" s="169">
        <f>'USA Ret'!G131</f>
        <v>6.6752091675757477E-2</v>
      </c>
      <c r="G131" s="169">
        <f>'USA Ret'!H131</f>
        <v>3.7205394485613115E-2</v>
      </c>
      <c r="H131" s="169">
        <f>'USA Ret'!I131</f>
        <v>2.9898739167633456E-2</v>
      </c>
      <c r="J131" s="137">
        <f t="shared" si="6"/>
        <v>3.6360173420912974E-2</v>
      </c>
    </row>
    <row r="132" spans="1:10">
      <c r="A132">
        <v>129</v>
      </c>
      <c r="B132" s="3">
        <f>'USA Ret'!A132</f>
        <v>43945</v>
      </c>
      <c r="C132" s="169">
        <f>'USA Ret'!C132</f>
        <v>2.0854814513460374E-2</v>
      </c>
      <c r="D132" s="169">
        <f>'USA Ret'!D132</f>
        <v>3.9686601862326653E-3</v>
      </c>
      <c r="E132" s="169">
        <f>'USA Ret'!E132</f>
        <v>2.1120755625093364E-2</v>
      </c>
      <c r="F132" s="169">
        <f>'USA Ret'!G132</f>
        <v>1.9762291245084489E-2</v>
      </c>
      <c r="G132" s="169">
        <f>'USA Ret'!H132</f>
        <v>3.9054443455924957E-3</v>
      </c>
      <c r="H132" s="169">
        <f>'USA Ret'!I132</f>
        <v>-3.2236099016338185E-2</v>
      </c>
      <c r="J132" s="137">
        <f t="shared" si="6"/>
        <v>6.2293111498541998E-3</v>
      </c>
    </row>
    <row r="133" spans="1:10">
      <c r="A133">
        <v>130</v>
      </c>
      <c r="B133" s="3">
        <f>'USA Ret'!A133</f>
        <v>43948</v>
      </c>
      <c r="C133" s="169">
        <f>'USA Ret'!C133</f>
        <v>3.9267954650384677E-2</v>
      </c>
      <c r="D133" s="169">
        <f>'USA Ret'!D133</f>
        <v>6.7142730624337246E-2</v>
      </c>
      <c r="E133" s="169">
        <f>'USA Ret'!E133</f>
        <v>3.5462567759215344E-2</v>
      </c>
      <c r="F133" s="169">
        <f>'USA Ret'!G133</f>
        <v>3.1164075621283323E-2</v>
      </c>
      <c r="G133" s="169">
        <f>'USA Ret'!H133</f>
        <v>3.3641554965788814E-2</v>
      </c>
      <c r="H133" s="169">
        <f>'USA Ret'!I133</f>
        <v>8.3038336299190219E-2</v>
      </c>
      <c r="J133" s="137">
        <f t="shared" si="6"/>
        <v>4.828620332003327E-2</v>
      </c>
    </row>
    <row r="134" spans="1:10">
      <c r="A134">
        <v>131</v>
      </c>
      <c r="B134" s="3">
        <f>'USA Ret'!A134</f>
        <v>43949</v>
      </c>
      <c r="C134" s="169">
        <f>'USA Ret'!C134</f>
        <v>5.8885833070194205E-3</v>
      </c>
      <c r="D134" s="169">
        <f>'USA Ret'!D134</f>
        <v>-2.4688100870954948E-4</v>
      </c>
      <c r="E134" s="169">
        <f>'USA Ret'!E134</f>
        <v>2.8917674835302769E-2</v>
      </c>
      <c r="F134" s="169">
        <f>'USA Ret'!G134</f>
        <v>1.9063980896305243E-2</v>
      </c>
      <c r="G134" s="169">
        <f>'USA Ret'!H134</f>
        <v>1.1657111665386065E-2</v>
      </c>
      <c r="H134" s="169">
        <f>'USA Ret'!I134</f>
        <v>2.4815169119723993E-2</v>
      </c>
      <c r="J134" s="137">
        <f t="shared" ref="J134:J197" si="7">AVERAGE(C134:H134)</f>
        <v>1.5015939802504657E-2</v>
      </c>
    </row>
    <row r="135" spans="1:10">
      <c r="A135">
        <v>132</v>
      </c>
      <c r="B135" s="3">
        <f>'USA Ret'!A135</f>
        <v>43950</v>
      </c>
      <c r="C135" s="169">
        <f>'USA Ret'!C135</f>
        <v>9.0859510523657525E-2</v>
      </c>
      <c r="D135" s="169">
        <f>'USA Ret'!D135</f>
        <v>4.8449098257516386E-2</v>
      </c>
      <c r="E135" s="169">
        <f>'USA Ret'!E135</f>
        <v>3.6728137342650354E-2</v>
      </c>
      <c r="F135" s="169">
        <f>'USA Ret'!G135</f>
        <v>6.0527999013014699E-2</v>
      </c>
      <c r="G135" s="169">
        <f>'USA Ret'!H135</f>
        <v>2.4531060995983955E-2</v>
      </c>
      <c r="H135" s="169">
        <f>'USA Ret'!I135</f>
        <v>3.1026273563100681E-2</v>
      </c>
      <c r="J135" s="137">
        <f t="shared" si="7"/>
        <v>4.8687013282653929E-2</v>
      </c>
    </row>
    <row r="136" spans="1:10">
      <c r="A136">
        <v>133</v>
      </c>
      <c r="B136" s="3">
        <f>'USA Ret'!A136</f>
        <v>43951</v>
      </c>
      <c r="C136" s="169">
        <f>'USA Ret'!C136</f>
        <v>-7.0633266896907826E-2</v>
      </c>
      <c r="D136" s="169">
        <f>'USA Ret'!D136</f>
        <v>-3.1308606449777031E-2</v>
      </c>
      <c r="E136" s="169">
        <f>'USA Ret'!E136</f>
        <v>-3.8511361088226996E-2</v>
      </c>
      <c r="F136" s="169">
        <f>'USA Ret'!G136</f>
        <v>-3.4594582479582504E-2</v>
      </c>
      <c r="G136" s="169">
        <f>'USA Ret'!H136</f>
        <v>-2.9926393831435673E-2</v>
      </c>
      <c r="H136" s="169">
        <f>'USA Ret'!I136</f>
        <v>-5.5841442682824621E-2</v>
      </c>
      <c r="J136" s="137">
        <f t="shared" si="7"/>
        <v>-4.3469275571459111E-2</v>
      </c>
    </row>
    <row r="137" spans="1:10">
      <c r="A137">
        <v>134</v>
      </c>
      <c r="B137" s="3">
        <f>'USA Ret'!A137</f>
        <v>43952</v>
      </c>
      <c r="C137" s="169">
        <f>'USA Ret'!C137</f>
        <v>-7.3276305998649774E-2</v>
      </c>
      <c r="D137" s="169">
        <f>'USA Ret'!D137</f>
        <v>-4.6234013144500546E-3</v>
      </c>
      <c r="E137" s="169">
        <f>'USA Ret'!E137</f>
        <v>-4.9385137229612359E-2</v>
      </c>
      <c r="F137" s="169">
        <f>'USA Ret'!G137</f>
        <v>-3.1146695273079769E-2</v>
      </c>
      <c r="G137" s="169">
        <f>'USA Ret'!H137</f>
        <v>-3.9470422847945504E-2</v>
      </c>
      <c r="H137" s="169">
        <f>'USA Ret'!I137</f>
        <v>1.6376300473859393E-2</v>
      </c>
      <c r="J137" s="137">
        <f t="shared" si="7"/>
        <v>-3.0254277031646338E-2</v>
      </c>
    </row>
    <row r="138" spans="1:10">
      <c r="A138">
        <v>135</v>
      </c>
      <c r="B138" s="3">
        <f>'USA Ret'!A138</f>
        <v>43955</v>
      </c>
      <c r="C138" s="169">
        <f>'USA Ret'!C138</f>
        <v>2.8081397349800922E-2</v>
      </c>
      <c r="D138" s="169">
        <f>'USA Ret'!D138</f>
        <v>1.4623686482610376E-3</v>
      </c>
      <c r="E138" s="169">
        <f>'USA Ret'!E138</f>
        <v>-5.3268817431410043E-2</v>
      </c>
      <c r="F138" s="169">
        <f>'USA Ret'!G138</f>
        <v>8.7647069323575789E-3</v>
      </c>
      <c r="G138" s="169">
        <f>'USA Ret'!H138</f>
        <v>-1.6147045836764667E-2</v>
      </c>
      <c r="H138" s="169">
        <f>'USA Ret'!I138</f>
        <v>-8.2399531767066866E-2</v>
      </c>
      <c r="J138" s="137">
        <f t="shared" si="7"/>
        <v>-1.8917820350803673E-2</v>
      </c>
    </row>
    <row r="139" spans="1:10">
      <c r="A139">
        <v>136</v>
      </c>
      <c r="B139" s="3">
        <f>'USA Ret'!A139</f>
        <v>43956</v>
      </c>
      <c r="C139" s="169">
        <f>'USA Ret'!C139</f>
        <v>2.8953157058389991E-2</v>
      </c>
      <c r="D139" s="169">
        <f>'USA Ret'!D139</f>
        <v>-7.5787537682335902E-3</v>
      </c>
      <c r="E139" s="169">
        <f>'USA Ret'!E139</f>
        <v>1.2446867915081603E-2</v>
      </c>
      <c r="F139" s="169">
        <f>'USA Ret'!G139</f>
        <v>2.7233425646091079E-3</v>
      </c>
      <c r="G139" s="169">
        <f>'USA Ret'!H139</f>
        <v>2.6483066612501119E-2</v>
      </c>
      <c r="H139" s="169">
        <f>'USA Ret'!I139</f>
        <v>2.2979711376237273E-3</v>
      </c>
      <c r="J139" s="137">
        <f t="shared" si="7"/>
        <v>1.0887608586661992E-2</v>
      </c>
    </row>
    <row r="140" spans="1:10">
      <c r="A140">
        <v>137</v>
      </c>
      <c r="B140" s="3">
        <f>'USA Ret'!A140</f>
        <v>43957</v>
      </c>
      <c r="C140" s="169">
        <f>'USA Ret'!C140</f>
        <v>-7.628755011648769E-2</v>
      </c>
      <c r="D140" s="169">
        <f>'USA Ret'!D140</f>
        <v>-6.1538243646073344E-3</v>
      </c>
      <c r="E140" s="169">
        <f>'USA Ret'!E140</f>
        <v>-4.7326430971933571E-2</v>
      </c>
      <c r="F140" s="169">
        <f>'USA Ret'!G140</f>
        <v>-1.9011341957468179E-2</v>
      </c>
      <c r="G140" s="169">
        <f>'USA Ret'!H140</f>
        <v>-0.15343681741047205</v>
      </c>
      <c r="H140" s="169">
        <f>'USA Ret'!I140</f>
        <v>-9.2237394905838876E-3</v>
      </c>
      <c r="J140" s="137">
        <f t="shared" si="7"/>
        <v>-5.1906617385258778E-2</v>
      </c>
    </row>
    <row r="141" spans="1:10">
      <c r="A141">
        <v>138</v>
      </c>
      <c r="B141" s="3">
        <f>'USA Ret'!A141</f>
        <v>43958</v>
      </c>
      <c r="C141" s="169">
        <f>'USA Ret'!C141</f>
        <v>4.7815892936938865E-2</v>
      </c>
      <c r="D141" s="169">
        <f>'USA Ret'!D141</f>
        <v>1.0072614042330043E-2</v>
      </c>
      <c r="E141" s="169">
        <f>'USA Ret'!E141</f>
        <v>1.8262339724609243E-2</v>
      </c>
      <c r="F141" s="169">
        <f>'USA Ret'!G141</f>
        <v>2.3368733546816192E-2</v>
      </c>
      <c r="G141" s="169">
        <f>'USA Ret'!H141</f>
        <v>8.6095109622342181E-2</v>
      </c>
      <c r="H141" s="169">
        <f>'USA Ret'!I141</f>
        <v>0</v>
      </c>
      <c r="J141" s="137">
        <f t="shared" si="7"/>
        <v>3.0935781645506089E-2</v>
      </c>
    </row>
    <row r="142" spans="1:10">
      <c r="A142">
        <v>139</v>
      </c>
      <c r="B142" s="3">
        <f>'USA Ret'!A142</f>
        <v>43959</v>
      </c>
      <c r="C142" s="169">
        <f>'USA Ret'!C142</f>
        <v>4.632303656981928E-2</v>
      </c>
      <c r="D142" s="169">
        <f>'USA Ret'!D142</f>
        <v>3.1045680997392047E-2</v>
      </c>
      <c r="E142" s="169">
        <f>'USA Ret'!E142</f>
        <v>5.0958039376440369E-2</v>
      </c>
      <c r="F142" s="169">
        <f>'USA Ret'!G142</f>
        <v>4.1778109806948419E-2</v>
      </c>
      <c r="G142" s="169">
        <f>'USA Ret'!H142</f>
        <v>7.0336347780493608E-2</v>
      </c>
      <c r="H142" s="169">
        <f>'USA Ret'!I142</f>
        <v>1.9878330388687242E-2</v>
      </c>
      <c r="J142" s="137">
        <f t="shared" si="7"/>
        <v>4.3386590819963489E-2</v>
      </c>
    </row>
    <row r="143" spans="1:10">
      <c r="A143">
        <v>140</v>
      </c>
      <c r="B143" s="3">
        <f>'USA Ret'!A143</f>
        <v>43962</v>
      </c>
      <c r="C143" s="169">
        <f>'USA Ret'!C143</f>
        <v>-2.2070804331148792E-2</v>
      </c>
      <c r="D143" s="169">
        <f>'USA Ret'!D143</f>
        <v>-3.7913523468186307E-2</v>
      </c>
      <c r="E143" s="169">
        <f>'USA Ret'!E143</f>
        <v>7.6142336956739323E-3</v>
      </c>
      <c r="F143" s="169">
        <f>'USA Ret'!G143</f>
        <v>-1.2852630072479446E-2</v>
      </c>
      <c r="G143" s="169">
        <f>'USA Ret'!H143</f>
        <v>-4.2318162979410767E-2</v>
      </c>
      <c r="H143" s="169">
        <f>'USA Ret'!I143</f>
        <v>-3.8585033332871242E-2</v>
      </c>
      <c r="J143" s="137">
        <f t="shared" si="7"/>
        <v>-2.4354320081403771E-2</v>
      </c>
    </row>
    <row r="144" spans="1:10">
      <c r="A144">
        <v>141</v>
      </c>
      <c r="B144" s="3">
        <f>'USA Ret'!A144</f>
        <v>43963</v>
      </c>
      <c r="C144" s="169">
        <f>'USA Ret'!C144</f>
        <v>-2.3290048974208288E-2</v>
      </c>
      <c r="D144" s="169">
        <f>'USA Ret'!D144</f>
        <v>-4.0688712162876159E-2</v>
      </c>
      <c r="E144" s="169">
        <f>'USA Ret'!E144</f>
        <v>-4.525657135879535E-2</v>
      </c>
      <c r="F144" s="169">
        <f>'USA Ret'!G144</f>
        <v>-5.6196153764253923E-2</v>
      </c>
      <c r="G144" s="169">
        <f>'USA Ret'!H144</f>
        <v>-5.5901017386637358E-2</v>
      </c>
      <c r="H144" s="169">
        <f>'USA Ret'!I144</f>
        <v>-2.3081008696030098E-2</v>
      </c>
      <c r="J144" s="137">
        <f t="shared" si="7"/>
        <v>-4.0735585390466865E-2</v>
      </c>
    </row>
    <row r="145" spans="1:10">
      <c r="A145">
        <v>142</v>
      </c>
      <c r="B145" s="3">
        <f>'USA Ret'!A145</f>
        <v>43964</v>
      </c>
      <c r="C145" s="169">
        <f>'USA Ret'!C145</f>
        <v>-7.0212974889615656E-2</v>
      </c>
      <c r="D145" s="169">
        <f>'USA Ret'!D145</f>
        <v>-4.4288578791734048E-2</v>
      </c>
      <c r="E145" s="169">
        <f>'USA Ret'!E145</f>
        <v>-3.0895618342020769E-2</v>
      </c>
      <c r="F145" s="169">
        <f>'USA Ret'!G145</f>
        <v>-1.8318024523025927E-2</v>
      </c>
      <c r="G145" s="169">
        <f>'USA Ret'!H145</f>
        <v>-2.9167678503019885E-2</v>
      </c>
      <c r="H145" s="169">
        <f>'USA Ret'!I145</f>
        <v>-1.4598799421152636E-2</v>
      </c>
      <c r="J145" s="137">
        <f t="shared" si="7"/>
        <v>-3.4580279078428151E-2</v>
      </c>
    </row>
    <row r="146" spans="1:10">
      <c r="A146">
        <v>143</v>
      </c>
      <c r="B146" s="3">
        <f>'USA Ret'!A146</f>
        <v>43965</v>
      </c>
      <c r="C146" s="169">
        <f>'USA Ret'!C146</f>
        <v>2.2444209016837798E-2</v>
      </c>
      <c r="D146" s="169">
        <f>'USA Ret'!D146</f>
        <v>4.5448652626140923E-3</v>
      </c>
      <c r="E146" s="169">
        <f>'USA Ret'!E146</f>
        <v>2.2927465904429501E-2</v>
      </c>
      <c r="F146" s="169">
        <f>'USA Ret'!G146</f>
        <v>-3.1334701029582437E-3</v>
      </c>
      <c r="G146" s="169">
        <f>'USA Ret'!H146</f>
        <v>2.2657015167339829E-2</v>
      </c>
      <c r="H146" s="169">
        <f>'USA Ret'!I146</f>
        <v>-1.7305747097592566E-2</v>
      </c>
      <c r="J146" s="137">
        <f t="shared" si="7"/>
        <v>8.6890563584450676E-3</v>
      </c>
    </row>
    <row r="147" spans="1:10">
      <c r="A147">
        <v>144</v>
      </c>
      <c r="B147" s="3">
        <f>'USA Ret'!A147</f>
        <v>43966</v>
      </c>
      <c r="C147" s="169">
        <f>'USA Ret'!C147</f>
        <v>-2.8653719742625847E-2</v>
      </c>
      <c r="D147" s="169">
        <f>'USA Ret'!D147</f>
        <v>1.5352222032685093E-2</v>
      </c>
      <c r="E147" s="169">
        <f>'USA Ret'!E147</f>
        <v>-1.1397991531026969E-2</v>
      </c>
      <c r="F147" s="169">
        <f>'USA Ret'!G147</f>
        <v>1.9774646535199895E-2</v>
      </c>
      <c r="G147" s="169">
        <f>'USA Ret'!H147</f>
        <v>-4.299058169361188E-3</v>
      </c>
      <c r="H147" s="169">
        <f>'USA Ret'!I147</f>
        <v>-1.2547216052088528E-2</v>
      </c>
      <c r="J147" s="137">
        <f t="shared" si="7"/>
        <v>-3.6285194878695908E-3</v>
      </c>
    </row>
    <row r="148" spans="1:10">
      <c r="A148">
        <v>145</v>
      </c>
      <c r="B148" s="3">
        <f>'USA Ret'!A148</f>
        <v>43969</v>
      </c>
      <c r="C148" s="169">
        <f>'USA Ret'!C148</f>
        <v>0.13047720129778834</v>
      </c>
      <c r="D148" s="169">
        <f>'USA Ret'!D148</f>
        <v>7.0725116854100531E-2</v>
      </c>
      <c r="E148" s="169">
        <f>'USA Ret'!E148</f>
        <v>0.12651078932968199</v>
      </c>
      <c r="F148" s="169">
        <f>'USA Ret'!G148</f>
        <v>8.083848240379439E-2</v>
      </c>
      <c r="G148" s="169">
        <f>'USA Ret'!H148</f>
        <v>7.1574523579565258E-2</v>
      </c>
      <c r="H148" s="169">
        <f>'USA Ret'!I148</f>
        <v>8.7011376989629699E-2</v>
      </c>
      <c r="J148" s="137">
        <f t="shared" si="7"/>
        <v>9.4522915075760036E-2</v>
      </c>
    </row>
    <row r="149" spans="1:10">
      <c r="A149">
        <v>146</v>
      </c>
      <c r="B149" s="3">
        <f>'USA Ret'!A149</f>
        <v>43970</v>
      </c>
      <c r="C149" s="169">
        <f>'USA Ret'!C149</f>
        <v>-4.3768665411819466E-2</v>
      </c>
      <c r="D149" s="169">
        <f>'USA Ret'!D149</f>
        <v>-1.107436583665909E-2</v>
      </c>
      <c r="E149" s="169">
        <f>'USA Ret'!E149</f>
        <v>-3.1997991288883657E-2</v>
      </c>
      <c r="F149" s="169">
        <f>'USA Ret'!G149</f>
        <v>-1.5077007353660011E-2</v>
      </c>
      <c r="G149" s="169">
        <f>'USA Ret'!H149</f>
        <v>1.1519852105961598E-2</v>
      </c>
      <c r="H149" s="169">
        <f>'USA Ret'!I149</f>
        <v>-3.9344177564821496E-2</v>
      </c>
      <c r="J149" s="137">
        <f t="shared" si="7"/>
        <v>-2.162372589164702E-2</v>
      </c>
    </row>
    <row r="150" spans="1:10">
      <c r="A150">
        <v>147</v>
      </c>
      <c r="B150" s="3">
        <f>'USA Ret'!A150</f>
        <v>43971</v>
      </c>
      <c r="C150" s="169">
        <f>'USA Ret'!C150</f>
        <v>6.048457250682851E-2</v>
      </c>
      <c r="D150" s="169">
        <f>'USA Ret'!D150</f>
        <v>6.6593005132564191E-3</v>
      </c>
      <c r="E150" s="169">
        <f>'USA Ret'!E150</f>
        <v>5.5487022828735327E-2</v>
      </c>
      <c r="F150" s="169">
        <f>'USA Ret'!G150</f>
        <v>3.6264788899720263E-2</v>
      </c>
      <c r="G150" s="169">
        <f>'USA Ret'!H150</f>
        <v>-3.2231981343809731E-2</v>
      </c>
      <c r="H150" s="169">
        <f>'USA Ret'!I150</f>
        <v>3.1598205450166228E-2</v>
      </c>
      <c r="J150" s="137">
        <f t="shared" si="7"/>
        <v>2.6376984809149503E-2</v>
      </c>
    </row>
    <row r="151" spans="1:10">
      <c r="A151">
        <v>148</v>
      </c>
      <c r="B151" s="3">
        <f>'USA Ret'!A151</f>
        <v>43972</v>
      </c>
      <c r="C151" s="169">
        <f>'USA Ret'!C151</f>
        <v>-1.785562858140104E-2</v>
      </c>
      <c r="D151" s="169">
        <f>'USA Ret'!D151</f>
        <v>-1.6857080949074503E-2</v>
      </c>
      <c r="E151" s="169">
        <f>'USA Ret'!E151</f>
        <v>-5.2372002248539393E-3</v>
      </c>
      <c r="F151" s="169">
        <f>'USA Ret'!G151</f>
        <v>2.5254075336294564E-4</v>
      </c>
      <c r="G151" s="169">
        <f>'USA Ret'!H151</f>
        <v>4.548436337806758E-4</v>
      </c>
      <c r="H151" s="169">
        <f>'USA Ret'!I151</f>
        <v>2.2300039814300249E-2</v>
      </c>
      <c r="J151" s="137">
        <f t="shared" si="7"/>
        <v>-2.823747592314269E-3</v>
      </c>
    </row>
    <row r="152" spans="1:10">
      <c r="A152">
        <v>149</v>
      </c>
      <c r="B152" s="3">
        <f>'USA Ret'!A152</f>
        <v>43973</v>
      </c>
      <c r="C152" s="169">
        <f>'USA Ret'!C152</f>
        <v>9.6578820815271978E-3</v>
      </c>
      <c r="D152" s="169">
        <f>'USA Ret'!D152</f>
        <v>-1.3085308249559951E-2</v>
      </c>
      <c r="E152" s="169">
        <f>'USA Ret'!E152</f>
        <v>1.4480438797450692E-2</v>
      </c>
      <c r="F152" s="169">
        <f>'USA Ret'!G152</f>
        <v>-2.9990656389709776E-2</v>
      </c>
      <c r="G152" s="169">
        <f>'USA Ret'!H152</f>
        <v>-3.1880728380903597E-2</v>
      </c>
      <c r="H152" s="169">
        <f>'USA Ret'!I152</f>
        <v>1.6591632490078261E-2</v>
      </c>
      <c r="J152" s="137">
        <f t="shared" si="7"/>
        <v>-5.7044566085195274E-3</v>
      </c>
    </row>
    <row r="153" spans="1:10">
      <c r="A153">
        <v>150</v>
      </c>
      <c r="B153" s="3">
        <f>'USA Ret'!A153</f>
        <v>43977</v>
      </c>
      <c r="C153" s="169">
        <f>'USA Ret'!C153</f>
        <v>5.7183728932903369E-2</v>
      </c>
      <c r="D153" s="169">
        <f>'USA Ret'!D153</f>
        <v>5.0140130744048148E-2</v>
      </c>
      <c r="E153" s="169">
        <f>'USA Ret'!E153</f>
        <v>5.6455418437377947E-2</v>
      </c>
      <c r="F153" s="169">
        <f>'USA Ret'!G153</f>
        <v>4.9991267054090689E-2</v>
      </c>
      <c r="G153" s="169">
        <f>'USA Ret'!H153</f>
        <v>3.7775127449805615E-2</v>
      </c>
      <c r="H153" s="169">
        <f>'USA Ret'!I153</f>
        <v>7.3520129785424729E-2</v>
      </c>
      <c r="J153" s="137">
        <f t="shared" si="7"/>
        <v>5.4177633733941744E-2</v>
      </c>
    </row>
    <row r="154" spans="1:10">
      <c r="A154">
        <v>151</v>
      </c>
      <c r="B154" s="3">
        <f>'USA Ret'!A154</f>
        <v>43978</v>
      </c>
      <c r="C154" s="169">
        <f>'USA Ret'!C154</f>
        <v>5.0423819166887179E-2</v>
      </c>
      <c r="D154" s="169">
        <f>'USA Ret'!D154</f>
        <v>3.7588696506302206E-2</v>
      </c>
      <c r="E154" s="169">
        <f>'USA Ret'!E154</f>
        <v>2.3631625295183496E-2</v>
      </c>
      <c r="F154" s="169">
        <f>'USA Ret'!G154</f>
        <v>5.0439037611387301E-2</v>
      </c>
      <c r="G154" s="169">
        <f>'USA Ret'!H154</f>
        <v>1.1238618801063976E-2</v>
      </c>
      <c r="H154" s="169">
        <f>'USA Ret'!I154</f>
        <v>4.5508701472470998E-2</v>
      </c>
      <c r="J154" s="137">
        <f t="shared" si="7"/>
        <v>3.6471749808882521E-2</v>
      </c>
    </row>
    <row r="155" spans="1:10">
      <c r="A155">
        <v>152</v>
      </c>
      <c r="B155" s="3">
        <f>'USA Ret'!A155</f>
        <v>43979</v>
      </c>
      <c r="C155" s="169">
        <f>'USA Ret'!C155</f>
        <v>-2.7092904770562899E-2</v>
      </c>
      <c r="D155" s="169">
        <f>'USA Ret'!D155</f>
        <v>-1.2843073974941966E-2</v>
      </c>
      <c r="E155" s="169">
        <f>'USA Ret'!E155</f>
        <v>-3.5110286051107442E-2</v>
      </c>
      <c r="F155" s="169">
        <f>'USA Ret'!G155</f>
        <v>-1.9247322644627897E-2</v>
      </c>
      <c r="G155" s="169">
        <f>'USA Ret'!H155</f>
        <v>7.1269701027007982E-3</v>
      </c>
      <c r="H155" s="169">
        <f>'USA Ret'!I155</f>
        <v>5.9583095836306249E-3</v>
      </c>
      <c r="J155" s="137">
        <f t="shared" si="7"/>
        <v>-1.3534717959151461E-2</v>
      </c>
    </row>
    <row r="156" spans="1:10">
      <c r="A156">
        <v>153</v>
      </c>
      <c r="B156" s="3">
        <f>'USA Ret'!A156</f>
        <v>43980</v>
      </c>
      <c r="C156" s="169">
        <f>'USA Ret'!C156</f>
        <v>0</v>
      </c>
      <c r="D156" s="169">
        <f>'USA Ret'!D156</f>
        <v>-6.8388741493218396E-3</v>
      </c>
      <c r="E156" s="169">
        <f>'USA Ret'!E156</f>
        <v>-2.2015763212017074E-3</v>
      </c>
      <c r="F156" s="169">
        <f>'USA Ret'!G156</f>
        <v>-1.4406274532959818E-3</v>
      </c>
      <c r="G156" s="169">
        <f>'USA Ret'!H156</f>
        <v>-1.8365588903764597E-2</v>
      </c>
      <c r="H156" s="169">
        <f>'USA Ret'!I156</f>
        <v>-1.9327492665765098E-2</v>
      </c>
      <c r="J156" s="137">
        <f t="shared" si="7"/>
        <v>-8.0290265822248706E-3</v>
      </c>
    </row>
    <row r="157" spans="1:10">
      <c r="A157">
        <v>154</v>
      </c>
      <c r="B157" s="3">
        <f>'USA Ret'!A157</f>
        <v>43983</v>
      </c>
      <c r="C157" s="169">
        <f>'USA Ret'!C157</f>
        <v>1.0427551840045009E-2</v>
      </c>
      <c r="D157" s="169">
        <f>'USA Ret'!D157</f>
        <v>4.7214169106229451E-3</v>
      </c>
      <c r="E157" s="169">
        <f>'USA Ret'!E157</f>
        <v>1.5309326787179656E-2</v>
      </c>
      <c r="F157" s="169">
        <f>'USA Ret'!G157</f>
        <v>-1.5008727126243376E-2</v>
      </c>
      <c r="G157" s="169">
        <f>'USA Ret'!H157</f>
        <v>-8.1706888924180654E-3</v>
      </c>
      <c r="H157" s="169">
        <f>'USA Ret'!I157</f>
        <v>4.0295554860016423E-3</v>
      </c>
      <c r="J157" s="137">
        <f t="shared" si="7"/>
        <v>1.8847391675313018E-3</v>
      </c>
    </row>
    <row r="158" spans="1:10">
      <c r="A158">
        <v>155</v>
      </c>
      <c r="B158" s="3">
        <f>'USA Ret'!A158</f>
        <v>43984</v>
      </c>
      <c r="C158" s="169">
        <f>'USA Ret'!C158</f>
        <v>6.0771114430526303E-2</v>
      </c>
      <c r="D158" s="169">
        <f>'USA Ret'!D158</f>
        <v>1.7972266217950679E-2</v>
      </c>
      <c r="E158" s="169">
        <f>'USA Ret'!E158</f>
        <v>2.4123350676371974E-2</v>
      </c>
      <c r="F158" s="169">
        <f>'USA Ret'!G158</f>
        <v>1.2362331433130192E-2</v>
      </c>
      <c r="G158" s="169">
        <f>'USA Ret'!H158</f>
        <v>2.4314473015815553E-2</v>
      </c>
      <c r="H158" s="169">
        <f>'USA Ret'!I158</f>
        <v>1.4637653233688045E-2</v>
      </c>
      <c r="J158" s="137">
        <f t="shared" si="7"/>
        <v>2.5696864834580457E-2</v>
      </c>
    </row>
    <row r="159" spans="1:10">
      <c r="A159">
        <v>156</v>
      </c>
      <c r="B159" s="3">
        <f>'USA Ret'!A159</f>
        <v>43985</v>
      </c>
      <c r="C159" s="169">
        <f>'USA Ret'!C159</f>
        <v>2.4683043322450565E-2</v>
      </c>
      <c r="D159" s="169">
        <f>'USA Ret'!D159</f>
        <v>1.9925012760784174E-2</v>
      </c>
      <c r="E159" s="169">
        <f>'USA Ret'!E159</f>
        <v>1.5877588829998942E-3</v>
      </c>
      <c r="F159" s="169">
        <f>'USA Ret'!G159</f>
        <v>3.3170486509300746E-2</v>
      </c>
      <c r="G159" s="169">
        <f>'USA Ret'!H159</f>
        <v>1.0179374566956679E-2</v>
      </c>
      <c r="H159" s="169">
        <f>'USA Ret'!I159</f>
        <v>9.8068531293644318E-2</v>
      </c>
      <c r="J159" s="137">
        <f t="shared" si="7"/>
        <v>3.1269034556022729E-2</v>
      </c>
    </row>
    <row r="160" spans="1:10">
      <c r="A160">
        <v>157</v>
      </c>
      <c r="B160" s="3">
        <f>'USA Ret'!A160</f>
        <v>43986</v>
      </c>
      <c r="C160" s="169">
        <f>'USA Ret'!C160</f>
        <v>5.737001682308001E-2</v>
      </c>
      <c r="D160" s="169">
        <f>'USA Ret'!D160</f>
        <v>1.2170619652856693E-2</v>
      </c>
      <c r="E160" s="169">
        <f>'USA Ret'!E160</f>
        <v>3.0210679200747222E-2</v>
      </c>
      <c r="F160" s="169">
        <f>'USA Ret'!G160</f>
        <v>2.7128103729885441E-2</v>
      </c>
      <c r="G160" s="169">
        <f>'USA Ret'!H160</f>
        <v>1.5727740773639975E-2</v>
      </c>
      <c r="H160" s="169">
        <f>'USA Ret'!I160</f>
        <v>2.5422474655963517E-2</v>
      </c>
      <c r="J160" s="137">
        <f t="shared" si="7"/>
        <v>2.8004939139362139E-2</v>
      </c>
    </row>
    <row r="161" spans="1:10">
      <c r="A161">
        <v>158</v>
      </c>
      <c r="B161" s="3">
        <f>'USA Ret'!A161</f>
        <v>43987</v>
      </c>
      <c r="C161" s="169">
        <f>'USA Ret'!C161</f>
        <v>4.6560949312947686E-2</v>
      </c>
      <c r="D161" s="169">
        <f>'USA Ret'!D161</f>
        <v>1.8422493285124845E-2</v>
      </c>
      <c r="E161" s="169">
        <f>'USA Ret'!E161</f>
        <v>1.1731710946633778E-2</v>
      </c>
      <c r="F161" s="169">
        <f>'USA Ret'!G161</f>
        <v>2.3535795481606083E-2</v>
      </c>
      <c r="G161" s="169">
        <f>'USA Ret'!H161</f>
        <v>5.3177041599355504E-2</v>
      </c>
      <c r="H161" s="169">
        <f>'USA Ret'!I161</f>
        <v>3.6680388207649288E-2</v>
      </c>
      <c r="J161" s="137">
        <f t="shared" si="7"/>
        <v>3.1684729805552869E-2</v>
      </c>
    </row>
    <row r="162" spans="1:10">
      <c r="A162">
        <v>159</v>
      </c>
      <c r="B162" s="3">
        <f>'USA Ret'!A162</f>
        <v>43990</v>
      </c>
      <c r="C162" s="169">
        <f>'USA Ret'!C162</f>
        <v>2.4922865228710133E-2</v>
      </c>
      <c r="D162" s="169">
        <f>'USA Ret'!D162</f>
        <v>4.3970862815255972E-4</v>
      </c>
      <c r="E162" s="169">
        <f>'USA Ret'!E162</f>
        <v>9.0864402190458677E-3</v>
      </c>
      <c r="F162" s="169">
        <f>'USA Ret'!G162</f>
        <v>2.0610193895322673E-2</v>
      </c>
      <c r="G162" s="169">
        <f>'USA Ret'!H162</f>
        <v>1.7923146660463421E-2</v>
      </c>
      <c r="H162" s="169">
        <f>'USA Ret'!I162</f>
        <v>-1.6454271939170508E-2</v>
      </c>
      <c r="J162" s="137">
        <f t="shared" si="7"/>
        <v>9.4213471154206904E-3</v>
      </c>
    </row>
    <row r="163" spans="1:10">
      <c r="A163">
        <v>160</v>
      </c>
      <c r="B163" s="3">
        <f>'USA Ret'!A163</f>
        <v>43991</v>
      </c>
      <c r="C163" s="169">
        <f>'USA Ret'!C163</f>
        <v>-3.8229957391792475E-2</v>
      </c>
      <c r="D163" s="169">
        <f>'USA Ret'!D163</f>
        <v>-2.7637154010350971E-2</v>
      </c>
      <c r="E163" s="169">
        <f>'USA Ret'!E163</f>
        <v>-2.8027272919133102E-2</v>
      </c>
      <c r="F163" s="169">
        <f>'USA Ret'!G163</f>
        <v>-2.8170836858412446E-2</v>
      </c>
      <c r="G163" s="169">
        <f>'USA Ret'!H163</f>
        <v>-2.8667059696588799E-2</v>
      </c>
      <c r="H163" s="169">
        <f>'USA Ret'!I163</f>
        <v>-2.2908944071079887E-3</v>
      </c>
      <c r="J163" s="137">
        <f t="shared" si="7"/>
        <v>-2.5503862547230968E-2</v>
      </c>
    </row>
    <row r="164" spans="1:10">
      <c r="A164">
        <v>161</v>
      </c>
      <c r="B164" s="3">
        <f>'USA Ret'!A164</f>
        <v>43992</v>
      </c>
      <c r="C164" s="169">
        <f>'USA Ret'!C164</f>
        <v>-4.0474034015750192E-2</v>
      </c>
      <c r="D164" s="169">
        <f>'USA Ret'!D164</f>
        <v>-3.3956675557833002E-3</v>
      </c>
      <c r="E164" s="169">
        <f>'USA Ret'!E164</f>
        <v>-9.8677534021893581E-3</v>
      </c>
      <c r="F164" s="169">
        <f>'USA Ret'!G164</f>
        <v>-4.6838928132315119E-2</v>
      </c>
      <c r="G164" s="169">
        <f>'USA Ret'!H164</f>
        <v>-3.7460873151576204E-3</v>
      </c>
      <c r="H164" s="169">
        <f>'USA Ret'!I164</f>
        <v>-1.7351620993706535E-2</v>
      </c>
      <c r="J164" s="137">
        <f t="shared" si="7"/>
        <v>-2.027901523581702E-2</v>
      </c>
    </row>
    <row r="165" spans="1:10">
      <c r="A165">
        <v>162</v>
      </c>
      <c r="B165" s="3">
        <f>'USA Ret'!A165</f>
        <v>43993</v>
      </c>
      <c r="C165" s="169">
        <f>'USA Ret'!C165</f>
        <v>-7.1908653291388361E-2</v>
      </c>
      <c r="D165" s="169">
        <f>'USA Ret'!D165</f>
        <v>-0.10611661780135923</v>
      </c>
      <c r="E165" s="169">
        <f>'USA Ret'!E165</f>
        <v>-7.5876004029162794E-2</v>
      </c>
      <c r="F165" s="169">
        <f>'USA Ret'!G165</f>
        <v>-0.10211691480961051</v>
      </c>
      <c r="G165" s="169">
        <f>'USA Ret'!H165</f>
        <v>-9.7146721227555299E-2</v>
      </c>
      <c r="H165" s="169">
        <f>'USA Ret'!I165</f>
        <v>-9.7354216201331681E-2</v>
      </c>
      <c r="J165" s="137">
        <f t="shared" si="7"/>
        <v>-9.1753187893401311E-2</v>
      </c>
    </row>
    <row r="166" spans="1:10">
      <c r="A166">
        <v>163</v>
      </c>
      <c r="B166" s="3">
        <f>'USA Ret'!A166</f>
        <v>43994</v>
      </c>
      <c r="C166" s="169">
        <f>'USA Ret'!C166</f>
        <v>3.1614858126648639E-2</v>
      </c>
      <c r="D166" s="169">
        <f>'USA Ret'!D166</f>
        <v>3.8095183448327519E-2</v>
      </c>
      <c r="E166" s="169">
        <f>'USA Ret'!E166</f>
        <v>2.375393632754946E-2</v>
      </c>
      <c r="F166" s="169">
        <f>'USA Ret'!G166</f>
        <v>2.7342951158874463E-2</v>
      </c>
      <c r="G166" s="169">
        <f>'USA Ret'!H166</f>
        <v>2.7647399316552652E-2</v>
      </c>
      <c r="H166" s="169">
        <f>'USA Ret'!I166</f>
        <v>-5.1579740402684249E-3</v>
      </c>
      <c r="J166" s="137">
        <f t="shared" si="7"/>
        <v>2.388272572294738E-2</v>
      </c>
    </row>
    <row r="167" spans="1:10">
      <c r="A167">
        <v>164</v>
      </c>
      <c r="B167" s="3">
        <f>'USA Ret'!A167</f>
        <v>43997</v>
      </c>
      <c r="C167" s="169">
        <f>'USA Ret'!C167</f>
        <v>2.4223315079204565E-2</v>
      </c>
      <c r="D167" s="169">
        <f>'USA Ret'!D167</f>
        <v>1.7324723152335252E-2</v>
      </c>
      <c r="E167" s="169">
        <f>'USA Ret'!E167</f>
        <v>3.1141556378433907E-2</v>
      </c>
      <c r="F167" s="169">
        <f>'USA Ret'!G167</f>
        <v>1.6996147286118157E-2</v>
      </c>
      <c r="G167" s="169">
        <f>'USA Ret'!H167</f>
        <v>8.4576072877532039E-3</v>
      </c>
      <c r="H167" s="169">
        <f>'USA Ret'!I167</f>
        <v>9.0090699423659108E-3</v>
      </c>
      <c r="J167" s="137">
        <f t="shared" si="7"/>
        <v>1.7858736521035166E-2</v>
      </c>
    </row>
    <row r="168" spans="1:10">
      <c r="A168">
        <v>165</v>
      </c>
      <c r="B168" s="3">
        <f>'USA Ret'!A168</f>
        <v>43998</v>
      </c>
      <c r="C168" s="169">
        <f>'USA Ret'!C168</f>
        <v>1.4257160604132641E-2</v>
      </c>
      <c r="D168" s="169">
        <f>'USA Ret'!D168</f>
        <v>6.1746643612912433E-2</v>
      </c>
      <c r="E168" s="169">
        <f>'USA Ret'!E168</f>
        <v>2.9678774408423394E-2</v>
      </c>
      <c r="F168" s="169">
        <f>'USA Ret'!G168</f>
        <v>2.1817249796518771E-2</v>
      </c>
      <c r="G168" s="169">
        <f>'USA Ret'!H168</f>
        <v>2.9266139509125256E-2</v>
      </c>
      <c r="H168" s="169">
        <f>'USA Ret'!I168</f>
        <v>0</v>
      </c>
      <c r="J168" s="137">
        <f t="shared" si="7"/>
        <v>2.6127661321852083E-2</v>
      </c>
    </row>
    <row r="169" spans="1:10">
      <c r="A169">
        <v>166</v>
      </c>
      <c r="B169" s="3">
        <f>'USA Ret'!A169</f>
        <v>43999</v>
      </c>
      <c r="C169" s="169">
        <f>'USA Ret'!C169</f>
        <v>-1.646876545527725E-2</v>
      </c>
      <c r="D169" s="169">
        <f>'USA Ret'!D169</f>
        <v>-1.332007958150039E-2</v>
      </c>
      <c r="E169" s="169">
        <f>'USA Ret'!E169</f>
        <v>-2.3779024553187981E-2</v>
      </c>
      <c r="F169" s="169">
        <f>'USA Ret'!G169</f>
        <v>-2.5044237383318752E-2</v>
      </c>
      <c r="G169" s="169">
        <f>'USA Ret'!H169</f>
        <v>-3.5937281481761917E-2</v>
      </c>
      <c r="H169" s="169">
        <f>'USA Ret'!I169</f>
        <v>6.4040988419924462E-4</v>
      </c>
      <c r="J169" s="137">
        <f t="shared" si="7"/>
        <v>-1.8984829761807837E-2</v>
      </c>
    </row>
    <row r="170" spans="1:10">
      <c r="A170">
        <v>167</v>
      </c>
      <c r="B170" s="3">
        <f>'USA Ret'!A170</f>
        <v>44000</v>
      </c>
      <c r="C170" s="169">
        <f>'USA Ret'!C170</f>
        <v>-7.0357627197218274E-3</v>
      </c>
      <c r="D170" s="169">
        <f>'USA Ret'!D170</f>
        <v>-1.0968931081124619E-2</v>
      </c>
      <c r="E170" s="169">
        <f>'USA Ret'!E170</f>
        <v>-2.2169046350343672E-2</v>
      </c>
      <c r="F170" s="169">
        <f>'USA Ret'!G170</f>
        <v>-1.3517128170117639E-2</v>
      </c>
      <c r="G170" s="169">
        <f>'USA Ret'!H170</f>
        <v>4.896565302527375E-3</v>
      </c>
      <c r="H170" s="169">
        <f>'USA Ret'!I170</f>
        <v>1.2795907056252546E-3</v>
      </c>
      <c r="J170" s="137">
        <f t="shared" si="7"/>
        <v>-7.9191187188591868E-3</v>
      </c>
    </row>
    <row r="171" spans="1:10">
      <c r="A171">
        <v>168</v>
      </c>
      <c r="B171" s="3">
        <f>'USA Ret'!A171</f>
        <v>44001</v>
      </c>
      <c r="C171" s="169">
        <f>'USA Ret'!C171</f>
        <v>1.913932941616656E-2</v>
      </c>
      <c r="D171" s="169">
        <f>'USA Ret'!D171</f>
        <v>-1.902169268686087E-2</v>
      </c>
      <c r="E171" s="169">
        <f>'USA Ret'!E171</f>
        <v>1.6388045289074636E-3</v>
      </c>
      <c r="F171" s="169">
        <f>'USA Ret'!G171</f>
        <v>-3.9059452368359046E-2</v>
      </c>
      <c r="G171" s="169">
        <f>'USA Ret'!H171</f>
        <v>2.6607299165679896E-3</v>
      </c>
      <c r="H171" s="169">
        <f>'USA Ret'!I171</f>
        <v>2.774452863365522E-2</v>
      </c>
      <c r="J171" s="137">
        <f t="shared" si="7"/>
        <v>-1.1496254266537803E-3</v>
      </c>
    </row>
    <row r="172" spans="1:10">
      <c r="A172">
        <v>169</v>
      </c>
      <c r="B172" s="3">
        <f>'USA Ret'!A172</f>
        <v>44004</v>
      </c>
      <c r="C172" s="169">
        <f>'USA Ret'!C172</f>
        <v>5.4669076260477031E-4</v>
      </c>
      <c r="D172" s="169">
        <f>'USA Ret'!D172</f>
        <v>-9.4118758136154234E-3</v>
      </c>
      <c r="E172" s="169">
        <f>'USA Ret'!E172</f>
        <v>-4.9248242081879673E-3</v>
      </c>
      <c r="F172" s="169">
        <f>'USA Ret'!G172</f>
        <v>1.4051742087468779E-2</v>
      </c>
      <c r="G172" s="169">
        <f>'USA Ret'!H172</f>
        <v>3.9778456209091286E-3</v>
      </c>
      <c r="H172" s="169">
        <f>'USA Ret'!I172</f>
        <v>1.3588782712201378E-2</v>
      </c>
      <c r="J172" s="137">
        <f t="shared" si="7"/>
        <v>2.9713935268967776E-3</v>
      </c>
    </row>
    <row r="173" spans="1:10">
      <c r="A173">
        <v>170</v>
      </c>
      <c r="B173" s="3">
        <f>'USA Ret'!A173</f>
        <v>44005</v>
      </c>
      <c r="C173" s="169">
        <f>'USA Ret'!C173</f>
        <v>-4.1989597915691283E-3</v>
      </c>
      <c r="D173" s="169">
        <f>'USA Ret'!D173</f>
        <v>-1.8929941335082067E-3</v>
      </c>
      <c r="E173" s="169">
        <f>'USA Ret'!E173</f>
        <v>3.2860196792805232E-3</v>
      </c>
      <c r="F173" s="169">
        <f>'USA Ret'!G173</f>
        <v>7.7492092101929492E-4</v>
      </c>
      <c r="G173" s="169">
        <f>'USA Ret'!H173</f>
        <v>1.3225136849418886E-3</v>
      </c>
      <c r="H173" s="169">
        <f>'USA Ret'!I173</f>
        <v>2.7830048590915535E-2</v>
      </c>
      <c r="J173" s="137">
        <f t="shared" si="7"/>
        <v>4.520258158513318E-3</v>
      </c>
    </row>
    <row r="174" spans="1:10">
      <c r="A174">
        <v>171</v>
      </c>
      <c r="B174" s="3">
        <f>'USA Ret'!A174</f>
        <v>44006</v>
      </c>
      <c r="C174" s="169">
        <f>'USA Ret'!C174</f>
        <v>-3.8986590914977602E-2</v>
      </c>
      <c r="D174" s="169">
        <f>'USA Ret'!D174</f>
        <v>-3.7403408566111018E-2</v>
      </c>
      <c r="E174" s="169">
        <f>'USA Ret'!E174</f>
        <v>-4.0161657806392151E-2</v>
      </c>
      <c r="F174" s="169">
        <f>'USA Ret'!G174</f>
        <v>-2.2719366181458842E-2</v>
      </c>
      <c r="G174" s="169">
        <f>'USA Ret'!H174</f>
        <v>-3.0868025032863112E-2</v>
      </c>
      <c r="H174" s="169">
        <f>'USA Ret'!I174</f>
        <v>-3.275010801895311E-2</v>
      </c>
      <c r="J174" s="137">
        <f t="shared" si="7"/>
        <v>-3.3814859420125978E-2</v>
      </c>
    </row>
    <row r="175" spans="1:10">
      <c r="A175">
        <v>172</v>
      </c>
      <c r="B175" s="3">
        <f>'USA Ret'!A175</f>
        <v>44007</v>
      </c>
      <c r="C175" s="169">
        <f>'USA Ret'!C175</f>
        <v>2.4613761240758477E-2</v>
      </c>
      <c r="D175" s="169">
        <f>'USA Ret'!D175</f>
        <v>1.8273137233809834E-2</v>
      </c>
      <c r="E175" s="169">
        <f>'USA Ret'!E175</f>
        <v>1.4689537585385463E-2</v>
      </c>
      <c r="F175" s="169">
        <f>'USA Ret'!G175</f>
        <v>3.0179226663418095E-2</v>
      </c>
      <c r="G175" s="169">
        <f>'USA Ret'!H175</f>
        <v>3.175333365240722E-3</v>
      </c>
      <c r="H175" s="169">
        <f>'USA Ret'!I175</f>
        <v>2.7365709727718859E-2</v>
      </c>
      <c r="J175" s="137">
        <f t="shared" si="7"/>
        <v>1.9716117636055245E-2</v>
      </c>
    </row>
    <row r="176" spans="1:10">
      <c r="A176">
        <v>173</v>
      </c>
      <c r="B176" s="3">
        <f>'USA Ret'!A176</f>
        <v>44008</v>
      </c>
      <c r="C176" s="169">
        <f>'USA Ret'!C176</f>
        <v>-2.2523478745101487E-2</v>
      </c>
      <c r="D176" s="169">
        <f>'USA Ret'!D176</f>
        <v>-1.9995827131077219E-2</v>
      </c>
      <c r="E176" s="169">
        <f>'USA Ret'!E176</f>
        <v>-1.014670223393207E-2</v>
      </c>
      <c r="F176" s="169">
        <f>'USA Ret'!G176</f>
        <v>4.602420492259578E-3</v>
      </c>
      <c r="G176" s="169">
        <f>'USA Ret'!H176</f>
        <v>-2.5689547438252559E-2</v>
      </c>
      <c r="H176" s="169">
        <f>'USA Ret'!I176</f>
        <v>-1.4501764713526037E-2</v>
      </c>
      <c r="J176" s="137">
        <f t="shared" si="7"/>
        <v>-1.4709149961604967E-2</v>
      </c>
    </row>
    <row r="177" spans="1:10">
      <c r="A177">
        <v>174</v>
      </c>
      <c r="B177" s="3">
        <f>'USA Ret'!A177</f>
        <v>44011</v>
      </c>
      <c r="C177" s="169">
        <f>'USA Ret'!C177</f>
        <v>2.6043583839519706E-2</v>
      </c>
      <c r="D177" s="169">
        <f>'USA Ret'!D177</f>
        <v>1.7337795113246544E-2</v>
      </c>
      <c r="E177" s="169">
        <f>'USA Ret'!E177</f>
        <v>8.4625961732018706E-3</v>
      </c>
      <c r="F177" s="169">
        <f>'USA Ret'!G177</f>
        <v>2.9410206662317966E-2</v>
      </c>
      <c r="G177" s="169">
        <f>'USA Ret'!H177</f>
        <v>2.2968437883625379E-2</v>
      </c>
      <c r="H177" s="169">
        <f>'USA Ret'!I177</f>
        <v>4.8123333186370292E-2</v>
      </c>
      <c r="J177" s="137">
        <f t="shared" si="7"/>
        <v>2.5390992143046961E-2</v>
      </c>
    </row>
    <row r="178" spans="1:10">
      <c r="A178">
        <v>175</v>
      </c>
      <c r="B178" s="3">
        <f>'USA Ret'!A178</f>
        <v>44012</v>
      </c>
      <c r="C178" s="169">
        <f>'USA Ret'!C178</f>
        <v>-7.7979630440418168E-3</v>
      </c>
      <c r="D178" s="169">
        <f>'USA Ret'!D178</f>
        <v>1.2392332995840388E-2</v>
      </c>
      <c r="E178" s="169">
        <f>'USA Ret'!E178</f>
        <v>9.505366210471133E-3</v>
      </c>
      <c r="F178" s="169">
        <f>'USA Ret'!G178</f>
        <v>2.6642061061364439E-2</v>
      </c>
      <c r="G178" s="169">
        <f>'USA Ret'!H178</f>
        <v>3.437074821271191E-2</v>
      </c>
      <c r="H178" s="169">
        <f>'USA Ret'!I178</f>
        <v>8.0877970642981092E-3</v>
      </c>
      <c r="J178" s="137">
        <f t="shared" si="7"/>
        <v>1.3866723750107357E-2</v>
      </c>
    </row>
    <row r="179" spans="1:10">
      <c r="A179">
        <v>176</v>
      </c>
      <c r="B179" s="3">
        <f>'USA Ret'!A179</f>
        <v>44013</v>
      </c>
      <c r="C179" s="169">
        <f>'USA Ret'!C179</f>
        <v>-1.3700191769523635E-2</v>
      </c>
      <c r="D179" s="169">
        <f>'USA Ret'!D179</f>
        <v>-2.5187833991909454E-2</v>
      </c>
      <c r="E179" s="169">
        <f>'USA Ret'!E179</f>
        <v>-2.764632806696438E-2</v>
      </c>
      <c r="F179" s="169">
        <f>'USA Ret'!G179</f>
        <v>-1.8009627802001091E-2</v>
      </c>
      <c r="G179" s="169">
        <f>'USA Ret'!H179</f>
        <v>-1.7707435240730193E-2</v>
      </c>
      <c r="H179" s="169">
        <f>'USA Ret'!I179</f>
        <v>-6.9283766445631641E-3</v>
      </c>
      <c r="J179" s="137">
        <f t="shared" si="7"/>
        <v>-1.8196632252615318E-2</v>
      </c>
    </row>
    <row r="180" spans="1:10">
      <c r="A180">
        <v>177</v>
      </c>
      <c r="B180" s="3">
        <f>'USA Ret'!A180</f>
        <v>44014</v>
      </c>
      <c r="C180" s="169">
        <f>'USA Ret'!C180</f>
        <v>2.4268519279174904E-2</v>
      </c>
      <c r="D180" s="169">
        <f>'USA Ret'!D180</f>
        <v>2.4946266172470154E-2</v>
      </c>
      <c r="E180" s="169">
        <f>'USA Ret'!E180</f>
        <v>2.2625285950141814E-2</v>
      </c>
      <c r="F180" s="169">
        <f>'USA Ret'!G180</f>
        <v>8.8020295811700767E-3</v>
      </c>
      <c r="G180" s="169">
        <f>'USA Ret'!H180</f>
        <v>4.4651650666487942E-4</v>
      </c>
      <c r="H180" s="169">
        <f>'USA Ret'!I180</f>
        <v>-3.482243696341415E-3</v>
      </c>
      <c r="J180" s="137">
        <f t="shared" si="7"/>
        <v>1.2934395632213403E-2</v>
      </c>
    </row>
    <row r="181" spans="1:10">
      <c r="A181">
        <v>178</v>
      </c>
      <c r="B181" s="3">
        <f>'USA Ret'!A181</f>
        <v>44018</v>
      </c>
      <c r="C181" s="169">
        <f>'USA Ret'!C181</f>
        <v>1.1005230686245055E-2</v>
      </c>
      <c r="D181" s="169">
        <f>'USA Ret'!D181</f>
        <v>6.0205709446805103E-3</v>
      </c>
      <c r="E181" s="169">
        <f>'USA Ret'!E181</f>
        <v>1.4436739845388282E-2</v>
      </c>
      <c r="F181" s="169">
        <f>'USA Ret'!G181</f>
        <v>3.0683090373597698E-2</v>
      </c>
      <c r="G181" s="169">
        <f>'USA Ret'!H181</f>
        <v>1.4624650408618219E-2</v>
      </c>
      <c r="H181" s="169">
        <f>'USA Ret'!I181</f>
        <v>1.3283417572988988E-2</v>
      </c>
      <c r="J181" s="137">
        <f t="shared" si="7"/>
        <v>1.5008949971919794E-2</v>
      </c>
    </row>
    <row r="182" spans="1:10">
      <c r="A182">
        <v>179</v>
      </c>
      <c r="B182" s="3">
        <f>'USA Ret'!A182</f>
        <v>44019</v>
      </c>
      <c r="C182" s="169">
        <f>'USA Ret'!C182</f>
        <v>-1.878161103354254E-2</v>
      </c>
      <c r="D182" s="169">
        <f>'USA Ret'!D182</f>
        <v>-1.1348704649765744E-2</v>
      </c>
      <c r="E182" s="169">
        <f>'USA Ret'!E182</f>
        <v>-2.229746799335414E-2</v>
      </c>
      <c r="F182" s="169">
        <f>'USA Ret'!G182</f>
        <v>-2.485784444079019E-2</v>
      </c>
      <c r="G182" s="169">
        <f>'USA Ret'!H182</f>
        <v>-1.1059633182745148E-2</v>
      </c>
      <c r="H182" s="169">
        <f>'USA Ret'!I182</f>
        <v>-1.096059429638257E-2</v>
      </c>
      <c r="J182" s="137">
        <f t="shared" si="7"/>
        <v>-1.655097593276339E-2</v>
      </c>
    </row>
    <row r="183" spans="1:10">
      <c r="A183">
        <v>180</v>
      </c>
      <c r="B183" s="3">
        <f>'USA Ret'!A183</f>
        <v>44020</v>
      </c>
      <c r="C183" s="169">
        <f>'USA Ret'!C183</f>
        <v>-1.8383581230771745E-2</v>
      </c>
      <c r="D183" s="169">
        <f>'USA Ret'!D183</f>
        <v>-3.760964788526186E-2</v>
      </c>
      <c r="E183" s="169">
        <f>'USA Ret'!E183</f>
        <v>-2.2806005725498919E-2</v>
      </c>
      <c r="F183" s="169">
        <f>'USA Ret'!G183</f>
        <v>1.2092577226969301E-3</v>
      </c>
      <c r="G183" s="169">
        <f>'USA Ret'!H183</f>
        <v>-1.8860011847598397E-2</v>
      </c>
      <c r="H183" s="169">
        <f>'USA Ret'!I183</f>
        <v>-1.1668685148932927E-2</v>
      </c>
      <c r="J183" s="137">
        <f t="shared" si="7"/>
        <v>-1.8019779019227817E-2</v>
      </c>
    </row>
    <row r="184" spans="1:10">
      <c r="A184">
        <v>181</v>
      </c>
      <c r="B184" s="3">
        <f>'USA Ret'!A184</f>
        <v>44021</v>
      </c>
      <c r="C184" s="169">
        <f>'USA Ret'!C184</f>
        <v>-3.3496838173213916E-2</v>
      </c>
      <c r="D184" s="169">
        <f>'USA Ret'!D184</f>
        <v>-2.1922834650586111E-2</v>
      </c>
      <c r="E184" s="169">
        <f>'USA Ret'!E184</f>
        <v>-2.5110708893560055E-2</v>
      </c>
      <c r="F184" s="169">
        <f>'USA Ret'!G184</f>
        <v>-1.7311149432170936E-2</v>
      </c>
      <c r="G184" s="169">
        <f>'USA Ret'!H184</f>
        <v>-5.910433081514406E-3</v>
      </c>
      <c r="H184" s="169">
        <f>'USA Ret'!I184</f>
        <v>-8.8419084735381816E-3</v>
      </c>
      <c r="J184" s="137">
        <f t="shared" si="7"/>
        <v>-1.8765645450763934E-2</v>
      </c>
    </row>
    <row r="185" spans="1:10">
      <c r="A185">
        <v>182</v>
      </c>
      <c r="B185" s="3">
        <f>'USA Ret'!A185</f>
        <v>44022</v>
      </c>
      <c r="C185" s="169">
        <f>'USA Ret'!C185</f>
        <v>3.0083257631454152E-2</v>
      </c>
      <c r="D185" s="169">
        <f>'USA Ret'!D185</f>
        <v>4.1646372739631503E-2</v>
      </c>
      <c r="E185" s="169">
        <f>'USA Ret'!E185</f>
        <v>3.3152156816882952E-2</v>
      </c>
      <c r="F185" s="169">
        <f>'USA Ret'!G185</f>
        <v>2.5016504174991058E-2</v>
      </c>
      <c r="G185" s="169">
        <f>'USA Ret'!H185</f>
        <v>2.3435069163329218E-2</v>
      </c>
      <c r="H185" s="169">
        <f>'USA Ret'!I185</f>
        <v>2.3406685919021539E-2</v>
      </c>
      <c r="J185" s="137">
        <f t="shared" si="7"/>
        <v>2.9456674407551734E-2</v>
      </c>
    </row>
    <row r="186" spans="1:10">
      <c r="A186">
        <v>183</v>
      </c>
      <c r="B186" s="3">
        <f>'USA Ret'!A186</f>
        <v>44025</v>
      </c>
      <c r="C186" s="169">
        <f>'USA Ret'!C186</f>
        <v>-9.5439092116819755E-3</v>
      </c>
      <c r="D186" s="169">
        <f>'USA Ret'!D186</f>
        <v>-1.2688314698849337E-2</v>
      </c>
      <c r="E186" s="169">
        <f>'USA Ret'!E186</f>
        <v>2.9314403290689833E-2</v>
      </c>
      <c r="F186" s="169">
        <f>'USA Ret'!G186</f>
        <v>3.3524920776715947E-3</v>
      </c>
      <c r="G186" s="169">
        <f>'USA Ret'!H186</f>
        <v>6.6592952541693912E-3</v>
      </c>
      <c r="H186" s="169">
        <f>'USA Ret'!I186</f>
        <v>-5.7853628581921383E-4</v>
      </c>
      <c r="J186" s="137">
        <f t="shared" si="7"/>
        <v>2.7525717376967154E-3</v>
      </c>
    </row>
    <row r="187" spans="1:10">
      <c r="A187">
        <v>184</v>
      </c>
      <c r="B187" s="3">
        <f>'USA Ret'!A187</f>
        <v>44026</v>
      </c>
      <c r="C187" s="169">
        <f>'USA Ret'!C187</f>
        <v>2.312899996379348E-2</v>
      </c>
      <c r="D187" s="169">
        <f>'USA Ret'!D187</f>
        <v>2.765615505747996E-2</v>
      </c>
      <c r="E187" s="169">
        <f>'USA Ret'!E187</f>
        <v>2.7398904619719583E-2</v>
      </c>
      <c r="F187" s="169">
        <f>'USA Ret'!G187</f>
        <v>2.8051326163675182E-2</v>
      </c>
      <c r="G187" s="169">
        <f>'USA Ret'!H187</f>
        <v>1.5803602676186732E-2</v>
      </c>
      <c r="H187" s="169">
        <f>'USA Ret'!I187</f>
        <v>9.7898847087465254E-3</v>
      </c>
      <c r="J187" s="137">
        <f t="shared" si="7"/>
        <v>2.1971478864933575E-2</v>
      </c>
    </row>
    <row r="188" spans="1:10">
      <c r="A188">
        <v>185</v>
      </c>
      <c r="B188" s="3">
        <f>'USA Ret'!A188</f>
        <v>44027</v>
      </c>
      <c r="C188" s="169">
        <f>'USA Ret'!C188</f>
        <v>3.353921237691132E-2</v>
      </c>
      <c r="D188" s="169">
        <f>'USA Ret'!D188</f>
        <v>1.4986913115269737E-2</v>
      </c>
      <c r="E188" s="169">
        <f>'USA Ret'!E188</f>
        <v>5.5204522877703485E-2</v>
      </c>
      <c r="F188" s="169">
        <f>'USA Ret'!G188</f>
        <v>4.743888866495076E-2</v>
      </c>
      <c r="G188" s="169">
        <f>'USA Ret'!H188</f>
        <v>6.2058378932189392E-2</v>
      </c>
      <c r="H188" s="169">
        <f>'USA Ret'!I188</f>
        <v>3.6019593452178887E-2</v>
      </c>
      <c r="J188" s="137">
        <f t="shared" si="7"/>
        <v>4.1541251569867273E-2</v>
      </c>
    </row>
    <row r="189" spans="1:10">
      <c r="A189">
        <v>186</v>
      </c>
      <c r="B189" s="3">
        <f>'USA Ret'!A189</f>
        <v>44028</v>
      </c>
      <c r="C189" s="169">
        <f>'USA Ret'!C189</f>
        <v>3.4373344870898309E-3</v>
      </c>
      <c r="D189" s="169">
        <f>'USA Ret'!D189</f>
        <v>1.9174683268849812E-3</v>
      </c>
      <c r="E189" s="169">
        <f>'USA Ret'!E189</f>
        <v>-7.7021493219719796E-3</v>
      </c>
      <c r="F189" s="169">
        <f>'USA Ret'!G189</f>
        <v>-1.0025791492765241E-2</v>
      </c>
      <c r="G189" s="169">
        <f>'USA Ret'!H189</f>
        <v>-1.2770508370338227E-2</v>
      </c>
      <c r="H189" s="169">
        <f>'USA Ret'!I189</f>
        <v>-4.1190532571314664E-2</v>
      </c>
      <c r="J189" s="137">
        <f t="shared" si="7"/>
        <v>-1.105569649040255E-2</v>
      </c>
    </row>
    <row r="190" spans="1:10">
      <c r="A190">
        <v>187</v>
      </c>
      <c r="B190" s="3">
        <f>'USA Ret'!A190</f>
        <v>44029</v>
      </c>
      <c r="C190" s="169">
        <f>'USA Ret'!C190</f>
        <v>6.6600807847871247E-3</v>
      </c>
      <c r="D190" s="169">
        <f>'USA Ret'!D190</f>
        <v>-1.204538480746924E-2</v>
      </c>
      <c r="E190" s="169">
        <f>'USA Ret'!E190</f>
        <v>-5.1563705934192102E-4</v>
      </c>
      <c r="F190" s="169">
        <f>'USA Ret'!G190</f>
        <v>-1.1201582793073104E-3</v>
      </c>
      <c r="G190" s="169">
        <f>'USA Ret'!H190</f>
        <v>2.9011243677736203E-2</v>
      </c>
      <c r="H190" s="169">
        <f>'USA Ret'!I190</f>
        <v>4.4501793874970656E-2</v>
      </c>
      <c r="J190" s="137">
        <f t="shared" si="7"/>
        <v>1.1081989698562585E-2</v>
      </c>
    </row>
    <row r="191" spans="1:10">
      <c r="A191">
        <v>188</v>
      </c>
      <c r="B191" s="3">
        <f>'USA Ret'!A191</f>
        <v>44032</v>
      </c>
      <c r="C191" s="169">
        <f>'USA Ret'!C191</f>
        <v>-2.4701547294394083E-2</v>
      </c>
      <c r="D191" s="169">
        <f>'USA Ret'!D191</f>
        <v>-1.3665327692990182E-2</v>
      </c>
      <c r="E191" s="169">
        <f>'USA Ret'!E191</f>
        <v>-2.4537822138637398E-2</v>
      </c>
      <c r="F191" s="169">
        <f>'USA Ret'!G191</f>
        <v>-1.7411398716036083E-2</v>
      </c>
      <c r="G191" s="169">
        <f>'USA Ret'!H191</f>
        <v>7.6229463649678062E-3</v>
      </c>
      <c r="H191" s="169">
        <f>'USA Ret'!I191</f>
        <v>-1.3869847864150502E-2</v>
      </c>
      <c r="J191" s="137">
        <f t="shared" si="7"/>
        <v>-1.4427166223540074E-2</v>
      </c>
    </row>
    <row r="192" spans="1:10">
      <c r="A192">
        <v>189</v>
      </c>
      <c r="B192" s="3">
        <f>'USA Ret'!A192</f>
        <v>44033</v>
      </c>
      <c r="C192" s="169">
        <f>'USA Ret'!C192</f>
        <v>2.4163177440314366E-2</v>
      </c>
      <c r="D192" s="169">
        <f>'USA Ret'!D192</f>
        <v>2.8819006866976624E-2</v>
      </c>
      <c r="E192" s="169">
        <f>'USA Ret'!E192</f>
        <v>1.3126959692552896E-2</v>
      </c>
      <c r="F192" s="169">
        <f>'USA Ret'!G192</f>
        <v>2.5004121484102752E-2</v>
      </c>
      <c r="G192" s="169">
        <f>'USA Ret'!H192</f>
        <v>3.1473763517831405E-2</v>
      </c>
      <c r="H192" s="169">
        <f>'USA Ret'!I192</f>
        <v>2.700627139213993E-2</v>
      </c>
      <c r="J192" s="137">
        <f t="shared" si="7"/>
        <v>2.493221673231966E-2</v>
      </c>
    </row>
    <row r="193" spans="1:10">
      <c r="A193">
        <v>190</v>
      </c>
      <c r="B193" s="3">
        <f>'USA Ret'!A193</f>
        <v>44034</v>
      </c>
      <c r="C193" s="169">
        <f>'USA Ret'!C193</f>
        <v>-1.3735964221641498E-2</v>
      </c>
      <c r="D193" s="169">
        <f>'USA Ret'!D193</f>
        <v>8.7938436876926172E-3</v>
      </c>
      <c r="E193" s="169">
        <f>'USA Ret'!E193</f>
        <v>1.5528222980803969E-2</v>
      </c>
      <c r="F193" s="169">
        <f>'USA Ret'!G193</f>
        <v>-5.8010241826978119E-3</v>
      </c>
      <c r="G193" s="169">
        <f>'USA Ret'!H193</f>
        <v>-2.2719341278952126E-2</v>
      </c>
      <c r="H193" s="169">
        <f>'USA Ret'!I193</f>
        <v>5.4230611601840846E-3</v>
      </c>
      <c r="J193" s="137">
        <f t="shared" si="7"/>
        <v>-2.0852003091017947E-3</v>
      </c>
    </row>
    <row r="194" spans="1:10">
      <c r="A194">
        <v>191</v>
      </c>
      <c r="B194" s="3">
        <f>'USA Ret'!A194</f>
        <v>44035</v>
      </c>
      <c r="C194" s="169">
        <f>'USA Ret'!C194</f>
        <v>7.7948320692704208E-3</v>
      </c>
      <c r="D194" s="169">
        <f>'USA Ret'!D194</f>
        <v>7.7784532064513285E-3</v>
      </c>
      <c r="E194" s="169">
        <f>'USA Ret'!E194</f>
        <v>-6.18231144194532E-3</v>
      </c>
      <c r="F194" s="169">
        <f>'USA Ret'!G194</f>
        <v>8.2844353499965842E-2</v>
      </c>
      <c r="G194" s="169">
        <f>'USA Ret'!H194</f>
        <v>8.2858042315307034E-3</v>
      </c>
      <c r="H194" s="169">
        <f>'USA Ret'!I194</f>
        <v>-2.7413997436591713E-2</v>
      </c>
      <c r="J194" s="137">
        <f t="shared" si="7"/>
        <v>1.218452235478021E-2</v>
      </c>
    </row>
    <row r="195" spans="1:10">
      <c r="A195">
        <v>192</v>
      </c>
      <c r="B195" s="3">
        <f>'USA Ret'!A195</f>
        <v>44036</v>
      </c>
      <c r="C195" s="169">
        <f>'USA Ret'!C195</f>
        <v>1.0239961269290852E-2</v>
      </c>
      <c r="D195" s="169">
        <f>'USA Ret'!D195</f>
        <v>6.0861973534811374E-3</v>
      </c>
      <c r="E195" s="169">
        <f>'USA Ret'!E195</f>
        <v>-1.5516075036307807E-3</v>
      </c>
      <c r="F195" s="169">
        <f>'USA Ret'!G195</f>
        <v>-1.030392002341662E-3</v>
      </c>
      <c r="G195" s="169">
        <f>'USA Ret'!H195</f>
        <v>-2.4260525880769959E-2</v>
      </c>
      <c r="H195" s="169">
        <f>'USA Ret'!I195</f>
        <v>-3.2197076538084769E-2</v>
      </c>
      <c r="J195" s="137">
        <f t="shared" si="7"/>
        <v>-7.118907217009196E-3</v>
      </c>
    </row>
    <row r="196" spans="1:10">
      <c r="A196">
        <v>193</v>
      </c>
      <c r="B196" s="3">
        <f>'USA Ret'!A196</f>
        <v>44039</v>
      </c>
      <c r="C196" s="169">
        <f>'USA Ret'!C196</f>
        <v>4.5080962254431187E-2</v>
      </c>
      <c r="D196" s="169">
        <f>'USA Ret'!D196</f>
        <v>2.2612904762102443E-2</v>
      </c>
      <c r="E196" s="169">
        <f>'USA Ret'!E196</f>
        <v>2.605503708428868E-2</v>
      </c>
      <c r="F196" s="169">
        <f>'USA Ret'!G196</f>
        <v>1.1887944692000975E-2</v>
      </c>
      <c r="G196" s="169">
        <f>'USA Ret'!H196</f>
        <v>-1.1743419163311711E-2</v>
      </c>
      <c r="H196" s="169">
        <f>'USA Ret'!I196</f>
        <v>2.4944660015035983E-2</v>
      </c>
      <c r="J196" s="137">
        <f t="shared" si="7"/>
        <v>1.9806348274091258E-2</v>
      </c>
    </row>
    <row r="197" spans="1:10">
      <c r="A197">
        <v>194</v>
      </c>
      <c r="B197" s="3">
        <f>'USA Ret'!A197</f>
        <v>44040</v>
      </c>
      <c r="C197" s="169">
        <f>'USA Ret'!C197</f>
        <v>-4.2047188747958604E-2</v>
      </c>
      <c r="D197" s="169">
        <f>'USA Ret'!D197</f>
        <v>-2.6822470377168839E-2</v>
      </c>
      <c r="E197" s="169">
        <f>'USA Ret'!E197</f>
        <v>-5.174452009869103E-2</v>
      </c>
      <c r="F197" s="169">
        <f>'USA Ret'!G197</f>
        <v>-1.3332161459290157E-2</v>
      </c>
      <c r="G197" s="169">
        <f>'USA Ret'!H197</f>
        <v>-1.642753743713497E-2</v>
      </c>
      <c r="H197" s="169">
        <f>'USA Ret'!I197</f>
        <v>-9.5640667385881364E-3</v>
      </c>
      <c r="J197" s="137">
        <f t="shared" si="7"/>
        <v>-2.6656324143138621E-2</v>
      </c>
    </row>
    <row r="198" spans="1:10">
      <c r="A198">
        <v>195</v>
      </c>
      <c r="B198" s="3">
        <f>'USA Ret'!A198</f>
        <v>44041</v>
      </c>
      <c r="C198" s="169">
        <f>'USA Ret'!C198</f>
        <v>2.1157351998705484E-2</v>
      </c>
      <c r="D198" s="169">
        <f>'USA Ret'!D198</f>
        <v>1.3732340862182642E-2</v>
      </c>
      <c r="E198" s="169">
        <f>'USA Ret'!E198</f>
        <v>3.9567881396217433E-2</v>
      </c>
      <c r="F198" s="169">
        <f>'USA Ret'!G198</f>
        <v>4.532367719224298E-3</v>
      </c>
      <c r="G198" s="169">
        <f>'USA Ret'!H198</f>
        <v>2.0898145083587637E-2</v>
      </c>
      <c r="H198" s="169">
        <f>'USA Ret'!I198</f>
        <v>2.291237357097534E-2</v>
      </c>
      <c r="J198" s="137">
        <f t="shared" ref="J198:J255" si="8">AVERAGE(C198:H198)</f>
        <v>2.0466743438482139E-2</v>
      </c>
    </row>
    <row r="199" spans="1:10">
      <c r="A199">
        <v>196</v>
      </c>
      <c r="B199" s="3">
        <f>'USA Ret'!A199</f>
        <v>44042</v>
      </c>
      <c r="C199" s="169">
        <f>'USA Ret'!C199</f>
        <v>-3.8592816843011156E-2</v>
      </c>
      <c r="D199" s="169">
        <f>'USA Ret'!D199</f>
        <v>-1.3029510917747995E-2</v>
      </c>
      <c r="E199" s="169">
        <f>'USA Ret'!E199</f>
        <v>-4.8101287483886791E-2</v>
      </c>
      <c r="F199" s="169">
        <f>'USA Ret'!G199</f>
        <v>-3.9130868691458652E-3</v>
      </c>
      <c r="G199" s="169">
        <f>'USA Ret'!H199</f>
        <v>-8.1433579953225504E-3</v>
      </c>
      <c r="H199" s="169">
        <f>'USA Ret'!I199</f>
        <v>-9.9945307249956015E-3</v>
      </c>
      <c r="J199" s="137">
        <f t="shared" si="8"/>
        <v>-2.0295765139018328E-2</v>
      </c>
    </row>
    <row r="200" spans="1:10">
      <c r="A200">
        <v>197</v>
      </c>
      <c r="B200" s="3">
        <f>'USA Ret'!A200</f>
        <v>44043</v>
      </c>
      <c r="C200" s="169">
        <f>'USA Ret'!C200</f>
        <v>-1.1856096631410282E-2</v>
      </c>
      <c r="D200" s="169">
        <f>'USA Ret'!D200</f>
        <v>-1.7720422556844188E-2</v>
      </c>
      <c r="E200" s="169">
        <f>'USA Ret'!E200</f>
        <v>-9.1472889834611406E-3</v>
      </c>
      <c r="F200" s="169">
        <f>'USA Ret'!G200</f>
        <v>-1.832627351283956E-2</v>
      </c>
      <c r="G200" s="169">
        <f>'USA Ret'!H200</f>
        <v>8.9541193402842036E-3</v>
      </c>
      <c r="H200" s="169">
        <f>'USA Ret'!I200</f>
        <v>2.4801546116829512E-2</v>
      </c>
      <c r="J200" s="137">
        <f t="shared" si="8"/>
        <v>-3.8824027045735753E-3</v>
      </c>
    </row>
    <row r="201" spans="1:10">
      <c r="A201">
        <v>198</v>
      </c>
      <c r="B201" s="3">
        <f>'USA Ret'!A201</f>
        <v>44046</v>
      </c>
      <c r="C201" s="169">
        <f>'USA Ret'!C201</f>
        <v>5.3070491025138441E-3</v>
      </c>
      <c r="D201" s="169">
        <f>'USA Ret'!D201</f>
        <v>2.1460529056404803E-2</v>
      </c>
      <c r="E201" s="169">
        <f>'USA Ret'!E201</f>
        <v>1.7680695071130483E-2</v>
      </c>
      <c r="F201" s="169">
        <f>'USA Ret'!G201</f>
        <v>2.1622498842670517E-2</v>
      </c>
      <c r="G201" s="169">
        <f>'USA Ret'!H201</f>
        <v>6.8884848606254254E-2</v>
      </c>
      <c r="H201" s="169">
        <f>'USA Ret'!I201</f>
        <v>4.3454710234625427E-3</v>
      </c>
      <c r="J201" s="137">
        <f t="shared" si="8"/>
        <v>2.3216848617072742E-2</v>
      </c>
    </row>
    <row r="202" spans="1:10">
      <c r="A202">
        <v>199</v>
      </c>
      <c r="B202" s="3">
        <f>'USA Ret'!A202</f>
        <v>44047</v>
      </c>
      <c r="C202" s="169">
        <f>'USA Ret'!C202</f>
        <v>7.8175058040926768E-3</v>
      </c>
      <c r="D202" s="169">
        <f>'USA Ret'!D202</f>
        <v>3.4935501698188849E-3</v>
      </c>
      <c r="E202" s="169">
        <f>'USA Ret'!E202</f>
        <v>3.7104951982550056E-3</v>
      </c>
      <c r="F202" s="169">
        <f>'USA Ret'!G202</f>
        <v>-9.7139152924037003E-3</v>
      </c>
      <c r="G202" s="169">
        <f>'USA Ret'!H202</f>
        <v>5.0517546468817516E-2</v>
      </c>
      <c r="H202" s="169">
        <f>'USA Ret'!I202</f>
        <v>-8.7099076096183291E-3</v>
      </c>
      <c r="J202" s="137">
        <f t="shared" si="8"/>
        <v>7.8525457898270083E-3</v>
      </c>
    </row>
    <row r="203" spans="1:10">
      <c r="A203">
        <v>200</v>
      </c>
      <c r="B203" s="3">
        <f>'USA Ret'!A203</f>
        <v>44048</v>
      </c>
      <c r="C203" s="169">
        <f>'USA Ret'!C203</f>
        <v>3.6451668680710585E-2</v>
      </c>
      <c r="D203" s="169">
        <f>'USA Ret'!D203</f>
        <v>1.0868452845696909E-2</v>
      </c>
      <c r="E203" s="169">
        <f>'USA Ret'!E203</f>
        <v>3.7897064911178037E-2</v>
      </c>
      <c r="F203" s="169">
        <f>'USA Ret'!G203</f>
        <v>7.6550093089304098E-3</v>
      </c>
      <c r="G203" s="169">
        <f>'USA Ret'!H203</f>
        <v>4.843054839874629E-2</v>
      </c>
      <c r="H203" s="169">
        <f>'USA Ret'!I203</f>
        <v>4.3644365861557344E-3</v>
      </c>
      <c r="J203" s="137">
        <f t="shared" si="8"/>
        <v>2.4277863455236328E-2</v>
      </c>
    </row>
    <row r="204" spans="1:10">
      <c r="A204">
        <v>201</v>
      </c>
      <c r="B204" s="3">
        <f>'USA Ret'!A204</f>
        <v>44049</v>
      </c>
      <c r="C204" s="169">
        <f>'USA Ret'!C204</f>
        <v>1.7446188505713829E-3</v>
      </c>
      <c r="D204" s="169">
        <f>'USA Ret'!D204</f>
        <v>-5.0725985973284725E-3</v>
      </c>
      <c r="E204" s="169">
        <f>'USA Ret'!E204</f>
        <v>-2.5503134024848001E-3</v>
      </c>
      <c r="F204" s="169">
        <f>'USA Ret'!G204</f>
        <v>-7.2608341930252111E-3</v>
      </c>
      <c r="G204" s="169">
        <f>'USA Ret'!H204</f>
        <v>-6.1855275463866162E-3</v>
      </c>
      <c r="H204" s="169">
        <f>'USA Ret'!I204</f>
        <v>4.8872212399096379E-3</v>
      </c>
      <c r="J204" s="137">
        <f t="shared" si="8"/>
        <v>-2.4062389414573463E-3</v>
      </c>
    </row>
    <row r="205" spans="1:10">
      <c r="A205">
        <v>202</v>
      </c>
      <c r="B205" s="3">
        <f>'USA Ret'!A205</f>
        <v>44050</v>
      </c>
      <c r="C205" s="169">
        <f>'USA Ret'!C205</f>
        <v>7.1211699224889508E-3</v>
      </c>
      <c r="D205" s="169">
        <f>'USA Ret'!D205</f>
        <v>2.4658818026648589E-2</v>
      </c>
      <c r="E205" s="169">
        <f>'USA Ret'!E205</f>
        <v>1.1173252014253994E-2</v>
      </c>
      <c r="F205" s="169">
        <f>'USA Ret'!G205</f>
        <v>1.8973604372308127E-2</v>
      </c>
      <c r="G205" s="169">
        <f>'USA Ret'!H205</f>
        <v>-2.6193267948328481E-2</v>
      </c>
      <c r="H205" s="169">
        <f>'USA Ret'!I205</f>
        <v>2.2496932847727941E-2</v>
      </c>
      <c r="J205" s="137">
        <f t="shared" si="8"/>
        <v>9.7050848725165201E-3</v>
      </c>
    </row>
    <row r="206" spans="1:10">
      <c r="A206">
        <v>203</v>
      </c>
      <c r="B206" s="3">
        <f>'USA Ret'!A206</f>
        <v>44053</v>
      </c>
      <c r="C206" s="169">
        <f>'USA Ret'!C206</f>
        <v>6.0278374532237208E-2</v>
      </c>
      <c r="D206" s="169">
        <f>'USA Ret'!D206</f>
        <v>3.8925659774598442E-2</v>
      </c>
      <c r="E206" s="169">
        <f>'USA Ret'!E206</f>
        <v>1.8514448439692535E-2</v>
      </c>
      <c r="F206" s="169">
        <f>'USA Ret'!G206</f>
        <v>1.8620179456854111E-2</v>
      </c>
      <c r="G206" s="169">
        <f>'USA Ret'!H206</f>
        <v>5.6457387162521296E-3</v>
      </c>
      <c r="H206" s="169">
        <f>'USA Ret'!I206</f>
        <v>2.4072382273896728E-2</v>
      </c>
      <c r="J206" s="137">
        <f t="shared" si="8"/>
        <v>2.7676130532255195E-2</v>
      </c>
    </row>
    <row r="207" spans="1:10">
      <c r="A207">
        <v>204</v>
      </c>
      <c r="B207" s="3">
        <f>'USA Ret'!A207</f>
        <v>44054</v>
      </c>
      <c r="C207" s="169">
        <f>'USA Ret'!C207</f>
        <v>2.1160777070111749E-3</v>
      </c>
      <c r="D207" s="169">
        <f>'USA Ret'!D207</f>
        <v>-1.5080532700997948E-2</v>
      </c>
      <c r="E207" s="169">
        <f>'USA Ret'!E207</f>
        <v>2.5937449047676628E-2</v>
      </c>
      <c r="F207" s="169">
        <f>'USA Ret'!G207</f>
        <v>7.9888384134276166E-3</v>
      </c>
      <c r="G207" s="169">
        <f>'USA Ret'!H207</f>
        <v>8.7581731612559055E-3</v>
      </c>
      <c r="H207" s="169">
        <f>'USA Ret'!I207</f>
        <v>2.0660648378834196E-3</v>
      </c>
      <c r="J207" s="137">
        <f t="shared" si="8"/>
        <v>5.2976784110427997E-3</v>
      </c>
    </row>
    <row r="208" spans="1:10">
      <c r="A208">
        <v>205</v>
      </c>
      <c r="B208" s="3">
        <f>'USA Ret'!A208</f>
        <v>44055</v>
      </c>
      <c r="C208" s="169">
        <f>'USA Ret'!C208</f>
        <v>-1.2763976712715803E-2</v>
      </c>
      <c r="D208" s="169">
        <f>'USA Ret'!D208</f>
        <v>1.0514875856359596E-2</v>
      </c>
      <c r="E208" s="169">
        <f>'USA Ret'!E208</f>
        <v>1.5816267369993219E-2</v>
      </c>
      <c r="F208" s="169">
        <f>'USA Ret'!G208</f>
        <v>6.1478329784864063E-3</v>
      </c>
      <c r="G208" s="169">
        <f>'USA Ret'!H208</f>
        <v>1.7289535034797809E-2</v>
      </c>
      <c r="H208" s="169">
        <f>'USA Ret'!I208</f>
        <v>4.5393673169614117E-2</v>
      </c>
      <c r="J208" s="137">
        <f t="shared" si="8"/>
        <v>1.3733034616089225E-2</v>
      </c>
    </row>
    <row r="209" spans="1:10">
      <c r="A209">
        <v>206</v>
      </c>
      <c r="B209" s="3">
        <f>'USA Ret'!A209</f>
        <v>44056</v>
      </c>
      <c r="C209" s="169">
        <f>'USA Ret'!C209</f>
        <v>-1.0263328259585527E-2</v>
      </c>
      <c r="D209" s="169">
        <f>'USA Ret'!D209</f>
        <v>-8.5349421443190899E-3</v>
      </c>
      <c r="E209" s="169">
        <f>'USA Ret'!E209</f>
        <v>-6.200930200199216E-3</v>
      </c>
      <c r="F209" s="169">
        <f>'USA Ret'!G209</f>
        <v>-1.9790922845036923E-3</v>
      </c>
      <c r="G209" s="169">
        <f>'USA Ret'!H209</f>
        <v>1.5983937806892771E-2</v>
      </c>
      <c r="H209" s="169">
        <f>'USA Ret'!I209</f>
        <v>-2.6481736685514977E-2</v>
      </c>
      <c r="J209" s="137">
        <f t="shared" si="8"/>
        <v>-6.2460152945382876E-3</v>
      </c>
    </row>
    <row r="210" spans="1:10">
      <c r="A210">
        <v>207</v>
      </c>
      <c r="B210" s="3">
        <f>'USA Ret'!A210</f>
        <v>44057</v>
      </c>
      <c r="C210" s="169">
        <f>'USA Ret'!C210</f>
        <v>1.4372115129902004E-2</v>
      </c>
      <c r="D210" s="169">
        <f>'USA Ret'!D210</f>
        <v>1.613299049602529E-2</v>
      </c>
      <c r="E210" s="169">
        <f>'USA Ret'!E210</f>
        <v>4.7733627458098936E-3</v>
      </c>
      <c r="F210" s="169">
        <f>'USA Ret'!G210</f>
        <v>-7.9265760381918465E-4</v>
      </c>
      <c r="G210" s="169">
        <f>'USA Ret'!H210</f>
        <v>-2.2942214937954106E-2</v>
      </c>
      <c r="H210" s="169">
        <f>'USA Ret'!I210</f>
        <v>-1.99443578458087E-2</v>
      </c>
      <c r="J210" s="137">
        <f t="shared" si="8"/>
        <v>-1.4001270026408E-3</v>
      </c>
    </row>
    <row r="211" spans="1:10">
      <c r="A211">
        <v>208</v>
      </c>
      <c r="B211" s="3">
        <f>'USA Ret'!A211</f>
        <v>44060</v>
      </c>
      <c r="C211" s="169">
        <f>'USA Ret'!C211</f>
        <v>-1.5037897589840143E-2</v>
      </c>
      <c r="D211" s="169">
        <f>'USA Ret'!D211</f>
        <v>2.8073926032905344E-3</v>
      </c>
      <c r="E211" s="169">
        <f>'USA Ret'!E211</f>
        <v>-6.2097198058209679E-3</v>
      </c>
      <c r="F211" s="169">
        <f>'USA Ret'!G211</f>
        <v>1.3867758743545064E-3</v>
      </c>
      <c r="G211" s="169">
        <f>'USA Ret'!H211</f>
        <v>-4.5131476619968587E-3</v>
      </c>
      <c r="H211" s="169">
        <f>'USA Ret'!I211</f>
        <v>-5.1787271313425845E-3</v>
      </c>
      <c r="J211" s="137">
        <f t="shared" si="8"/>
        <v>-4.457553951892586E-3</v>
      </c>
    </row>
    <row r="212" spans="1:10">
      <c r="A212">
        <v>209</v>
      </c>
      <c r="B212" s="3">
        <f>'USA Ret'!A212</f>
        <v>44061</v>
      </c>
      <c r="C212" s="169">
        <f>'USA Ret'!C212</f>
        <v>-4.6729637631442037E-3</v>
      </c>
      <c r="D212" s="169">
        <f>'USA Ret'!D212</f>
        <v>0</v>
      </c>
      <c r="E212" s="169">
        <f>'USA Ret'!E212</f>
        <v>3.3484083647245238E-3</v>
      </c>
      <c r="F212" s="169">
        <f>'USA Ret'!G212</f>
        <v>-1.6166313479448233E-2</v>
      </c>
      <c r="G212" s="169">
        <f>'USA Ret'!H212</f>
        <v>1.1416833919905816E-2</v>
      </c>
      <c r="H212" s="169">
        <f>'USA Ret'!I212</f>
        <v>0</v>
      </c>
      <c r="J212" s="137">
        <f t="shared" si="8"/>
        <v>-1.0123391596603495E-3</v>
      </c>
    </row>
    <row r="213" spans="1:10">
      <c r="A213">
        <v>210</v>
      </c>
      <c r="B213" s="3">
        <f>'USA Ret'!A213</f>
        <v>44062</v>
      </c>
      <c r="C213" s="169">
        <f>'USA Ret'!C213</f>
        <v>-2.2328344466065183E-2</v>
      </c>
      <c r="D213" s="169">
        <f>'USA Ret'!D213</f>
        <v>-1.2586942073436141E-2</v>
      </c>
      <c r="E213" s="169">
        <f>'USA Ret'!E213</f>
        <v>7.1378189487490938E-3</v>
      </c>
      <c r="F213" s="169">
        <f>'USA Ret'!G213</f>
        <v>4.0159993129999958E-3</v>
      </c>
      <c r="G213" s="169">
        <f>'USA Ret'!H213</f>
        <v>6.1728591070810161E-3</v>
      </c>
      <c r="H213" s="169">
        <f>'USA Ret'!I213</f>
        <v>6.2111484930522194E-3</v>
      </c>
      <c r="J213" s="137">
        <f t="shared" si="8"/>
        <v>-1.8962434462698324E-3</v>
      </c>
    </row>
    <row r="214" spans="1:10">
      <c r="A214">
        <v>211</v>
      </c>
      <c r="B214" s="3">
        <f>'USA Ret'!A214</f>
        <v>44063</v>
      </c>
      <c r="C214" s="169">
        <f>'USA Ret'!C214</f>
        <v>-7.7273647556412913E-3</v>
      </c>
      <c r="D214" s="169">
        <f>'USA Ret'!D214</f>
        <v>-3.0620833992111526E-3</v>
      </c>
      <c r="E214" s="169">
        <f>'USA Ret'!E214</f>
        <v>-2.3735527111325523E-3</v>
      </c>
      <c r="F214" s="169">
        <f>'USA Ret'!G214</f>
        <v>-9.868180217961476E-3</v>
      </c>
      <c r="G214" s="169">
        <f>'USA Ret'!H214</f>
        <v>-1.7108301570546807E-3</v>
      </c>
      <c r="H214" s="169">
        <f>'USA Ret'!I214</f>
        <v>9.2450586188939868E-3</v>
      </c>
      <c r="J214" s="137">
        <f t="shared" si="8"/>
        <v>-2.5828254370178611E-3</v>
      </c>
    </row>
    <row r="215" spans="1:10">
      <c r="A215">
        <v>212</v>
      </c>
      <c r="B215" s="3">
        <f>'USA Ret'!A215</f>
        <v>44064</v>
      </c>
      <c r="C215" s="169">
        <f>'USA Ret'!C215</f>
        <v>-2.1431274606928907E-2</v>
      </c>
      <c r="D215" s="169">
        <f>'USA Ret'!D215</f>
        <v>-2.1253895902201139E-2</v>
      </c>
      <c r="E215" s="169">
        <f>'USA Ret'!E215</f>
        <v>9.4607840723203423E-3</v>
      </c>
      <c r="F215" s="169">
        <f>'USA Ret'!G215</f>
        <v>1.924301681738768E-2</v>
      </c>
      <c r="G215" s="169">
        <f>'USA Ret'!H215</f>
        <v>1.026835602343696E-3</v>
      </c>
      <c r="H215" s="169">
        <f>'USA Ret'!I215</f>
        <v>-4.6118454588869196E-3</v>
      </c>
      <c r="J215" s="137">
        <f t="shared" si="8"/>
        <v>-2.9277299126608744E-3</v>
      </c>
    </row>
    <row r="216" spans="1:10">
      <c r="A216">
        <v>213</v>
      </c>
      <c r="B216" s="3">
        <f>'USA Ret'!A216</f>
        <v>44067</v>
      </c>
      <c r="C216" s="169">
        <f>'USA Ret'!C216</f>
        <v>5.6253561878003545E-2</v>
      </c>
      <c r="D216" s="169">
        <f>'USA Ret'!D216</f>
        <v>2.9326342395446313E-2</v>
      </c>
      <c r="E216" s="169">
        <f>'USA Ret'!E216</f>
        <v>3.7879794966248437E-2</v>
      </c>
      <c r="F216" s="169">
        <f>'USA Ret'!G216</f>
        <v>-7.9730339847203496E-3</v>
      </c>
      <c r="G216" s="169">
        <f>'USA Ret'!H216</f>
        <v>-1.6210046270308542E-2</v>
      </c>
      <c r="H216" s="169">
        <f>'USA Ret'!I216</f>
        <v>5.1353019135041283E-4</v>
      </c>
      <c r="J216" s="137">
        <f t="shared" si="8"/>
        <v>1.6631691529336634E-2</v>
      </c>
    </row>
    <row r="217" spans="1:10">
      <c r="A217">
        <v>214</v>
      </c>
      <c r="B217" s="3">
        <f>'USA Ret'!A217</f>
        <v>44068</v>
      </c>
      <c r="C217" s="169">
        <f>'USA Ret'!C217</f>
        <v>8.9925835719116207E-3</v>
      </c>
      <c r="D217" s="169">
        <f>'USA Ret'!D217</f>
        <v>-9.8265318167758079E-3</v>
      </c>
      <c r="E217" s="169">
        <f>'USA Ret'!E217</f>
        <v>-1.2773928310931956E-2</v>
      </c>
      <c r="F217" s="169">
        <f>'USA Ret'!G217</f>
        <v>-1.3904476252938138E-2</v>
      </c>
      <c r="G217" s="169">
        <f>'USA Ret'!H217</f>
        <v>-1.860029058744803E-2</v>
      </c>
      <c r="H217" s="169">
        <f>'USA Ret'!I217</f>
        <v>6.2675904586992223E-2</v>
      </c>
      <c r="J217" s="137">
        <f t="shared" si="8"/>
        <v>2.760543531801652E-3</v>
      </c>
    </row>
    <row r="218" spans="1:10">
      <c r="A218">
        <v>215</v>
      </c>
      <c r="B218" s="3">
        <f>'USA Ret'!A218</f>
        <v>44069</v>
      </c>
      <c r="C218" s="169">
        <f>'USA Ret'!C218</f>
        <v>-7.8223251125945376E-3</v>
      </c>
      <c r="D218" s="169">
        <f>'USA Ret'!D218</f>
        <v>-1.5372723031380207E-3</v>
      </c>
      <c r="E218" s="169">
        <f>'USA Ret'!E218</f>
        <v>-7.3731841824527643E-3</v>
      </c>
      <c r="F218" s="169">
        <f>'USA Ret'!G218</f>
        <v>-1.6247160687033319E-3</v>
      </c>
      <c r="G218" s="169">
        <f>'USA Ret'!H218</f>
        <v>-1.8952792971022793E-2</v>
      </c>
      <c r="H218" s="169">
        <f>'USA Ret'!I218</f>
        <v>-1.0176923061334164E-2</v>
      </c>
      <c r="J218" s="137">
        <f t="shared" si="8"/>
        <v>-7.9145356165409349E-3</v>
      </c>
    </row>
    <row r="219" spans="1:10">
      <c r="A219">
        <v>216</v>
      </c>
      <c r="B219" s="3">
        <f>'USA Ret'!A219</f>
        <v>44070</v>
      </c>
      <c r="C219" s="169">
        <f>'USA Ret'!C219</f>
        <v>1.6570387978722099E-2</v>
      </c>
      <c r="D219" s="169">
        <f>'USA Ret'!D219</f>
        <v>1.0983085547489999E-3</v>
      </c>
      <c r="E219" s="169">
        <f>'USA Ret'!E219</f>
        <v>-2.3154390893208115E-3</v>
      </c>
      <c r="F219" s="169">
        <f>'USA Ret'!G219</f>
        <v>-4.4815823194293029E-3</v>
      </c>
      <c r="G219" s="169">
        <f>'USA Ret'!H219</f>
        <v>-9.4306099935428066E-3</v>
      </c>
      <c r="H219" s="169">
        <f>'USA Ret'!I219</f>
        <v>4.3371103104344139E-2</v>
      </c>
      <c r="J219" s="137">
        <f t="shared" si="8"/>
        <v>7.4686947059203861E-3</v>
      </c>
    </row>
    <row r="220" spans="1:10">
      <c r="A220">
        <v>217</v>
      </c>
      <c r="B220" s="3">
        <f>'USA Ret'!A220</f>
        <v>44071</v>
      </c>
      <c r="C220" s="169">
        <f>'USA Ret'!C220</f>
        <v>5.4085521569292331E-3</v>
      </c>
      <c r="D220" s="169">
        <f>'USA Ret'!D220</f>
        <v>9.6133641831504194E-3</v>
      </c>
      <c r="E220" s="169">
        <f>'USA Ret'!E220</f>
        <v>2.3821569967971412E-2</v>
      </c>
      <c r="F220" s="169">
        <f>'USA Ret'!G220</f>
        <v>8.1334124726623741E-3</v>
      </c>
      <c r="G220" s="169">
        <f>'USA Ret'!H220</f>
        <v>-2.5542797118917851E-3</v>
      </c>
      <c r="H220" s="169">
        <f>'USA Ret'!I220</f>
        <v>1.8026787717461381E-2</v>
      </c>
      <c r="J220" s="137">
        <f t="shared" si="8"/>
        <v>1.0408234464380507E-2</v>
      </c>
    </row>
    <row r="221" spans="1:10">
      <c r="A221">
        <v>218</v>
      </c>
      <c r="B221" s="3">
        <f>'USA Ret'!A221</f>
        <v>44074</v>
      </c>
      <c r="C221" s="169">
        <f>'USA Ret'!C221</f>
        <v>-3.0873821453026033E-2</v>
      </c>
      <c r="D221" s="169">
        <f>'USA Ret'!D221</f>
        <v>-1.1591144550800368E-2</v>
      </c>
      <c r="E221" s="169">
        <f>'USA Ret'!E221</f>
        <v>-2.1506130878650519E-2</v>
      </c>
      <c r="F221" s="169">
        <f>'USA Ret'!G221</f>
        <v>-2.1699879884812895E-2</v>
      </c>
      <c r="G221" s="169">
        <f>'USA Ret'!H221</f>
        <v>-3.6543028488399159E-4</v>
      </c>
      <c r="H221" s="169">
        <f>'USA Ret'!I221</f>
        <v>-1.5232235428235286E-2</v>
      </c>
      <c r="J221" s="137">
        <f t="shared" si="8"/>
        <v>-1.6878107080068185E-2</v>
      </c>
    </row>
    <row r="222" spans="1:10">
      <c r="A222">
        <v>219</v>
      </c>
      <c r="B222" s="3">
        <f>'USA Ret'!A222</f>
        <v>44075</v>
      </c>
      <c r="C222" s="169">
        <f>'USA Ret'!C222</f>
        <v>3.1037243862177995E-2</v>
      </c>
      <c r="D222" s="169">
        <f>'USA Ret'!D222</f>
        <v>2.5625668959602898E-2</v>
      </c>
      <c r="E222" s="169">
        <f>'USA Ret'!E222</f>
        <v>3.4101874884439234E-2</v>
      </c>
      <c r="F222" s="169">
        <f>'USA Ret'!G222</f>
        <v>2.4127126295767277E-2</v>
      </c>
      <c r="G222" s="169">
        <f>'USA Ret'!H222</f>
        <v>-1.8071669460431278E-2</v>
      </c>
      <c r="H222" s="169">
        <f>'USA Ret'!I222</f>
        <v>2.4806094523146378E-2</v>
      </c>
      <c r="J222" s="137">
        <f t="shared" si="8"/>
        <v>2.0271056510783748E-2</v>
      </c>
    </row>
    <row r="223" spans="1:10">
      <c r="A223">
        <v>220</v>
      </c>
      <c r="B223" s="3">
        <f>'USA Ret'!A223</f>
        <v>44076</v>
      </c>
      <c r="C223" s="169">
        <f>'USA Ret'!C223</f>
        <v>2.2142351089800949E-2</v>
      </c>
      <c r="D223" s="169">
        <f>'USA Ret'!D223</f>
        <v>1.742873058547462E-2</v>
      </c>
      <c r="E223" s="169">
        <f>'USA Ret'!E223</f>
        <v>2.3852713652307747E-2</v>
      </c>
      <c r="F223" s="169">
        <f>'USA Ret'!G223</f>
        <v>0</v>
      </c>
      <c r="G223" s="169">
        <f>'USA Ret'!H223</f>
        <v>2.3175544828900239E-2</v>
      </c>
      <c r="H223" s="169">
        <f>'USA Ret'!I223</f>
        <v>2.9065313207264236E-2</v>
      </c>
      <c r="J223" s="137">
        <f t="shared" si="8"/>
        <v>1.9277442227291299E-2</v>
      </c>
    </row>
    <row r="224" spans="1:10">
      <c r="A224">
        <v>221</v>
      </c>
      <c r="B224" s="3">
        <f>'USA Ret'!A224</f>
        <v>44077</v>
      </c>
      <c r="C224" s="169">
        <f>'USA Ret'!C224</f>
        <v>-2.0672603107912458E-2</v>
      </c>
      <c r="D224" s="169">
        <f>'USA Ret'!D224</f>
        <v>-1.8072082018700617E-2</v>
      </c>
      <c r="E224" s="169">
        <f>'USA Ret'!E224</f>
        <v>-2.0728389518344135E-2</v>
      </c>
      <c r="F224" s="169">
        <f>'USA Ret'!G224</f>
        <v>-2.557680033887335E-2</v>
      </c>
      <c r="G224" s="169">
        <f>'USA Ret'!H224</f>
        <v>-1.9460904599122683E-2</v>
      </c>
      <c r="H224" s="169">
        <f>'USA Ret'!I224</f>
        <v>-3.6808462450615469E-2</v>
      </c>
      <c r="J224" s="137">
        <f t="shared" si="8"/>
        <v>-2.3553207005594785E-2</v>
      </c>
    </row>
    <row r="225" spans="1:10">
      <c r="A225">
        <v>222</v>
      </c>
      <c r="B225" s="3">
        <f>'USA Ret'!A225</f>
        <v>44078</v>
      </c>
      <c r="C225" s="169">
        <f>'USA Ret'!C225</f>
        <v>2.4660803273523036E-2</v>
      </c>
      <c r="D225" s="169">
        <f>'USA Ret'!D225</f>
        <v>6.2025825389879297E-3</v>
      </c>
      <c r="E225" s="169">
        <f>'USA Ret'!E225</f>
        <v>2.4649151589536684E-2</v>
      </c>
      <c r="F225" s="169">
        <f>'USA Ret'!G225</f>
        <v>2.3554575201020424E-2</v>
      </c>
      <c r="G225" s="169">
        <f>'USA Ret'!H225</f>
        <v>-3.3556363014950762E-2</v>
      </c>
      <c r="H225" s="169">
        <f>'USA Ret'!I225</f>
        <v>8.1966761279675705E-3</v>
      </c>
      <c r="J225" s="137">
        <f t="shared" si="8"/>
        <v>8.9512376193474786E-3</v>
      </c>
    </row>
    <row r="226" spans="1:10">
      <c r="A226">
        <v>223</v>
      </c>
      <c r="B226" s="3">
        <f>'USA Ret'!A226</f>
        <v>44082</v>
      </c>
      <c r="C226" s="169">
        <f>'USA Ret'!C226</f>
        <v>-2.1890460101884189E-2</v>
      </c>
      <c r="D226" s="169">
        <f>'USA Ret'!D226</f>
        <v>-2.8329318423490388E-2</v>
      </c>
      <c r="E226" s="169">
        <f>'USA Ret'!E226</f>
        <v>-2.0202645650419897E-2</v>
      </c>
      <c r="F226" s="169">
        <f>'USA Ret'!G226</f>
        <v>-2.4321353576312863E-3</v>
      </c>
      <c r="G226" s="169">
        <f>'USA Ret'!H226</f>
        <v>-2.3032639740929186E-3</v>
      </c>
      <c r="H226" s="169">
        <f>'USA Ret'!I226</f>
        <v>-1.8156610030096584E-3</v>
      </c>
      <c r="J226" s="137">
        <f t="shared" si="8"/>
        <v>-1.2828914085088057E-2</v>
      </c>
    </row>
    <row r="227" spans="1:10">
      <c r="A227">
        <v>224</v>
      </c>
      <c r="B227" s="3">
        <f>'USA Ret'!A227</f>
        <v>44083</v>
      </c>
      <c r="C227" s="169">
        <f>'USA Ret'!C227</f>
        <v>1.5822076788215934E-2</v>
      </c>
      <c r="D227" s="169">
        <f>'USA Ret'!D227</f>
        <v>1.0256556388739629E-2</v>
      </c>
      <c r="E227" s="169">
        <f>'USA Ret'!E227</f>
        <v>1.2345732742234158E-2</v>
      </c>
      <c r="F227" s="169">
        <f>'USA Ret'!G227</f>
        <v>6.0692074431724077E-3</v>
      </c>
      <c r="G227" s="169">
        <f>'USA Ret'!H227</f>
        <v>0.11255978458478465</v>
      </c>
      <c r="H227" s="169">
        <f>'USA Ret'!I227</f>
        <v>4.5423575616348284E-4</v>
      </c>
      <c r="J227" s="137">
        <f t="shared" si="8"/>
        <v>2.625126561721838E-2</v>
      </c>
    </row>
    <row r="228" spans="1:10">
      <c r="A228">
        <v>225</v>
      </c>
      <c r="B228" s="3">
        <f>'USA Ret'!A228</f>
        <v>44084</v>
      </c>
      <c r="C228" s="169">
        <f>'USA Ret'!C228</f>
        <v>-5.6220209821951335E-3</v>
      </c>
      <c r="D228" s="169">
        <f>'USA Ret'!D228</f>
        <v>-1.4653199562552524E-2</v>
      </c>
      <c r="E228" s="169">
        <f>'USA Ret'!E228</f>
        <v>-9.6873955800887823E-3</v>
      </c>
      <c r="F228" s="169">
        <f>'USA Ret'!G228</f>
        <v>-2.615592480790575E-2</v>
      </c>
      <c r="G228" s="169">
        <f>'USA Ret'!H228</f>
        <v>1.6349103660870772E-2</v>
      </c>
      <c r="H228" s="169">
        <f>'USA Ret'!I228</f>
        <v>-5.4644944720788485E-3</v>
      </c>
      <c r="J228" s="137">
        <f t="shared" si="8"/>
        <v>-7.5389886239917098E-3</v>
      </c>
    </row>
    <row r="229" spans="1:10">
      <c r="A229">
        <v>226</v>
      </c>
      <c r="B229" s="3">
        <f>'USA Ret'!A229</f>
        <v>44085</v>
      </c>
      <c r="C229" s="169">
        <f>'USA Ret'!C229</f>
        <v>3.202042463391825E-2</v>
      </c>
      <c r="D229" s="169">
        <f>'USA Ret'!D229</f>
        <v>1.182671003145983E-2</v>
      </c>
      <c r="E229" s="169">
        <f>'USA Ret'!E229</f>
        <v>4.8553840965160624E-3</v>
      </c>
      <c r="F229" s="169">
        <f>'USA Ret'!G229</f>
        <v>9.2736057294290474E-3</v>
      </c>
      <c r="G229" s="169">
        <f>'USA Ret'!H229</f>
        <v>-6.598103854318324E-2</v>
      </c>
      <c r="H229" s="169">
        <f>'USA Ret'!I229</f>
        <v>-2.3095714794649395E-2</v>
      </c>
      <c r="J229" s="137">
        <f t="shared" si="8"/>
        <v>-5.1834381410849071E-3</v>
      </c>
    </row>
    <row r="230" spans="1:10">
      <c r="A230">
        <v>227</v>
      </c>
      <c r="B230" s="3">
        <f>'USA Ret'!A230</f>
        <v>44088</v>
      </c>
      <c r="C230" s="169">
        <f>'USA Ret'!C230</f>
        <v>4.050996455498302E-2</v>
      </c>
      <c r="D230" s="169">
        <f>'USA Ret'!D230</f>
        <v>1.7267875713295123E-2</v>
      </c>
      <c r="E230" s="169">
        <f>'USA Ret'!E230</f>
        <v>1.858699811338475E-2</v>
      </c>
      <c r="F230" s="169">
        <f>'USA Ret'!G230</f>
        <v>1.7487249026327666E-2</v>
      </c>
      <c r="G230" s="169">
        <f>'USA Ret'!H230</f>
        <v>-1.161537602152052E-2</v>
      </c>
      <c r="H230" s="169">
        <f>'USA Ret'!I230</f>
        <v>-7.5047256540676927E-3</v>
      </c>
      <c r="J230" s="137">
        <f t="shared" si="8"/>
        <v>1.2455330955400391E-2</v>
      </c>
    </row>
    <row r="231" spans="1:10">
      <c r="A231">
        <v>228</v>
      </c>
      <c r="B231" s="3">
        <f>'USA Ret'!A231</f>
        <v>44089</v>
      </c>
      <c r="C231" s="169">
        <f>'USA Ret'!C231</f>
        <v>1.8112148790560799E-2</v>
      </c>
      <c r="D231" s="169">
        <f>'USA Ret'!D231</f>
        <v>1.2831823210876783E-3</v>
      </c>
      <c r="E231" s="169">
        <f>'USA Ret'!E231</f>
        <v>3.0429060645070392E-3</v>
      </c>
      <c r="F231" s="169">
        <f>'USA Ret'!G231</f>
        <v>-2.4218579185943333E-3</v>
      </c>
      <c r="G231" s="169">
        <f>'USA Ret'!H231</f>
        <v>-2.9642741510382639E-2</v>
      </c>
      <c r="H231" s="169">
        <f>'USA Ret'!I231</f>
        <v>1.4489573772305489E-2</v>
      </c>
      <c r="J231" s="137">
        <f t="shared" si="8"/>
        <v>8.1053525324733915E-4</v>
      </c>
    </row>
    <row r="232" spans="1:10">
      <c r="A232">
        <v>229</v>
      </c>
      <c r="B232" s="3">
        <f>'USA Ret'!A232</f>
        <v>44090</v>
      </c>
      <c r="C232" s="169">
        <f>'USA Ret'!C232</f>
        <v>-1.9761463218334958E-2</v>
      </c>
      <c r="D232" s="169">
        <f>'USA Ret'!D232</f>
        <v>1.6322576940147694E-2</v>
      </c>
      <c r="E232" s="169">
        <f>'USA Ret'!E232</f>
        <v>-8.2807618902536167E-3</v>
      </c>
      <c r="F232" s="169">
        <f>'USA Ret'!G232</f>
        <v>1.6234478613746061E-2</v>
      </c>
      <c r="G232" s="169">
        <f>'USA Ret'!H232</f>
        <v>-3.390472262751965E-3</v>
      </c>
      <c r="H232" s="169">
        <f>'USA Ret'!I232</f>
        <v>-6.984848118237681E-3</v>
      </c>
      <c r="J232" s="137">
        <f t="shared" si="8"/>
        <v>-9.7674832261407754E-4</v>
      </c>
    </row>
    <row r="233" spans="1:10">
      <c r="A233">
        <v>230</v>
      </c>
      <c r="B233" s="3">
        <f>'USA Ret'!A233</f>
        <v>44091</v>
      </c>
      <c r="C233" s="169">
        <f>'USA Ret'!C233</f>
        <v>2.7382737155885392E-2</v>
      </c>
      <c r="D233" s="169">
        <f>'USA Ret'!D233</f>
        <v>2.921582823522785E-2</v>
      </c>
      <c r="E233" s="169">
        <f>'USA Ret'!E233</f>
        <v>4.9935699311623762E-2</v>
      </c>
      <c r="F233" s="169">
        <f>'USA Ret'!G233</f>
        <v>1.1071673166821108E-2</v>
      </c>
      <c r="G233" s="169">
        <f>'USA Ret'!H233</f>
        <v>3.7664827954768648E-3</v>
      </c>
      <c r="H233" s="169">
        <f>'USA Ret'!I233</f>
        <v>-1.8708611193333636E-3</v>
      </c>
      <c r="J233" s="137">
        <f t="shared" si="8"/>
        <v>1.9916926590950266E-2</v>
      </c>
    </row>
    <row r="234" spans="1:10">
      <c r="A234">
        <v>231</v>
      </c>
      <c r="B234" s="3">
        <f>'USA Ret'!A234</f>
        <v>44092</v>
      </c>
      <c r="C234" s="169">
        <f>'USA Ret'!C234</f>
        <v>-1.6487860505696353E-2</v>
      </c>
      <c r="D234" s="169">
        <f>'USA Ret'!D234</f>
        <v>4.2791101196819874E-3</v>
      </c>
      <c r="E234" s="169">
        <f>'USA Ret'!E234</f>
        <v>-4.1654937421370157E-2</v>
      </c>
      <c r="F234" s="169">
        <f>'USA Ret'!G234</f>
        <v>2.1604840197936479E-3</v>
      </c>
      <c r="G234" s="169">
        <f>'USA Ret'!H234</f>
        <v>1.3813884285749459E-2</v>
      </c>
      <c r="H234" s="169">
        <f>'USA Ret'!I234</f>
        <v>-5.1631655380465881E-3</v>
      </c>
      <c r="J234" s="137">
        <f t="shared" si="8"/>
        <v>-7.1754141733146671E-3</v>
      </c>
    </row>
    <row r="235" spans="1:10">
      <c r="A235">
        <v>232</v>
      </c>
      <c r="B235" s="3">
        <f>'USA Ret'!A235</f>
        <v>44095</v>
      </c>
      <c r="C235" s="169">
        <f>'USA Ret'!C235</f>
        <v>-4.3379577955678629E-2</v>
      </c>
      <c r="D235" s="169">
        <f>'USA Ret'!D235</f>
        <v>-7.1202986450309438E-2</v>
      </c>
      <c r="E235" s="169">
        <f>'USA Ret'!E235</f>
        <v>-4.3012658961822325E-2</v>
      </c>
      <c r="F235" s="169">
        <f>'USA Ret'!G235</f>
        <v>-4.9467262094824931E-2</v>
      </c>
      <c r="G235" s="169">
        <f>'USA Ret'!H235</f>
        <v>-3.8938882634604655E-2</v>
      </c>
      <c r="H235" s="169">
        <f>'USA Ret'!I235</f>
        <v>-4.1312359827712086E-2</v>
      </c>
      <c r="J235" s="137">
        <f t="shared" si="8"/>
        <v>-4.7885621320825349E-2</v>
      </c>
    </row>
    <row r="236" spans="1:10">
      <c r="A236">
        <v>233</v>
      </c>
      <c r="B236" s="3">
        <f>'USA Ret'!A236</f>
        <v>44096</v>
      </c>
      <c r="C236" s="169">
        <f>'USA Ret'!C236</f>
        <v>-6.2026671347608796E-4</v>
      </c>
      <c r="D236" s="169">
        <f>'USA Ret'!D236</f>
        <v>-2.6235074688991623E-3</v>
      </c>
      <c r="E236" s="169">
        <f>'USA Ret'!E236</f>
        <v>-4.9966491646568191E-3</v>
      </c>
      <c r="F236" s="169">
        <f>'USA Ret'!G236</f>
        <v>2.3832445174860953E-2</v>
      </c>
      <c r="G236" s="169">
        <f>'USA Ret'!H236</f>
        <v>-3.7710712741366552E-2</v>
      </c>
      <c r="H236" s="169">
        <f>'USA Ret'!I236</f>
        <v>-1.0848183576593246E-2</v>
      </c>
      <c r="J236" s="137">
        <f t="shared" si="8"/>
        <v>-5.4944790816884859E-3</v>
      </c>
    </row>
    <row r="237" spans="1:10">
      <c r="A237">
        <v>234</v>
      </c>
      <c r="B237" s="3">
        <f>'USA Ret'!A237</f>
        <v>44097</v>
      </c>
      <c r="C237" s="169">
        <f>'USA Ret'!C237</f>
        <v>-3.5041479488802041E-2</v>
      </c>
      <c r="D237" s="169">
        <f>'USA Ret'!D237</f>
        <v>-2.2358494099313831E-2</v>
      </c>
      <c r="E237" s="169">
        <f>'USA Ret'!E237</f>
        <v>-2.863932523038094E-2</v>
      </c>
      <c r="F237" s="169">
        <f>'USA Ret'!G237</f>
        <v>-1.7462393675694628E-2</v>
      </c>
      <c r="G237" s="169">
        <f>'USA Ret'!H237</f>
        <v>4.1174252726252546E-2</v>
      </c>
      <c r="H237" s="169">
        <f>'USA Ret'!I237</f>
        <v>1.4863019459877742E-3</v>
      </c>
      <c r="J237" s="137">
        <f t="shared" si="8"/>
        <v>-1.0140189636991854E-2</v>
      </c>
    </row>
    <row r="238" spans="1:10">
      <c r="A238">
        <v>235</v>
      </c>
      <c r="B238" s="3">
        <f>'USA Ret'!A238</f>
        <v>44098</v>
      </c>
      <c r="C238" s="169">
        <f>'USA Ret'!C238</f>
        <v>-1.8646701900492071E-2</v>
      </c>
      <c r="D238" s="169">
        <f>'USA Ret'!D238</f>
        <v>2.0128130438999258E-3</v>
      </c>
      <c r="E238" s="169">
        <f>'USA Ret'!E238</f>
        <v>-3.2856166614614935E-3</v>
      </c>
      <c r="F238" s="169">
        <f>'USA Ret'!G238</f>
        <v>-7.814043461161907E-3</v>
      </c>
      <c r="G238" s="169">
        <f>'USA Ret'!H238</f>
        <v>-5.3930022851903922E-3</v>
      </c>
      <c r="H238" s="169">
        <f>'USA Ret'!I238</f>
        <v>4.4455492109759902E-3</v>
      </c>
      <c r="J238" s="137">
        <f t="shared" si="8"/>
        <v>-4.7801670089049914E-3</v>
      </c>
    </row>
    <row r="239" spans="1:10">
      <c r="A239">
        <v>236</v>
      </c>
      <c r="B239" s="3">
        <f>'USA Ret'!A239</f>
        <v>44099</v>
      </c>
      <c r="C239" s="169">
        <f>'USA Ret'!C239</f>
        <v>-8.8772078025821568E-3</v>
      </c>
      <c r="D239" s="169">
        <f>'USA Ret'!D239</f>
        <v>1.0887803935437226E-2</v>
      </c>
      <c r="E239" s="169">
        <f>'USA Ret'!E239</f>
        <v>4.2224316963265038E-3</v>
      </c>
      <c r="F239" s="169">
        <f>'USA Ret'!G239</f>
        <v>-6.1951470130520764E-4</v>
      </c>
      <c r="G239" s="169">
        <f>'USA Ret'!H239</f>
        <v>2.291054814548444E-2</v>
      </c>
      <c r="H239" s="169">
        <f>'USA Ret'!I239</f>
        <v>-7.9170131484843278E-3</v>
      </c>
      <c r="J239" s="137">
        <f t="shared" si="8"/>
        <v>3.4345080208127467E-3</v>
      </c>
    </row>
    <row r="240" spans="1:10">
      <c r="A240">
        <v>237</v>
      </c>
      <c r="B240" s="3">
        <f>'USA Ret'!A240</f>
        <v>44102</v>
      </c>
      <c r="C240" s="169">
        <f>'USA Ret'!C240</f>
        <v>3.2970895294867443E-2</v>
      </c>
      <c r="D240" s="169">
        <f>'USA Ret'!D240</f>
        <v>2.2291130990254478E-2</v>
      </c>
      <c r="E240" s="169">
        <f>'USA Ret'!E240</f>
        <v>3.9472678298510123E-2</v>
      </c>
      <c r="F240" s="169">
        <f>'USA Ret'!G240</f>
        <v>3.9093563910722724E-2</v>
      </c>
      <c r="G240" s="169">
        <f>'USA Ret'!H240</f>
        <v>4.1410758876845553E-2</v>
      </c>
      <c r="H240" s="169">
        <f>'USA Ret'!I240</f>
        <v>3.5622307536663692E-2</v>
      </c>
      <c r="J240" s="137">
        <f t="shared" si="8"/>
        <v>3.5143555817977339E-2</v>
      </c>
    </row>
    <row r="241" spans="1:10">
      <c r="A241">
        <v>238</v>
      </c>
      <c r="B241" s="3">
        <f>'USA Ret'!A241</f>
        <v>44103</v>
      </c>
      <c r="C241" s="169">
        <f>'USA Ret'!C241</f>
        <v>-8.0205755598086823E-3</v>
      </c>
      <c r="D241" s="169">
        <f>'USA Ret'!D241</f>
        <v>-2.4877925284043922E-2</v>
      </c>
      <c r="E241" s="169">
        <f>'USA Ret'!E241</f>
        <v>-1.4506102384527422E-2</v>
      </c>
      <c r="F241" s="169">
        <f>'USA Ret'!G241</f>
        <v>-1.1926357825004584E-3</v>
      </c>
      <c r="G241" s="169">
        <f>'USA Ret'!H241</f>
        <v>-4.3557599836694487E-3</v>
      </c>
      <c r="H241" s="169">
        <f>'USA Ret'!I241</f>
        <v>-3.3613475412952545E-3</v>
      </c>
      <c r="J241" s="137">
        <f t="shared" si="8"/>
        <v>-9.3857244226408631E-3</v>
      </c>
    </row>
    <row r="242" spans="1:10">
      <c r="A242">
        <v>239</v>
      </c>
      <c r="B242" s="3">
        <f>'USA Ret'!A242</f>
        <v>44104</v>
      </c>
      <c r="C242" s="169">
        <f>'USA Ret'!C242</f>
        <v>1.8035777228449394E-2</v>
      </c>
      <c r="D242" s="169">
        <f>'USA Ret'!D242</f>
        <v>2.6785506189263577E-3</v>
      </c>
      <c r="E242" s="169">
        <f>'USA Ret'!E242</f>
        <v>1.4055956059116288E-2</v>
      </c>
      <c r="F242" s="169">
        <f>'USA Ret'!G242</f>
        <v>5.1577083448474826E-3</v>
      </c>
      <c r="G242" s="169">
        <f>'USA Ret'!H242</f>
        <v>4.3557599836693585E-3</v>
      </c>
      <c r="H242" s="169">
        <f>'USA Ret'!I242</f>
        <v>3.3613475412952766E-3</v>
      </c>
      <c r="J242" s="137">
        <f t="shared" si="8"/>
        <v>7.9408499627173588E-3</v>
      </c>
    </row>
    <row r="243" spans="1:10">
      <c r="A243">
        <v>240</v>
      </c>
      <c r="B243" s="3">
        <f>'USA Ret'!A243</f>
        <v>44105</v>
      </c>
      <c r="C243" s="169">
        <f>'USA Ret'!C243</f>
        <v>-1.5462187260433739E-2</v>
      </c>
      <c r="D243" s="169">
        <f>'USA Ret'!D243</f>
        <v>4.2264104731526272E-3</v>
      </c>
      <c r="E243" s="169">
        <f>'USA Ret'!E243</f>
        <v>-7.2300363401913859E-3</v>
      </c>
      <c r="F243" s="169">
        <f>'USA Ret'!G243</f>
        <v>9.4525814464566042E-3</v>
      </c>
      <c r="G243" s="169">
        <f>'USA Ret'!H243</f>
        <v>2.5320685886451285E-3</v>
      </c>
      <c r="H243" s="169">
        <f>'USA Ret'!I243</f>
        <v>1.049122616189775E-2</v>
      </c>
      <c r="J243" s="137">
        <f t="shared" si="8"/>
        <v>6.6834384492116445E-4</v>
      </c>
    </row>
    <row r="244" spans="1:10">
      <c r="A244">
        <v>241</v>
      </c>
      <c r="B244" s="3">
        <f>'USA Ret'!A244</f>
        <v>44106</v>
      </c>
      <c r="C244" s="169">
        <f>'USA Ret'!C244</f>
        <v>2.7411999176554819E-2</v>
      </c>
      <c r="D244" s="169">
        <f>'USA Ret'!D244</f>
        <v>2.1737643717136476E-2</v>
      </c>
      <c r="E244" s="169">
        <f>'USA Ret'!E244</f>
        <v>3.0373081323071847E-2</v>
      </c>
      <c r="F244" s="169">
        <f>'USA Ret'!G244</f>
        <v>2.3630849739663177E-2</v>
      </c>
      <c r="G244" s="169">
        <f>'USA Ret'!H244</f>
        <v>-1.4189759385763258E-2</v>
      </c>
      <c r="H244" s="169">
        <f>'USA Ret'!I244</f>
        <v>7.0905520420033391E-3</v>
      </c>
      <c r="J244" s="137">
        <f t="shared" si="8"/>
        <v>1.6009061102111064E-2</v>
      </c>
    </row>
    <row r="245" spans="1:10">
      <c r="A245">
        <v>242</v>
      </c>
      <c r="B245" s="3">
        <f>'USA Ret'!A245</f>
        <v>44109</v>
      </c>
      <c r="C245" s="169">
        <f>'USA Ret'!C245</f>
        <v>4.8507357247227829E-2</v>
      </c>
      <c r="D245" s="169">
        <f>'USA Ret'!D245</f>
        <v>2.6576746373325331E-2</v>
      </c>
      <c r="E245" s="169">
        <f>'USA Ret'!E245</f>
        <v>3.1184899671758873E-2</v>
      </c>
      <c r="F245" s="169">
        <f>'USA Ret'!G245</f>
        <v>4.5832326678349487E-2</v>
      </c>
      <c r="G245" s="169">
        <f>'USA Ret'!H245</f>
        <v>1.6715468828737902E-2</v>
      </c>
      <c r="H245" s="169">
        <f>'USA Ret'!I245</f>
        <v>2.9700604698247639E-2</v>
      </c>
      <c r="J245" s="137">
        <f t="shared" si="8"/>
        <v>3.3086233916274514E-2</v>
      </c>
    </row>
    <row r="246" spans="1:10">
      <c r="A246">
        <v>243</v>
      </c>
      <c r="B246" s="3">
        <f>'USA Ret'!A246</f>
        <v>44110</v>
      </c>
      <c r="C246" s="169">
        <f>'USA Ret'!C246</f>
        <v>-1.7271615769481132E-2</v>
      </c>
      <c r="D246" s="169">
        <f>'USA Ret'!D246</f>
        <v>-7.4302221409239689E-3</v>
      </c>
      <c r="E246" s="169">
        <f>'USA Ret'!E246</f>
        <v>-3.8453367679660965E-3</v>
      </c>
      <c r="F246" s="169">
        <f>'USA Ret'!G246</f>
        <v>1.2898761872416053E-2</v>
      </c>
      <c r="G246" s="169">
        <f>'USA Ret'!H246</f>
        <v>-3.2485139558313327E-3</v>
      </c>
      <c r="H246" s="169">
        <f>'USA Ret'!I246</f>
        <v>-1.4740110267369032E-2</v>
      </c>
      <c r="J246" s="137">
        <f t="shared" si="8"/>
        <v>-5.6061728381925852E-3</v>
      </c>
    </row>
    <row r="247" spans="1:10">
      <c r="A247">
        <v>244</v>
      </c>
      <c r="B247" s="3">
        <f>'USA Ret'!A247</f>
        <v>44111</v>
      </c>
      <c r="C247" s="169">
        <f>'USA Ret'!C247</f>
        <v>2.3209786337164584E-2</v>
      </c>
      <c r="D247" s="169">
        <f>'USA Ret'!D247</f>
        <v>3.5994719935656151E-2</v>
      </c>
      <c r="E247" s="169">
        <f>'USA Ret'!E247</f>
        <v>3.1186639728364753E-2</v>
      </c>
      <c r="F247" s="169">
        <f>'USA Ret'!G247</f>
        <v>2.8471656030770603E-2</v>
      </c>
      <c r="G247" s="169">
        <f>'USA Ret'!H247</f>
        <v>-1.4200129379114966E-2</v>
      </c>
      <c r="H247" s="169">
        <f>'USA Ret'!I247</f>
        <v>1.7479792283753442E-2</v>
      </c>
      <c r="J247" s="137">
        <f t="shared" si="8"/>
        <v>2.035707748943243E-2</v>
      </c>
    </row>
    <row r="248" spans="1:10">
      <c r="A248">
        <v>245</v>
      </c>
      <c r="B248" s="3">
        <f>'USA Ret'!A248</f>
        <v>44112</v>
      </c>
      <c r="C248" s="169">
        <f>'USA Ret'!C248</f>
        <v>5.4617008669275097E-3</v>
      </c>
      <c r="D248" s="169">
        <f>'USA Ret'!D248</f>
        <v>1.610794318091556E-2</v>
      </c>
      <c r="E248" s="169">
        <f>'USA Ret'!E248</f>
        <v>1.1551242539288001E-2</v>
      </c>
      <c r="F248" s="169">
        <f>'USA Ret'!G248</f>
        <v>-4.748096496074326E-3</v>
      </c>
      <c r="G248" s="169">
        <f>'USA Ret'!H248</f>
        <v>3.10493900950321E-2</v>
      </c>
      <c r="H248" s="169">
        <f>'USA Ret'!I248</f>
        <v>1.8970758629781148E-2</v>
      </c>
      <c r="J248" s="137">
        <f t="shared" si="8"/>
        <v>1.3065489802644999E-2</v>
      </c>
    </row>
    <row r="249" spans="1:10">
      <c r="A249">
        <v>246</v>
      </c>
      <c r="B249" s="3">
        <f>'USA Ret'!A249</f>
        <v>44113</v>
      </c>
      <c r="C249" s="169">
        <f>'USA Ret'!C249</f>
        <v>1.6787519027206477E-2</v>
      </c>
      <c r="D249" s="169">
        <f>'USA Ret'!D249</f>
        <v>-1.1800706626664355E-2</v>
      </c>
      <c r="E249" s="169">
        <f>'USA Ret'!E249</f>
        <v>4.0933746082277931E-3</v>
      </c>
      <c r="F249" s="169">
        <f>'USA Ret'!G249</f>
        <v>-1.6529275069490531E-2</v>
      </c>
      <c r="G249" s="169">
        <f>'USA Ret'!H249</f>
        <v>3.9028256725120209E-3</v>
      </c>
      <c r="H249" s="169">
        <f>'USA Ret'!I249</f>
        <v>-3.5858397903017038E-3</v>
      </c>
      <c r="J249" s="137">
        <f t="shared" si="8"/>
        <v>-1.1886836964183831E-3</v>
      </c>
    </row>
    <row r="250" spans="1:10">
      <c r="A250">
        <v>247</v>
      </c>
      <c r="B250" s="3">
        <f>'USA Ret'!A250</f>
        <v>44116</v>
      </c>
      <c r="C250" s="169">
        <f>'USA Ret'!C250</f>
        <v>8.7915819185321251E-3</v>
      </c>
      <c r="D250" s="169">
        <f>'USA Ret'!D250</f>
        <v>8.55921263682273E-3</v>
      </c>
      <c r="E250" s="169">
        <f>'USA Ret'!E250</f>
        <v>3.6697288889624017E-3</v>
      </c>
      <c r="F250" s="169">
        <f>'USA Ret'!G250</f>
        <v>1.3351332818342727E-2</v>
      </c>
      <c r="G250" s="169">
        <f>'USA Ret'!H250</f>
        <v>1.1617803617640374E-2</v>
      </c>
      <c r="H250" s="169">
        <f>'USA Ret'!I250</f>
        <v>3.7457605787494692E-2</v>
      </c>
      <c r="J250" s="137">
        <f t="shared" si="8"/>
        <v>1.3907877611299175E-2</v>
      </c>
    </row>
    <row r="251" spans="1:10">
      <c r="A251">
        <v>248</v>
      </c>
      <c r="B251" s="3">
        <f>'USA Ret'!A251</f>
        <v>44117</v>
      </c>
      <c r="C251" s="169">
        <f>'USA Ret'!C251</f>
        <v>-2.0732891370652314E-2</v>
      </c>
      <c r="D251" s="169">
        <f>'USA Ret'!D251</f>
        <v>-1.2455516180769972E-2</v>
      </c>
      <c r="E251" s="169">
        <f>'USA Ret'!E251</f>
        <v>-1.9314346036478403E-2</v>
      </c>
      <c r="F251" s="169">
        <f>'USA Ret'!G251</f>
        <v>-1.4427207033525961E-2</v>
      </c>
      <c r="G251" s="169">
        <f>'USA Ret'!H251</f>
        <v>1.4593726690882429E-2</v>
      </c>
      <c r="H251" s="169">
        <f>'USA Ret'!I251</f>
        <v>-1.3937594956025832E-2</v>
      </c>
      <c r="J251" s="137">
        <f t="shared" si="8"/>
        <v>-1.1045638147761674E-2</v>
      </c>
    </row>
    <row r="252" spans="1:10">
      <c r="A252">
        <v>249</v>
      </c>
      <c r="B252" s="3">
        <f>'USA Ret'!A252</f>
        <v>44118</v>
      </c>
      <c r="C252" s="169">
        <f>'USA Ret'!C252</f>
        <v>5.4175104787000987E-2</v>
      </c>
      <c r="D252" s="169">
        <f>'USA Ret'!D252</f>
        <v>1.4482721415860877E-2</v>
      </c>
      <c r="E252" s="169">
        <f>'USA Ret'!E252</f>
        <v>8.6759066960865137E-3</v>
      </c>
      <c r="F252" s="169">
        <f>'USA Ret'!G252</f>
        <v>-2.3966316262098098E-2</v>
      </c>
      <c r="G252" s="169">
        <f>'USA Ret'!H252</f>
        <v>-1.1797499772815608E-2</v>
      </c>
      <c r="H252" s="169">
        <f>'USA Ret'!I252</f>
        <v>4.8130043646591311E-3</v>
      </c>
      <c r="J252" s="137">
        <f t="shared" si="8"/>
        <v>7.7304868714489702E-3</v>
      </c>
    </row>
    <row r="253" spans="1:10">
      <c r="A253">
        <v>250</v>
      </c>
      <c r="B253" s="3">
        <f>'USA Ret'!A253</f>
        <v>44119</v>
      </c>
      <c r="C253" s="169">
        <f>'USA Ret'!C253</f>
        <v>-1.8205180009157433E-2</v>
      </c>
      <c r="D253" s="169">
        <f>'USA Ret'!D253</f>
        <v>-2.433152076649194E-3</v>
      </c>
      <c r="E253" s="169">
        <f>'USA Ret'!E253</f>
        <v>1.6320232338376293E-2</v>
      </c>
      <c r="F253" s="169">
        <f>'USA Ret'!G253</f>
        <v>5.2234345568461611E-3</v>
      </c>
      <c r="G253" s="169">
        <f>'USA Ret'!H253</f>
        <v>1.2831804295293226E-2</v>
      </c>
      <c r="H253" s="169">
        <f>'USA Ret'!I253</f>
        <v>7.826126900999748E-3</v>
      </c>
      <c r="J253" s="137">
        <f t="shared" si="8"/>
        <v>3.5938776676181332E-3</v>
      </c>
    </row>
    <row r="254" spans="1:10">
      <c r="A254">
        <v>251</v>
      </c>
      <c r="B254" s="3">
        <f>'USA Ret'!A254</f>
        <v>44120</v>
      </c>
      <c r="C254" s="169">
        <f>'USA Ret'!C254</f>
        <v>-1.108436774720808E-2</v>
      </c>
      <c r="D254" s="169">
        <f>'USA Ret'!D254</f>
        <v>1.4201036974281296E-3</v>
      </c>
      <c r="E254" s="169">
        <f>'USA Ret'!E254</f>
        <v>-4.0469541131169987E-4</v>
      </c>
      <c r="F254" s="169">
        <f>'USA Ret'!G254</f>
        <v>1.7126883464646463E-2</v>
      </c>
      <c r="G254" s="169">
        <f>'USA Ret'!H254</f>
        <v>-1.3180940279798693E-2</v>
      </c>
      <c r="H254" s="169">
        <f>'USA Ret'!I254</f>
        <v>-2.4995820094914318E-2</v>
      </c>
      <c r="J254" s="137">
        <f t="shared" si="8"/>
        <v>-5.1864727285263661E-3</v>
      </c>
    </row>
    <row r="255" spans="1:10">
      <c r="A255">
        <v>252</v>
      </c>
      <c r="B255" s="3">
        <f>'USA Ret'!A255</f>
        <v>44123</v>
      </c>
      <c r="C255" s="169">
        <f>'USA Ret'!C255</f>
        <v>-6.4512300802868272E-3</v>
      </c>
      <c r="D255" s="169">
        <f>'USA Ret'!D255</f>
        <v>-7.3245696540344268E-3</v>
      </c>
      <c r="E255" s="169">
        <f>'USA Ret'!E255</f>
        <v>-1.962458728300687E-2</v>
      </c>
      <c r="F255" s="169">
        <f>'USA Ret'!G255</f>
        <v>-1.9872684201323203E-2</v>
      </c>
      <c r="G255" s="169">
        <f>'USA Ret'!H255</f>
        <v>-2.5819259628012365E-2</v>
      </c>
      <c r="H255" s="169">
        <f>'USA Ret'!I255</f>
        <v>-1.3411064064507122E-2</v>
      </c>
      <c r="J255" s="137">
        <f t="shared" si="8"/>
        <v>-1.5417232485195137E-2</v>
      </c>
    </row>
    <row r="256" spans="1:10">
      <c r="B256" s="3"/>
      <c r="C256" s="448"/>
      <c r="D256" s="448"/>
      <c r="E256" s="448"/>
      <c r="F256" s="448"/>
      <c r="G256" s="448"/>
      <c r="H256" s="448"/>
    </row>
  </sheetData>
  <mergeCells count="2">
    <mergeCell ref="O39:R39"/>
    <mergeCell ref="T39:V3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81"/>
  <sheetViews>
    <sheetView topLeftCell="D37" zoomScale="80" zoomScaleNormal="80" workbookViewId="0">
      <selection activeCell="P59" sqref="P59"/>
    </sheetView>
  </sheetViews>
  <sheetFormatPr defaultRowHeight="14.4"/>
  <cols>
    <col min="1" max="1" width="17.44140625" customWidth="1"/>
    <col min="2" max="2" width="20" customWidth="1"/>
    <col min="3" max="4" width="12.6640625" customWidth="1"/>
    <col min="5" max="5" width="16.109375" customWidth="1"/>
    <col min="6" max="6" width="22.44140625" customWidth="1"/>
    <col min="7" max="7" width="15.6640625" customWidth="1"/>
    <col min="8" max="8" width="18.6640625" bestFit="1" customWidth="1"/>
    <col min="9" max="9" width="12.33203125" customWidth="1"/>
    <col min="10" max="11" width="10.5546875" customWidth="1"/>
    <col min="12" max="12" width="9.33203125" customWidth="1"/>
    <col min="13" max="13" width="17.33203125" customWidth="1"/>
    <col min="14" max="14" width="20.5546875" customWidth="1"/>
    <col min="15" max="15" width="10.6640625" customWidth="1"/>
    <col min="16" max="16" width="10.33203125" customWidth="1"/>
    <col min="17" max="27" width="8.6640625" customWidth="1"/>
    <col min="28" max="1025" width="8.44140625" customWidth="1"/>
  </cols>
  <sheetData>
    <row r="1" spans="1:21">
      <c r="A1" s="207" t="s">
        <v>246</v>
      </c>
      <c r="B1" s="208" t="s">
        <v>247</v>
      </c>
    </row>
    <row r="2" spans="1:21">
      <c r="A2" s="257">
        <v>43531</v>
      </c>
      <c r="B2" s="257">
        <v>43897</v>
      </c>
      <c r="D2" s="407" t="s">
        <v>430</v>
      </c>
      <c r="E2" s="407" t="s">
        <v>431</v>
      </c>
      <c r="F2" s="407" t="s">
        <v>432</v>
      </c>
      <c r="G2" s="407" t="s">
        <v>433</v>
      </c>
      <c r="H2" s="407" t="s">
        <v>434</v>
      </c>
      <c r="I2" s="407" t="s">
        <v>435</v>
      </c>
    </row>
    <row r="3" spans="1:21">
      <c r="D3" s="209" t="s">
        <v>248</v>
      </c>
      <c r="E3" s="209" t="s">
        <v>249</v>
      </c>
      <c r="F3" s="209" t="s">
        <v>250</v>
      </c>
      <c r="G3" s="209" t="s">
        <v>251</v>
      </c>
      <c r="H3" s="209" t="s">
        <v>252</v>
      </c>
      <c r="I3" s="209" t="s">
        <v>253</v>
      </c>
    </row>
    <row r="4" spans="1:21">
      <c r="B4" s="141" t="s">
        <v>175</v>
      </c>
      <c r="D4" s="210">
        <f>'GREECE Ret'!O7</f>
        <v>-2.5524387004203685E-2</v>
      </c>
      <c r="E4" s="210">
        <f>'GREECE Ret'!P7</f>
        <v>2.1099155378186156E-3</v>
      </c>
      <c r="F4" s="210">
        <f>'GREECE Ret'!Q7</f>
        <v>-3.0959902831530141E-4</v>
      </c>
      <c r="G4" s="210">
        <f>'GREECE Ret'!R7</f>
        <v>9.8505338974663585E-5</v>
      </c>
      <c r="H4" s="210">
        <f>'GREECE Ret'!S7</f>
        <v>-2.9812856868988814E-4</v>
      </c>
      <c r="I4" s="210">
        <f>'GREECE Ret'!T7</f>
        <v>5.3410061552179069E-5</v>
      </c>
    </row>
    <row r="5" spans="1:21">
      <c r="B5" s="141" t="s">
        <v>177</v>
      </c>
      <c r="D5" s="210">
        <f>'GREECE Ret'!O8</f>
        <v>2.9245526988611794</v>
      </c>
      <c r="E5" s="210">
        <f>'GREECE Ret'!P8</f>
        <v>5.9677083259729086E-4</v>
      </c>
      <c r="F5" s="210">
        <f>'GREECE Ret'!Q8</f>
        <v>2.5771680124342123E-4</v>
      </c>
      <c r="G5" s="210">
        <f>'GREECE Ret'!R8</f>
        <v>7.1426382003850986E-5</v>
      </c>
      <c r="H5" s="210">
        <f>'GREECE Ret'!S8</f>
        <v>5.8935359888795142E-4</v>
      </c>
      <c r="I5" s="210">
        <f>'GREECE Ret'!T8</f>
        <v>8.0597060991579545E-5</v>
      </c>
    </row>
    <row r="6" spans="1:21">
      <c r="A6" s="211"/>
      <c r="B6" s="141" t="s">
        <v>180</v>
      </c>
      <c r="D6" s="210">
        <f>'GREECE Ret'!O9</f>
        <v>1.7101323629652705</v>
      </c>
      <c r="E6" s="210">
        <f>'GREECE Ret'!P9</f>
        <v>2.4428893396903816E-2</v>
      </c>
      <c r="F6" s="210">
        <f>'GREECE Ret'!Q9</f>
        <v>1.6053560391496375E-2</v>
      </c>
      <c r="G6" s="210">
        <f>'GREECE Ret'!R9</f>
        <v>8.4514130181793257E-3</v>
      </c>
      <c r="H6" s="210">
        <f>'GREECE Ret'!S9</f>
        <v>2.4276606000179501E-2</v>
      </c>
      <c r="I6" s="210">
        <f>'GREECE Ret'!T9</f>
        <v>8.9775865905921248E-3</v>
      </c>
    </row>
    <row r="7" spans="1:21">
      <c r="A7" s="211"/>
      <c r="B7" s="141"/>
      <c r="D7" s="210"/>
      <c r="E7" s="210"/>
      <c r="F7" s="210"/>
      <c r="G7" s="210"/>
      <c r="H7" s="210"/>
      <c r="I7" s="210"/>
    </row>
    <row r="8" spans="1:21">
      <c r="A8" s="211"/>
      <c r="B8" s="141" t="s">
        <v>182</v>
      </c>
      <c r="D8" s="212">
        <f>D6/D4</f>
        <v>-66.999938634515445</v>
      </c>
      <c r="E8" s="212">
        <f t="shared" ref="E8:I8" si="0">E6/E4</f>
        <v>11.578138062417507</v>
      </c>
      <c r="F8" s="212">
        <f t="shared" si="0"/>
        <v>-51.852747984554817</v>
      </c>
      <c r="G8" s="212">
        <f t="shared" si="0"/>
        <v>85.796496983306682</v>
      </c>
      <c r="H8" s="212">
        <f t="shared" si="0"/>
        <v>-81.42998876914713</v>
      </c>
      <c r="I8" s="212">
        <f t="shared" si="0"/>
        <v>168.08792818599269</v>
      </c>
    </row>
    <row r="9" spans="1:21">
      <c r="A9" s="211" t="s">
        <v>254</v>
      </c>
      <c r="B9" s="213" t="s">
        <v>22</v>
      </c>
      <c r="D9" s="214">
        <f>'GREECE Ret'!O16</f>
        <v>246</v>
      </c>
      <c r="E9" s="214">
        <f>'GREECE Ret'!P16</f>
        <v>246</v>
      </c>
      <c r="F9" s="214">
        <f>'GREECE Ret'!Q16</f>
        <v>246</v>
      </c>
      <c r="G9" s="214">
        <f>'GREECE Ret'!R16</f>
        <v>246</v>
      </c>
      <c r="H9" s="214">
        <f>'GREECE Ret'!S16</f>
        <v>246</v>
      </c>
      <c r="I9" s="214">
        <f>'GREECE Ret'!T16</f>
        <v>246</v>
      </c>
    </row>
    <row r="10" spans="1:21">
      <c r="A10" s="211"/>
      <c r="B10" s="213"/>
      <c r="D10" s="145"/>
      <c r="E10" s="145"/>
      <c r="F10" s="145"/>
      <c r="G10" s="145"/>
      <c r="H10" s="145"/>
      <c r="I10" s="145"/>
    </row>
    <row r="11" spans="1:21" ht="17.399999999999999">
      <c r="A11" t="s">
        <v>255</v>
      </c>
      <c r="B11" s="215" t="s">
        <v>256</v>
      </c>
      <c r="D11" s="256">
        <f>'GREECE Ret'!O13</f>
        <v>-2.5451792960313181E-2</v>
      </c>
      <c r="E11" s="256">
        <f>'GREECE Ret'!P13</f>
        <v>2.4798744863927329E-3</v>
      </c>
      <c r="F11" s="256">
        <f>'GREECE Ret'!Q13</f>
        <v>-2.2909742868571002E-4</v>
      </c>
      <c r="G11" s="256">
        <f>'GREECE Ret'!R13</f>
        <v>1.2938964429969182E-4</v>
      </c>
      <c r="H11" s="256">
        <f>'GREECE Ret'!S13</f>
        <v>-2.9930802113739107E-4</v>
      </c>
      <c r="I11" s="256">
        <f>'GREECE Ret'!T13</f>
        <v>8.2707211379132411E-5</v>
      </c>
    </row>
    <row r="12" spans="1:21" ht="17.399999999999999">
      <c r="A12" t="s">
        <v>257</v>
      </c>
      <c r="B12" s="216" t="s">
        <v>258</v>
      </c>
      <c r="D12" s="451">
        <f>'GREECE Ret'!O14</f>
        <v>0.12767035075000152</v>
      </c>
      <c r="E12" s="451">
        <f>'GREECE Ret'!P14</f>
        <v>0.65064275519355641</v>
      </c>
      <c r="F12" s="451">
        <f>'GREECE Ret'!Q14</f>
        <v>0.14157728251298837</v>
      </c>
      <c r="G12" s="451">
        <f>'GREECE Ret'!R14</f>
        <v>5.431588987471038E-2</v>
      </c>
      <c r="H12" s="451">
        <f>'GREECE Ret'!S14</f>
        <v>-2.0742901152162527E-3</v>
      </c>
      <c r="I12" s="451">
        <f>'GREECE Ret'!T14</f>
        <v>5.1524576865069387E-2</v>
      </c>
    </row>
    <row r="13" spans="1:21" ht="17.399999999999999">
      <c r="B13" s="216" t="s">
        <v>471</v>
      </c>
      <c r="C13" s="217">
        <f>'ΟΜΟΛΟΓΑ ΧΑΑ'!C7</f>
        <v>6.3200000000000001E-3</v>
      </c>
      <c r="D13" s="218"/>
      <c r="F13" s="219"/>
      <c r="H13" s="219"/>
      <c r="I13" s="219"/>
      <c r="J13" s="219"/>
    </row>
    <row r="14" spans="1:21" ht="34.799999999999997">
      <c r="B14" s="216" t="s">
        <v>472</v>
      </c>
      <c r="C14" s="183"/>
      <c r="D14" s="220">
        <f>$C$13+D12*13.31%</f>
        <v>2.3312923684825203E-2</v>
      </c>
      <c r="E14" s="220">
        <f t="shared" ref="E14:I14" si="1">$C$13+E12*13.31%</f>
        <v>9.292055071626236E-2</v>
      </c>
      <c r="F14" s="220">
        <f t="shared" si="1"/>
        <v>2.5163936302478752E-2</v>
      </c>
      <c r="G14" s="220">
        <f t="shared" si="1"/>
        <v>1.3549444942323952E-2</v>
      </c>
      <c r="H14" s="220">
        <f t="shared" si="1"/>
        <v>6.0439119856647173E-3</v>
      </c>
      <c r="I14" s="220">
        <f t="shared" si="1"/>
        <v>1.3177921180740735E-2</v>
      </c>
      <c r="L14" s="221"/>
      <c r="N14" s="221"/>
      <c r="S14" s="221"/>
      <c r="U14" s="221"/>
    </row>
    <row r="15" spans="1:21">
      <c r="B15" s="222" t="s">
        <v>259</v>
      </c>
      <c r="D15" s="179"/>
    </row>
    <row r="16" spans="1:21">
      <c r="D16" s="223" t="s">
        <v>260</v>
      </c>
      <c r="E16" s="224" t="s">
        <v>261</v>
      </c>
      <c r="F16" s="224" t="s">
        <v>262</v>
      </c>
      <c r="G16" s="224" t="s">
        <v>263</v>
      </c>
      <c r="H16" s="224" t="s">
        <v>264</v>
      </c>
      <c r="I16" s="224" t="s">
        <v>265</v>
      </c>
      <c r="J16" s="224" t="s">
        <v>266</v>
      </c>
    </row>
    <row r="17" spans="2:10">
      <c r="D17" s="225">
        <f>1/6</f>
        <v>0.16666666666666666</v>
      </c>
      <c r="E17" s="225">
        <f t="shared" ref="E17:I17" si="2">1/6</f>
        <v>0.16666666666666666</v>
      </c>
      <c r="F17" s="225">
        <f t="shared" si="2"/>
        <v>0.16666666666666666</v>
      </c>
      <c r="G17" s="225">
        <f t="shared" si="2"/>
        <v>0.16666666666666666</v>
      </c>
      <c r="H17" s="225">
        <f t="shared" si="2"/>
        <v>0.16666666666666666</v>
      </c>
      <c r="I17" s="225">
        <f t="shared" si="2"/>
        <v>0.16666666666666666</v>
      </c>
      <c r="J17" s="226">
        <f>SUM(D17:I17)</f>
        <v>0.99999999999999989</v>
      </c>
    </row>
    <row r="18" spans="2:10">
      <c r="B18" s="227" t="s">
        <v>267</v>
      </c>
      <c r="C18" s="227"/>
      <c r="D18" s="228">
        <f>D17*D4</f>
        <v>-4.2540645007006139E-3</v>
      </c>
      <c r="E18" s="228">
        <f t="shared" ref="E18:I18" si="3">E17*E4</f>
        <v>3.5165258963643591E-4</v>
      </c>
      <c r="F18" s="228">
        <f t="shared" si="3"/>
        <v>-5.1599838052550233E-5</v>
      </c>
      <c r="G18" s="228">
        <f t="shared" si="3"/>
        <v>1.6417556495777264E-5</v>
      </c>
      <c r="H18" s="228">
        <f t="shared" si="3"/>
        <v>-4.9688094781648021E-5</v>
      </c>
      <c r="I18" s="228">
        <f t="shared" si="3"/>
        <v>8.9016769253631771E-6</v>
      </c>
      <c r="J18" s="229">
        <f>SUM(D18:I18)</f>
        <v>-3.9783806104772357E-3</v>
      </c>
    </row>
    <row r="19" spans="2:10">
      <c r="B19" s="227" t="s">
        <v>268</v>
      </c>
      <c r="C19" s="227"/>
      <c r="D19" s="228">
        <f>D17*D12</f>
        <v>2.127839179166692E-2</v>
      </c>
      <c r="E19" s="228">
        <f t="shared" ref="E19:H19" si="4">E17*E12</f>
        <v>0.10844045919892606</v>
      </c>
      <c r="F19" s="228">
        <f t="shared" si="4"/>
        <v>2.3596213752164728E-2</v>
      </c>
      <c r="G19" s="228">
        <f t="shared" si="4"/>
        <v>9.0526483124517294E-3</v>
      </c>
      <c r="H19" s="228">
        <f t="shared" si="4"/>
        <v>-3.4571501920270878E-4</v>
      </c>
      <c r="I19" s="228">
        <f>I17*I12</f>
        <v>8.5874294775115639E-3</v>
      </c>
      <c r="J19" s="230">
        <f>SUM(D19:I19)</f>
        <v>0.17060942751351829</v>
      </c>
    </row>
    <row r="20" spans="2:10">
      <c r="B20" s="227" t="s">
        <v>269</v>
      </c>
      <c r="C20" s="227"/>
      <c r="D20" s="228">
        <f>D17*D11</f>
        <v>-4.2419654933855298E-3</v>
      </c>
      <c r="E20" s="228">
        <f t="shared" ref="E20:I20" si="5">E17*E11</f>
        <v>4.1331241439878882E-4</v>
      </c>
      <c r="F20" s="228">
        <f t="shared" si="5"/>
        <v>-3.8182904780951666E-5</v>
      </c>
      <c r="G20" s="228">
        <f t="shared" si="5"/>
        <v>2.1564940716615302E-5</v>
      </c>
      <c r="H20" s="228">
        <f t="shared" si="5"/>
        <v>-4.9884670189565179E-5</v>
      </c>
      <c r="I20" s="228">
        <f t="shared" si="5"/>
        <v>1.3784535229855401E-5</v>
      </c>
      <c r="J20" s="231">
        <f>SUM(D20:I20)</f>
        <v>-3.8813711780107877E-3</v>
      </c>
    </row>
    <row r="21" spans="2:10">
      <c r="B21" s="232"/>
      <c r="C21" s="232"/>
      <c r="D21" s="233"/>
      <c r="E21" s="233"/>
      <c r="F21" s="233"/>
      <c r="G21" s="233"/>
      <c r="H21" s="233"/>
      <c r="I21" s="233"/>
      <c r="J21" s="224"/>
    </row>
    <row r="22" spans="2:10">
      <c r="B22" s="222" t="s">
        <v>270</v>
      </c>
    </row>
    <row r="23" spans="2:10">
      <c r="D23" s="234"/>
      <c r="E23" s="221" t="s">
        <v>271</v>
      </c>
    </row>
    <row r="24" spans="2:10">
      <c r="E24" s="221" t="s">
        <v>272</v>
      </c>
      <c r="H24" s="13"/>
    </row>
    <row r="25" spans="2:10" ht="15.6">
      <c r="B25" s="235" t="s">
        <v>273</v>
      </c>
      <c r="C25" s="213" t="s">
        <v>274</v>
      </c>
      <c r="D25" s="236">
        <f>J19</f>
        <v>0.17060942751351829</v>
      </c>
      <c r="E25" s="137">
        <f>MMULT(D12:I12,G29:G34)</f>
        <v>0.17060942751351829</v>
      </c>
      <c r="F25" t="s">
        <v>275</v>
      </c>
    </row>
    <row r="26" spans="2:10" ht="15.6">
      <c r="B26" s="235" t="s">
        <v>276</v>
      </c>
      <c r="C26" s="213" t="s">
        <v>277</v>
      </c>
      <c r="D26" s="237">
        <f>J20</f>
        <v>-3.8813711780107877E-3</v>
      </c>
      <c r="E26" s="182">
        <f>MMULT(D11:I11,G29:G34)</f>
        <v>-3.8813711780107877E-3</v>
      </c>
    </row>
    <row r="27" spans="2:10" ht="16.8">
      <c r="B27" t="s">
        <v>278</v>
      </c>
      <c r="C27" s="238" t="s">
        <v>279</v>
      </c>
      <c r="D27" s="239">
        <f>'GREECE Ret'!N8</f>
        <v>7.151647114823289E-4</v>
      </c>
      <c r="G27" t="s">
        <v>280</v>
      </c>
    </row>
    <row r="28" spans="2:10" ht="15" thickBot="1">
      <c r="B28" t="s">
        <v>281</v>
      </c>
      <c r="C28" s="238" t="s">
        <v>282</v>
      </c>
      <c r="D28" s="240">
        <f>J18</f>
        <v>-3.9783806104772357E-3</v>
      </c>
      <c r="E28" s="182">
        <f>MMULT(D4:I4,G29:G34)</f>
        <v>-3.9783806104772357E-3</v>
      </c>
    </row>
    <row r="29" spans="2:10">
      <c r="B29" s="242" t="s">
        <v>283</v>
      </c>
      <c r="D29" s="1"/>
      <c r="G29" s="243">
        <f t="shared" ref="G29:G34" si="6">1/6</f>
        <v>0.16666666666666666</v>
      </c>
      <c r="H29" s="244" t="s">
        <v>260</v>
      </c>
      <c r="J29" s="125" t="s">
        <v>284</v>
      </c>
    </row>
    <row r="30" spans="2:10" ht="16.8">
      <c r="B30" s="221" t="s">
        <v>285</v>
      </c>
      <c r="C30" s="238" t="s">
        <v>286</v>
      </c>
      <c r="D30" s="182">
        <f>(D25^2)*VarRm</f>
        <v>2.0816711733005237E-5</v>
      </c>
      <c r="G30" s="245">
        <f t="shared" si="6"/>
        <v>0.16666666666666666</v>
      </c>
      <c r="H30" s="246" t="s">
        <v>261</v>
      </c>
    </row>
    <row r="31" spans="2:10" ht="15.6">
      <c r="B31" s="221" t="s">
        <v>287</v>
      </c>
      <c r="C31" s="238" t="s">
        <v>288</v>
      </c>
      <c r="D31" s="247">
        <f>SQRT(D30)</f>
        <v>4.5625334774667941E-3</v>
      </c>
      <c r="E31" s="182">
        <f>D25*(VarRm)^(1/2)</f>
        <v>4.5625334774667941E-3</v>
      </c>
      <c r="G31" s="245">
        <f t="shared" si="6"/>
        <v>0.16666666666666666</v>
      </c>
      <c r="H31" s="246" t="s">
        <v>262</v>
      </c>
    </row>
    <row r="32" spans="2:10">
      <c r="G32" s="245">
        <f t="shared" si="6"/>
        <v>0.16666666666666666</v>
      </c>
      <c r="H32" s="246" t="s">
        <v>263</v>
      </c>
    </row>
    <row r="33" spans="2:16">
      <c r="B33" t="s">
        <v>289</v>
      </c>
      <c r="C33" s="221" t="s">
        <v>221</v>
      </c>
      <c r="G33" s="245">
        <f t="shared" si="6"/>
        <v>0.16666666666666666</v>
      </c>
      <c r="H33" s="246" t="s">
        <v>264</v>
      </c>
    </row>
    <row r="34" spans="2:16">
      <c r="C34" s="221" t="s">
        <v>272</v>
      </c>
      <c r="G34" s="248">
        <f t="shared" si="6"/>
        <v>0.16666666666666666</v>
      </c>
      <c r="H34" s="246" t="s">
        <v>265</v>
      </c>
    </row>
    <row r="35" spans="2:16" ht="15" thickBot="1">
      <c r="G35" s="249">
        <f>SUM(G29:G34)</f>
        <v>0.99999999999999989</v>
      </c>
      <c r="H35" s="250"/>
    </row>
    <row r="36" spans="2:16">
      <c r="J36" s="125" t="s">
        <v>290</v>
      </c>
    </row>
    <row r="37" spans="2:16">
      <c r="C37" s="221" t="s">
        <v>291</v>
      </c>
      <c r="J37" s="125" t="s">
        <v>292</v>
      </c>
    </row>
    <row r="38" spans="2:16">
      <c r="C38" t="s">
        <v>293</v>
      </c>
    </row>
    <row r="39" spans="2:16">
      <c r="C39" s="222" t="s">
        <v>294</v>
      </c>
    </row>
    <row r="40" spans="2:16">
      <c r="D40" s="222" t="s">
        <v>295</v>
      </c>
    </row>
    <row r="42" spans="2:16" ht="27.6">
      <c r="J42" s="251" t="s">
        <v>296</v>
      </c>
    </row>
    <row r="43" spans="2:16" ht="22.8">
      <c r="C43" s="221"/>
      <c r="D43" s="137"/>
      <c r="F43" s="251"/>
    </row>
    <row r="44" spans="2:16" ht="15" thickBot="1">
      <c r="E44" s="176"/>
      <c r="F44" s="176"/>
      <c r="G44" s="185"/>
      <c r="H44" s="185"/>
      <c r="I44" s="185"/>
      <c r="J44" s="185"/>
      <c r="K44" s="185"/>
      <c r="L44" s="185"/>
      <c r="M44" s="185"/>
      <c r="N44" s="185"/>
      <c r="O44" s="185"/>
      <c r="P44" s="185"/>
    </row>
    <row r="45" spans="2:16">
      <c r="B45" s="125"/>
      <c r="C45" s="125"/>
    </row>
    <row r="46" spans="2:16">
      <c r="B46" s="125"/>
      <c r="C46" s="252"/>
      <c r="E46" s="186"/>
      <c r="F46" s="186" t="s">
        <v>297</v>
      </c>
      <c r="J46" t="s">
        <v>221</v>
      </c>
      <c r="N46" t="s">
        <v>222</v>
      </c>
    </row>
    <row r="47" spans="2:16" ht="15" thickBot="1">
      <c r="E47" s="186"/>
      <c r="F47" s="186"/>
      <c r="G47" s="186"/>
      <c r="H47" s="186"/>
      <c r="I47" s="479" t="s">
        <v>223</v>
      </c>
      <c r="J47" s="479"/>
      <c r="K47" s="479"/>
      <c r="L47" s="479"/>
      <c r="N47" s="479" t="s">
        <v>224</v>
      </c>
      <c r="O47" s="479"/>
      <c r="P47" s="479"/>
    </row>
    <row r="48" spans="2:16">
      <c r="C48" s="253"/>
      <c r="E48" s="186"/>
      <c r="F48" s="186"/>
      <c r="G48" s="188" t="s">
        <v>225</v>
      </c>
      <c r="H48" s="186"/>
      <c r="I48" s="188" t="s">
        <v>226</v>
      </c>
      <c r="J48" s="188" t="s">
        <v>298</v>
      </c>
      <c r="K48" s="189" t="s">
        <v>228</v>
      </c>
      <c r="L48" s="188" t="s">
        <v>229</v>
      </c>
      <c r="M48" s="190"/>
      <c r="N48" s="188" t="s">
        <v>227</v>
      </c>
      <c r="O48" s="189" t="s">
        <v>228</v>
      </c>
      <c r="P48" s="188" t="s">
        <v>229</v>
      </c>
    </row>
    <row r="49" spans="5:16">
      <c r="G49" s="188" t="s">
        <v>195</v>
      </c>
      <c r="I49" s="188" t="s">
        <v>230</v>
      </c>
      <c r="J49" s="188" t="s">
        <v>299</v>
      </c>
      <c r="K49" s="188" t="s">
        <v>232</v>
      </c>
      <c r="L49" s="188" t="s">
        <v>232</v>
      </c>
      <c r="M49" s="190"/>
      <c r="N49" s="188" t="s">
        <v>231</v>
      </c>
      <c r="O49" s="188" t="s">
        <v>232</v>
      </c>
      <c r="P49" s="188" t="s">
        <v>232</v>
      </c>
    </row>
    <row r="50" spans="5:16">
      <c r="E50" s="191"/>
      <c r="F50" s="191" t="s">
        <v>233</v>
      </c>
      <c r="G50" s="191"/>
      <c r="H50" s="191" t="s">
        <v>233</v>
      </c>
      <c r="I50" s="191" t="s">
        <v>234</v>
      </c>
      <c r="J50" s="191" t="s">
        <v>234</v>
      </c>
      <c r="K50" s="191" t="s">
        <v>234</v>
      </c>
      <c r="L50" s="191" t="s">
        <v>234</v>
      </c>
      <c r="M50" s="191" t="s">
        <v>300</v>
      </c>
      <c r="N50" s="191" t="s">
        <v>234</v>
      </c>
      <c r="O50" s="191" t="s">
        <v>234</v>
      </c>
      <c r="P50" s="191" t="s">
        <v>234</v>
      </c>
    </row>
    <row r="51" spans="5:16">
      <c r="E51" s="141"/>
      <c r="F51" s="407" t="s">
        <v>430</v>
      </c>
      <c r="G51" s="193">
        <f>1/6</f>
        <v>0.16666666666666666</v>
      </c>
      <c r="H51" s="407" t="s">
        <v>430</v>
      </c>
      <c r="I51" s="193">
        <v>0.54068054005414867</v>
      </c>
      <c r="J51" s="193">
        <v>0</v>
      </c>
      <c r="K51" s="193">
        <v>0.25</v>
      </c>
      <c r="L51" s="193">
        <v>8.9999999999999913E-2</v>
      </c>
      <c r="M51" s="407" t="s">
        <v>430</v>
      </c>
      <c r="N51" s="193">
        <v>0</v>
      </c>
      <c r="O51" s="193">
        <v>0.25</v>
      </c>
      <c r="P51" s="193">
        <v>0.25</v>
      </c>
    </row>
    <row r="52" spans="5:16">
      <c r="E52" s="141"/>
      <c r="F52" s="407" t="s">
        <v>431</v>
      </c>
      <c r="G52" s="193">
        <f t="shared" ref="G52:G56" si="7">1/6</f>
        <v>0.16666666666666666</v>
      </c>
      <c r="H52" s="407" t="s">
        <v>431</v>
      </c>
      <c r="I52" s="193">
        <v>-0.18418206230442061</v>
      </c>
      <c r="J52" s="193">
        <v>0</v>
      </c>
      <c r="K52" s="193">
        <v>0</v>
      </c>
      <c r="L52" s="193">
        <v>0.08</v>
      </c>
      <c r="M52" s="407" t="s">
        <v>431</v>
      </c>
      <c r="N52" s="193">
        <v>0.9999990016221999</v>
      </c>
      <c r="O52" s="193">
        <v>0.25</v>
      </c>
      <c r="P52" s="193">
        <v>0.25</v>
      </c>
    </row>
    <row r="53" spans="5:16">
      <c r="E53" s="141"/>
      <c r="F53" s="407" t="s">
        <v>432</v>
      </c>
      <c r="G53" s="193">
        <f t="shared" si="7"/>
        <v>0.16666666666666666</v>
      </c>
      <c r="H53" s="407" t="s">
        <v>432</v>
      </c>
      <c r="I53" s="193">
        <v>0.33252567713986381</v>
      </c>
      <c r="J53" s="193">
        <v>0</v>
      </c>
      <c r="K53" s="193">
        <v>0.25</v>
      </c>
      <c r="L53" s="193">
        <v>0.25</v>
      </c>
      <c r="M53" s="407" t="s">
        <v>432</v>
      </c>
      <c r="N53" s="193">
        <v>0</v>
      </c>
      <c r="O53" s="193">
        <v>0.24999999999999994</v>
      </c>
      <c r="P53" s="193">
        <v>9.0000000000000024E-2</v>
      </c>
    </row>
    <row r="54" spans="5:16">
      <c r="E54" s="141"/>
      <c r="F54" s="407" t="s">
        <v>433</v>
      </c>
      <c r="G54" s="193">
        <f t="shared" si="7"/>
        <v>0.16666666666666666</v>
      </c>
      <c r="H54" s="407" t="s">
        <v>433</v>
      </c>
      <c r="I54" s="193">
        <v>0.33575961851216879</v>
      </c>
      <c r="J54" s="193">
        <v>1</v>
      </c>
      <c r="K54" s="193">
        <v>0.25</v>
      </c>
      <c r="L54" s="193">
        <v>0.25</v>
      </c>
      <c r="M54" s="407" t="s">
        <v>433</v>
      </c>
      <c r="N54" s="193">
        <v>0</v>
      </c>
      <c r="O54" s="193">
        <v>0.25</v>
      </c>
      <c r="P54" s="193">
        <v>0.25</v>
      </c>
    </row>
    <row r="55" spans="5:16">
      <c r="E55" s="141"/>
      <c r="F55" s="407" t="s">
        <v>434</v>
      </c>
      <c r="G55" s="193">
        <f t="shared" si="7"/>
        <v>0.16666666666666666</v>
      </c>
      <c r="H55" s="407" t="s">
        <v>434</v>
      </c>
      <c r="I55" s="193">
        <v>-0.27317732963834501</v>
      </c>
      <c r="J55" s="193">
        <v>0</v>
      </c>
      <c r="K55" s="193">
        <v>0</v>
      </c>
      <c r="L55" s="193">
        <v>0.08</v>
      </c>
      <c r="M55" s="407" t="s">
        <v>434</v>
      </c>
      <c r="N55" s="193">
        <v>0</v>
      </c>
      <c r="O55" s="193">
        <v>0</v>
      </c>
      <c r="P55" s="193">
        <v>0.08</v>
      </c>
    </row>
    <row r="56" spans="5:16" ht="15" thickBot="1">
      <c r="E56" s="155"/>
      <c r="F56" s="407" t="s">
        <v>435</v>
      </c>
      <c r="G56" s="193">
        <f t="shared" si="7"/>
        <v>0.16666666666666666</v>
      </c>
      <c r="H56" s="407" t="s">
        <v>435</v>
      </c>
      <c r="I56" s="193">
        <v>0.24839355623658402</v>
      </c>
      <c r="J56" s="193">
        <v>0</v>
      </c>
      <c r="K56" s="193">
        <v>0.25</v>
      </c>
      <c r="L56" s="193">
        <v>0.25</v>
      </c>
      <c r="M56" s="407" t="s">
        <v>435</v>
      </c>
      <c r="N56" s="193">
        <v>0</v>
      </c>
      <c r="O56" s="193">
        <v>0</v>
      </c>
      <c r="P56" s="193">
        <v>0.08</v>
      </c>
    </row>
    <row r="57" spans="5:16">
      <c r="F57" s="192" t="s">
        <v>235</v>
      </c>
      <c r="G57" s="193">
        <f>SUM(G51:G56)</f>
        <v>0.99999999999999989</v>
      </c>
      <c r="H57" s="192" t="s">
        <v>235</v>
      </c>
      <c r="I57" s="193">
        <f>SUM(I51:I56)</f>
        <v>0.99999999999999956</v>
      </c>
      <c r="J57" s="193">
        <f>SUM(J51:J56)</f>
        <v>1</v>
      </c>
      <c r="K57" s="193">
        <f>SUM(K51:K56)</f>
        <v>1</v>
      </c>
      <c r="L57" s="193">
        <f>SUM(L51:L56)</f>
        <v>0.99999999999999989</v>
      </c>
      <c r="M57" s="192" t="s">
        <v>235</v>
      </c>
      <c r="N57" s="193">
        <f>SUM(N51:N56)</f>
        <v>0.9999990016221999</v>
      </c>
      <c r="O57" s="193">
        <f>SUM(O51:O56)</f>
        <v>1</v>
      </c>
      <c r="P57" s="193">
        <f>SUM(P51:P56)</f>
        <v>1</v>
      </c>
    </row>
    <row r="58" spans="5:16">
      <c r="F58" s="192"/>
      <c r="G58" s="193"/>
      <c r="H58" s="192"/>
      <c r="I58" s="193"/>
      <c r="J58" s="193"/>
      <c r="K58" s="193"/>
      <c r="L58" s="193"/>
      <c r="M58" s="192"/>
      <c r="N58" s="194"/>
      <c r="O58" s="194"/>
      <c r="P58" s="194"/>
    </row>
    <row r="59" spans="5:16">
      <c r="F59" s="192" t="s">
        <v>301</v>
      </c>
      <c r="G59" s="241">
        <f>MMULT($D$4:$I$4,G51:G56)</f>
        <v>-3.9783806104772357E-3</v>
      </c>
      <c r="H59" s="254" t="s">
        <v>302</v>
      </c>
      <c r="I59" s="241">
        <f>MMULT($D$4:$I$4,I51:I56)</f>
        <v>-1.4164314775112995E-2</v>
      </c>
      <c r="J59" s="241">
        <f>MMULT($D$4:$I$4,J51:J56)</f>
        <v>9.8505338974663585E-5</v>
      </c>
      <c r="K59" s="241">
        <f>MMULT($D$4:$I$4,K51:K56)</f>
        <v>-6.420517657998036E-3</v>
      </c>
      <c r="L59" s="241">
        <f>MMULT($D$4:$I$4,L51:L56)</f>
        <v>-2.1916727797951464E-3</v>
      </c>
      <c r="M59" s="254" t="s">
        <v>302</v>
      </c>
      <c r="N59" s="241">
        <f>MMULT($D$4:$I$4,N51:N56)</f>
        <v>2.1099134313257825E-3</v>
      </c>
      <c r="O59" s="241">
        <f>MMULT($D$4:$I$4,O51:O56)</f>
        <v>-5.9063912889314269E-3</v>
      </c>
      <c r="P59" s="241">
        <f>MMULT($D$4:$I$4,P51:P56)</f>
        <v>-5.8764329249719957E-3</v>
      </c>
    </row>
    <row r="60" spans="5:16">
      <c r="F60" s="192"/>
      <c r="G60" s="182"/>
      <c r="H60" s="8"/>
      <c r="I60" s="182"/>
      <c r="J60" s="182"/>
      <c r="K60" s="182"/>
      <c r="L60" s="182"/>
      <c r="M60" s="8"/>
      <c r="N60" s="182"/>
      <c r="O60" s="182"/>
      <c r="P60" s="182"/>
    </row>
    <row r="61" spans="5:16">
      <c r="F61" t="s">
        <v>303</v>
      </c>
      <c r="G61" s="137">
        <f>MMULT($D$12:$I$12,G51:G56)</f>
        <v>0.17060942751351829</v>
      </c>
      <c r="H61" t="s">
        <v>303</v>
      </c>
      <c r="I61" s="137">
        <f>MMULT($D$12:$I$12,I51:I56)</f>
        <v>2.78723358318387E-2</v>
      </c>
      <c r="J61" s="137">
        <f>MMULT($D$12:$I$12,J51:J56)</f>
        <v>5.431588987471038E-2</v>
      </c>
      <c r="K61" s="137">
        <f>MMULT($D$12:$I$12,K51:K56)</f>
        <v>9.3772025000692413E-2</v>
      </c>
      <c r="L61" s="137">
        <f>MMULT($D$12:$I$12,L51:L56)</f>
        <v>0.12523024608695937</v>
      </c>
      <c r="M61" t="s">
        <v>303</v>
      </c>
      <c r="N61" s="137">
        <f>MMULT($D$12:$I$12,N51:N56)</f>
        <v>0.65064210560627378</v>
      </c>
      <c r="O61" s="137">
        <f>MMULT($D$12:$I$12,O51:O56)</f>
        <v>0.24355156958281418</v>
      </c>
      <c r="P61" s="137">
        <f>MMULT($D$12:$I$12,P51:P56)</f>
        <v>0.22485522732072427</v>
      </c>
    </row>
    <row r="62" spans="5:16">
      <c r="F62" s="221" t="s">
        <v>285</v>
      </c>
      <c r="G62" s="182">
        <f>(G61^2)*VarRm</f>
        <v>2.0816711733005237E-5</v>
      </c>
      <c r="H62" s="221" t="s">
        <v>285</v>
      </c>
      <c r="I62" s="182">
        <f>(I61^2)*VarRm</f>
        <v>5.5558793880919313E-7</v>
      </c>
      <c r="J62" s="182">
        <f>(J61^2)*VarRm</f>
        <v>2.1098902978432977E-6</v>
      </c>
      <c r="K62" s="182">
        <f>(K61^2)*VarRm</f>
        <v>6.2885811008018241E-6</v>
      </c>
      <c r="L62" s="182">
        <f>(L61^2)*VarRm</f>
        <v>1.1215652499212141E-5</v>
      </c>
      <c r="M62" s="221" t="s">
        <v>285</v>
      </c>
      <c r="N62" s="182">
        <f>(N61^2)*VarRm</f>
        <v>3.0275436011526288E-4</v>
      </c>
      <c r="O62" s="182">
        <f>(O61^2)*VarRm</f>
        <v>4.2421687689524486E-5</v>
      </c>
      <c r="P62" s="182">
        <f>(P61^2)*VarRm</f>
        <v>3.6158637167889971E-5</v>
      </c>
    </row>
    <row r="63" spans="5:16">
      <c r="F63" s="221"/>
      <c r="G63" s="137"/>
      <c r="H63" s="221"/>
      <c r="I63" s="137"/>
      <c r="J63" s="137"/>
      <c r="K63" s="137"/>
      <c r="L63" s="137"/>
      <c r="M63" s="221"/>
      <c r="N63" s="137"/>
      <c r="O63" s="137"/>
      <c r="P63" s="137"/>
    </row>
    <row r="64" spans="5:16">
      <c r="F64" s="221" t="s">
        <v>287</v>
      </c>
      <c r="G64" s="137">
        <f>SQRT(G62)</f>
        <v>4.5625334774667941E-3</v>
      </c>
      <c r="H64" s="221" t="s">
        <v>287</v>
      </c>
      <c r="I64" s="137">
        <f>SQRT(I62)</f>
        <v>7.4537771553031629E-4</v>
      </c>
      <c r="J64" s="137">
        <f>SQRT(J62)</f>
        <v>1.4525461431029645E-3</v>
      </c>
      <c r="K64" s="137">
        <f>SQRT(K62)</f>
        <v>2.5077043487623943E-3</v>
      </c>
      <c r="L64" s="137">
        <f>SQRT(L62)</f>
        <v>3.3489778290117329E-3</v>
      </c>
      <c r="M64" s="221" t="s">
        <v>287</v>
      </c>
      <c r="N64" s="137">
        <f>SQRT(N62)</f>
        <v>1.7399837933591879E-2</v>
      </c>
      <c r="O64" s="137">
        <f>SQRT(O62)</f>
        <v>6.5131933557606349E-3</v>
      </c>
      <c r="P64" s="137">
        <f>SQRT(P62)</f>
        <v>6.0132052324770998E-3</v>
      </c>
    </row>
    <row r="68" spans="9:9">
      <c r="I68" s="193"/>
    </row>
    <row r="69" spans="9:9">
      <c r="I69" s="193"/>
    </row>
    <row r="70" spans="9:9">
      <c r="I70" s="193"/>
    </row>
    <row r="71" spans="9:9">
      <c r="I71" s="193"/>
    </row>
    <row r="72" spans="9:9">
      <c r="I72" s="193"/>
    </row>
    <row r="73" spans="9:9">
      <c r="I73" s="193"/>
    </row>
    <row r="74" spans="9:9">
      <c r="I74" s="193"/>
    </row>
    <row r="75" spans="9:9">
      <c r="I75" s="193"/>
    </row>
    <row r="76" spans="9:9">
      <c r="I76" s="241"/>
    </row>
    <row r="77" spans="9:9">
      <c r="I77" s="182"/>
    </row>
    <row r="78" spans="9:9">
      <c r="I78" s="137"/>
    </row>
    <row r="79" spans="9:9">
      <c r="I79" s="182"/>
    </row>
    <row r="80" spans="9:9">
      <c r="I80" s="137"/>
    </row>
    <row r="81" spans="9:9">
      <c r="I81" s="137"/>
    </row>
  </sheetData>
  <mergeCells count="2">
    <mergeCell ref="I47:L47"/>
    <mergeCell ref="N47:P4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64"/>
  <sheetViews>
    <sheetView topLeftCell="I46" zoomScale="80" zoomScaleNormal="80" workbookViewId="0">
      <selection activeCell="P57" sqref="P57"/>
    </sheetView>
  </sheetViews>
  <sheetFormatPr defaultRowHeight="14.4"/>
  <cols>
    <col min="1" max="1" width="17.44140625" customWidth="1"/>
    <col min="2" max="2" width="20" customWidth="1"/>
    <col min="3" max="3" width="12.6640625" customWidth="1"/>
    <col min="4" max="4" width="14.33203125" customWidth="1"/>
    <col min="5" max="5" width="16.109375" customWidth="1"/>
    <col min="6" max="6" width="22.44140625" customWidth="1"/>
    <col min="7" max="8" width="15.6640625" customWidth="1"/>
    <col min="9" max="9" width="10.33203125" customWidth="1"/>
    <col min="10" max="11" width="10.5546875" customWidth="1"/>
    <col min="12" max="12" width="9.33203125" customWidth="1"/>
    <col min="13" max="13" width="17.33203125" customWidth="1"/>
    <col min="14" max="14" width="20.5546875" customWidth="1"/>
    <col min="15" max="15" width="10.6640625" customWidth="1"/>
    <col min="16" max="16" width="10.33203125" customWidth="1"/>
    <col min="17" max="27" width="8.6640625" customWidth="1"/>
    <col min="28" max="1025" width="8.44140625" customWidth="1"/>
  </cols>
  <sheetData>
    <row r="1" spans="1:21">
      <c r="A1" s="207" t="s">
        <v>246</v>
      </c>
      <c r="B1" s="208" t="s">
        <v>247</v>
      </c>
    </row>
    <row r="2" spans="1:21">
      <c r="A2" s="257">
        <v>43531</v>
      </c>
      <c r="B2" s="257">
        <v>43897</v>
      </c>
      <c r="D2" s="407" t="s">
        <v>441</v>
      </c>
      <c r="E2" s="407" t="s">
        <v>442</v>
      </c>
      <c r="F2" s="407" t="s">
        <v>443</v>
      </c>
      <c r="G2" s="407" t="s">
        <v>446</v>
      </c>
      <c r="H2" s="407" t="s">
        <v>447</v>
      </c>
      <c r="I2" s="407" t="s">
        <v>448</v>
      </c>
    </row>
    <row r="3" spans="1:21">
      <c r="D3" s="209" t="s">
        <v>248</v>
      </c>
      <c r="E3" s="209" t="s">
        <v>249</v>
      </c>
      <c r="F3" s="209" t="s">
        <v>250</v>
      </c>
      <c r="G3" s="209" t="s">
        <v>251</v>
      </c>
      <c r="H3" s="209" t="s">
        <v>252</v>
      </c>
      <c r="I3" s="209" t="s">
        <v>253</v>
      </c>
    </row>
    <row r="4" spans="1:21">
      <c r="B4" s="141" t="s">
        <v>175</v>
      </c>
      <c r="D4" s="210">
        <f>'USA Ret'!O7</f>
        <v>5.7311304222930392E-4</v>
      </c>
      <c r="E4" s="210">
        <f>'USA Ret'!P7</f>
        <v>-7.1618779660715022E-5</v>
      </c>
      <c r="F4" s="210">
        <f>'USA Ret'!Q7</f>
        <v>2.9656271924469635E-4</v>
      </c>
      <c r="G4" s="210">
        <f>'USA Ret'!S7</f>
        <v>1.1461716484047E-3</v>
      </c>
      <c r="H4" s="210">
        <f>'USA Ret'!T7</f>
        <v>8.4934852705120269E-4</v>
      </c>
      <c r="I4" s="210">
        <f>'USA Ret'!U7</f>
        <v>-4.1576114105889379E-4</v>
      </c>
    </row>
    <row r="5" spans="1:21">
      <c r="B5" s="141" t="s">
        <v>177</v>
      </c>
      <c r="D5" s="210">
        <f>'USA Ret'!O8</f>
        <v>1.8448872186093901E-3</v>
      </c>
      <c r="E5" s="210">
        <f>'USA Ret'!P8</f>
        <v>9.1020561415405691E-4</v>
      </c>
      <c r="F5" s="210">
        <f>'USA Ret'!Q8</f>
        <v>1.2276083658147392E-3</v>
      </c>
      <c r="G5" s="210">
        <f>'USA Ret'!S8</f>
        <v>9.8517477091113019E-4</v>
      </c>
      <c r="H5" s="210">
        <f>'USA Ret'!T8</f>
        <v>1.5281908120258192E-3</v>
      </c>
      <c r="I5" s="210">
        <f>'USA Ret'!U8</f>
        <v>1.3049731878070356E-3</v>
      </c>
    </row>
    <row r="6" spans="1:21">
      <c r="A6" s="211"/>
      <c r="B6" s="141" t="s">
        <v>180</v>
      </c>
      <c r="D6" s="210">
        <f>'USA Ret'!O9</f>
        <v>4.2952150337432354E-2</v>
      </c>
      <c r="E6" s="210">
        <f>'USA Ret'!P9</f>
        <v>3.0169614086926217E-2</v>
      </c>
      <c r="F6" s="210">
        <f>'USA Ret'!Q9</f>
        <v>3.5037242554384028E-2</v>
      </c>
      <c r="G6" s="210">
        <f>'USA Ret'!S9</f>
        <v>3.1387493861586499E-2</v>
      </c>
      <c r="H6" s="210">
        <f>'USA Ret'!T9</f>
        <v>3.9092081193328902E-2</v>
      </c>
      <c r="I6" s="210">
        <f>'USA Ret'!U9</f>
        <v>3.6124412629232265E-2</v>
      </c>
    </row>
    <row r="7" spans="1:21">
      <c r="A7" s="211"/>
      <c r="B7" s="141"/>
      <c r="D7" s="210"/>
      <c r="E7" s="210"/>
      <c r="F7" s="210"/>
      <c r="G7" s="210"/>
      <c r="H7" s="210"/>
      <c r="I7" s="210"/>
    </row>
    <row r="8" spans="1:21">
      <c r="A8" s="211"/>
      <c r="B8" s="141" t="s">
        <v>182</v>
      </c>
      <c r="D8" s="212">
        <f>D6/D4</f>
        <v>74.945337433530426</v>
      </c>
      <c r="E8" s="212">
        <f t="shared" ref="E8:I8" si="0">E6/E4</f>
        <v>-421.25283661423691</v>
      </c>
      <c r="F8" s="212">
        <f t="shared" si="0"/>
        <v>118.1444607859645</v>
      </c>
      <c r="G8" s="212">
        <f t="shared" si="0"/>
        <v>27.38463641573512</v>
      </c>
      <c r="H8" s="212">
        <f t="shared" si="0"/>
        <v>46.025959836593969</v>
      </c>
      <c r="I8" s="212">
        <f t="shared" si="0"/>
        <v>-86.887419389959618</v>
      </c>
    </row>
    <row r="9" spans="1:21">
      <c r="A9" s="211" t="s">
        <v>254</v>
      </c>
      <c r="B9" s="213" t="s">
        <v>22</v>
      </c>
      <c r="D9" s="214">
        <f>'USA Ret'!O16</f>
        <v>251</v>
      </c>
      <c r="E9" s="214">
        <f>'USA Ret'!P16</f>
        <v>251</v>
      </c>
      <c r="F9" s="214">
        <f>'USA Ret'!Q16</f>
        <v>251</v>
      </c>
      <c r="G9" s="214">
        <f>'USA Ret'!R16</f>
        <v>251</v>
      </c>
      <c r="H9" s="214">
        <f>'USA Ret'!S16</f>
        <v>251</v>
      </c>
      <c r="I9" s="214">
        <f>'USA Ret'!T16</f>
        <v>251</v>
      </c>
    </row>
    <row r="10" spans="1:21">
      <c r="A10" s="211"/>
      <c r="B10" s="213"/>
      <c r="D10" s="145"/>
      <c r="E10" s="145"/>
      <c r="F10" s="145"/>
      <c r="G10" s="145"/>
      <c r="H10" s="145"/>
      <c r="I10" s="145"/>
    </row>
    <row r="11" spans="1:21" ht="17.399999999999999">
      <c r="A11" t="s">
        <v>255</v>
      </c>
      <c r="B11" s="215" t="s">
        <v>256</v>
      </c>
      <c r="D11" s="256">
        <f>'USA Ret'!O13</f>
        <v>2.9909541220358933E-4</v>
      </c>
      <c r="E11" s="256">
        <f>'USA Ret'!P13</f>
        <v>-2.8623173136608745E-4</v>
      </c>
      <c r="F11" s="256">
        <f>'USA Ret'!Q13</f>
        <v>6.9699711179629237E-5</v>
      </c>
      <c r="G11" s="256">
        <f>'USA Ret'!R13</f>
        <v>0</v>
      </c>
      <c r="H11" s="256">
        <f>'USA Ret'!S13</f>
        <v>-6.5205849539693838E-5</v>
      </c>
      <c r="I11" s="256">
        <f>'USA Ret'!T13</f>
        <v>-4.270229146479534E-4</v>
      </c>
    </row>
    <row r="12" spans="1:21" ht="17.399999999999999">
      <c r="A12" t="s">
        <v>257</v>
      </c>
      <c r="B12" s="216" t="s">
        <v>258</v>
      </c>
      <c r="D12" s="256">
        <f>'USA Ret'!O14</f>
        <v>1.3831251235267732</v>
      </c>
      <c r="E12" s="256">
        <f>'USA Ret'!P14</f>
        <v>1.0832754276069123</v>
      </c>
      <c r="F12" s="256">
        <f>'USA Ret'!Q14</f>
        <v>1.1451085319736738</v>
      </c>
      <c r="G12" s="256">
        <f>'USA Ret'!R14</f>
        <v>0</v>
      </c>
      <c r="H12" s="256">
        <f>'USA Ret'!S14</f>
        <v>0.89192520203814563</v>
      </c>
      <c r="I12" s="256">
        <f>'USA Ret'!T14</f>
        <v>0.93977959632324004</v>
      </c>
    </row>
    <row r="13" spans="1:21" ht="17.399999999999999">
      <c r="B13" s="216" t="s">
        <v>471</v>
      </c>
      <c r="C13" s="217">
        <f>'ΟΜΟΛΟΓΑ USA'!C7</f>
        <v>8.4200000000000004E-3</v>
      </c>
      <c r="D13" s="218"/>
      <c r="F13" s="219"/>
      <c r="H13" s="219"/>
      <c r="I13" s="219"/>
      <c r="J13" s="219"/>
    </row>
    <row r="14" spans="1:21" ht="34.799999999999997">
      <c r="B14" s="216" t="s">
        <v>472</v>
      </c>
      <c r="C14" s="183"/>
      <c r="D14" s="220">
        <f>$C$13+D12*13.31%</f>
        <v>0.19251395394141352</v>
      </c>
      <c r="E14" s="220">
        <f t="shared" ref="E14:I14" si="1">$C$13+E12*13.31%</f>
        <v>0.15260395941448004</v>
      </c>
      <c r="F14" s="220">
        <f t="shared" si="1"/>
        <v>0.160833945605696</v>
      </c>
      <c r="G14" s="220">
        <f t="shared" si="1"/>
        <v>8.4200000000000004E-3</v>
      </c>
      <c r="H14" s="220">
        <f t="shared" si="1"/>
        <v>0.12713524439127719</v>
      </c>
      <c r="I14" s="220">
        <f t="shared" si="1"/>
        <v>0.13350466427062327</v>
      </c>
      <c r="L14" s="221"/>
      <c r="N14" s="221"/>
      <c r="S14" s="221"/>
      <c r="U14" s="221"/>
    </row>
    <row r="15" spans="1:21">
      <c r="B15" s="222" t="s">
        <v>259</v>
      </c>
      <c r="D15" s="179"/>
    </row>
    <row r="16" spans="1:21">
      <c r="D16" s="223" t="s">
        <v>260</v>
      </c>
      <c r="E16" s="224" t="s">
        <v>261</v>
      </c>
      <c r="F16" s="224" t="s">
        <v>262</v>
      </c>
      <c r="G16" s="224" t="s">
        <v>263</v>
      </c>
      <c r="H16" s="224" t="s">
        <v>264</v>
      </c>
      <c r="I16" s="224" t="s">
        <v>265</v>
      </c>
      <c r="J16" s="224" t="s">
        <v>266</v>
      </c>
    </row>
    <row r="17" spans="2:10">
      <c r="D17" s="225">
        <f>1/6</f>
        <v>0.16666666666666666</v>
      </c>
      <c r="E17" s="225">
        <f t="shared" ref="E17:I17" si="2">1/6</f>
        <v>0.16666666666666666</v>
      </c>
      <c r="F17" s="225">
        <f t="shared" si="2"/>
        <v>0.16666666666666666</v>
      </c>
      <c r="G17" s="225">
        <f t="shared" si="2"/>
        <v>0.16666666666666666</v>
      </c>
      <c r="H17" s="225">
        <f t="shared" si="2"/>
        <v>0.16666666666666666</v>
      </c>
      <c r="I17" s="225">
        <f t="shared" si="2"/>
        <v>0.16666666666666666</v>
      </c>
      <c r="J17" s="226">
        <f>SUM(D17:I17)</f>
        <v>0.99999999999999989</v>
      </c>
    </row>
    <row r="18" spans="2:10">
      <c r="B18" s="227" t="s">
        <v>267</v>
      </c>
      <c r="C18" s="227"/>
      <c r="D18" s="228">
        <f>D17*D4</f>
        <v>9.5518840371550644E-5</v>
      </c>
      <c r="E18" s="228">
        <f t="shared" ref="E18:I18" si="3">E17*E4</f>
        <v>-1.1936463276785836E-5</v>
      </c>
      <c r="F18" s="228">
        <f t="shared" si="3"/>
        <v>4.9427119874116058E-5</v>
      </c>
      <c r="G18" s="228">
        <f t="shared" si="3"/>
        <v>1.9102860806745E-4</v>
      </c>
      <c r="H18" s="228">
        <f t="shared" si="3"/>
        <v>1.415580878418671E-4</v>
      </c>
      <c r="I18" s="228">
        <f t="shared" si="3"/>
        <v>-6.9293523509815632E-5</v>
      </c>
      <c r="J18" s="229">
        <f>SUM(D18:I18)</f>
        <v>3.9630266936838235E-4</v>
      </c>
    </row>
    <row r="19" spans="2:10">
      <c r="B19" s="227" t="s">
        <v>268</v>
      </c>
      <c r="C19" s="227"/>
      <c r="D19" s="228">
        <f>D17*D12</f>
        <v>0.23052085392112887</v>
      </c>
      <c r="E19" s="228">
        <f t="shared" ref="E19:H19" si="4">E17*E12</f>
        <v>0.18054590460115205</v>
      </c>
      <c r="F19" s="228">
        <f t="shared" si="4"/>
        <v>0.19085142199561228</v>
      </c>
      <c r="G19" s="228">
        <f t="shared" si="4"/>
        <v>0</v>
      </c>
      <c r="H19" s="228">
        <f t="shared" si="4"/>
        <v>0.14865420033969093</v>
      </c>
      <c r="I19" s="228">
        <f>I17*I12</f>
        <v>0.15662993272053999</v>
      </c>
      <c r="J19" s="230">
        <f>SUM(D19:I19)</f>
        <v>0.9072023135781242</v>
      </c>
    </row>
    <row r="20" spans="2:10">
      <c r="B20" s="227" t="s">
        <v>269</v>
      </c>
      <c r="C20" s="227"/>
      <c r="D20" s="228">
        <f>D17*D11</f>
        <v>4.9849235367264886E-5</v>
      </c>
      <c r="E20" s="228">
        <f t="shared" ref="E20:I20" si="5">E17*E11</f>
        <v>-4.7705288561014572E-5</v>
      </c>
      <c r="F20" s="228">
        <f t="shared" si="5"/>
        <v>1.1616618529938206E-5</v>
      </c>
      <c r="G20" s="228">
        <f t="shared" si="5"/>
        <v>0</v>
      </c>
      <c r="H20" s="228">
        <f t="shared" si="5"/>
        <v>-1.0867641589948972E-5</v>
      </c>
      <c r="I20" s="228">
        <f t="shared" si="5"/>
        <v>-7.1170485774658899E-5</v>
      </c>
      <c r="J20" s="231">
        <f>SUM(D20:I20)</f>
        <v>-6.8277562028419352E-5</v>
      </c>
    </row>
    <row r="21" spans="2:10">
      <c r="B21" s="232"/>
      <c r="C21" s="232"/>
      <c r="D21" s="233"/>
      <c r="E21" s="233"/>
      <c r="F21" s="233"/>
      <c r="G21" s="233"/>
      <c r="H21" s="233"/>
      <c r="I21" s="233"/>
      <c r="J21" s="224"/>
    </row>
    <row r="22" spans="2:10">
      <c r="B22" s="222" t="s">
        <v>270</v>
      </c>
    </row>
    <row r="23" spans="2:10">
      <c r="D23" s="234"/>
      <c r="E23" s="221" t="s">
        <v>271</v>
      </c>
    </row>
    <row r="24" spans="2:10">
      <c r="E24" s="221" t="s">
        <v>272</v>
      </c>
      <c r="H24" s="13"/>
    </row>
    <row r="25" spans="2:10" ht="15.6">
      <c r="B25" s="235" t="s">
        <v>273</v>
      </c>
      <c r="C25" s="213" t="s">
        <v>274</v>
      </c>
      <c r="D25" s="236">
        <f>J19</f>
        <v>0.9072023135781242</v>
      </c>
      <c r="E25" s="137">
        <f>MMULT(D12:I12,G29:G34)</f>
        <v>0.9072023135781242</v>
      </c>
      <c r="F25" t="s">
        <v>275</v>
      </c>
    </row>
    <row r="26" spans="2:10" ht="15.6">
      <c r="B26" s="235" t="s">
        <v>276</v>
      </c>
      <c r="C26" s="213" t="s">
        <v>277</v>
      </c>
      <c r="D26" s="237">
        <f>J20</f>
        <v>-6.8277562028419352E-5</v>
      </c>
      <c r="E26" s="182">
        <f>MMULT(D11:I11,G29:G34)</f>
        <v>-6.8277562028419352E-5</v>
      </c>
    </row>
    <row r="27" spans="2:10" ht="16.8">
      <c r="B27" t="s">
        <v>278</v>
      </c>
      <c r="C27" s="238" t="s">
        <v>279</v>
      </c>
      <c r="D27" s="239">
        <f>('USA Ret'!N8+'USA Ret'!R8)/2</f>
        <v>5.0882626090351232E-4</v>
      </c>
      <c r="G27" t="s">
        <v>280</v>
      </c>
    </row>
    <row r="28" spans="2:10" ht="15" thickBot="1">
      <c r="B28" t="s">
        <v>281</v>
      </c>
      <c r="C28" s="238" t="s">
        <v>282</v>
      </c>
      <c r="D28" s="240">
        <f>J18</f>
        <v>3.9630266936838235E-4</v>
      </c>
      <c r="E28" s="182">
        <f>MMULT(D4:I4,G29:G34)</f>
        <v>3.9630266936838235E-4</v>
      </c>
    </row>
    <row r="29" spans="2:10">
      <c r="B29" s="242" t="s">
        <v>283</v>
      </c>
      <c r="D29" s="1"/>
      <c r="G29" s="243">
        <f t="shared" ref="G29:G34" si="6">1/6</f>
        <v>0.16666666666666666</v>
      </c>
      <c r="H29" s="244" t="s">
        <v>260</v>
      </c>
      <c r="J29" s="125" t="s">
        <v>284</v>
      </c>
    </row>
    <row r="30" spans="2:10" ht="16.8">
      <c r="B30" s="221" t="s">
        <v>285</v>
      </c>
      <c r="C30" s="238" t="s">
        <v>286</v>
      </c>
      <c r="D30" s="182">
        <f>(D25^2)*VarRm</f>
        <v>4.1877217315780855E-4</v>
      </c>
      <c r="G30" s="245">
        <f t="shared" si="6"/>
        <v>0.16666666666666666</v>
      </c>
      <c r="H30" s="246" t="s">
        <v>261</v>
      </c>
    </row>
    <row r="31" spans="2:10" ht="15.6">
      <c r="B31" s="221" t="s">
        <v>287</v>
      </c>
      <c r="C31" s="238" t="s">
        <v>288</v>
      </c>
      <c r="D31" s="247">
        <f>SQRT(D30)</f>
        <v>2.0463923698983255E-2</v>
      </c>
      <c r="E31" s="182">
        <f>D25*(VarRm)^(1/2)</f>
        <v>2.0463923698983255E-2</v>
      </c>
      <c r="G31" s="245">
        <f t="shared" si="6"/>
        <v>0.16666666666666666</v>
      </c>
      <c r="H31" s="246" t="s">
        <v>262</v>
      </c>
    </row>
    <row r="32" spans="2:10">
      <c r="G32" s="245">
        <f t="shared" si="6"/>
        <v>0.16666666666666666</v>
      </c>
      <c r="H32" s="246" t="s">
        <v>263</v>
      </c>
    </row>
    <row r="33" spans="2:16">
      <c r="B33" t="s">
        <v>289</v>
      </c>
      <c r="C33" s="221" t="s">
        <v>221</v>
      </c>
      <c r="G33" s="245">
        <f t="shared" si="6"/>
        <v>0.16666666666666666</v>
      </c>
      <c r="H33" s="246" t="s">
        <v>264</v>
      </c>
    </row>
    <row r="34" spans="2:16">
      <c r="C34" s="221" t="s">
        <v>272</v>
      </c>
      <c r="G34" s="248">
        <f t="shared" si="6"/>
        <v>0.16666666666666666</v>
      </c>
      <c r="H34" s="246" t="s">
        <v>265</v>
      </c>
    </row>
    <row r="35" spans="2:16" ht="15" thickBot="1">
      <c r="G35" s="249">
        <f>SUM(G29:G34)</f>
        <v>0.99999999999999989</v>
      </c>
      <c r="H35" s="250"/>
    </row>
    <row r="36" spans="2:16">
      <c r="J36" s="125" t="s">
        <v>290</v>
      </c>
    </row>
    <row r="37" spans="2:16">
      <c r="C37" s="221" t="s">
        <v>291</v>
      </c>
      <c r="J37" s="125" t="s">
        <v>292</v>
      </c>
    </row>
    <row r="38" spans="2:16">
      <c r="C38" t="s">
        <v>293</v>
      </c>
    </row>
    <row r="39" spans="2:16">
      <c r="C39" s="222" t="s">
        <v>294</v>
      </c>
    </row>
    <row r="40" spans="2:16">
      <c r="D40" s="222" t="s">
        <v>295</v>
      </c>
    </row>
    <row r="42" spans="2:16" ht="27.6">
      <c r="J42" s="251" t="s">
        <v>296</v>
      </c>
    </row>
    <row r="43" spans="2:16" ht="22.8">
      <c r="C43" s="221"/>
      <c r="D43" s="137"/>
      <c r="F43" s="251"/>
    </row>
    <row r="44" spans="2:16" ht="15" thickBot="1">
      <c r="E44" s="176"/>
      <c r="F44" s="176"/>
      <c r="G44" s="185"/>
      <c r="H44" s="185"/>
      <c r="I44" s="185"/>
      <c r="J44" s="185"/>
      <c r="K44" s="185"/>
      <c r="L44" s="185"/>
      <c r="M44" s="185"/>
      <c r="N44" s="185"/>
      <c r="O44" s="185"/>
      <c r="P44" s="185"/>
    </row>
    <row r="45" spans="2:16">
      <c r="B45" s="125"/>
      <c r="C45" s="125"/>
    </row>
    <row r="46" spans="2:16">
      <c r="B46" s="125"/>
      <c r="C46" s="252"/>
      <c r="E46" s="186"/>
      <c r="F46" s="186" t="s">
        <v>297</v>
      </c>
      <c r="J46" t="s">
        <v>221</v>
      </c>
      <c r="N46" t="s">
        <v>222</v>
      </c>
    </row>
    <row r="47" spans="2:16" ht="15" thickBot="1">
      <c r="E47" s="186"/>
      <c r="F47" s="186"/>
      <c r="G47" s="186"/>
      <c r="H47" s="186"/>
      <c r="I47" s="479" t="s">
        <v>223</v>
      </c>
      <c r="J47" s="479"/>
      <c r="K47" s="479"/>
      <c r="L47" s="479"/>
      <c r="N47" s="479" t="s">
        <v>224</v>
      </c>
      <c r="O47" s="479"/>
      <c r="P47" s="479"/>
    </row>
    <row r="48" spans="2:16">
      <c r="C48" s="253"/>
      <c r="E48" s="186"/>
      <c r="F48" s="186"/>
      <c r="G48" s="188" t="s">
        <v>225</v>
      </c>
      <c r="H48" s="186"/>
      <c r="I48" s="188" t="s">
        <v>226</v>
      </c>
      <c r="J48" s="188" t="s">
        <v>298</v>
      </c>
      <c r="K48" s="189" t="s">
        <v>228</v>
      </c>
      <c r="L48" s="188" t="s">
        <v>229</v>
      </c>
      <c r="M48" s="190"/>
      <c r="N48" s="188" t="s">
        <v>227</v>
      </c>
      <c r="O48" s="189" t="s">
        <v>228</v>
      </c>
      <c r="P48" s="188" t="s">
        <v>229</v>
      </c>
    </row>
    <row r="49" spans="5:16">
      <c r="G49" s="188" t="s">
        <v>195</v>
      </c>
      <c r="I49" s="188" t="s">
        <v>230</v>
      </c>
      <c r="J49" s="188" t="s">
        <v>299</v>
      </c>
      <c r="K49" s="188" t="s">
        <v>232</v>
      </c>
      <c r="L49" s="188" t="s">
        <v>232</v>
      </c>
      <c r="M49" s="190"/>
      <c r="N49" s="188" t="s">
        <v>231</v>
      </c>
      <c r="O49" s="188" t="s">
        <v>232</v>
      </c>
      <c r="P49" s="188" t="s">
        <v>232</v>
      </c>
    </row>
    <row r="50" spans="5:16">
      <c r="E50" s="191"/>
      <c r="F50" s="191" t="s">
        <v>233</v>
      </c>
      <c r="G50" s="191"/>
      <c r="H50" s="191" t="s">
        <v>233</v>
      </c>
      <c r="I50" s="191" t="s">
        <v>234</v>
      </c>
      <c r="J50" s="191" t="s">
        <v>234</v>
      </c>
      <c r="K50" s="191" t="s">
        <v>234</v>
      </c>
      <c r="L50" s="191" t="s">
        <v>234</v>
      </c>
      <c r="M50" s="191" t="s">
        <v>300</v>
      </c>
      <c r="N50" s="191" t="s">
        <v>234</v>
      </c>
      <c r="O50" s="191" t="s">
        <v>234</v>
      </c>
      <c r="P50" s="191" t="s">
        <v>234</v>
      </c>
    </row>
    <row r="51" spans="5:16">
      <c r="E51" s="141"/>
      <c r="F51" s="407" t="s">
        <v>441</v>
      </c>
      <c r="G51" s="193">
        <f>1/6</f>
        <v>0.16666666666666666</v>
      </c>
      <c r="H51" s="407" t="s">
        <v>441</v>
      </c>
      <c r="I51" s="193">
        <v>-0.87061962238968571</v>
      </c>
      <c r="J51" s="193">
        <v>0</v>
      </c>
      <c r="K51" s="193">
        <v>0</v>
      </c>
      <c r="L51" s="193">
        <v>0.08</v>
      </c>
      <c r="M51" s="407" t="s">
        <v>441</v>
      </c>
      <c r="N51" s="193">
        <v>0</v>
      </c>
      <c r="O51" s="193">
        <v>0.25</v>
      </c>
      <c r="P51" s="193">
        <v>0.25</v>
      </c>
    </row>
    <row r="52" spans="5:16">
      <c r="E52" s="141"/>
      <c r="F52" s="407" t="s">
        <v>442</v>
      </c>
      <c r="G52" s="193">
        <f t="shared" ref="G52:G56" si="7">1/6</f>
        <v>0.16666666666666666</v>
      </c>
      <c r="H52" s="407" t="s">
        <v>442</v>
      </c>
      <c r="I52" s="193">
        <v>0.27558831465780814</v>
      </c>
      <c r="J52" s="193">
        <v>0</v>
      </c>
      <c r="K52" s="193">
        <v>0.25</v>
      </c>
      <c r="L52" s="193">
        <v>8.9999999999999927E-2</v>
      </c>
      <c r="M52" s="407" t="s">
        <v>442</v>
      </c>
      <c r="N52" s="193">
        <v>0</v>
      </c>
      <c r="O52" s="193">
        <v>0</v>
      </c>
      <c r="P52" s="193">
        <v>0.08</v>
      </c>
    </row>
    <row r="53" spans="5:16">
      <c r="E53" s="141"/>
      <c r="F53" s="407" t="s">
        <v>443</v>
      </c>
      <c r="G53" s="193">
        <f t="shared" si="7"/>
        <v>0.16666666666666666</v>
      </c>
      <c r="H53" s="407" t="s">
        <v>443</v>
      </c>
      <c r="I53" s="193">
        <v>0.25312715054471713</v>
      </c>
      <c r="J53" s="193">
        <v>0</v>
      </c>
      <c r="K53" s="193">
        <v>0</v>
      </c>
      <c r="L53" s="193">
        <v>0.08</v>
      </c>
      <c r="M53" s="407" t="s">
        <v>443</v>
      </c>
      <c r="N53" s="193">
        <v>0</v>
      </c>
      <c r="O53" s="193">
        <v>0.25</v>
      </c>
      <c r="P53" s="193">
        <v>0.09</v>
      </c>
    </row>
    <row r="54" spans="5:16">
      <c r="E54" s="141"/>
      <c r="F54" s="407" t="s">
        <v>446</v>
      </c>
      <c r="G54" s="193">
        <f t="shared" si="7"/>
        <v>0.16666666666666666</v>
      </c>
      <c r="H54" s="407" t="s">
        <v>446</v>
      </c>
      <c r="I54" s="193">
        <v>0.6690931569168177</v>
      </c>
      <c r="J54" s="193">
        <v>1</v>
      </c>
      <c r="K54" s="193">
        <v>0.25</v>
      </c>
      <c r="L54" s="193">
        <v>0.25</v>
      </c>
      <c r="M54" s="407" t="s">
        <v>446</v>
      </c>
      <c r="N54" s="193">
        <v>0.99999900162219979</v>
      </c>
      <c r="O54" s="193">
        <v>0.25</v>
      </c>
      <c r="P54" s="193">
        <v>0.25</v>
      </c>
    </row>
    <row r="55" spans="5:16">
      <c r="E55" s="141"/>
      <c r="F55" s="407" t="s">
        <v>447</v>
      </c>
      <c r="G55" s="193">
        <f t="shared" si="7"/>
        <v>0.16666666666666666</v>
      </c>
      <c r="H55" s="407" t="s">
        <v>447</v>
      </c>
      <c r="I55" s="193">
        <v>0.34509717039614557</v>
      </c>
      <c r="J55" s="193">
        <v>0</v>
      </c>
      <c r="K55" s="193">
        <v>0.25</v>
      </c>
      <c r="L55" s="193">
        <v>0.25</v>
      </c>
      <c r="M55" s="407" t="s">
        <v>447</v>
      </c>
      <c r="N55" s="193">
        <v>0</v>
      </c>
      <c r="O55" s="193">
        <v>0.25</v>
      </c>
      <c r="P55" s="193">
        <v>0.25</v>
      </c>
    </row>
    <row r="56" spans="5:16" ht="15" thickBot="1">
      <c r="E56" s="155"/>
      <c r="F56" s="407" t="s">
        <v>448</v>
      </c>
      <c r="G56" s="193">
        <f t="shared" si="7"/>
        <v>0.16666666666666666</v>
      </c>
      <c r="H56" s="407" t="s">
        <v>448</v>
      </c>
      <c r="I56" s="193">
        <v>0.32771382987419734</v>
      </c>
      <c r="J56" s="193">
        <v>0</v>
      </c>
      <c r="K56" s="193">
        <v>0.25</v>
      </c>
      <c r="L56" s="193">
        <v>0.25</v>
      </c>
      <c r="M56" s="407" t="s">
        <v>448</v>
      </c>
      <c r="N56" s="193">
        <v>0</v>
      </c>
      <c r="O56" s="193">
        <v>0</v>
      </c>
      <c r="P56" s="193">
        <v>0.08</v>
      </c>
    </row>
    <row r="57" spans="5:16">
      <c r="F57" s="192" t="s">
        <v>235</v>
      </c>
      <c r="G57" s="193">
        <f>SUM(G51:G56)</f>
        <v>0.99999999999999989</v>
      </c>
      <c r="H57" s="192" t="s">
        <v>235</v>
      </c>
      <c r="I57" s="193">
        <f>SUM(I51:I56)</f>
        <v>1</v>
      </c>
      <c r="J57" s="193">
        <f>SUM(J51:J56)</f>
        <v>1</v>
      </c>
      <c r="K57" s="193">
        <f>SUM(K51:K56)</f>
        <v>1</v>
      </c>
      <c r="L57" s="193">
        <f>SUM(L51:L56)</f>
        <v>1</v>
      </c>
      <c r="M57" s="192" t="s">
        <v>235</v>
      </c>
      <c r="N57" s="193">
        <f>SUM(N51:N56)</f>
        <v>0.99999900162219979</v>
      </c>
      <c r="O57" s="193">
        <f>SUM(O51:O56)</f>
        <v>1</v>
      </c>
      <c r="P57" s="193">
        <f>SUM(P51:P56)</f>
        <v>1</v>
      </c>
    </row>
    <row r="58" spans="5:16">
      <c r="F58" s="192"/>
      <c r="G58" s="193"/>
      <c r="H58" s="192"/>
      <c r="I58" s="193"/>
      <c r="J58" s="193"/>
      <c r="K58" s="193"/>
      <c r="L58" s="193"/>
      <c r="M58" s="192"/>
      <c r="N58" s="194"/>
      <c r="O58" s="194"/>
      <c r="P58" s="194"/>
    </row>
    <row r="59" spans="5:16">
      <c r="F59" s="192" t="s">
        <v>301</v>
      </c>
      <c r="G59" s="241">
        <f>MMULT($D$4:$I$4,G51:G56)</f>
        <v>3.9630266936838235E-4</v>
      </c>
      <c r="H59" s="254" t="s">
        <v>302</v>
      </c>
      <c r="I59" s="241">
        <f>MMULT($D$4:$I$4,I51:I56)</f>
        <v>4.8012002099925811E-4</v>
      </c>
      <c r="J59" s="241">
        <f>MMULT($D$4:$I$4,J51:J56)</f>
        <v>1.1461716484047E-3</v>
      </c>
      <c r="K59" s="241">
        <f>MMULT($D$4:$I$4,K51:K56)</f>
        <v>3.7703506368407349E-4</v>
      </c>
      <c r="L59" s="241">
        <f>MMULT($D$4:$I$4,L51:L56)</f>
        <v>4.5806812934770784E-4</v>
      </c>
      <c r="M59" s="254" t="s">
        <v>302</v>
      </c>
      <c r="N59" s="241">
        <f>MMULT($D$4:$I$4,N51:N56)</f>
        <v>1.1461705040923711E-3</v>
      </c>
      <c r="O59" s="241">
        <f>MMULT($D$4:$I$4,O51:O56)</f>
        <v>7.1629898423247577E-4</v>
      </c>
      <c r="P59" s="241">
        <f>MMULT($D$4:$I$4,P51:P56)</f>
        <v>6.2985855549575558E-4</v>
      </c>
    </row>
    <row r="60" spans="5:16">
      <c r="F60" s="192"/>
      <c r="G60" s="182"/>
      <c r="H60" s="8"/>
      <c r="I60" s="182"/>
      <c r="J60" s="182"/>
      <c r="K60" s="182"/>
      <c r="L60" s="182"/>
      <c r="M60" s="8"/>
      <c r="N60" s="182"/>
      <c r="O60" s="182"/>
      <c r="P60" s="182"/>
    </row>
    <row r="61" spans="5:16">
      <c r="F61" t="s">
        <v>303</v>
      </c>
      <c r="G61" s="137">
        <f>MMULT($D$12:$I$12,G51:G56)</f>
        <v>0.9072023135781242</v>
      </c>
      <c r="H61" t="s">
        <v>303</v>
      </c>
      <c r="I61" s="137">
        <f>MMULT($D$12:$I$12,I51:I56)</f>
        <v>-1.2941813049005546E-7</v>
      </c>
      <c r="J61" s="137">
        <f>MMULT($D$12:$I$12,J51:J56)</f>
        <v>0</v>
      </c>
      <c r="K61" s="137">
        <f>MMULT($D$12:$I$12,K51:K56)</f>
        <v>0.72874505649207455</v>
      </c>
      <c r="L61" s="137">
        <f>MMULT($D$12:$I$12,L51:L56)</f>
        <v>0.75767968051500434</v>
      </c>
      <c r="M61" t="s">
        <v>303</v>
      </c>
      <c r="N61" s="137">
        <f>MMULT($D$12:$I$12,N51:N56)</f>
        <v>0</v>
      </c>
      <c r="O61" s="137">
        <f>MMULT($D$12:$I$12,O51:O56)</f>
        <v>0.85503971438464821</v>
      </c>
      <c r="P61" s="137">
        <f>MMULT($D$12:$I$12,P51:P56)</f>
        <v>0.83366675118327249</v>
      </c>
    </row>
    <row r="62" spans="5:16">
      <c r="F62" s="221" t="s">
        <v>285</v>
      </c>
      <c r="G62" s="182">
        <f>(G61^2)*VarRm</f>
        <v>4.1877217315780855E-4</v>
      </c>
      <c r="H62" s="221" t="s">
        <v>285</v>
      </c>
      <c r="I62" s="182">
        <f>(I61^2)*VarRm</f>
        <v>8.522357757018086E-18</v>
      </c>
      <c r="J62" s="182">
        <f>(J61^2)*VarRm</f>
        <v>0</v>
      </c>
      <c r="K62" s="182">
        <f>(K61^2)*VarRm</f>
        <v>2.7022203538675291E-4</v>
      </c>
      <c r="L62" s="182">
        <f>(L61^2)*VarRm</f>
        <v>2.921062157374458E-4</v>
      </c>
      <c r="M62" s="221" t="s">
        <v>285</v>
      </c>
      <c r="N62" s="182">
        <f>(N61^2)*VarRm</f>
        <v>0</v>
      </c>
      <c r="O62" s="182">
        <f>(O61^2)*VarRm</f>
        <v>3.719992733838817E-4</v>
      </c>
      <c r="P62" s="182">
        <f>(P61^2)*VarRm</f>
        <v>3.5363437956664631E-4</v>
      </c>
    </row>
    <row r="63" spans="5:16">
      <c r="F63" s="221"/>
      <c r="G63" s="137"/>
      <c r="H63" s="221"/>
      <c r="I63" s="137"/>
      <c r="J63" s="137"/>
      <c r="K63" s="137"/>
      <c r="L63" s="137"/>
      <c r="M63" s="221"/>
      <c r="N63" s="137"/>
      <c r="O63" s="137"/>
      <c r="P63" s="137"/>
    </row>
    <row r="64" spans="5:16">
      <c r="F64" s="221" t="s">
        <v>287</v>
      </c>
      <c r="G64" s="137">
        <f>SQRT(G62)</f>
        <v>2.0463923698983255E-2</v>
      </c>
      <c r="H64" s="221" t="s">
        <v>287</v>
      </c>
      <c r="I64" s="137">
        <f>SQRT(I62)</f>
        <v>2.919307753050042E-9</v>
      </c>
      <c r="J64" s="137">
        <f>SQRT(J62)</f>
        <v>0</v>
      </c>
      <c r="K64" s="137">
        <f>SQRT(K62)</f>
        <v>1.6438431658365494E-2</v>
      </c>
      <c r="L64" s="137">
        <f>SQRT(L62)</f>
        <v>1.7091115110999804E-2</v>
      </c>
      <c r="M64" s="221" t="s">
        <v>287</v>
      </c>
      <c r="N64" s="137">
        <f>SQRT(N62)</f>
        <v>0</v>
      </c>
      <c r="O64" s="137">
        <f>SQRT(O62)</f>
        <v>1.9287282685331329E-2</v>
      </c>
      <c r="P64" s="137">
        <f>SQRT(P62)</f>
        <v>1.8805168958737017E-2</v>
      </c>
    </row>
  </sheetData>
  <mergeCells count="2">
    <mergeCell ref="I47:L47"/>
    <mergeCell ref="N47:P4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7"/>
  <sheetViews>
    <sheetView topLeftCell="C31" zoomScale="90" zoomScaleNormal="90" workbookViewId="0">
      <selection activeCell="E50" sqref="E50"/>
    </sheetView>
  </sheetViews>
  <sheetFormatPr defaultRowHeight="14.4"/>
  <cols>
    <col min="1" max="1" width="11.109375" bestFit="1" customWidth="1"/>
    <col min="2" max="2" width="32.88671875" customWidth="1"/>
    <col min="3" max="3" width="25.5546875" customWidth="1"/>
    <col min="4" max="4" width="22.109375" customWidth="1"/>
    <col min="5" max="5" width="12.33203125" customWidth="1"/>
    <col min="6" max="6" width="12.44140625" customWidth="1"/>
    <col min="7" max="7" width="12.33203125" customWidth="1"/>
    <col min="8" max="8" width="9.44140625" customWidth="1"/>
    <col min="9" max="9" width="1.44140625" customWidth="1"/>
    <col min="10" max="257" width="9.109375" customWidth="1"/>
    <col min="258" max="258" width="32.88671875" customWidth="1"/>
    <col min="259" max="259" width="24.6640625" customWidth="1"/>
    <col min="260" max="260" width="16.5546875" customWidth="1"/>
    <col min="261" max="261" width="12.33203125" customWidth="1"/>
    <col min="262" max="262" width="12.44140625" customWidth="1"/>
    <col min="263" max="263" width="12.33203125" customWidth="1"/>
    <col min="264" max="264" width="9.44140625" customWidth="1"/>
    <col min="265" max="265" width="1.44140625" customWidth="1"/>
    <col min="266" max="513" width="9.109375" customWidth="1"/>
    <col min="514" max="514" width="32.88671875" customWidth="1"/>
    <col min="515" max="515" width="24.6640625" customWidth="1"/>
    <col min="516" max="516" width="16.5546875" customWidth="1"/>
    <col min="517" max="517" width="12.33203125" customWidth="1"/>
    <col min="518" max="518" width="12.44140625" customWidth="1"/>
    <col min="519" max="519" width="12.33203125" customWidth="1"/>
    <col min="520" max="520" width="9.44140625" customWidth="1"/>
    <col min="521" max="521" width="1.44140625" customWidth="1"/>
    <col min="522" max="769" width="9.109375" customWidth="1"/>
    <col min="770" max="770" width="32.88671875" customWidth="1"/>
    <col min="771" max="771" width="24.6640625" customWidth="1"/>
    <col min="772" max="772" width="16.5546875" customWidth="1"/>
    <col min="773" max="773" width="12.33203125" customWidth="1"/>
    <col min="774" max="774" width="12.44140625" customWidth="1"/>
    <col min="775" max="775" width="12.33203125" customWidth="1"/>
    <col min="776" max="776" width="9.44140625" customWidth="1"/>
    <col min="777" max="777" width="1.44140625" customWidth="1"/>
    <col min="778" max="1025" width="9.109375" customWidth="1"/>
  </cols>
  <sheetData>
    <row r="1" spans="1:12">
      <c r="B1" s="222" t="s">
        <v>335</v>
      </c>
      <c r="D1" s="258" t="s">
        <v>304</v>
      </c>
      <c r="J1" s="259" t="s">
        <v>305</v>
      </c>
    </row>
    <row r="2" spans="1:12">
      <c r="B2" t="s">
        <v>306</v>
      </c>
      <c r="J2" t="s">
        <v>307</v>
      </c>
    </row>
    <row r="3" spans="1:12">
      <c r="B3" s="260" t="s">
        <v>308</v>
      </c>
      <c r="J3" t="s">
        <v>309</v>
      </c>
    </row>
    <row r="4" spans="1:12">
      <c r="B4" s="260" t="s">
        <v>310</v>
      </c>
      <c r="J4" t="s">
        <v>311</v>
      </c>
    </row>
    <row r="5" spans="1:12">
      <c r="A5" s="261" t="s">
        <v>336</v>
      </c>
      <c r="B5" t="s">
        <v>312</v>
      </c>
      <c r="C5" s="262">
        <f>'ΟΜΟΛΟΓΑ ΧΑΑ'!C2</f>
        <v>7.9399999999999991E-3</v>
      </c>
      <c r="D5" s="221" t="s">
        <v>313</v>
      </c>
      <c r="J5" t="s">
        <v>314</v>
      </c>
    </row>
    <row r="6" spans="1:12">
      <c r="C6" s="263"/>
    </row>
    <row r="7" spans="1:12" ht="15" thickBot="1">
      <c r="B7" s="264" t="s">
        <v>315</v>
      </c>
      <c r="C7" s="265" t="s">
        <v>316</v>
      </c>
      <c r="D7" s="264"/>
      <c r="E7" s="264"/>
    </row>
    <row r="8" spans="1:12" ht="15" thickTop="1">
      <c r="B8" s="13"/>
      <c r="C8" s="266"/>
      <c r="D8" s="267"/>
      <c r="E8" s="13"/>
      <c r="L8" t="s">
        <v>317</v>
      </c>
    </row>
    <row r="9" spans="1:12">
      <c r="A9">
        <v>1</v>
      </c>
      <c r="B9" s="222" t="s">
        <v>318</v>
      </c>
      <c r="C9" s="255">
        <f>'GREECE Sharpe'!P59</f>
        <v>-5.8764329249719957E-3</v>
      </c>
      <c r="D9" s="268">
        <f>EROTHM!E87</f>
        <v>0.79166666666666663</v>
      </c>
      <c r="E9" s="1" t="s">
        <v>319</v>
      </c>
      <c r="F9" s="1" t="s">
        <v>260</v>
      </c>
      <c r="G9" s="193">
        <f>'GREECE Sharpe'!P51</f>
        <v>0.25</v>
      </c>
      <c r="H9" s="269">
        <f>G9*$D$9</f>
        <v>0.19791666666666666</v>
      </c>
    </row>
    <row r="10" spans="1:12">
      <c r="A10">
        <v>2</v>
      </c>
      <c r="B10" s="222" t="s">
        <v>312</v>
      </c>
      <c r="C10" s="182">
        <f>OMOLOGA!C15</f>
        <v>3.1635076650715632E-5</v>
      </c>
      <c r="D10" s="270">
        <f>D11-D9</f>
        <v>0.20833333333333337</v>
      </c>
      <c r="E10" s="1" t="s">
        <v>320</v>
      </c>
      <c r="F10" s="1" t="s">
        <v>261</v>
      </c>
      <c r="G10" s="193">
        <f>'GREECE Sharpe'!P52</f>
        <v>0.25</v>
      </c>
      <c r="H10" s="269">
        <f t="shared" ref="H10:H14" si="0">G10*$D$9</f>
        <v>0.19791666666666666</v>
      </c>
    </row>
    <row r="11" spans="1:12">
      <c r="D11" s="263">
        <f>D43</f>
        <v>1</v>
      </c>
      <c r="F11" s="1" t="s">
        <v>262</v>
      </c>
      <c r="G11" s="193">
        <f>'GREECE Sharpe'!P53</f>
        <v>9.0000000000000024E-2</v>
      </c>
      <c r="H11" s="269">
        <f t="shared" si="0"/>
        <v>7.1250000000000022E-2</v>
      </c>
      <c r="L11" t="s">
        <v>321</v>
      </c>
    </row>
    <row r="12" spans="1:12">
      <c r="D12" s="271"/>
      <c r="F12" s="1" t="s">
        <v>263</v>
      </c>
      <c r="G12" s="193">
        <f>'GREECE Sharpe'!P54</f>
        <v>0.25</v>
      </c>
      <c r="H12" s="269">
        <f t="shared" si="0"/>
        <v>0.19791666666666666</v>
      </c>
    </row>
    <row r="13" spans="1:12">
      <c r="B13" s="221"/>
      <c r="C13" s="179"/>
      <c r="D13" s="271"/>
      <c r="F13" s="1" t="s">
        <v>264</v>
      </c>
      <c r="G13" s="193">
        <f>'GREECE Sharpe'!P55</f>
        <v>0.08</v>
      </c>
      <c r="H13" s="269">
        <f t="shared" si="0"/>
        <v>6.3333333333333325E-2</v>
      </c>
    </row>
    <row r="14" spans="1:12">
      <c r="B14" t="s">
        <v>322</v>
      </c>
      <c r="C14" t="s">
        <v>322</v>
      </c>
      <c r="E14" s="221" t="s">
        <v>323</v>
      </c>
      <c r="F14" s="1" t="s">
        <v>265</v>
      </c>
      <c r="G14" s="193">
        <f>'GREECE Sharpe'!P56</f>
        <v>0.08</v>
      </c>
      <c r="H14" s="269">
        <f t="shared" si="0"/>
        <v>6.3333333333333325E-2</v>
      </c>
    </row>
    <row r="15" spans="1:12">
      <c r="B15" t="s">
        <v>324</v>
      </c>
      <c r="C15" t="s">
        <v>187</v>
      </c>
      <c r="E15" s="221" t="s">
        <v>325</v>
      </c>
      <c r="F15" s="1"/>
      <c r="G15" s="178"/>
      <c r="H15" s="272">
        <f>SUM(H9:H14)</f>
        <v>0.79166666666666674</v>
      </c>
    </row>
    <row r="16" spans="1:12">
      <c r="B16" s="13"/>
      <c r="C16" s="273"/>
      <c r="D16" t="s">
        <v>326</v>
      </c>
      <c r="F16" s="1"/>
    </row>
    <row r="18" spans="2:9">
      <c r="B18" s="274"/>
      <c r="C18" s="274"/>
      <c r="D18" s="274"/>
      <c r="E18" s="274"/>
      <c r="H18" s="275"/>
    </row>
    <row r="19" spans="2:9">
      <c r="B19" s="221" t="s">
        <v>327</v>
      </c>
      <c r="C19" t="s">
        <v>407</v>
      </c>
      <c r="D19" s="255">
        <f>'GREECE Sharpe'!P59</f>
        <v>-5.8764329249719957E-3</v>
      </c>
      <c r="E19" s="276">
        <f>D19*100</f>
        <v>-0.5876432924971996</v>
      </c>
    </row>
    <row r="20" spans="2:9" ht="13.5" customHeight="1">
      <c r="B20" t="s">
        <v>328</v>
      </c>
      <c r="C20" t="s">
        <v>407</v>
      </c>
      <c r="D20" s="255">
        <f>'GREECE Sharpe'!P62</f>
        <v>3.6158637167889971E-5</v>
      </c>
      <c r="E20" s="276">
        <f t="shared" ref="E20:E24" si="1">D20*100</f>
        <v>3.6158637167889971E-3</v>
      </c>
    </row>
    <row r="21" spans="2:9">
      <c r="B21" t="s">
        <v>329</v>
      </c>
      <c r="C21" t="s">
        <v>407</v>
      </c>
      <c r="D21" s="255">
        <f>'GREECE Sharpe'!P64</f>
        <v>6.0132052324770998E-3</v>
      </c>
      <c r="E21" s="276">
        <f t="shared" si="1"/>
        <v>0.60132052324771001</v>
      </c>
    </row>
    <row r="22" spans="2:9">
      <c r="B22" t="s">
        <v>330</v>
      </c>
      <c r="C22" s="277" t="s">
        <v>331</v>
      </c>
      <c r="D22" s="182">
        <f>D9^2*D20</f>
        <v>2.2661923641681038E-5</v>
      </c>
      <c r="E22" s="276">
        <f t="shared" si="1"/>
        <v>2.2661923641681039E-3</v>
      </c>
    </row>
    <row r="23" spans="2:9">
      <c r="B23" s="278" t="s">
        <v>332</v>
      </c>
      <c r="C23" s="278" t="s">
        <v>331</v>
      </c>
      <c r="D23" s="182">
        <f>SQRT(D22)</f>
        <v>4.7604541423777033E-3</v>
      </c>
      <c r="E23" s="276">
        <f t="shared" si="1"/>
        <v>0.4760454142377703</v>
      </c>
    </row>
    <row r="24" spans="2:9">
      <c r="B24" s="278" t="s">
        <v>333</v>
      </c>
      <c r="C24" s="279" t="s">
        <v>331</v>
      </c>
      <c r="D24" s="182">
        <f>(D9*C9)+(D10*C10)</f>
        <v>-4.6455854246339303E-3</v>
      </c>
      <c r="E24" s="276">
        <f t="shared" si="1"/>
        <v>-0.46455854246339301</v>
      </c>
    </row>
    <row r="25" spans="2:9" ht="15" thickBot="1">
      <c r="B25" s="264"/>
      <c r="C25" s="280"/>
      <c r="D25" s="264"/>
      <c r="E25" s="264"/>
      <c r="F25" s="13"/>
      <c r="G25" s="13"/>
      <c r="H25" s="13"/>
    </row>
    <row r="26" spans="2:9" s="1" customFormat="1" ht="15" thickTop="1">
      <c r="F26" s="281"/>
      <c r="G26" s="281"/>
      <c r="H26" s="281"/>
    </row>
    <row r="27" spans="2:9">
      <c r="B27" s="125"/>
      <c r="C27" s="125"/>
      <c r="D27" s="125"/>
      <c r="E27" s="125"/>
      <c r="F27" s="125"/>
      <c r="G27" s="125"/>
      <c r="H27" s="125"/>
      <c r="I27" s="125"/>
    </row>
    <row r="28" spans="2:9">
      <c r="B28" s="125"/>
      <c r="C28" s="125"/>
      <c r="D28" s="125"/>
      <c r="E28" s="125"/>
      <c r="F28" s="125"/>
      <c r="G28" s="125"/>
      <c r="H28" s="125"/>
      <c r="I28" s="125"/>
    </row>
    <row r="29" spans="2:9">
      <c r="B29" s="125"/>
      <c r="C29" s="125"/>
      <c r="D29" s="125"/>
      <c r="E29" s="125"/>
      <c r="F29" s="125"/>
      <c r="G29" s="125"/>
      <c r="H29" s="125"/>
      <c r="I29" s="125"/>
    </row>
    <row r="30" spans="2:9">
      <c r="B30" s="125"/>
      <c r="C30" s="125"/>
      <c r="D30" s="125"/>
      <c r="E30" s="125"/>
      <c r="F30" s="125"/>
      <c r="G30" s="125"/>
      <c r="H30" s="125"/>
      <c r="I30" s="125"/>
    </row>
    <row r="33" spans="1:12">
      <c r="B33" s="222" t="s">
        <v>335</v>
      </c>
      <c r="D33" s="258" t="s">
        <v>304</v>
      </c>
      <c r="J33" s="259" t="s">
        <v>305</v>
      </c>
    </row>
    <row r="34" spans="1:12">
      <c r="B34" t="s">
        <v>306</v>
      </c>
      <c r="J34" t="s">
        <v>307</v>
      </c>
    </row>
    <row r="35" spans="1:12">
      <c r="B35" s="260" t="s">
        <v>308</v>
      </c>
      <c r="J35" t="s">
        <v>309</v>
      </c>
    </row>
    <row r="36" spans="1:12">
      <c r="B36" s="260" t="s">
        <v>310</v>
      </c>
      <c r="J36" t="s">
        <v>311</v>
      </c>
    </row>
    <row r="37" spans="1:12">
      <c r="A37" s="261" t="s">
        <v>334</v>
      </c>
      <c r="B37" t="s">
        <v>312</v>
      </c>
      <c r="C37" s="262">
        <f>'ΟΜΟΛΟΓΑ USA'!C2</f>
        <v>7.7200000000000003E-3</v>
      </c>
      <c r="D37" s="221" t="s">
        <v>313</v>
      </c>
      <c r="J37" t="s">
        <v>314</v>
      </c>
    </row>
    <row r="38" spans="1:12">
      <c r="C38" s="263"/>
    </row>
    <row r="39" spans="1:12" ht="15" thickBot="1">
      <c r="B39" s="264" t="s">
        <v>315</v>
      </c>
      <c r="C39" s="265" t="s">
        <v>316</v>
      </c>
      <c r="D39" s="264"/>
      <c r="E39" s="264"/>
    </row>
    <row r="40" spans="1:12" ht="15" thickTop="1">
      <c r="B40" s="13"/>
      <c r="C40" s="266"/>
      <c r="D40" s="267"/>
      <c r="E40" s="13"/>
      <c r="L40" t="s">
        <v>317</v>
      </c>
    </row>
    <row r="41" spans="1:12">
      <c r="A41">
        <v>1</v>
      </c>
      <c r="B41" s="222" t="s">
        <v>318</v>
      </c>
      <c r="C41" s="282">
        <f>'USA Sharpe'!P59</f>
        <v>6.2985855549575558E-4</v>
      </c>
      <c r="D41" s="268">
        <f>EROTHM!E87</f>
        <v>0.79166666666666663</v>
      </c>
      <c r="E41" s="1" t="s">
        <v>319</v>
      </c>
      <c r="F41" s="1" t="s">
        <v>260</v>
      </c>
      <c r="G41" s="193">
        <f>'USA Sharpe'!P51</f>
        <v>0.25</v>
      </c>
      <c r="H41" s="283">
        <f>G41*$D$41</f>
        <v>0.19791666666666666</v>
      </c>
    </row>
    <row r="42" spans="1:12">
      <c r="A42">
        <v>2</v>
      </c>
      <c r="B42" s="222" t="s">
        <v>312</v>
      </c>
      <c r="C42" s="182">
        <f>OMOLOGA!C16</f>
        <v>3.0761886273156236E-5</v>
      </c>
      <c r="D42" s="270">
        <f>D11-D9</f>
        <v>0.20833333333333337</v>
      </c>
      <c r="E42" s="1" t="s">
        <v>320</v>
      </c>
      <c r="F42" s="1" t="s">
        <v>261</v>
      </c>
      <c r="G42" s="193">
        <f>'USA Sharpe'!P52</f>
        <v>0.08</v>
      </c>
      <c r="H42" s="283">
        <f t="shared" ref="H42:H46" si="2">G42*$D$41</f>
        <v>6.3333333333333325E-2</v>
      </c>
    </row>
    <row r="43" spans="1:12">
      <c r="D43" s="263">
        <f>100%</f>
        <v>1</v>
      </c>
      <c r="F43" s="1" t="s">
        <v>262</v>
      </c>
      <c r="G43" s="193">
        <f>'USA Sharpe'!P53</f>
        <v>0.09</v>
      </c>
      <c r="H43" s="283">
        <f t="shared" si="2"/>
        <v>7.1249999999999994E-2</v>
      </c>
      <c r="L43" t="s">
        <v>321</v>
      </c>
    </row>
    <row r="44" spans="1:12">
      <c r="D44" s="271"/>
      <c r="F44" s="1" t="s">
        <v>263</v>
      </c>
      <c r="G44" s="193">
        <f>'USA Sharpe'!P54</f>
        <v>0.25</v>
      </c>
      <c r="H44" s="283">
        <f t="shared" si="2"/>
        <v>0.19791666666666666</v>
      </c>
    </row>
    <row r="45" spans="1:12">
      <c r="B45" s="221"/>
      <c r="C45" s="179"/>
      <c r="D45" s="271"/>
      <c r="F45" s="1" t="s">
        <v>264</v>
      </c>
      <c r="G45" s="193">
        <f>'USA Sharpe'!P55</f>
        <v>0.25</v>
      </c>
      <c r="H45" s="283">
        <f t="shared" si="2"/>
        <v>0.19791666666666666</v>
      </c>
    </row>
    <row r="46" spans="1:12">
      <c r="B46" t="s">
        <v>322</v>
      </c>
      <c r="C46" t="s">
        <v>322</v>
      </c>
      <c r="E46" s="221" t="s">
        <v>323</v>
      </c>
      <c r="F46" s="1" t="s">
        <v>265</v>
      </c>
      <c r="G46" s="193">
        <f>'USA Sharpe'!P56</f>
        <v>0.08</v>
      </c>
      <c r="H46" s="283">
        <f t="shared" si="2"/>
        <v>6.3333333333333325E-2</v>
      </c>
    </row>
    <row r="47" spans="1:12">
      <c r="B47" t="s">
        <v>324</v>
      </c>
      <c r="C47" t="s">
        <v>187</v>
      </c>
      <c r="E47" s="221" t="s">
        <v>325</v>
      </c>
      <c r="F47" s="1"/>
      <c r="G47" s="178"/>
      <c r="H47" s="284">
        <f>SUM(H41:H46)</f>
        <v>0.79166666666666663</v>
      </c>
    </row>
    <row r="48" spans="1:12">
      <c r="B48" s="13"/>
      <c r="C48" s="273"/>
      <c r="D48" t="s">
        <v>326</v>
      </c>
      <c r="F48" s="1"/>
    </row>
    <row r="50" spans="2:8">
      <c r="B50" s="274"/>
      <c r="C50" s="274"/>
      <c r="D50" s="274"/>
      <c r="E50" s="274"/>
      <c r="H50" s="275"/>
    </row>
    <row r="51" spans="2:8">
      <c r="B51" s="221" t="s">
        <v>327</v>
      </c>
      <c r="C51" t="s">
        <v>407</v>
      </c>
      <c r="D51" s="282">
        <f>'USA Sharpe'!P59</f>
        <v>6.2985855549575558E-4</v>
      </c>
      <c r="E51" s="276">
        <f>D51*100</f>
        <v>6.2985855549575559E-2</v>
      </c>
    </row>
    <row r="52" spans="2:8">
      <c r="B52" t="s">
        <v>328</v>
      </c>
      <c r="C52" t="s">
        <v>407</v>
      </c>
      <c r="D52" s="282">
        <f>'USA Sharpe'!P62</f>
        <v>3.5363437956664631E-4</v>
      </c>
      <c r="E52" s="276">
        <f t="shared" ref="E52:E56" si="3">D52*100</f>
        <v>3.5363437956664634E-2</v>
      </c>
    </row>
    <row r="53" spans="2:8">
      <c r="B53" t="s">
        <v>329</v>
      </c>
      <c r="C53" t="s">
        <v>407</v>
      </c>
      <c r="D53" s="282">
        <f>'USA Sharpe'!P64</f>
        <v>1.8805168958737017E-2</v>
      </c>
      <c r="E53" s="276">
        <f t="shared" si="3"/>
        <v>1.8805168958737017</v>
      </c>
    </row>
    <row r="54" spans="2:8">
      <c r="B54" t="s">
        <v>330</v>
      </c>
      <c r="C54" s="277" t="s">
        <v>331</v>
      </c>
      <c r="D54" s="182">
        <f>D9^2*D20</f>
        <v>2.2661923641681038E-5</v>
      </c>
      <c r="E54" s="276">
        <f t="shared" si="3"/>
        <v>2.2661923641681039E-3</v>
      </c>
    </row>
    <row r="55" spans="2:8">
      <c r="B55" s="278" t="s">
        <v>332</v>
      </c>
      <c r="C55" s="278" t="s">
        <v>331</v>
      </c>
      <c r="D55" s="182">
        <f>SQRT(D54)</f>
        <v>4.7604541423777033E-3</v>
      </c>
      <c r="E55" s="276">
        <f t="shared" si="3"/>
        <v>0.4760454142377703</v>
      </c>
    </row>
    <row r="56" spans="2:8">
      <c r="B56" s="278" t="s">
        <v>333</v>
      </c>
      <c r="C56" s="279" t="s">
        <v>331</v>
      </c>
      <c r="D56" s="182">
        <f>(D41*C41)+(D42*C42)</f>
        <v>5.0504674940771404E-4</v>
      </c>
      <c r="E56" s="276">
        <f t="shared" si="3"/>
        <v>5.0504674940771405E-2</v>
      </c>
    </row>
    <row r="57" spans="2:8" ht="15" thickBot="1">
      <c r="B57" s="264"/>
      <c r="C57" s="280"/>
      <c r="D57" s="264"/>
      <c r="E57" s="264"/>
      <c r="F57" s="13"/>
      <c r="G57" s="13"/>
      <c r="H57" s="13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AMK57"/>
  <sheetViews>
    <sheetView topLeftCell="G40" zoomScale="80" zoomScaleNormal="80" workbookViewId="0">
      <selection activeCell="V52" sqref="V52"/>
    </sheetView>
  </sheetViews>
  <sheetFormatPr defaultRowHeight="14.4"/>
  <cols>
    <col min="1" max="1" width="11.109375" style="125" bestFit="1" customWidth="1"/>
    <col min="2" max="2" width="22" style="125" customWidth="1"/>
    <col min="3" max="3" width="19.5546875" style="125" bestFit="1" customWidth="1"/>
    <col min="4" max="4" width="17.88671875" style="125" customWidth="1"/>
    <col min="5" max="5" width="18.33203125" style="125" customWidth="1"/>
    <col min="6" max="6" width="20.109375" style="125" customWidth="1"/>
    <col min="7" max="7" width="14.6640625" style="125" customWidth="1"/>
    <col min="8" max="8" width="10" style="125" customWidth="1"/>
    <col min="9" max="9" width="9.109375" style="125" customWidth="1"/>
    <col min="10" max="10" width="9.5546875" style="125" customWidth="1"/>
    <col min="11" max="11" width="2.5546875" style="125" customWidth="1"/>
    <col min="12" max="12" width="11.88671875" style="125" customWidth="1"/>
    <col min="13" max="13" width="11" style="125" customWidth="1"/>
    <col min="14" max="14" width="20.44140625" style="125" customWidth="1"/>
    <col min="15" max="15" width="15.21875" style="125" customWidth="1"/>
    <col min="16" max="16" width="13.88671875" style="125" customWidth="1"/>
    <col min="17" max="17" width="2.6640625" style="125" customWidth="1"/>
    <col min="18" max="18" width="12.109375" style="125" customWidth="1"/>
    <col min="19" max="19" width="10.6640625" style="125" customWidth="1"/>
    <col min="20" max="20" width="14.5546875" style="125" customWidth="1"/>
    <col min="21" max="21" width="14.109375" style="125" customWidth="1"/>
    <col min="22" max="22" width="14.88671875" style="125" customWidth="1"/>
    <col min="23" max="23" width="2.109375" style="125" customWidth="1"/>
    <col min="24" max="257" width="9.109375" style="125" customWidth="1"/>
    <col min="258" max="258" width="33.109375" style="125" customWidth="1"/>
    <col min="259" max="259" width="12.33203125" style="125" customWidth="1"/>
    <col min="260" max="260" width="12.109375" style="125" customWidth="1"/>
    <col min="261" max="261" width="18.33203125" style="125" customWidth="1"/>
    <col min="262" max="262" width="20.109375" style="125" customWidth="1"/>
    <col min="263" max="263" width="14.6640625" style="125" customWidth="1"/>
    <col min="264" max="264" width="10" style="125" customWidth="1"/>
    <col min="265" max="265" width="9.109375" style="125" customWidth="1"/>
    <col min="266" max="266" width="9.5546875" style="125" customWidth="1"/>
    <col min="267" max="267" width="2.5546875" style="125" customWidth="1"/>
    <col min="268" max="268" width="11.88671875" style="125" customWidth="1"/>
    <col min="269" max="269" width="11" style="125" customWidth="1"/>
    <col min="270" max="270" width="12.6640625" style="125" customWidth="1"/>
    <col min="271" max="271" width="13.109375" style="125" customWidth="1"/>
    <col min="272" max="272" width="13.44140625" style="125" customWidth="1"/>
    <col min="273" max="273" width="2.6640625" style="125" customWidth="1"/>
    <col min="274" max="274" width="12.109375" style="125" customWidth="1"/>
    <col min="275" max="275" width="7" style="125" customWidth="1"/>
    <col min="276" max="276" width="14.5546875" style="125" customWidth="1"/>
    <col min="277" max="277" width="14.109375" style="125" customWidth="1"/>
    <col min="278" max="278" width="11" style="125" customWidth="1"/>
    <col min="279" max="279" width="2.109375" style="125" customWidth="1"/>
    <col min="280" max="513" width="9.109375" style="125" customWidth="1"/>
    <col min="514" max="514" width="33.109375" style="125" customWidth="1"/>
    <col min="515" max="515" width="12.33203125" style="125" customWidth="1"/>
    <col min="516" max="516" width="12.109375" style="125" customWidth="1"/>
    <col min="517" max="517" width="18.33203125" style="125" customWidth="1"/>
    <col min="518" max="518" width="20.109375" style="125" customWidth="1"/>
    <col min="519" max="519" width="14.6640625" style="125" customWidth="1"/>
    <col min="520" max="520" width="10" style="125" customWidth="1"/>
    <col min="521" max="521" width="9.109375" style="125" customWidth="1"/>
    <col min="522" max="522" width="9.5546875" style="125" customWidth="1"/>
    <col min="523" max="523" width="2.5546875" style="125" customWidth="1"/>
    <col min="524" max="524" width="11.88671875" style="125" customWidth="1"/>
    <col min="525" max="525" width="11" style="125" customWidth="1"/>
    <col min="526" max="526" width="12.6640625" style="125" customWidth="1"/>
    <col min="527" max="527" width="13.109375" style="125" customWidth="1"/>
    <col min="528" max="528" width="13.44140625" style="125" customWidth="1"/>
    <col min="529" max="529" width="2.6640625" style="125" customWidth="1"/>
    <col min="530" max="530" width="12.109375" style="125" customWidth="1"/>
    <col min="531" max="531" width="7" style="125" customWidth="1"/>
    <col min="532" max="532" width="14.5546875" style="125" customWidth="1"/>
    <col min="533" max="533" width="14.109375" style="125" customWidth="1"/>
    <col min="534" max="534" width="11" style="125" customWidth="1"/>
    <col min="535" max="535" width="2.109375" style="125" customWidth="1"/>
    <col min="536" max="769" width="9.109375" style="125" customWidth="1"/>
    <col min="770" max="770" width="33.109375" style="125" customWidth="1"/>
    <col min="771" max="771" width="12.33203125" style="125" customWidth="1"/>
    <col min="772" max="772" width="12.109375" style="125" customWidth="1"/>
    <col min="773" max="773" width="18.33203125" style="125" customWidth="1"/>
    <col min="774" max="774" width="20.109375" style="125" customWidth="1"/>
    <col min="775" max="775" width="14.6640625" style="125" customWidth="1"/>
    <col min="776" max="776" width="10" style="125" customWidth="1"/>
    <col min="777" max="777" width="9.109375" style="125" customWidth="1"/>
    <col min="778" max="778" width="9.5546875" style="125" customWidth="1"/>
    <col min="779" max="779" width="2.5546875" style="125" customWidth="1"/>
    <col min="780" max="780" width="11.88671875" style="125" customWidth="1"/>
    <col min="781" max="781" width="11" style="125" customWidth="1"/>
    <col min="782" max="782" width="12.6640625" style="125" customWidth="1"/>
    <col min="783" max="783" width="13.109375" style="125" customWidth="1"/>
    <col min="784" max="784" width="13.44140625" style="125" customWidth="1"/>
    <col min="785" max="785" width="2.6640625" style="125" customWidth="1"/>
    <col min="786" max="786" width="12.109375" style="125" customWidth="1"/>
    <col min="787" max="787" width="7" style="125" customWidth="1"/>
    <col min="788" max="788" width="14.5546875" style="125" customWidth="1"/>
    <col min="789" max="789" width="14.109375" style="125" customWidth="1"/>
    <col min="790" max="790" width="11" style="125" customWidth="1"/>
    <col min="791" max="791" width="2.109375" style="125" customWidth="1"/>
    <col min="792" max="1025" width="9.109375" style="125" customWidth="1"/>
  </cols>
  <sheetData>
    <row r="2" spans="1:25" customFormat="1">
      <c r="A2" s="125"/>
      <c r="B2" s="125"/>
      <c r="C2" s="125"/>
      <c r="D2" s="125"/>
      <c r="E2" s="125"/>
      <c r="F2" s="125">
        <f>G10*H10</f>
        <v>1390</v>
      </c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</row>
    <row r="3" spans="1:25" customFormat="1" ht="15.6">
      <c r="A3" s="261" t="s">
        <v>336</v>
      </c>
      <c r="B3" s="285" t="s">
        <v>337</v>
      </c>
      <c r="C3" s="285"/>
      <c r="D3" s="286"/>
      <c r="E3" s="286"/>
      <c r="F3" s="287"/>
      <c r="K3" s="125"/>
      <c r="L3" s="285" t="s">
        <v>338</v>
      </c>
      <c r="M3" s="285"/>
      <c r="N3" s="125"/>
      <c r="O3" s="125"/>
      <c r="P3" s="125"/>
      <c r="Q3" s="125"/>
      <c r="R3" s="285" t="s">
        <v>339</v>
      </c>
      <c r="S3" s="285"/>
      <c r="T3" s="125"/>
      <c r="U3" s="125"/>
      <c r="V3" s="125"/>
      <c r="W3" s="125"/>
      <c r="X3" s="125"/>
      <c r="Y3" s="125"/>
    </row>
    <row r="4" spans="1:25" customFormat="1">
      <c r="A4" s="125"/>
      <c r="B4" s="288">
        <v>20000</v>
      </c>
      <c r="C4" s="221" t="s">
        <v>340</v>
      </c>
      <c r="G4" s="286"/>
      <c r="H4" s="286"/>
      <c r="I4" s="286"/>
      <c r="J4" s="286"/>
      <c r="K4" s="125"/>
      <c r="L4" s="288">
        <v>20000</v>
      </c>
      <c r="M4" s="221" t="s">
        <v>340</v>
      </c>
      <c r="N4" s="125"/>
      <c r="O4" s="125"/>
      <c r="P4" s="125"/>
      <c r="Q4" s="125"/>
      <c r="R4" s="288">
        <v>20000</v>
      </c>
      <c r="S4" s="221" t="s">
        <v>340</v>
      </c>
      <c r="T4" s="125"/>
      <c r="U4" s="125"/>
      <c r="V4" s="125"/>
      <c r="W4" s="125"/>
      <c r="X4" s="125"/>
      <c r="Y4" s="125"/>
    </row>
    <row r="5" spans="1:25" customFormat="1" ht="15" thickBot="1">
      <c r="A5" s="125"/>
      <c r="B5" s="289">
        <v>44123</v>
      </c>
      <c r="C5" s="290"/>
      <c r="D5" s="291"/>
      <c r="E5" s="291"/>
      <c r="F5" s="291"/>
      <c r="G5" s="291"/>
      <c r="H5" s="291"/>
      <c r="I5" s="291"/>
      <c r="J5" s="291"/>
      <c r="K5" s="125"/>
      <c r="L5" s="289">
        <v>44179</v>
      </c>
      <c r="M5" s="290"/>
      <c r="N5" s="22"/>
      <c r="O5" s="22"/>
      <c r="P5" s="22"/>
      <c r="Q5" s="125"/>
      <c r="R5" s="289">
        <v>44544</v>
      </c>
      <c r="S5" s="290"/>
      <c r="T5" s="22"/>
      <c r="U5" s="22"/>
      <c r="V5" s="22"/>
      <c r="W5" s="125"/>
      <c r="X5" s="125"/>
      <c r="Y5" s="125"/>
    </row>
    <row r="6" spans="1:25" customFormat="1" ht="159" thickTop="1">
      <c r="A6" s="125"/>
      <c r="B6" s="292" t="s">
        <v>341</v>
      </c>
      <c r="C6" s="293" t="s">
        <v>342</v>
      </c>
      <c r="D6" s="294" t="s">
        <v>343</v>
      </c>
      <c r="E6" s="295" t="s">
        <v>344</v>
      </c>
      <c r="F6" s="295" t="s">
        <v>345</v>
      </c>
      <c r="G6" s="295" t="s">
        <v>346</v>
      </c>
      <c r="H6" s="296" t="s">
        <v>347</v>
      </c>
      <c r="I6" s="296" t="s">
        <v>348</v>
      </c>
      <c r="J6" s="296" t="s">
        <v>349</v>
      </c>
      <c r="K6" s="125"/>
      <c r="L6" s="297" t="s">
        <v>345</v>
      </c>
      <c r="M6" s="298" t="s">
        <v>350</v>
      </c>
      <c r="N6" s="296" t="s">
        <v>347</v>
      </c>
      <c r="O6" s="296" t="s">
        <v>349</v>
      </c>
      <c r="P6" s="296" t="s">
        <v>351</v>
      </c>
      <c r="Q6" s="125"/>
      <c r="R6" s="297" t="s">
        <v>345</v>
      </c>
      <c r="S6" s="298" t="s">
        <v>350</v>
      </c>
      <c r="T6" s="296" t="s">
        <v>347</v>
      </c>
      <c r="U6" s="296" t="s">
        <v>349</v>
      </c>
      <c r="V6" s="296" t="s">
        <v>351</v>
      </c>
      <c r="W6" s="125"/>
      <c r="X6" s="125"/>
      <c r="Y6" s="125"/>
    </row>
    <row r="7" spans="1:25" customFormat="1">
      <c r="A7" s="125"/>
      <c r="B7" s="299"/>
      <c r="C7" s="300"/>
      <c r="D7" s="301"/>
      <c r="E7" s="302"/>
      <c r="F7" s="301"/>
      <c r="G7" s="301"/>
      <c r="H7" s="301"/>
      <c r="I7" s="301"/>
      <c r="J7" s="301"/>
      <c r="K7" s="125"/>
      <c r="L7" s="303"/>
      <c r="M7" s="301"/>
      <c r="N7" s="301"/>
      <c r="O7" s="301"/>
      <c r="P7" s="301"/>
      <c r="Q7" s="125"/>
      <c r="R7" s="303"/>
      <c r="S7" s="301"/>
      <c r="T7" s="301"/>
      <c r="U7" s="301"/>
      <c r="V7" s="301"/>
      <c r="W7" s="125"/>
      <c r="X7" s="125"/>
      <c r="Y7" s="125"/>
    </row>
    <row r="8" spans="1:25" customFormat="1">
      <c r="A8" s="125"/>
      <c r="B8" s="304" t="s">
        <v>352</v>
      </c>
      <c r="C8" s="458" t="str">
        <f>'GREECE Sharpe'!F51</f>
        <v xml:space="preserve">EPSILON </v>
      </c>
      <c r="D8" s="454">
        <f t="array" ref="D8:D13">TRANSPOSE('GREECE Ret'!O14:T14)</f>
        <v>0.12767035075000152</v>
      </c>
      <c r="E8" s="305">
        <f>Composite!H9</f>
        <v>0.19791666666666666</v>
      </c>
      <c r="F8" s="306">
        <v>1</v>
      </c>
      <c r="G8" s="307">
        <f>ROUND(I8/(F8*H8),0)</f>
        <v>934</v>
      </c>
      <c r="H8" s="308">
        <f>ΧΑΑ!E249</f>
        <v>4.24</v>
      </c>
      <c r="I8" s="309">
        <f>$B$4*E8</f>
        <v>3958.333333333333</v>
      </c>
      <c r="J8" s="309">
        <f>F8*G8*H8</f>
        <v>3960.1600000000003</v>
      </c>
      <c r="K8" s="125"/>
      <c r="L8" s="310">
        <f>F8</f>
        <v>1</v>
      </c>
      <c r="M8" s="298">
        <f>G8</f>
        <v>934</v>
      </c>
      <c r="N8" s="311">
        <f>ΧΑΑ!E288</f>
        <v>0</v>
      </c>
      <c r="O8" s="312">
        <f>L8*M8*N8</f>
        <v>0</v>
      </c>
      <c r="P8" s="313" t="e">
        <f>LN(O8/J8)</f>
        <v>#NUM!</v>
      </c>
      <c r="Q8" s="125"/>
      <c r="R8" s="310">
        <f>L8</f>
        <v>1</v>
      </c>
      <c r="S8" s="298">
        <f>M8</f>
        <v>934</v>
      </c>
      <c r="T8" s="314" t="e">
        <f>'Forecasts Greece'!D33</f>
        <v>#NUM!</v>
      </c>
      <c r="U8" s="309" t="e">
        <f>R8*S8*T8</f>
        <v>#NUM!</v>
      </c>
      <c r="V8" s="464" t="e">
        <f>LN(U8/O8)</f>
        <v>#NUM!</v>
      </c>
      <c r="W8" s="125"/>
      <c r="X8" s="309"/>
      <c r="Y8" s="125"/>
    </row>
    <row r="9" spans="1:25" customFormat="1">
      <c r="A9" s="125"/>
      <c r="B9" s="304" t="s">
        <v>353</v>
      </c>
      <c r="C9" s="458" t="str">
        <f>'GREECE Sharpe'!F52</f>
        <v xml:space="preserve">ΤΕΡΝΑ </v>
      </c>
      <c r="D9" s="454">
        <v>0.65064275519355641</v>
      </c>
      <c r="E9" s="305">
        <f>Composite!H10</f>
        <v>0.19791666666666666</v>
      </c>
      <c r="F9" s="306">
        <v>1</v>
      </c>
      <c r="G9" s="307">
        <f t="shared" ref="G9:G14" si="0">ROUND(I9/(F9*H9),0)</f>
        <v>304</v>
      </c>
      <c r="H9" s="315">
        <f>ΧΑΑ!O249</f>
        <v>13.04</v>
      </c>
      <c r="I9" s="309">
        <f t="shared" ref="I9:I14" si="1">$B$4*E9</f>
        <v>3958.333333333333</v>
      </c>
      <c r="J9" s="309">
        <f t="shared" ref="J9:J14" si="2">F9*G9*H9</f>
        <v>3964.16</v>
      </c>
      <c r="K9" s="125"/>
      <c r="L9" s="310">
        <f t="shared" ref="L9:L14" si="3">F9</f>
        <v>1</v>
      </c>
      <c r="M9" s="298">
        <f t="shared" ref="M9:M14" si="4">G9</f>
        <v>304</v>
      </c>
      <c r="N9" s="311">
        <f>ΧΑΑ!O288</f>
        <v>0</v>
      </c>
      <c r="O9" s="312">
        <f t="shared" ref="O9:O14" si="5">L9*M9*N9</f>
        <v>0</v>
      </c>
      <c r="P9" s="313" t="e">
        <f t="shared" ref="P9:P14" si="6">LN(O9/J9)</f>
        <v>#NUM!</v>
      </c>
      <c r="Q9" s="125"/>
      <c r="R9" s="310">
        <f t="shared" ref="R9:R14" si="7">L9</f>
        <v>1</v>
      </c>
      <c r="S9" s="298">
        <f t="shared" ref="S9:S14" si="8">M9</f>
        <v>304</v>
      </c>
      <c r="T9" s="314" t="e">
        <f>'Forecasts Greece'!E33</f>
        <v>#NUM!</v>
      </c>
      <c r="U9" s="309" t="e">
        <f t="shared" ref="U9:U14" si="9">R9*S9*T9</f>
        <v>#NUM!</v>
      </c>
      <c r="V9" s="464" t="e">
        <f t="shared" ref="V9:V14" si="10">LN(U9/O9)</f>
        <v>#NUM!</v>
      </c>
      <c r="W9" s="125"/>
      <c r="X9" s="309"/>
      <c r="Y9" s="125"/>
    </row>
    <row r="10" spans="1:25" customFormat="1">
      <c r="A10" s="125"/>
      <c r="B10" s="304" t="s">
        <v>375</v>
      </c>
      <c r="C10" s="458" t="str">
        <f>'GREECE Sharpe'!F53</f>
        <v xml:space="preserve">ΚΑΡΕΛΙΑ </v>
      </c>
      <c r="D10" s="455">
        <v>0.14157728251298837</v>
      </c>
      <c r="E10" s="305">
        <f>Composite!H11</f>
        <v>7.1250000000000022E-2</v>
      </c>
      <c r="F10" s="306">
        <v>1</v>
      </c>
      <c r="G10" s="307">
        <f t="shared" si="0"/>
        <v>5</v>
      </c>
      <c r="H10" s="457">
        <f>ΧΑΑ!Y249</f>
        <v>278</v>
      </c>
      <c r="I10" s="309">
        <f t="shared" si="1"/>
        <v>1425.0000000000005</v>
      </c>
      <c r="J10" s="309">
        <f t="shared" si="2"/>
        <v>1390</v>
      </c>
      <c r="K10" s="125"/>
      <c r="L10" s="310">
        <f t="shared" si="3"/>
        <v>1</v>
      </c>
      <c r="M10" s="298">
        <f t="shared" si="4"/>
        <v>5</v>
      </c>
      <c r="N10" s="311">
        <f>ΧΑΑ!Y288</f>
        <v>0</v>
      </c>
      <c r="O10" s="312">
        <f t="shared" si="5"/>
        <v>0</v>
      </c>
      <c r="P10" s="313" t="e">
        <f t="shared" si="6"/>
        <v>#NUM!</v>
      </c>
      <c r="Q10" s="125"/>
      <c r="R10" s="310">
        <f t="shared" si="7"/>
        <v>1</v>
      </c>
      <c r="S10" s="298">
        <f t="shared" si="8"/>
        <v>5</v>
      </c>
      <c r="T10" s="314" t="e">
        <f>'Forecasts Greece'!F33</f>
        <v>#NUM!</v>
      </c>
      <c r="U10" s="309" t="e">
        <f t="shared" si="9"/>
        <v>#NUM!</v>
      </c>
      <c r="V10" s="464" t="e">
        <f t="shared" si="10"/>
        <v>#NUM!</v>
      </c>
      <c r="W10" s="125"/>
      <c r="X10" s="309"/>
      <c r="Y10" s="125"/>
    </row>
    <row r="11" spans="1:25" customFormat="1">
      <c r="A11" s="125"/>
      <c r="B11" s="304" t="s">
        <v>354</v>
      </c>
      <c r="C11" s="458" t="str">
        <f>'GREECE Sharpe'!F54</f>
        <v xml:space="preserve">OPTIMA </v>
      </c>
      <c r="D11" s="456">
        <v>5.431588987471038E-2</v>
      </c>
      <c r="E11" s="305">
        <f>Composite!H12</f>
        <v>0.19791666666666666</v>
      </c>
      <c r="F11" s="306">
        <v>1</v>
      </c>
      <c r="G11" s="307">
        <f t="shared" si="0"/>
        <v>729</v>
      </c>
      <c r="H11" s="315">
        <f>AMOIVAIA!E251</f>
        <v>5.43</v>
      </c>
      <c r="I11" s="309">
        <f t="shared" si="1"/>
        <v>3958.333333333333</v>
      </c>
      <c r="J11" s="309">
        <f t="shared" si="2"/>
        <v>3958.47</v>
      </c>
      <c r="K11" s="125"/>
      <c r="L11" s="310">
        <f t="shared" si="3"/>
        <v>1</v>
      </c>
      <c r="M11" s="298">
        <f t="shared" si="4"/>
        <v>729</v>
      </c>
      <c r="N11" s="311">
        <f>AMOIVAIA!E289</f>
        <v>0</v>
      </c>
      <c r="O11" s="312">
        <f t="shared" si="5"/>
        <v>0</v>
      </c>
      <c r="P11" s="313" t="e">
        <f t="shared" si="6"/>
        <v>#NUM!</v>
      </c>
      <c r="Q11" s="125"/>
      <c r="R11" s="310">
        <f t="shared" si="7"/>
        <v>1</v>
      </c>
      <c r="S11" s="298">
        <f t="shared" si="8"/>
        <v>729</v>
      </c>
      <c r="T11" s="314" t="e">
        <f>'Forecasts Greece'!G33</f>
        <v>#NUM!</v>
      </c>
      <c r="U11" s="309" t="e">
        <f t="shared" si="9"/>
        <v>#NUM!</v>
      </c>
      <c r="V11" s="464" t="e">
        <f t="shared" si="10"/>
        <v>#NUM!</v>
      </c>
      <c r="W11" s="125"/>
      <c r="X11" s="309"/>
      <c r="Y11" s="125"/>
    </row>
    <row r="12" spans="1:25" customFormat="1">
      <c r="A12" s="125"/>
      <c r="B12" s="304" t="s">
        <v>355</v>
      </c>
      <c r="C12" s="458" t="str">
        <f>'GREECE Sharpe'!F55</f>
        <v>ATHOS HIGH</v>
      </c>
      <c r="D12" s="456">
        <v>-2.0742901152162527E-3</v>
      </c>
      <c r="E12" s="305">
        <f>Composite!H13</f>
        <v>6.3333333333333325E-2</v>
      </c>
      <c r="F12" s="306">
        <v>1</v>
      </c>
      <c r="G12" s="307">
        <f t="shared" si="0"/>
        <v>105</v>
      </c>
      <c r="H12" s="316">
        <f>AMOIVAIA!O251</f>
        <v>12.08</v>
      </c>
      <c r="I12" s="309">
        <f t="shared" si="1"/>
        <v>1266.6666666666665</v>
      </c>
      <c r="J12" s="309">
        <f t="shared" si="2"/>
        <v>1268.4000000000001</v>
      </c>
      <c r="K12" s="125"/>
      <c r="L12" s="310">
        <f t="shared" si="3"/>
        <v>1</v>
      </c>
      <c r="M12" s="298">
        <f t="shared" si="4"/>
        <v>105</v>
      </c>
      <c r="N12" s="311">
        <f>AMOIVAIA!O289</f>
        <v>0</v>
      </c>
      <c r="O12" s="312">
        <f t="shared" si="5"/>
        <v>0</v>
      </c>
      <c r="P12" s="313" t="e">
        <f t="shared" si="6"/>
        <v>#NUM!</v>
      </c>
      <c r="Q12" s="125"/>
      <c r="R12" s="310">
        <f t="shared" si="7"/>
        <v>1</v>
      </c>
      <c r="S12" s="298">
        <f t="shared" si="8"/>
        <v>105</v>
      </c>
      <c r="T12" s="314" t="e">
        <f>'Forecasts Greece'!H33</f>
        <v>#NUM!</v>
      </c>
      <c r="U12" s="309" t="e">
        <f t="shared" si="9"/>
        <v>#NUM!</v>
      </c>
      <c r="V12" s="464" t="e">
        <f t="shared" si="10"/>
        <v>#NUM!</v>
      </c>
      <c r="W12" s="125"/>
      <c r="X12" s="309"/>
      <c r="Y12" s="125"/>
    </row>
    <row r="13" spans="1:25" customFormat="1">
      <c r="A13" s="125"/>
      <c r="B13" s="304" t="s">
        <v>356</v>
      </c>
      <c r="C13" s="458" t="str">
        <f>'GREECE Sharpe'!F56</f>
        <v>INTERLIFE</v>
      </c>
      <c r="D13" s="456">
        <v>5.1524576865069387E-2</v>
      </c>
      <c r="E13" s="305">
        <f>Composite!H14</f>
        <v>6.3333333333333325E-2</v>
      </c>
      <c r="F13" s="306">
        <v>1</v>
      </c>
      <c r="G13" s="307">
        <f t="shared" si="0"/>
        <v>92</v>
      </c>
      <c r="H13" s="315">
        <f>AMOIVAIA!Y251</f>
        <v>13.82</v>
      </c>
      <c r="I13" s="309">
        <f t="shared" si="1"/>
        <v>1266.6666666666665</v>
      </c>
      <c r="J13" s="309">
        <f t="shared" si="2"/>
        <v>1271.44</v>
      </c>
      <c r="K13" s="125"/>
      <c r="L13" s="310">
        <f t="shared" si="3"/>
        <v>1</v>
      </c>
      <c r="M13" s="298">
        <f t="shared" si="4"/>
        <v>92</v>
      </c>
      <c r="N13" s="311">
        <f>AMOIVAIA!Y289</f>
        <v>0</v>
      </c>
      <c r="O13" s="312">
        <f t="shared" si="5"/>
        <v>0</v>
      </c>
      <c r="P13" s="313" t="e">
        <f t="shared" si="6"/>
        <v>#NUM!</v>
      </c>
      <c r="Q13" s="125"/>
      <c r="R13" s="310">
        <f t="shared" si="7"/>
        <v>1</v>
      </c>
      <c r="S13" s="298">
        <f t="shared" si="8"/>
        <v>92</v>
      </c>
      <c r="T13" s="314" t="e">
        <f>'Forecasts Greece'!I33</f>
        <v>#NUM!</v>
      </c>
      <c r="U13" s="309" t="e">
        <f t="shared" si="9"/>
        <v>#NUM!</v>
      </c>
      <c r="V13" s="464" t="e">
        <f t="shared" si="10"/>
        <v>#NUM!</v>
      </c>
      <c r="W13" s="125"/>
      <c r="X13" s="309"/>
      <c r="Y13" s="125"/>
    </row>
    <row r="14" spans="1:25" customFormat="1">
      <c r="A14" s="125"/>
      <c r="B14" s="317" t="s">
        <v>406</v>
      </c>
      <c r="C14" s="318" t="s">
        <v>379</v>
      </c>
      <c r="D14" s="319" t="s">
        <v>357</v>
      </c>
      <c r="E14" s="305">
        <f>Composite!D10</f>
        <v>0.20833333333333337</v>
      </c>
      <c r="F14" s="320">
        <v>1000</v>
      </c>
      <c r="G14" s="307">
        <f t="shared" si="0"/>
        <v>4</v>
      </c>
      <c r="H14" s="321">
        <v>1</v>
      </c>
      <c r="I14" s="309">
        <f t="shared" si="1"/>
        <v>4166.666666666667</v>
      </c>
      <c r="J14" s="309">
        <f t="shared" si="2"/>
        <v>4000</v>
      </c>
      <c r="K14" s="125"/>
      <c r="L14" s="310">
        <f t="shared" si="3"/>
        <v>1000</v>
      </c>
      <c r="M14" s="298">
        <f t="shared" si="4"/>
        <v>4</v>
      </c>
      <c r="N14" s="322">
        <f>'ΟΜΟΛΟΓΑ ΧΑΑ'!J15</f>
        <v>1.0191661344210419</v>
      </c>
      <c r="O14" s="312">
        <f t="shared" si="5"/>
        <v>4076.6645376841675</v>
      </c>
      <c r="P14" s="313">
        <f t="shared" si="6"/>
        <v>1.8984777674844754E-2</v>
      </c>
      <c r="Q14" s="125"/>
      <c r="R14" s="310">
        <f t="shared" si="7"/>
        <v>1000</v>
      </c>
      <c r="S14" s="298">
        <f t="shared" si="8"/>
        <v>4</v>
      </c>
      <c r="T14" s="323">
        <f>'EKTIMHSH OMOLOGOU'!C14</f>
        <v>1.0335637038615535</v>
      </c>
      <c r="U14" s="309">
        <f t="shared" si="9"/>
        <v>4134.2548154462138</v>
      </c>
      <c r="V14" s="464">
        <f t="shared" si="10"/>
        <v>1.4027959521749091E-2</v>
      </c>
      <c r="W14" s="125"/>
      <c r="X14" s="309"/>
      <c r="Y14" s="3"/>
    </row>
    <row r="15" spans="1:25" customFormat="1">
      <c r="A15" s="125"/>
      <c r="B15" s="304" t="s">
        <v>358</v>
      </c>
      <c r="C15" s="304"/>
      <c r="D15" s="324"/>
      <c r="E15" s="325">
        <f>SUM(E8:E14)</f>
        <v>1</v>
      </c>
      <c r="F15" s="326"/>
      <c r="G15" s="327"/>
      <c r="H15" s="328"/>
      <c r="I15" s="329"/>
      <c r="J15" s="330"/>
      <c r="K15" s="125"/>
      <c r="L15" s="325"/>
      <c r="M15" s="326"/>
      <c r="N15" s="331"/>
      <c r="O15" s="329"/>
      <c r="P15" s="309"/>
      <c r="Q15" s="125"/>
      <c r="R15" s="310"/>
      <c r="S15" s="298"/>
      <c r="T15" s="327"/>
      <c r="U15" s="329"/>
      <c r="V15" s="309"/>
      <c r="W15" s="125"/>
      <c r="X15" s="125"/>
      <c r="Y15" s="125"/>
    </row>
    <row r="16" spans="1:25" customFormat="1" ht="15" thickBot="1">
      <c r="A16" s="125"/>
      <c r="B16" s="332" t="s">
        <v>266</v>
      </c>
      <c r="C16" s="332"/>
      <c r="D16" s="125"/>
      <c r="E16" s="334"/>
      <c r="F16" s="335"/>
      <c r="G16" s="333"/>
      <c r="H16" s="335"/>
      <c r="I16" s="336">
        <f>SUM(I8:I14)</f>
        <v>20000</v>
      </c>
      <c r="J16" s="337">
        <f>SUM(J8:J15)</f>
        <v>19812.629999999997</v>
      </c>
      <c r="K16" s="125"/>
      <c r="L16" s="334"/>
      <c r="M16" s="335"/>
      <c r="N16" s="333"/>
      <c r="O16" s="337">
        <f>SUM(O8:O15)</f>
        <v>4076.6645376841675</v>
      </c>
      <c r="P16" s="338"/>
      <c r="Q16" s="125"/>
      <c r="R16" s="334"/>
      <c r="S16" s="335"/>
      <c r="T16" s="333"/>
      <c r="U16" s="337" t="e">
        <f>SUM(U8:U15)</f>
        <v>#NUM!</v>
      </c>
      <c r="V16" s="395"/>
      <c r="W16" s="125"/>
      <c r="X16" s="125"/>
      <c r="Y16" s="125"/>
    </row>
    <row r="17" spans="1:22" customFormat="1" ht="15" thickTop="1">
      <c r="A17" s="125"/>
      <c r="K17" s="125"/>
      <c r="N17" t="s">
        <v>359</v>
      </c>
      <c r="O17" s="133">
        <f>J16</f>
        <v>19812.629999999997</v>
      </c>
      <c r="P17" s="339"/>
      <c r="Q17" s="125"/>
      <c r="T17" t="s">
        <v>359</v>
      </c>
      <c r="U17" s="133">
        <f>J16</f>
        <v>19812.629999999997</v>
      </c>
      <c r="V17" s="339"/>
    </row>
    <row r="18" spans="1:22" customFormat="1" ht="15" thickBot="1">
      <c r="A18" s="125"/>
      <c r="B18" s="264" t="s">
        <v>360</v>
      </c>
      <c r="C18" s="264"/>
      <c r="D18" s="340"/>
      <c r="E18" s="264"/>
      <c r="F18" s="264"/>
      <c r="G18" s="264"/>
      <c r="H18" s="264"/>
      <c r="I18" s="264" t="s">
        <v>361</v>
      </c>
      <c r="J18" s="341">
        <f>$B$4-J16</f>
        <v>187.37000000000262</v>
      </c>
      <c r="K18" s="125"/>
      <c r="L18" s="264"/>
      <c r="M18" s="264"/>
      <c r="N18" s="264" t="s">
        <v>361</v>
      </c>
      <c r="O18" s="342">
        <f>J18</f>
        <v>187.37000000000262</v>
      </c>
      <c r="P18" s="342"/>
      <c r="Q18" s="125"/>
      <c r="R18" s="264"/>
      <c r="S18" s="264"/>
      <c r="T18" s="264" t="s">
        <v>361</v>
      </c>
      <c r="U18" s="342">
        <f>O18</f>
        <v>187.37000000000262</v>
      </c>
      <c r="V18" s="342"/>
    </row>
    <row r="19" spans="1:22" customFormat="1" ht="15" thickTop="1">
      <c r="A19" s="125"/>
      <c r="D19" s="179"/>
      <c r="E19" s="1" t="s">
        <v>362</v>
      </c>
      <c r="I19" s="13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</row>
    <row r="20" spans="1:22" customFormat="1">
      <c r="A20" s="125"/>
      <c r="D20" s="179"/>
      <c r="E20" s="1" t="s">
        <v>363</v>
      </c>
      <c r="K20" s="125"/>
      <c r="L20" s="125"/>
      <c r="M20" s="125"/>
      <c r="N20" s="125" t="s">
        <v>364</v>
      </c>
      <c r="O20" s="125"/>
      <c r="P20" s="343">
        <f>LN(O16/O17)</f>
        <v>-1.5810404743354329</v>
      </c>
      <c r="Q20" s="125"/>
      <c r="R20" s="125"/>
      <c r="S20" s="125"/>
      <c r="T20" s="125" t="s">
        <v>364</v>
      </c>
      <c r="U20" s="125"/>
      <c r="V20" s="343" t="e">
        <f>LN(U16/U17)</f>
        <v>#NUM!</v>
      </c>
    </row>
    <row r="21" spans="1:22" customFormat="1">
      <c r="A21" s="125"/>
      <c r="D21" s="179"/>
      <c r="E21" s="1" t="s">
        <v>365</v>
      </c>
      <c r="F21" s="221" t="s">
        <v>366</v>
      </c>
      <c r="H21" s="278" t="s">
        <v>367</v>
      </c>
      <c r="K21" s="125"/>
      <c r="L21" s="125"/>
      <c r="M21" s="125"/>
      <c r="N21" s="125"/>
      <c r="O21" s="462" t="s">
        <v>474</v>
      </c>
      <c r="P21" s="463">
        <f>O16-O17</f>
        <v>-15735.965462315829</v>
      </c>
      <c r="Q21" s="125"/>
      <c r="R21" s="125"/>
      <c r="S21" s="125"/>
      <c r="T21" s="125"/>
      <c r="U21" s="462" t="s">
        <v>474</v>
      </c>
      <c r="V21" s="463" t="e">
        <f>U16-U17</f>
        <v>#NUM!</v>
      </c>
    </row>
    <row r="22" spans="1:22" customFormat="1">
      <c r="A22" s="125"/>
      <c r="D22" s="179"/>
      <c r="F22" s="221" t="s">
        <v>368</v>
      </c>
      <c r="G22" s="355"/>
      <c r="H22" s="278" t="s">
        <v>369</v>
      </c>
      <c r="K22" s="125"/>
      <c r="L22" s="125"/>
      <c r="M22" s="125"/>
      <c r="N22" s="278" t="s">
        <v>367</v>
      </c>
      <c r="O22" s="125"/>
      <c r="P22" s="125"/>
      <c r="Q22" s="125"/>
      <c r="R22" s="125"/>
      <c r="S22" s="125"/>
      <c r="T22" s="344" t="s">
        <v>370</v>
      </c>
      <c r="U22" s="125"/>
      <c r="V22" s="125"/>
    </row>
    <row r="23" spans="1:22" customFormat="1">
      <c r="A23" s="125"/>
      <c r="D23" s="179"/>
      <c r="E23" s="345" t="s">
        <v>371</v>
      </c>
      <c r="F23" s="125"/>
      <c r="H23" s="346">
        <f>B5</f>
        <v>44123</v>
      </c>
      <c r="K23" s="125"/>
      <c r="L23" s="125"/>
      <c r="M23" s="125"/>
      <c r="N23" s="278" t="s">
        <v>369</v>
      </c>
      <c r="O23" s="125"/>
      <c r="P23" s="125"/>
      <c r="Q23" s="125"/>
      <c r="R23" s="125"/>
      <c r="S23" s="125"/>
      <c r="T23" s="344" t="s">
        <v>369</v>
      </c>
      <c r="U23" s="125"/>
      <c r="V23" s="125"/>
    </row>
    <row r="24" spans="1:22" customFormat="1">
      <c r="A24" s="125"/>
      <c r="E24" s="221" t="s">
        <v>372</v>
      </c>
      <c r="H24" s="125"/>
      <c r="K24" s="125"/>
      <c r="L24" s="125"/>
      <c r="M24" s="125"/>
      <c r="N24" s="346">
        <f>L5</f>
        <v>44179</v>
      </c>
      <c r="O24" s="125"/>
      <c r="P24" s="125"/>
      <c r="Q24" s="125"/>
      <c r="R24" s="125"/>
      <c r="S24" s="125"/>
      <c r="T24" s="347">
        <f>R5</f>
        <v>44544</v>
      </c>
      <c r="U24" s="125"/>
      <c r="V24" s="125"/>
    </row>
    <row r="25" spans="1:22" customFormat="1">
      <c r="A25" s="125"/>
      <c r="E25" s="221" t="s">
        <v>373</v>
      </c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</row>
    <row r="26" spans="1:22" customFormat="1">
      <c r="A26" s="125"/>
      <c r="E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</row>
    <row r="27" spans="1:22" customFormat="1">
      <c r="A27" s="125"/>
      <c r="E27" s="125"/>
      <c r="G27" s="125"/>
      <c r="H27" s="125"/>
      <c r="I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</row>
    <row r="28" spans="1:22" customFormat="1">
      <c r="A28" s="125"/>
      <c r="B28" s="125"/>
      <c r="C28" s="125"/>
      <c r="D28" s="125"/>
      <c r="E28" s="125"/>
      <c r="F28" s="125"/>
      <c r="G28" s="125"/>
      <c r="H28" s="252"/>
      <c r="I28" s="125"/>
      <c r="J28" s="125"/>
      <c r="K28" s="125"/>
      <c r="L28" s="125"/>
      <c r="M28" s="125"/>
      <c r="N28" s="348"/>
      <c r="O28" s="125"/>
      <c r="P28" s="125"/>
      <c r="Q28" s="125"/>
      <c r="R28" s="125"/>
      <c r="S28" s="125"/>
      <c r="T28" s="125"/>
      <c r="U28" s="125"/>
      <c r="V28" s="125"/>
    </row>
    <row r="29" spans="1:22" customFormat="1">
      <c r="A29" s="125"/>
      <c r="B29" s="125"/>
      <c r="C29" s="125"/>
      <c r="D29" s="125"/>
      <c r="E29" s="125"/>
      <c r="F29" s="125"/>
      <c r="G29" s="125"/>
      <c r="H29" s="349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</row>
    <row r="30" spans="1:22" customFormat="1">
      <c r="A30" s="125"/>
      <c r="B30" s="125"/>
      <c r="C30" s="125"/>
      <c r="D30" s="125"/>
      <c r="E30" s="125"/>
      <c r="F30" s="125"/>
      <c r="G30" s="125"/>
      <c r="H30" s="349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</row>
    <row r="31" spans="1:22" customFormat="1">
      <c r="A31" s="125"/>
      <c r="B31" s="125"/>
      <c r="C31" s="125"/>
      <c r="D31" s="125"/>
      <c r="E31" s="125"/>
      <c r="F31" s="125"/>
      <c r="G31" s="125"/>
      <c r="H31" s="349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</row>
    <row r="32" spans="1:22" customFormat="1" ht="15.6">
      <c r="A32" s="261" t="s">
        <v>334</v>
      </c>
      <c r="B32" s="285" t="s">
        <v>337</v>
      </c>
      <c r="C32" s="285"/>
      <c r="D32" s="286"/>
      <c r="E32" s="286"/>
      <c r="F32" s="287"/>
      <c r="K32" s="125"/>
      <c r="L32" s="285" t="s">
        <v>338</v>
      </c>
      <c r="M32" s="285"/>
      <c r="N32" s="125"/>
      <c r="O32" s="125"/>
      <c r="P32" s="125"/>
      <c r="Q32" s="125"/>
      <c r="R32" s="285" t="s">
        <v>339</v>
      </c>
      <c r="S32" s="285"/>
      <c r="T32" s="125"/>
      <c r="U32" s="125"/>
      <c r="V32" s="125"/>
    </row>
    <row r="33" spans="2:24" customFormat="1">
      <c r="B33" s="288">
        <v>20000</v>
      </c>
      <c r="C33" s="221" t="s">
        <v>374</v>
      </c>
      <c r="G33" s="286"/>
      <c r="H33" s="286"/>
      <c r="I33" s="286"/>
      <c r="J33" s="286"/>
      <c r="K33" s="125"/>
      <c r="L33" s="288">
        <v>20000</v>
      </c>
      <c r="M33" s="221"/>
      <c r="N33" s="125"/>
      <c r="O33" s="125"/>
      <c r="P33" s="125"/>
      <c r="Q33" s="125"/>
      <c r="R33" s="288">
        <v>20000</v>
      </c>
      <c r="S33" s="221" t="s">
        <v>374</v>
      </c>
      <c r="T33" s="125"/>
      <c r="U33" s="125"/>
      <c r="V33" s="125"/>
      <c r="W33" s="125"/>
      <c r="X33" s="125"/>
    </row>
    <row r="34" spans="2:24" customFormat="1" ht="15" thickBot="1">
      <c r="B34" s="289">
        <v>44123</v>
      </c>
      <c r="C34" s="290"/>
      <c r="D34" s="291"/>
      <c r="E34" s="291"/>
      <c r="F34" s="291"/>
      <c r="G34" s="291"/>
      <c r="H34" s="291"/>
      <c r="I34" s="291"/>
      <c r="J34" s="291"/>
      <c r="K34" s="125"/>
      <c r="L34" s="289">
        <f>L5</f>
        <v>44179</v>
      </c>
      <c r="M34" s="290"/>
      <c r="N34" s="22"/>
      <c r="O34" s="22"/>
      <c r="P34" s="22"/>
      <c r="Q34" s="125"/>
      <c r="R34" s="289">
        <f>R5</f>
        <v>44544</v>
      </c>
      <c r="S34" s="290"/>
      <c r="T34" s="22"/>
      <c r="U34" s="22"/>
      <c r="V34" s="22"/>
      <c r="W34" s="125"/>
      <c r="X34" s="125"/>
    </row>
    <row r="35" spans="2:24" customFormat="1" ht="159" thickTop="1">
      <c r="B35" s="292" t="s">
        <v>341</v>
      </c>
      <c r="C35" s="293" t="s">
        <v>342</v>
      </c>
      <c r="D35" s="294" t="s">
        <v>343</v>
      </c>
      <c r="E35" s="295" t="s">
        <v>344</v>
      </c>
      <c r="F35" s="295" t="s">
        <v>345</v>
      </c>
      <c r="G35" s="295" t="s">
        <v>346</v>
      </c>
      <c r="H35" s="296" t="s">
        <v>347</v>
      </c>
      <c r="I35" s="296" t="s">
        <v>348</v>
      </c>
      <c r="J35" s="296" t="s">
        <v>349</v>
      </c>
      <c r="K35" s="125"/>
      <c r="L35" s="297" t="s">
        <v>345</v>
      </c>
      <c r="M35" s="298" t="s">
        <v>350</v>
      </c>
      <c r="N35" s="296" t="s">
        <v>347</v>
      </c>
      <c r="O35" s="296" t="s">
        <v>349</v>
      </c>
      <c r="P35" s="296" t="s">
        <v>351</v>
      </c>
      <c r="Q35" s="125"/>
      <c r="R35" s="297" t="s">
        <v>345</v>
      </c>
      <c r="S35" s="298" t="s">
        <v>350</v>
      </c>
      <c r="T35" s="296" t="s">
        <v>347</v>
      </c>
      <c r="U35" s="296" t="s">
        <v>349</v>
      </c>
      <c r="V35" s="296" t="s">
        <v>351</v>
      </c>
      <c r="W35" s="125"/>
      <c r="X35" s="125"/>
    </row>
    <row r="36" spans="2:24" customFormat="1">
      <c r="B36" s="299"/>
      <c r="C36" s="300"/>
      <c r="D36" s="301"/>
      <c r="E36" s="302"/>
      <c r="F36" s="301"/>
      <c r="G36" s="301"/>
      <c r="H36" s="301"/>
      <c r="I36" s="301"/>
      <c r="J36" s="301"/>
      <c r="K36" s="125"/>
      <c r="L36" s="303"/>
      <c r="M36" s="301"/>
      <c r="N36" s="301"/>
      <c r="O36" s="301"/>
      <c r="P36" s="301"/>
      <c r="Q36" s="125"/>
      <c r="R36" s="303"/>
      <c r="S36" s="301"/>
      <c r="T36" s="301"/>
      <c r="U36" s="301"/>
      <c r="V36" s="301"/>
      <c r="W36" s="125"/>
      <c r="X36" s="125"/>
    </row>
    <row r="37" spans="2:24" customFormat="1">
      <c r="B37" s="304" t="s">
        <v>352</v>
      </c>
      <c r="C37" s="407" t="s">
        <v>441</v>
      </c>
      <c r="D37" s="350">
        <f>'USA Ret'!O14</f>
        <v>1.3831251235267732</v>
      </c>
      <c r="E37" s="352">
        <f>Composite!H41</f>
        <v>0.19791666666666666</v>
      </c>
      <c r="F37" s="306">
        <v>1</v>
      </c>
      <c r="G37" s="307">
        <f>ROUND(I37/(F37*H37),0)</f>
        <v>57</v>
      </c>
      <c r="H37" s="308">
        <f>NYSE!F254</f>
        <v>69.529999000000004</v>
      </c>
      <c r="I37" s="298">
        <f>$B$33*E37</f>
        <v>3958.333333333333</v>
      </c>
      <c r="J37" s="298">
        <f>G37*F37*H37</f>
        <v>3963.2099430000003</v>
      </c>
      <c r="K37" s="125"/>
      <c r="L37" s="310">
        <f>F37</f>
        <v>1</v>
      </c>
      <c r="M37" s="353">
        <f>G37</f>
        <v>57</v>
      </c>
      <c r="N37" s="311">
        <f>NYSE!F292</f>
        <v>83.419998000000007</v>
      </c>
      <c r="O37" s="312">
        <f>L37*M37*N37</f>
        <v>4754.9398860000001</v>
      </c>
      <c r="P37" s="464">
        <f>LN(O37/J37)</f>
        <v>0.1821297650650876</v>
      </c>
      <c r="Q37" s="125"/>
      <c r="R37" s="310">
        <f>L37</f>
        <v>1</v>
      </c>
      <c r="S37" s="298">
        <f>M37</f>
        <v>57</v>
      </c>
      <c r="T37" s="314">
        <f t="array" ref="T37:T42">TRANSPOSE('Forecasts USA'!D33:I33)</f>
        <v>91.463661826711231</v>
      </c>
      <c r="U37" s="309">
        <f>R37*S37*T37</f>
        <v>5213.4287241225402</v>
      </c>
      <c r="V37" s="464">
        <f>LN(U37/O37)</f>
        <v>9.2053690101473004E-2</v>
      </c>
      <c r="W37" s="125"/>
      <c r="X37" s="125"/>
    </row>
    <row r="38" spans="2:24" customFormat="1">
      <c r="B38" s="304" t="s">
        <v>353</v>
      </c>
      <c r="C38" s="407" t="s">
        <v>442</v>
      </c>
      <c r="D38" s="350">
        <f>'USA Ret'!P14</f>
        <v>1.0832754276069123</v>
      </c>
      <c r="E38" s="352">
        <f>Composite!H42</f>
        <v>6.3333333333333325E-2</v>
      </c>
      <c r="F38" s="306">
        <v>1</v>
      </c>
      <c r="G38" s="307">
        <f t="shared" ref="G38:G43" si="11">ROUND(I38/(F38*H38),0)</f>
        <v>26</v>
      </c>
      <c r="H38" s="308">
        <f>NYSE!N254</f>
        <v>48.970001000000003</v>
      </c>
      <c r="I38" s="298">
        <f t="shared" ref="I38:I43" si="12">$B$33*E38</f>
        <v>1266.6666666666665</v>
      </c>
      <c r="J38" s="298">
        <f t="shared" ref="J38:J43" si="13">G38*F38*H38</f>
        <v>1273.2200260000002</v>
      </c>
      <c r="K38" s="125"/>
      <c r="L38" s="310">
        <f t="shared" ref="L38:L43" si="14">F38</f>
        <v>1</v>
      </c>
      <c r="M38" s="353">
        <f t="shared" ref="M38:M43" si="15">G38</f>
        <v>26</v>
      </c>
      <c r="N38" s="311">
        <f>NYSE!N292</f>
        <v>56.639999000000003</v>
      </c>
      <c r="O38" s="312">
        <f t="shared" ref="O38:O43" si="16">L38*M38*N38</f>
        <v>1472.6399740000002</v>
      </c>
      <c r="P38" s="464">
        <f t="shared" ref="P38:P43" si="17">LN(O38/J38)</f>
        <v>0.14550754559520537</v>
      </c>
      <c r="Q38" s="125"/>
      <c r="R38" s="310">
        <f t="shared" ref="R38:R43" si="18">L38</f>
        <v>1</v>
      </c>
      <c r="S38" s="298">
        <f t="shared" ref="S38:S43" si="19">M38</f>
        <v>26</v>
      </c>
      <c r="T38" s="314">
        <v>54.901137593612241</v>
      </c>
      <c r="U38" s="309">
        <f t="shared" ref="U38:U43" si="20">R38*S38*T38</f>
        <v>1427.4295774339182</v>
      </c>
      <c r="V38" s="464">
        <f t="shared" ref="V38:V43" si="21">LN(U38/O38)</f>
        <v>-3.1181362234170319E-2</v>
      </c>
      <c r="W38" s="125"/>
      <c r="X38" s="125"/>
    </row>
    <row r="39" spans="2:24" customFormat="1">
      <c r="B39" s="304" t="s">
        <v>375</v>
      </c>
      <c r="C39" s="407" t="s">
        <v>443</v>
      </c>
      <c r="D39" s="350">
        <f>'USA Ret'!Q14</f>
        <v>1.1451085319736738</v>
      </c>
      <c r="E39" s="352">
        <f>Composite!H43</f>
        <v>7.1249999999999994E-2</v>
      </c>
      <c r="F39" s="306">
        <v>1</v>
      </c>
      <c r="G39" s="307">
        <f t="shared" si="11"/>
        <v>59</v>
      </c>
      <c r="H39" s="460">
        <f>NYSE!V254</f>
        <v>24.219999000000001</v>
      </c>
      <c r="I39" s="298">
        <f t="shared" si="12"/>
        <v>1424.9999999999998</v>
      </c>
      <c r="J39" s="298">
        <f t="shared" si="13"/>
        <v>1428.9799410000001</v>
      </c>
      <c r="K39" s="125"/>
      <c r="L39" s="310">
        <f t="shared" si="14"/>
        <v>1</v>
      </c>
      <c r="M39" s="353">
        <f t="shared" si="15"/>
        <v>59</v>
      </c>
      <c r="N39" s="311">
        <f>NYSE!V292</f>
        <v>25.447001</v>
      </c>
      <c r="O39" s="312">
        <f t="shared" si="16"/>
        <v>1501.373059</v>
      </c>
      <c r="P39" s="464">
        <f t="shared" si="17"/>
        <v>4.9419200316425702E-2</v>
      </c>
      <c r="Q39" s="125"/>
      <c r="R39" s="310">
        <f t="shared" si="18"/>
        <v>1</v>
      </c>
      <c r="S39" s="298">
        <f t="shared" si="19"/>
        <v>59</v>
      </c>
      <c r="T39" s="314">
        <v>26.241334011889624</v>
      </c>
      <c r="U39" s="309">
        <f t="shared" si="20"/>
        <v>1548.2387067014879</v>
      </c>
      <c r="V39" s="464">
        <f t="shared" si="21"/>
        <v>3.0737904498202059E-2</v>
      </c>
      <c r="W39" s="125"/>
      <c r="X39" s="125"/>
    </row>
    <row r="40" spans="2:24" customFormat="1">
      <c r="B40" s="304" t="s">
        <v>376</v>
      </c>
      <c r="C40" s="407" t="s">
        <v>446</v>
      </c>
      <c r="D40" s="351">
        <f>'USA Ret'!S14</f>
        <v>0.89192520203814563</v>
      </c>
      <c r="E40" s="352">
        <f>Composite!H44</f>
        <v>0.19791666666666666</v>
      </c>
      <c r="F40" s="306">
        <v>1</v>
      </c>
      <c r="G40" s="307">
        <f t="shared" si="11"/>
        <v>109</v>
      </c>
      <c r="H40" s="308">
        <f>NASDAQ!F254</f>
        <v>36.369999</v>
      </c>
      <c r="I40" s="298">
        <f t="shared" si="12"/>
        <v>3958.333333333333</v>
      </c>
      <c r="J40" s="298">
        <f t="shared" si="13"/>
        <v>3964.3298909999999</v>
      </c>
      <c r="K40" s="125"/>
      <c r="L40" s="310">
        <f t="shared" si="14"/>
        <v>1</v>
      </c>
      <c r="M40" s="353">
        <f t="shared" si="15"/>
        <v>109</v>
      </c>
      <c r="N40" s="311">
        <f>NASDAQ!F292</f>
        <v>41.27</v>
      </c>
      <c r="O40" s="312">
        <f t="shared" si="16"/>
        <v>4498.43</v>
      </c>
      <c r="P40" s="464">
        <f t="shared" si="17"/>
        <v>0.12639161226078163</v>
      </c>
      <c r="Q40" s="125"/>
      <c r="R40" s="310">
        <f t="shared" si="18"/>
        <v>1</v>
      </c>
      <c r="S40" s="298">
        <f t="shared" si="19"/>
        <v>109</v>
      </c>
      <c r="T40" s="314">
        <v>38.971436475965497</v>
      </c>
      <c r="U40" s="309">
        <f t="shared" si="20"/>
        <v>4247.8865758802394</v>
      </c>
      <c r="V40" s="464">
        <f t="shared" si="21"/>
        <v>-5.7306864021490662E-2</v>
      </c>
      <c r="W40" s="125"/>
      <c r="X40" s="125"/>
    </row>
    <row r="41" spans="2:24" customFormat="1">
      <c r="B41" s="304" t="s">
        <v>377</v>
      </c>
      <c r="C41" s="407" t="s">
        <v>447</v>
      </c>
      <c r="D41" s="351">
        <f>'USA Ret'!T14</f>
        <v>0.93977959632324004</v>
      </c>
      <c r="E41" s="352">
        <f>Composite!H45</f>
        <v>0.19791666666666666</v>
      </c>
      <c r="F41" s="306">
        <v>1</v>
      </c>
      <c r="G41" s="307">
        <f t="shared" si="11"/>
        <v>142</v>
      </c>
      <c r="H41" s="354">
        <f>NASDAQ!N254</f>
        <v>27.91</v>
      </c>
      <c r="I41" s="298">
        <f t="shared" si="12"/>
        <v>3958.333333333333</v>
      </c>
      <c r="J41" s="298">
        <f t="shared" si="13"/>
        <v>3963.22</v>
      </c>
      <c r="K41" s="125"/>
      <c r="L41" s="310">
        <f t="shared" si="14"/>
        <v>1</v>
      </c>
      <c r="M41" s="353">
        <f t="shared" si="15"/>
        <v>142</v>
      </c>
      <c r="N41" s="311">
        <f>NASDAQ!N292</f>
        <v>27.07</v>
      </c>
      <c r="O41" s="312">
        <f t="shared" si="16"/>
        <v>3843.94</v>
      </c>
      <c r="P41" s="464">
        <f t="shared" si="17"/>
        <v>-3.0558943922020868E-2</v>
      </c>
      <c r="Q41" s="125"/>
      <c r="R41" s="310">
        <f t="shared" si="18"/>
        <v>1</v>
      </c>
      <c r="S41" s="298">
        <f t="shared" si="19"/>
        <v>142</v>
      </c>
      <c r="T41" s="314">
        <v>21.097153742381497</v>
      </c>
      <c r="U41" s="309">
        <f t="shared" si="20"/>
        <v>2995.7958314181724</v>
      </c>
      <c r="V41" s="464">
        <f t="shared" si="21"/>
        <v>-0.24928796596916145</v>
      </c>
      <c r="W41" s="125"/>
      <c r="X41" s="125"/>
    </row>
    <row r="42" spans="2:24" customFormat="1">
      <c r="B42" s="304" t="s">
        <v>378</v>
      </c>
      <c r="C42" s="407" t="s">
        <v>448</v>
      </c>
      <c r="D42" s="351">
        <f>'USA Ret'!U14</f>
        <v>0.82818580303470613</v>
      </c>
      <c r="E42" s="352">
        <f>Composite!H46</f>
        <v>6.3333333333333325E-2</v>
      </c>
      <c r="F42" s="306">
        <v>1</v>
      </c>
      <c r="G42" s="307">
        <f t="shared" si="11"/>
        <v>57</v>
      </c>
      <c r="H42" s="308">
        <f>NASDAQ!V254</f>
        <v>22.219999000000001</v>
      </c>
      <c r="I42" s="298">
        <f t="shared" si="12"/>
        <v>1266.6666666666665</v>
      </c>
      <c r="J42" s="298">
        <f t="shared" si="13"/>
        <v>1266.539943</v>
      </c>
      <c r="K42" s="125"/>
      <c r="L42" s="310">
        <f t="shared" si="14"/>
        <v>1</v>
      </c>
      <c r="M42" s="353">
        <f t="shared" si="15"/>
        <v>57</v>
      </c>
      <c r="N42" s="311">
        <f>NASDAQ!V292</f>
        <v>21.280000999999999</v>
      </c>
      <c r="O42" s="312">
        <f t="shared" si="16"/>
        <v>1212.960057</v>
      </c>
      <c r="P42" s="464">
        <f t="shared" si="17"/>
        <v>-4.3225027741058783E-2</v>
      </c>
      <c r="Q42" s="125"/>
      <c r="R42" s="310">
        <f t="shared" si="18"/>
        <v>1</v>
      </c>
      <c r="S42" s="298">
        <f t="shared" si="19"/>
        <v>57</v>
      </c>
      <c r="T42" s="314">
        <v>18.284633406119209</v>
      </c>
      <c r="U42" s="309">
        <f t="shared" si="20"/>
        <v>1042.2241041487948</v>
      </c>
      <c r="V42" s="464">
        <f t="shared" si="21"/>
        <v>-0.1517067089515762</v>
      </c>
      <c r="W42" s="125"/>
      <c r="X42" s="125"/>
    </row>
    <row r="43" spans="2:24" customFormat="1">
      <c r="B43" s="317" t="s">
        <v>406</v>
      </c>
      <c r="C43" s="318" t="s">
        <v>379</v>
      </c>
      <c r="D43" s="319" t="s">
        <v>357</v>
      </c>
      <c r="E43" s="352">
        <f>Composite!D10</f>
        <v>0.20833333333333337</v>
      </c>
      <c r="F43" s="320">
        <v>1000</v>
      </c>
      <c r="G43" s="307">
        <f t="shared" si="11"/>
        <v>4</v>
      </c>
      <c r="H43" s="459">
        <f>100%</f>
        <v>1</v>
      </c>
      <c r="I43" s="298">
        <f t="shared" si="12"/>
        <v>4166.666666666667</v>
      </c>
      <c r="J43" s="298">
        <f t="shared" si="13"/>
        <v>4000</v>
      </c>
      <c r="K43" s="125"/>
      <c r="L43" s="310">
        <f t="shared" si="14"/>
        <v>1000</v>
      </c>
      <c r="M43" s="353">
        <f t="shared" si="15"/>
        <v>4</v>
      </c>
      <c r="N43" s="322">
        <f>'ΟΜΟΛΟΓΑ USA'!J15</f>
        <v>0.98800059682578301</v>
      </c>
      <c r="O43" s="312">
        <f t="shared" si="16"/>
        <v>3952.0023873031319</v>
      </c>
      <c r="P43" s="464">
        <f t="shared" si="17"/>
        <v>-1.2071977159772535E-2</v>
      </c>
      <c r="Q43" s="125"/>
      <c r="R43" s="310">
        <f t="shared" si="18"/>
        <v>1000</v>
      </c>
      <c r="S43" s="298">
        <f t="shared" si="19"/>
        <v>4</v>
      </c>
      <c r="T43" s="323">
        <f>'EKTIMHSH OMOLOGOU'!C45</f>
        <v>0.98192081624446004</v>
      </c>
      <c r="U43" s="309">
        <f t="shared" si="20"/>
        <v>3927.6832649778403</v>
      </c>
      <c r="V43" s="464">
        <f t="shared" si="21"/>
        <v>-6.1726319080311082E-3</v>
      </c>
      <c r="W43" s="125"/>
      <c r="X43" s="125"/>
    </row>
    <row r="44" spans="2:24" customFormat="1">
      <c r="B44" s="304" t="s">
        <v>358</v>
      </c>
      <c r="C44" s="304"/>
      <c r="D44" s="324"/>
      <c r="E44" s="325"/>
      <c r="F44" s="326"/>
      <c r="G44" s="327"/>
      <c r="H44" s="328"/>
      <c r="I44" s="329"/>
      <c r="J44" s="330"/>
      <c r="K44" s="125"/>
      <c r="L44" s="325"/>
      <c r="M44" s="326"/>
      <c r="N44" s="327"/>
      <c r="O44" s="329"/>
      <c r="P44" s="309"/>
      <c r="Q44" s="125"/>
      <c r="R44" s="310"/>
      <c r="S44" s="298"/>
      <c r="T44" s="307"/>
      <c r="U44" s="330"/>
      <c r="V44" s="309"/>
      <c r="W44" s="125"/>
      <c r="X44" s="125"/>
    </row>
    <row r="45" spans="2:24" customFormat="1" ht="15" thickBot="1">
      <c r="B45" s="332" t="s">
        <v>266</v>
      </c>
      <c r="C45" s="332"/>
      <c r="D45" s="333"/>
      <c r="E45" s="334">
        <f>SUM(E37:E44)</f>
        <v>1</v>
      </c>
      <c r="F45" s="335"/>
      <c r="G45" s="333"/>
      <c r="H45" s="335"/>
      <c r="I45" s="336">
        <f>SUM(I37:I43)</f>
        <v>19999.999999999996</v>
      </c>
      <c r="J45" s="337">
        <f>SUM(J37:J43)</f>
        <v>19859.499744000001</v>
      </c>
      <c r="K45" s="125"/>
      <c r="L45" s="334"/>
      <c r="M45" s="335"/>
      <c r="N45" s="333"/>
      <c r="O45" s="337">
        <f>SUM(O37:O43)</f>
        <v>21236.28536330313</v>
      </c>
      <c r="P45" s="338"/>
      <c r="Q45" s="125"/>
      <c r="R45" s="334"/>
      <c r="S45" s="335"/>
      <c r="T45" s="393"/>
      <c r="U45" s="337">
        <f>SUM(U37:U43)</f>
        <v>20402.686784682995</v>
      </c>
      <c r="V45" s="394"/>
      <c r="W45" s="125"/>
      <c r="X45" s="125"/>
    </row>
    <row r="46" spans="2:24" customFormat="1" ht="15" thickTop="1">
      <c r="K46" s="125"/>
      <c r="N46" t="s">
        <v>359</v>
      </c>
      <c r="O46" s="133">
        <f>J45</f>
        <v>19859.499744000001</v>
      </c>
      <c r="P46" s="339"/>
      <c r="Q46" s="125"/>
      <c r="T46" t="s">
        <v>359</v>
      </c>
      <c r="U46" s="133">
        <f>J45</f>
        <v>19859.499744000001</v>
      </c>
      <c r="V46" s="339"/>
      <c r="W46" s="125"/>
      <c r="X46" s="125"/>
    </row>
    <row r="47" spans="2:24" customFormat="1" ht="15" thickBot="1">
      <c r="B47" s="264" t="s">
        <v>360</v>
      </c>
      <c r="C47" s="264"/>
      <c r="D47" s="340"/>
      <c r="E47" s="264"/>
      <c r="F47" s="264"/>
      <c r="G47" s="264"/>
      <c r="H47" s="264"/>
      <c r="I47" s="264" t="s">
        <v>361</v>
      </c>
      <c r="J47" s="341">
        <f>$B$4-J45</f>
        <v>140.50025599999935</v>
      </c>
      <c r="K47" s="125"/>
      <c r="L47" s="264"/>
      <c r="M47" s="264"/>
      <c r="N47" s="264" t="s">
        <v>361</v>
      </c>
      <c r="O47" s="342">
        <f>J47</f>
        <v>140.50025599999935</v>
      </c>
      <c r="P47" s="342"/>
      <c r="Q47" s="125"/>
      <c r="R47" s="264"/>
      <c r="S47" s="264"/>
      <c r="T47" s="264" t="s">
        <v>361</v>
      </c>
      <c r="U47" s="342">
        <f>O47</f>
        <v>140.50025599999935</v>
      </c>
      <c r="V47" s="342"/>
      <c r="W47" s="125"/>
      <c r="X47" s="125"/>
    </row>
    <row r="48" spans="2:24" customFormat="1" ht="15" thickTop="1">
      <c r="D48" s="179"/>
      <c r="E48" s="1" t="s">
        <v>362</v>
      </c>
      <c r="I48" s="13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</row>
    <row r="49" spans="2:22" customFormat="1">
      <c r="D49" s="179"/>
      <c r="E49" s="1" t="s">
        <v>363</v>
      </c>
      <c r="K49" s="125"/>
      <c r="L49" s="125"/>
      <c r="M49" s="125"/>
      <c r="N49" s="125" t="s">
        <v>364</v>
      </c>
      <c r="O49" s="125"/>
      <c r="P49" s="343">
        <f>LN(O45/O46)</f>
        <v>6.7028823169637819E-2</v>
      </c>
      <c r="Q49" s="125"/>
      <c r="R49" s="125"/>
      <c r="S49" s="125"/>
      <c r="T49" s="125" t="s">
        <v>364</v>
      </c>
      <c r="U49" s="125"/>
      <c r="V49" s="343">
        <f>LN(U45/U46)</f>
        <v>2.6984128133422471E-2</v>
      </c>
    </row>
    <row r="50" spans="2:22" customFormat="1">
      <c r="D50" s="179"/>
      <c r="E50" s="1" t="s">
        <v>365</v>
      </c>
      <c r="F50" s="221" t="s">
        <v>366</v>
      </c>
      <c r="H50" s="278" t="s">
        <v>367</v>
      </c>
      <c r="K50" s="125"/>
      <c r="L50" s="125"/>
      <c r="M50" s="125"/>
      <c r="N50" s="125"/>
      <c r="O50" s="462" t="s">
        <v>474</v>
      </c>
      <c r="P50" s="463">
        <f>O45-O46</f>
        <v>1376.7856193031294</v>
      </c>
      <c r="Q50" s="125"/>
      <c r="R50" s="125"/>
      <c r="S50" s="125"/>
      <c r="T50" s="125"/>
      <c r="U50" s="462" t="s">
        <v>474</v>
      </c>
      <c r="V50" s="463">
        <f>U45-U46</f>
        <v>543.18704068299485</v>
      </c>
    </row>
    <row r="51" spans="2:22" customFormat="1">
      <c r="D51" s="179"/>
      <c r="F51" s="221" t="s">
        <v>368</v>
      </c>
      <c r="H51" s="278" t="s">
        <v>369</v>
      </c>
      <c r="K51" s="125"/>
      <c r="L51" s="125"/>
      <c r="M51" s="125"/>
      <c r="N51" s="278" t="s">
        <v>367</v>
      </c>
      <c r="O51" s="125"/>
      <c r="P51" s="125"/>
      <c r="Q51" s="125"/>
      <c r="R51" s="125"/>
      <c r="S51" s="125"/>
      <c r="T51" s="344" t="s">
        <v>370</v>
      </c>
      <c r="U51" s="125"/>
      <c r="V51" s="125"/>
    </row>
    <row r="52" spans="2:22" customFormat="1">
      <c r="D52" s="179"/>
      <c r="E52" s="345" t="s">
        <v>371</v>
      </c>
      <c r="F52" s="125"/>
      <c r="H52" s="346">
        <f>B34</f>
        <v>44123</v>
      </c>
      <c r="K52" s="125"/>
      <c r="L52" s="125"/>
      <c r="M52" s="125"/>
      <c r="N52" s="278" t="s">
        <v>369</v>
      </c>
      <c r="O52" s="125"/>
      <c r="P52" s="465">
        <f>P50/(1.2157)</f>
        <v>1132.5044166349669</v>
      </c>
      <c r="Q52" s="125"/>
      <c r="R52" s="125"/>
      <c r="S52" s="125"/>
      <c r="T52" s="344" t="s">
        <v>369</v>
      </c>
      <c r="U52" s="125"/>
      <c r="V52" s="465">
        <f>V50/(1.2157)</f>
        <v>446.81010173808903</v>
      </c>
    </row>
    <row r="53" spans="2:22" customFormat="1">
      <c r="E53" s="221" t="s">
        <v>372</v>
      </c>
      <c r="H53" s="125"/>
      <c r="K53" s="125"/>
      <c r="L53" s="125"/>
      <c r="M53" s="125"/>
      <c r="N53" s="346">
        <f>L34</f>
        <v>44179</v>
      </c>
      <c r="O53" s="125"/>
      <c r="P53" s="125"/>
      <c r="Q53" s="125"/>
      <c r="R53" s="125"/>
      <c r="S53" s="125"/>
      <c r="T53" s="347">
        <f>R34</f>
        <v>44544</v>
      </c>
      <c r="U53" s="125"/>
      <c r="V53" s="125"/>
    </row>
    <row r="54" spans="2:22" customFormat="1">
      <c r="E54" s="221" t="s">
        <v>373</v>
      </c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</row>
    <row r="55" spans="2:22" customFormat="1">
      <c r="E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</row>
    <row r="56" spans="2:22" customFormat="1">
      <c r="E56" s="125"/>
      <c r="G56" s="125"/>
      <c r="H56" s="125"/>
      <c r="I56" s="125"/>
      <c r="K56" s="125"/>
      <c r="L56" s="125"/>
      <c r="M56" s="125"/>
      <c r="N56" s="466" t="s">
        <v>475</v>
      </c>
      <c r="O56" s="466" t="s">
        <v>476</v>
      </c>
      <c r="P56" s="467">
        <f>P21+P52</f>
        <v>-14603.461045680862</v>
      </c>
      <c r="Q56" s="125"/>
      <c r="R56" s="125"/>
      <c r="S56" s="125"/>
      <c r="T56" s="125"/>
      <c r="U56" s="125"/>
      <c r="V56" s="475" t="e">
        <f>V21+V52</f>
        <v>#NUM!</v>
      </c>
    </row>
    <row r="57" spans="2:22" customFormat="1">
      <c r="B57" s="125"/>
      <c r="C57" s="125"/>
      <c r="D57" s="125"/>
      <c r="E57" s="125"/>
      <c r="F57" s="125"/>
      <c r="G57" s="125"/>
      <c r="H57" s="252"/>
      <c r="I57" s="125"/>
      <c r="J57" s="125"/>
      <c r="K57" s="125"/>
      <c r="L57" s="125"/>
      <c r="M57" s="125"/>
      <c r="N57" s="348"/>
      <c r="O57" s="125"/>
      <c r="P57" s="125"/>
      <c r="Q57" s="125"/>
      <c r="R57" s="125"/>
      <c r="S57" s="125"/>
      <c r="T57" s="125"/>
      <c r="U57" s="125"/>
      <c r="V57" s="125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MK33"/>
  <sheetViews>
    <sheetView zoomScale="80" zoomScaleNormal="80" workbookViewId="0">
      <selection activeCell="D9" sqref="D9"/>
    </sheetView>
  </sheetViews>
  <sheetFormatPr defaultRowHeight="14.4"/>
  <cols>
    <col min="1" max="1" width="25.5546875" style="125" customWidth="1"/>
    <col min="2" max="2" width="36.5546875" style="125" customWidth="1"/>
    <col min="3" max="3" width="12.33203125" style="125" customWidth="1"/>
    <col min="4" max="5" width="12.5546875" style="125" customWidth="1"/>
    <col min="6" max="6" width="10.33203125" style="125" customWidth="1"/>
    <col min="7" max="9" width="10" style="125" customWidth="1"/>
    <col min="10" max="10" width="2.88671875" style="125" customWidth="1"/>
    <col min="11" max="11" width="12.88671875" style="125" customWidth="1"/>
    <col min="12" max="12" width="10.109375" style="125" customWidth="1"/>
    <col min="13" max="13" width="2" style="125" customWidth="1"/>
    <col min="14" max="14" width="27.88671875" style="125" customWidth="1"/>
    <col min="15" max="256" width="9.109375" style="125" customWidth="1"/>
    <col min="257" max="257" width="25.5546875" style="125" customWidth="1"/>
    <col min="258" max="258" width="36.5546875" style="125" customWidth="1"/>
    <col min="259" max="259" width="12.33203125" style="125" customWidth="1"/>
    <col min="260" max="261" width="12.5546875" style="125" customWidth="1"/>
    <col min="262" max="262" width="10.33203125" style="125" customWidth="1"/>
    <col min="263" max="265" width="10" style="125" customWidth="1"/>
    <col min="266" max="266" width="2.33203125" style="125" customWidth="1"/>
    <col min="267" max="267" width="12.88671875" style="125" customWidth="1"/>
    <col min="268" max="268" width="10.109375" style="125" customWidth="1"/>
    <col min="269" max="269" width="2" style="125" customWidth="1"/>
    <col min="270" max="270" width="27.88671875" style="125" customWidth="1"/>
    <col min="271" max="512" width="9.109375" style="125" customWidth="1"/>
    <col min="513" max="513" width="25.5546875" style="125" customWidth="1"/>
    <col min="514" max="514" width="36.5546875" style="125" customWidth="1"/>
    <col min="515" max="515" width="12.33203125" style="125" customWidth="1"/>
    <col min="516" max="517" width="12.5546875" style="125" customWidth="1"/>
    <col min="518" max="518" width="10.33203125" style="125" customWidth="1"/>
    <col min="519" max="521" width="10" style="125" customWidth="1"/>
    <col min="522" max="522" width="2.33203125" style="125" customWidth="1"/>
    <col min="523" max="523" width="12.88671875" style="125" customWidth="1"/>
    <col min="524" max="524" width="10.109375" style="125" customWidth="1"/>
    <col min="525" max="525" width="2" style="125" customWidth="1"/>
    <col min="526" max="526" width="27.88671875" style="125" customWidth="1"/>
    <col min="527" max="768" width="9.109375" style="125" customWidth="1"/>
    <col min="769" max="769" width="25.5546875" style="125" customWidth="1"/>
    <col min="770" max="770" width="36.5546875" style="125" customWidth="1"/>
    <col min="771" max="771" width="12.33203125" style="125" customWidth="1"/>
    <col min="772" max="773" width="12.5546875" style="125" customWidth="1"/>
    <col min="774" max="774" width="10.33203125" style="125" customWidth="1"/>
    <col min="775" max="777" width="10" style="125" customWidth="1"/>
    <col min="778" max="778" width="2.33203125" style="125" customWidth="1"/>
    <col min="779" max="779" width="12.88671875" style="125" customWidth="1"/>
    <col min="780" max="780" width="10.109375" style="125" customWidth="1"/>
    <col min="781" max="781" width="2" style="125" customWidth="1"/>
    <col min="782" max="782" width="27.88671875" style="125" customWidth="1"/>
    <col min="783" max="1025" width="9.109375" style="125" customWidth="1"/>
  </cols>
  <sheetData>
    <row r="1" spans="1:1024" customFormat="1">
      <c r="A1" s="356" t="s">
        <v>380</v>
      </c>
      <c r="B1" s="357" t="s">
        <v>399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5"/>
      <c r="DU1" s="125"/>
      <c r="DV1" s="125"/>
      <c r="DW1" s="125"/>
      <c r="DX1" s="125"/>
      <c r="DY1" s="125"/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5"/>
      <c r="FM1" s="125"/>
      <c r="FN1" s="125"/>
      <c r="FO1" s="125"/>
      <c r="FP1" s="125"/>
      <c r="FQ1" s="125"/>
      <c r="FR1" s="125"/>
      <c r="FS1" s="125"/>
      <c r="FT1" s="125"/>
      <c r="FU1" s="125"/>
      <c r="FV1" s="125"/>
      <c r="FW1" s="125"/>
      <c r="FX1" s="125"/>
      <c r="FY1" s="125"/>
      <c r="FZ1" s="125"/>
      <c r="GA1" s="125"/>
      <c r="GB1" s="125"/>
      <c r="GC1" s="125"/>
      <c r="GD1" s="125"/>
      <c r="GE1" s="125"/>
      <c r="GF1" s="125"/>
      <c r="GG1" s="125"/>
      <c r="GH1" s="125"/>
      <c r="GI1" s="125"/>
      <c r="GJ1" s="125"/>
      <c r="GK1" s="125"/>
      <c r="GL1" s="125"/>
      <c r="GM1" s="125"/>
      <c r="GN1" s="125"/>
      <c r="GO1" s="125"/>
      <c r="GP1" s="125"/>
      <c r="GQ1" s="125"/>
      <c r="GR1" s="125"/>
      <c r="GS1" s="125"/>
      <c r="GT1" s="125"/>
      <c r="GU1" s="125"/>
      <c r="GV1" s="125"/>
      <c r="GW1" s="125"/>
      <c r="GX1" s="125"/>
      <c r="GY1" s="125"/>
      <c r="GZ1" s="125"/>
      <c r="HA1" s="125"/>
      <c r="HB1" s="125"/>
      <c r="HC1" s="125"/>
      <c r="HD1" s="125"/>
      <c r="HE1" s="125"/>
      <c r="HF1" s="125"/>
      <c r="HG1" s="125"/>
      <c r="HH1" s="125"/>
      <c r="HI1" s="125"/>
      <c r="HJ1" s="125"/>
      <c r="HK1" s="125"/>
      <c r="HL1" s="125"/>
      <c r="HM1" s="125"/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5"/>
      <c r="JA1" s="125"/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5"/>
      <c r="KW1" s="125"/>
      <c r="KX1" s="125"/>
      <c r="KY1" s="125"/>
      <c r="KZ1" s="125"/>
      <c r="LA1" s="125"/>
      <c r="LB1" s="125"/>
      <c r="LC1" s="125"/>
      <c r="LD1" s="125"/>
      <c r="LE1" s="125"/>
      <c r="LF1" s="125"/>
      <c r="LG1" s="125"/>
      <c r="LH1" s="125"/>
      <c r="LI1" s="125"/>
      <c r="LJ1" s="125"/>
      <c r="LK1" s="125"/>
      <c r="LL1" s="125"/>
      <c r="LM1" s="125"/>
      <c r="LN1" s="125"/>
      <c r="LO1" s="125"/>
      <c r="LP1" s="125"/>
      <c r="LQ1" s="125"/>
      <c r="LR1" s="125"/>
      <c r="LS1" s="125"/>
      <c r="LT1" s="125"/>
      <c r="LU1" s="125"/>
      <c r="LV1" s="125"/>
      <c r="LW1" s="125"/>
      <c r="LX1" s="125"/>
      <c r="LY1" s="125"/>
      <c r="LZ1" s="125"/>
      <c r="MA1" s="125"/>
      <c r="MB1" s="125"/>
      <c r="MC1" s="125"/>
      <c r="MD1" s="125"/>
      <c r="ME1" s="125"/>
      <c r="MF1" s="125"/>
      <c r="MG1" s="125"/>
      <c r="MH1" s="125"/>
      <c r="MI1" s="125"/>
      <c r="MJ1" s="125"/>
      <c r="MK1" s="125"/>
      <c r="ML1" s="125"/>
      <c r="MM1" s="125"/>
      <c r="MN1" s="125"/>
      <c r="MO1" s="125"/>
      <c r="MP1" s="125"/>
      <c r="MQ1" s="125"/>
      <c r="MR1" s="125"/>
      <c r="MS1" s="125"/>
      <c r="MT1" s="125"/>
      <c r="MU1" s="125"/>
      <c r="MV1" s="125"/>
      <c r="MW1" s="125"/>
      <c r="MX1" s="125"/>
      <c r="MY1" s="125"/>
      <c r="MZ1" s="125"/>
      <c r="NA1" s="125"/>
      <c r="NB1" s="125"/>
      <c r="NC1" s="125"/>
      <c r="ND1" s="125"/>
      <c r="NE1" s="125"/>
      <c r="NF1" s="125"/>
      <c r="NG1" s="125"/>
      <c r="NH1" s="125"/>
      <c r="NI1" s="125"/>
      <c r="NJ1" s="125"/>
      <c r="NK1" s="125"/>
      <c r="NL1" s="125"/>
      <c r="NM1" s="125"/>
      <c r="NN1" s="125"/>
      <c r="NO1" s="125"/>
      <c r="NP1" s="125"/>
      <c r="NQ1" s="125"/>
      <c r="NR1" s="125"/>
      <c r="NS1" s="125"/>
      <c r="NT1" s="125"/>
      <c r="NU1" s="125"/>
      <c r="NV1" s="125"/>
      <c r="NW1" s="125"/>
      <c r="NX1" s="125"/>
      <c r="NY1" s="125"/>
      <c r="NZ1" s="125"/>
      <c r="OA1" s="125"/>
      <c r="OB1" s="125"/>
      <c r="OC1" s="125"/>
      <c r="OD1" s="125"/>
      <c r="OE1" s="125"/>
      <c r="OF1" s="125"/>
      <c r="OG1" s="125"/>
      <c r="OH1" s="125"/>
      <c r="OI1" s="125"/>
      <c r="OJ1" s="125"/>
      <c r="OK1" s="125"/>
      <c r="OL1" s="125"/>
      <c r="OM1" s="125"/>
      <c r="ON1" s="125"/>
      <c r="OO1" s="125"/>
      <c r="OP1" s="125"/>
      <c r="OQ1" s="125"/>
      <c r="OR1" s="125"/>
      <c r="OS1" s="125"/>
      <c r="OT1" s="125"/>
      <c r="OU1" s="125"/>
      <c r="OV1" s="125"/>
      <c r="OW1" s="125"/>
      <c r="OX1" s="125"/>
      <c r="OY1" s="125"/>
      <c r="OZ1" s="125"/>
      <c r="PA1" s="125"/>
      <c r="PB1" s="125"/>
      <c r="PC1" s="125"/>
      <c r="PD1" s="125"/>
      <c r="PE1" s="125"/>
      <c r="PF1" s="125"/>
      <c r="PG1" s="125"/>
      <c r="PH1" s="125"/>
      <c r="PI1" s="125"/>
      <c r="PJ1" s="125"/>
      <c r="PK1" s="125"/>
      <c r="PL1" s="125"/>
      <c r="PM1" s="125"/>
      <c r="PN1" s="125"/>
      <c r="PO1" s="125"/>
      <c r="PP1" s="125"/>
      <c r="PQ1" s="125"/>
      <c r="PR1" s="125"/>
      <c r="PS1" s="125"/>
      <c r="PT1" s="125"/>
      <c r="PU1" s="125"/>
      <c r="PV1" s="125"/>
      <c r="PW1" s="125"/>
      <c r="PX1" s="125"/>
      <c r="PY1" s="125"/>
      <c r="PZ1" s="125"/>
      <c r="QA1" s="125"/>
      <c r="QB1" s="125"/>
      <c r="QC1" s="125"/>
      <c r="QD1" s="125"/>
      <c r="QE1" s="125"/>
      <c r="QF1" s="125"/>
      <c r="QG1" s="125"/>
      <c r="QH1" s="125"/>
      <c r="QI1" s="125"/>
      <c r="QJ1" s="125"/>
      <c r="QK1" s="125"/>
      <c r="QL1" s="125"/>
      <c r="QM1" s="125"/>
      <c r="QN1" s="125"/>
      <c r="QO1" s="125"/>
      <c r="QP1" s="125"/>
      <c r="QQ1" s="125"/>
      <c r="QR1" s="125"/>
      <c r="QS1" s="125"/>
      <c r="QT1" s="125"/>
      <c r="QU1" s="125"/>
      <c r="QV1" s="125"/>
      <c r="QW1" s="125"/>
      <c r="QX1" s="125"/>
      <c r="QY1" s="125"/>
      <c r="QZ1" s="125"/>
      <c r="RA1" s="125"/>
      <c r="RB1" s="125"/>
      <c r="RC1" s="125"/>
      <c r="RD1" s="125"/>
      <c r="RE1" s="125"/>
      <c r="RF1" s="125"/>
      <c r="RG1" s="125"/>
      <c r="RH1" s="125"/>
      <c r="RI1" s="125"/>
      <c r="RJ1" s="125"/>
      <c r="RK1" s="125"/>
      <c r="RL1" s="125"/>
      <c r="RM1" s="125"/>
      <c r="RN1" s="125"/>
      <c r="RO1" s="125"/>
      <c r="RP1" s="125"/>
      <c r="RQ1" s="125"/>
      <c r="RR1" s="125"/>
      <c r="RS1" s="125"/>
      <c r="RT1" s="125"/>
      <c r="RU1" s="125"/>
      <c r="RV1" s="125"/>
      <c r="RW1" s="125"/>
      <c r="RX1" s="125"/>
      <c r="RY1" s="125"/>
      <c r="RZ1" s="125"/>
      <c r="SA1" s="125"/>
      <c r="SB1" s="125"/>
      <c r="SC1" s="125"/>
      <c r="SD1" s="125"/>
      <c r="SE1" s="125"/>
      <c r="SF1" s="125"/>
      <c r="SG1" s="125"/>
      <c r="SH1" s="125"/>
      <c r="SI1" s="125"/>
      <c r="SJ1" s="125"/>
      <c r="SK1" s="125"/>
      <c r="SL1" s="125"/>
      <c r="SM1" s="125"/>
      <c r="SN1" s="125"/>
      <c r="SO1" s="125"/>
      <c r="SP1" s="125"/>
      <c r="SQ1" s="125"/>
      <c r="SR1" s="125"/>
      <c r="SS1" s="125"/>
      <c r="ST1" s="125"/>
      <c r="SU1" s="125"/>
      <c r="SV1" s="125"/>
      <c r="SW1" s="125"/>
      <c r="SX1" s="125"/>
      <c r="SY1" s="125"/>
      <c r="SZ1" s="125"/>
      <c r="TA1" s="125"/>
      <c r="TB1" s="125"/>
      <c r="TC1" s="125"/>
      <c r="TD1" s="125"/>
      <c r="TE1" s="125"/>
      <c r="TF1" s="125"/>
      <c r="TG1" s="125"/>
      <c r="TH1" s="125"/>
      <c r="TI1" s="125"/>
      <c r="TJ1" s="125"/>
      <c r="TK1" s="125"/>
      <c r="TL1" s="125"/>
      <c r="TM1" s="125"/>
      <c r="TN1" s="125"/>
      <c r="TO1" s="125"/>
      <c r="TP1" s="125"/>
      <c r="TQ1" s="125"/>
      <c r="TR1" s="125"/>
      <c r="TS1" s="125"/>
      <c r="TT1" s="125"/>
      <c r="TU1" s="125"/>
      <c r="TV1" s="125"/>
      <c r="TW1" s="125"/>
      <c r="TX1" s="125"/>
      <c r="TY1" s="125"/>
      <c r="TZ1" s="125"/>
      <c r="UA1" s="125"/>
      <c r="UB1" s="125"/>
      <c r="UC1" s="125"/>
      <c r="UD1" s="125"/>
      <c r="UE1" s="125"/>
      <c r="UF1" s="125"/>
      <c r="UG1" s="125"/>
      <c r="UH1" s="125"/>
      <c r="UI1" s="125"/>
      <c r="UJ1" s="125"/>
      <c r="UK1" s="125"/>
      <c r="UL1" s="125"/>
      <c r="UM1" s="125"/>
      <c r="UN1" s="125"/>
      <c r="UO1" s="125"/>
      <c r="UP1" s="125"/>
      <c r="UQ1" s="125"/>
      <c r="UR1" s="125"/>
      <c r="US1" s="125"/>
      <c r="UT1" s="125"/>
      <c r="UU1" s="125"/>
      <c r="UV1" s="125"/>
      <c r="UW1" s="125"/>
      <c r="UX1" s="125"/>
      <c r="UY1" s="125"/>
      <c r="UZ1" s="125"/>
      <c r="VA1" s="125"/>
      <c r="VB1" s="125"/>
      <c r="VC1" s="125"/>
      <c r="VD1" s="125"/>
      <c r="VE1" s="125"/>
      <c r="VF1" s="125"/>
      <c r="VG1" s="125"/>
      <c r="VH1" s="125"/>
      <c r="VI1" s="125"/>
      <c r="VJ1" s="125"/>
      <c r="VK1" s="125"/>
      <c r="VL1" s="125"/>
      <c r="VM1" s="125"/>
      <c r="VN1" s="125"/>
      <c r="VO1" s="125"/>
      <c r="VP1" s="125"/>
      <c r="VQ1" s="125"/>
      <c r="VR1" s="125"/>
      <c r="VS1" s="125"/>
      <c r="VT1" s="125"/>
      <c r="VU1" s="125"/>
      <c r="VV1" s="125"/>
      <c r="VW1" s="125"/>
      <c r="VX1" s="125"/>
      <c r="VY1" s="125"/>
      <c r="VZ1" s="125"/>
      <c r="WA1" s="125"/>
      <c r="WB1" s="125"/>
      <c r="WC1" s="125"/>
      <c r="WD1" s="125"/>
      <c r="WE1" s="125"/>
      <c r="WF1" s="125"/>
      <c r="WG1" s="125"/>
      <c r="WH1" s="125"/>
      <c r="WI1" s="125"/>
      <c r="WJ1" s="125"/>
      <c r="WK1" s="125"/>
      <c r="WL1" s="125"/>
      <c r="WM1" s="125"/>
      <c r="WN1" s="125"/>
      <c r="WO1" s="125"/>
      <c r="WP1" s="125"/>
      <c r="WQ1" s="125"/>
      <c r="WR1" s="125"/>
      <c r="WS1" s="125"/>
      <c r="WT1" s="125"/>
      <c r="WU1" s="125"/>
      <c r="WV1" s="125"/>
      <c r="WW1" s="125"/>
      <c r="WX1" s="125"/>
      <c r="WY1" s="125"/>
      <c r="WZ1" s="125"/>
      <c r="XA1" s="125"/>
      <c r="XB1" s="125"/>
      <c r="XC1" s="125"/>
      <c r="XD1" s="125"/>
      <c r="XE1" s="125"/>
      <c r="XF1" s="125"/>
      <c r="XG1" s="125"/>
      <c r="XH1" s="125"/>
      <c r="XI1" s="125"/>
      <c r="XJ1" s="125"/>
      <c r="XK1" s="125"/>
      <c r="XL1" s="125"/>
      <c r="XM1" s="125"/>
      <c r="XN1" s="125"/>
      <c r="XO1" s="125"/>
      <c r="XP1" s="125"/>
      <c r="XQ1" s="125"/>
      <c r="XR1" s="125"/>
      <c r="XS1" s="125"/>
      <c r="XT1" s="125"/>
      <c r="XU1" s="125"/>
      <c r="XV1" s="125"/>
      <c r="XW1" s="125"/>
      <c r="XX1" s="125"/>
      <c r="XY1" s="125"/>
      <c r="XZ1" s="125"/>
      <c r="YA1" s="125"/>
      <c r="YB1" s="125"/>
      <c r="YC1" s="125"/>
      <c r="YD1" s="125"/>
      <c r="YE1" s="125"/>
      <c r="YF1" s="125"/>
      <c r="YG1" s="125"/>
      <c r="YH1" s="125"/>
      <c r="YI1" s="125"/>
      <c r="YJ1" s="125"/>
      <c r="YK1" s="125"/>
      <c r="YL1" s="125"/>
      <c r="YM1" s="125"/>
      <c r="YN1" s="125"/>
      <c r="YO1" s="125"/>
      <c r="YP1" s="125"/>
      <c r="YQ1" s="125"/>
      <c r="YR1" s="125"/>
      <c r="YS1" s="125"/>
      <c r="YT1" s="125"/>
      <c r="YU1" s="125"/>
      <c r="YV1" s="125"/>
      <c r="YW1" s="125"/>
      <c r="YX1" s="125"/>
      <c r="YY1" s="125"/>
      <c r="YZ1" s="125"/>
      <c r="ZA1" s="125"/>
      <c r="ZB1" s="125"/>
      <c r="ZC1" s="125"/>
      <c r="ZD1" s="125"/>
      <c r="ZE1" s="125"/>
      <c r="ZF1" s="125"/>
      <c r="ZG1" s="125"/>
      <c r="ZH1" s="125"/>
      <c r="ZI1" s="125"/>
      <c r="ZJ1" s="125"/>
      <c r="ZK1" s="125"/>
      <c r="ZL1" s="125"/>
      <c r="ZM1" s="125"/>
      <c r="ZN1" s="125"/>
      <c r="ZO1" s="125"/>
      <c r="ZP1" s="125"/>
      <c r="ZQ1" s="125"/>
      <c r="ZR1" s="125"/>
      <c r="ZS1" s="125"/>
      <c r="ZT1" s="125"/>
      <c r="ZU1" s="125"/>
      <c r="ZV1" s="125"/>
      <c r="ZW1" s="125"/>
      <c r="ZX1" s="125"/>
      <c r="ZY1" s="125"/>
      <c r="ZZ1" s="125"/>
      <c r="AAA1" s="125"/>
      <c r="AAB1" s="125"/>
      <c r="AAC1" s="125"/>
      <c r="AAD1" s="125"/>
      <c r="AAE1" s="125"/>
      <c r="AAF1" s="125"/>
      <c r="AAG1" s="125"/>
      <c r="AAH1" s="125"/>
      <c r="AAI1" s="125"/>
      <c r="AAJ1" s="125"/>
      <c r="AAK1" s="125"/>
      <c r="AAL1" s="125"/>
      <c r="AAM1" s="125"/>
      <c r="AAN1" s="125"/>
      <c r="AAO1" s="125"/>
      <c r="AAP1" s="125"/>
      <c r="AAQ1" s="125"/>
      <c r="AAR1" s="125"/>
      <c r="AAS1" s="125"/>
      <c r="AAT1" s="125"/>
      <c r="AAU1" s="125"/>
      <c r="AAV1" s="125"/>
      <c r="AAW1" s="125"/>
      <c r="AAX1" s="125"/>
      <c r="AAY1" s="125"/>
      <c r="AAZ1" s="125"/>
      <c r="ABA1" s="125"/>
      <c r="ABB1" s="125"/>
      <c r="ABC1" s="125"/>
      <c r="ABD1" s="125"/>
      <c r="ABE1" s="125"/>
      <c r="ABF1" s="125"/>
      <c r="ABG1" s="125"/>
      <c r="ABH1" s="125"/>
      <c r="ABI1" s="125"/>
      <c r="ABJ1" s="125"/>
      <c r="ABK1" s="125"/>
      <c r="ABL1" s="125"/>
      <c r="ABM1" s="125"/>
      <c r="ABN1" s="125"/>
      <c r="ABO1" s="125"/>
      <c r="ABP1" s="125"/>
      <c r="ABQ1" s="125"/>
      <c r="ABR1" s="125"/>
      <c r="ABS1" s="125"/>
      <c r="ABT1" s="125"/>
      <c r="ABU1" s="125"/>
      <c r="ABV1" s="125"/>
      <c r="ABW1" s="125"/>
      <c r="ABX1" s="125"/>
      <c r="ABY1" s="125"/>
      <c r="ABZ1" s="125"/>
      <c r="ACA1" s="125"/>
      <c r="ACB1" s="125"/>
      <c r="ACC1" s="125"/>
      <c r="ACD1" s="125"/>
      <c r="ACE1" s="125"/>
      <c r="ACF1" s="125"/>
      <c r="ACG1" s="125"/>
      <c r="ACH1" s="125"/>
      <c r="ACI1" s="125"/>
      <c r="ACJ1" s="125"/>
      <c r="ACK1" s="125"/>
      <c r="ACL1" s="125"/>
      <c r="ACM1" s="125"/>
      <c r="ACN1" s="125"/>
      <c r="ACO1" s="125"/>
      <c r="ACP1" s="125"/>
      <c r="ACQ1" s="125"/>
      <c r="ACR1" s="125"/>
      <c r="ACS1" s="125"/>
      <c r="ACT1" s="125"/>
      <c r="ACU1" s="125"/>
      <c r="ACV1" s="125"/>
      <c r="ACW1" s="125"/>
      <c r="ACX1" s="125"/>
      <c r="ACY1" s="125"/>
      <c r="ACZ1" s="125"/>
      <c r="ADA1" s="125"/>
      <c r="ADB1" s="125"/>
      <c r="ADC1" s="125"/>
      <c r="ADD1" s="125"/>
      <c r="ADE1" s="125"/>
      <c r="ADF1" s="125"/>
      <c r="ADG1" s="125"/>
      <c r="ADH1" s="125"/>
      <c r="ADI1" s="125"/>
      <c r="ADJ1" s="125"/>
      <c r="ADK1" s="125"/>
      <c r="ADL1" s="125"/>
      <c r="ADM1" s="125"/>
      <c r="ADN1" s="125"/>
      <c r="ADO1" s="125"/>
      <c r="ADP1" s="125"/>
      <c r="ADQ1" s="125"/>
      <c r="ADR1" s="125"/>
      <c r="ADS1" s="125"/>
      <c r="ADT1" s="125"/>
      <c r="ADU1" s="125"/>
      <c r="ADV1" s="125"/>
      <c r="ADW1" s="125"/>
      <c r="ADX1" s="125"/>
      <c r="ADY1" s="125"/>
      <c r="ADZ1" s="125"/>
      <c r="AEA1" s="125"/>
      <c r="AEB1" s="125"/>
      <c r="AEC1" s="125"/>
      <c r="AED1" s="125"/>
      <c r="AEE1" s="125"/>
      <c r="AEF1" s="125"/>
      <c r="AEG1" s="125"/>
      <c r="AEH1" s="125"/>
      <c r="AEI1" s="125"/>
      <c r="AEJ1" s="125"/>
      <c r="AEK1" s="125"/>
      <c r="AEL1" s="125"/>
      <c r="AEM1" s="125"/>
      <c r="AEN1" s="125"/>
      <c r="AEO1" s="125"/>
      <c r="AEP1" s="125"/>
      <c r="AEQ1" s="125"/>
      <c r="AER1" s="125"/>
      <c r="AES1" s="125"/>
      <c r="AET1" s="125"/>
      <c r="AEU1" s="125"/>
      <c r="AEV1" s="125"/>
      <c r="AEW1" s="125"/>
      <c r="AEX1" s="125"/>
      <c r="AEY1" s="125"/>
      <c r="AEZ1" s="125"/>
      <c r="AFA1" s="125"/>
      <c r="AFB1" s="125"/>
      <c r="AFC1" s="125"/>
      <c r="AFD1" s="125"/>
      <c r="AFE1" s="125"/>
      <c r="AFF1" s="125"/>
      <c r="AFG1" s="125"/>
      <c r="AFH1" s="125"/>
      <c r="AFI1" s="125"/>
      <c r="AFJ1" s="125"/>
      <c r="AFK1" s="125"/>
      <c r="AFL1" s="125"/>
      <c r="AFM1" s="125"/>
      <c r="AFN1" s="125"/>
      <c r="AFO1" s="125"/>
      <c r="AFP1" s="125"/>
      <c r="AFQ1" s="125"/>
      <c r="AFR1" s="125"/>
      <c r="AFS1" s="125"/>
      <c r="AFT1" s="125"/>
      <c r="AFU1" s="125"/>
      <c r="AFV1" s="125"/>
      <c r="AFW1" s="125"/>
      <c r="AFX1" s="125"/>
      <c r="AFY1" s="125"/>
      <c r="AFZ1" s="125"/>
      <c r="AGA1" s="125"/>
      <c r="AGB1" s="125"/>
      <c r="AGC1" s="125"/>
      <c r="AGD1" s="125"/>
      <c r="AGE1" s="125"/>
      <c r="AGF1" s="125"/>
      <c r="AGG1" s="125"/>
      <c r="AGH1" s="125"/>
      <c r="AGI1" s="125"/>
      <c r="AGJ1" s="125"/>
      <c r="AGK1" s="125"/>
      <c r="AGL1" s="125"/>
      <c r="AGM1" s="125"/>
      <c r="AGN1" s="125"/>
      <c r="AGO1" s="125"/>
      <c r="AGP1" s="125"/>
      <c r="AGQ1" s="125"/>
      <c r="AGR1" s="125"/>
      <c r="AGS1" s="125"/>
      <c r="AGT1" s="125"/>
      <c r="AGU1" s="125"/>
      <c r="AGV1" s="125"/>
      <c r="AGW1" s="125"/>
      <c r="AGX1" s="125"/>
      <c r="AGY1" s="125"/>
      <c r="AGZ1" s="125"/>
      <c r="AHA1" s="125"/>
      <c r="AHB1" s="125"/>
      <c r="AHC1" s="125"/>
      <c r="AHD1" s="125"/>
      <c r="AHE1" s="125"/>
      <c r="AHF1" s="125"/>
      <c r="AHG1" s="125"/>
      <c r="AHH1" s="125"/>
      <c r="AHI1" s="125"/>
      <c r="AHJ1" s="125"/>
      <c r="AHK1" s="125"/>
      <c r="AHL1" s="125"/>
      <c r="AHM1" s="125"/>
      <c r="AHN1" s="125"/>
      <c r="AHO1" s="125"/>
      <c r="AHP1" s="125"/>
      <c r="AHQ1" s="125"/>
      <c r="AHR1" s="125"/>
      <c r="AHS1" s="125"/>
      <c r="AHT1" s="125"/>
      <c r="AHU1" s="125"/>
      <c r="AHV1" s="125"/>
      <c r="AHW1" s="125"/>
      <c r="AHX1" s="125"/>
      <c r="AHY1" s="125"/>
      <c r="AHZ1" s="125"/>
      <c r="AIA1" s="125"/>
      <c r="AIB1" s="125"/>
      <c r="AIC1" s="125"/>
      <c r="AID1" s="125"/>
      <c r="AIE1" s="125"/>
      <c r="AIF1" s="125"/>
      <c r="AIG1" s="125"/>
      <c r="AIH1" s="125"/>
      <c r="AII1" s="125"/>
      <c r="AIJ1" s="125"/>
      <c r="AIK1" s="125"/>
      <c r="AIL1" s="125"/>
      <c r="AIM1" s="125"/>
      <c r="AIN1" s="125"/>
      <c r="AIO1" s="125"/>
      <c r="AIP1" s="125"/>
      <c r="AIQ1" s="125"/>
      <c r="AIR1" s="125"/>
      <c r="AIS1" s="125"/>
      <c r="AIT1" s="125"/>
      <c r="AIU1" s="125"/>
      <c r="AIV1" s="125"/>
      <c r="AIW1" s="125"/>
      <c r="AIX1" s="125"/>
      <c r="AIY1" s="125"/>
      <c r="AIZ1" s="125"/>
      <c r="AJA1" s="125"/>
      <c r="AJB1" s="125"/>
      <c r="AJC1" s="125"/>
      <c r="AJD1" s="125"/>
      <c r="AJE1" s="125"/>
      <c r="AJF1" s="125"/>
      <c r="AJG1" s="125"/>
      <c r="AJH1" s="125"/>
      <c r="AJI1" s="125"/>
      <c r="AJJ1" s="125"/>
      <c r="AJK1" s="125"/>
      <c r="AJL1" s="125"/>
      <c r="AJM1" s="125"/>
      <c r="AJN1" s="125"/>
      <c r="AJO1" s="125"/>
      <c r="AJP1" s="125"/>
      <c r="AJQ1" s="125"/>
      <c r="AJR1" s="125"/>
      <c r="AJS1" s="125"/>
      <c r="AJT1" s="125"/>
      <c r="AJU1" s="125"/>
      <c r="AJV1" s="125"/>
      <c r="AJW1" s="125"/>
      <c r="AJX1" s="125"/>
      <c r="AJY1" s="125"/>
      <c r="AJZ1" s="125"/>
      <c r="AKA1" s="125"/>
      <c r="AKB1" s="125"/>
      <c r="AKC1" s="125"/>
      <c r="AKD1" s="125"/>
      <c r="AKE1" s="125"/>
      <c r="AKF1" s="125"/>
      <c r="AKG1" s="125"/>
      <c r="AKH1" s="125"/>
      <c r="AKI1" s="125"/>
      <c r="AKJ1" s="125"/>
      <c r="AKK1" s="125"/>
      <c r="AKL1" s="125"/>
      <c r="AKM1" s="125"/>
      <c r="AKN1" s="125"/>
      <c r="AKO1" s="125"/>
      <c r="AKP1" s="125"/>
      <c r="AKQ1" s="125"/>
      <c r="AKR1" s="125"/>
      <c r="AKS1" s="125"/>
      <c r="AKT1" s="125"/>
      <c r="AKU1" s="125"/>
      <c r="AKV1" s="125"/>
      <c r="AKW1" s="125"/>
      <c r="AKX1" s="125"/>
      <c r="AKY1" s="125"/>
      <c r="AKZ1" s="125"/>
      <c r="ALA1" s="125"/>
      <c r="ALB1" s="125"/>
      <c r="ALC1" s="125"/>
      <c r="ALD1" s="125"/>
      <c r="ALE1" s="125"/>
      <c r="ALF1" s="125"/>
      <c r="ALG1" s="125"/>
      <c r="ALH1" s="125"/>
      <c r="ALI1" s="125"/>
      <c r="ALJ1" s="125"/>
      <c r="ALK1" s="125"/>
      <c r="ALL1" s="125"/>
      <c r="ALM1" s="125"/>
      <c r="ALN1" s="125"/>
      <c r="ALO1" s="125"/>
      <c r="ALP1" s="125"/>
      <c r="ALQ1" s="125"/>
      <c r="ALR1" s="125"/>
      <c r="ALS1" s="125"/>
      <c r="ALT1" s="125"/>
      <c r="ALU1" s="125"/>
      <c r="ALV1" s="125"/>
      <c r="ALW1" s="125"/>
      <c r="ALX1" s="125"/>
      <c r="ALY1" s="125"/>
      <c r="ALZ1" s="125"/>
      <c r="AMA1" s="125"/>
      <c r="AMB1" s="125"/>
      <c r="AMC1" s="125"/>
      <c r="AMD1" s="125"/>
      <c r="AME1" s="125"/>
      <c r="AMF1" s="125"/>
      <c r="AMG1" s="125"/>
      <c r="AMH1" s="125"/>
      <c r="AMI1" s="125"/>
      <c r="AMJ1" s="125"/>
    </row>
    <row r="3" spans="1:1024" customFormat="1" ht="15" thickBot="1">
      <c r="A3" s="358" t="s">
        <v>246</v>
      </c>
      <c r="B3" s="289">
        <v>43815</v>
      </c>
      <c r="C3" s="360" t="s">
        <v>247</v>
      </c>
      <c r="D3" s="360">
        <v>44179</v>
      </c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  <c r="GN3" s="125"/>
      <c r="GO3" s="125"/>
      <c r="GP3" s="125"/>
      <c r="GQ3" s="125"/>
      <c r="GR3" s="125"/>
      <c r="GS3" s="125"/>
      <c r="GT3" s="125"/>
      <c r="GU3" s="125"/>
      <c r="GV3" s="125"/>
      <c r="GW3" s="125"/>
      <c r="GX3" s="125"/>
      <c r="GY3" s="125"/>
      <c r="GZ3" s="125"/>
      <c r="HA3" s="125"/>
      <c r="HB3" s="125"/>
      <c r="HC3" s="125"/>
      <c r="HD3" s="125"/>
      <c r="HE3" s="125"/>
      <c r="HF3" s="125"/>
      <c r="HG3" s="125"/>
      <c r="HH3" s="125"/>
      <c r="HI3" s="125"/>
      <c r="HJ3" s="125"/>
      <c r="HK3" s="125"/>
      <c r="HL3" s="125"/>
      <c r="HM3" s="125"/>
      <c r="HN3" s="125"/>
      <c r="HO3" s="125"/>
      <c r="HP3" s="125"/>
      <c r="HQ3" s="125"/>
      <c r="HR3" s="125"/>
      <c r="HS3" s="125"/>
      <c r="HT3" s="125"/>
      <c r="HU3" s="125"/>
      <c r="HV3" s="125"/>
      <c r="HW3" s="125"/>
      <c r="HX3" s="125"/>
      <c r="HY3" s="125"/>
      <c r="HZ3" s="125"/>
      <c r="IA3" s="125"/>
      <c r="IB3" s="125"/>
      <c r="IC3" s="125"/>
      <c r="ID3" s="125"/>
      <c r="IE3" s="125"/>
      <c r="IF3" s="125"/>
      <c r="IG3" s="125"/>
      <c r="IH3" s="125"/>
      <c r="II3" s="125"/>
      <c r="IJ3" s="125"/>
      <c r="IK3" s="125"/>
      <c r="IL3" s="125"/>
      <c r="IM3" s="125"/>
      <c r="IN3" s="125"/>
      <c r="IO3" s="125"/>
      <c r="IP3" s="125"/>
      <c r="IQ3" s="125"/>
      <c r="IR3" s="125"/>
      <c r="IS3" s="125"/>
      <c r="IT3" s="125"/>
      <c r="IU3" s="125"/>
      <c r="IV3" s="125"/>
      <c r="IW3" s="125"/>
      <c r="IX3" s="125"/>
      <c r="IY3" s="125"/>
      <c r="IZ3" s="125"/>
      <c r="JA3" s="125"/>
      <c r="JB3" s="125"/>
      <c r="JC3" s="125"/>
      <c r="JD3" s="125"/>
      <c r="JE3" s="125"/>
      <c r="JF3" s="125"/>
      <c r="JG3" s="125"/>
      <c r="JH3" s="125"/>
      <c r="JI3" s="125"/>
      <c r="JJ3" s="125"/>
      <c r="JK3" s="125"/>
      <c r="JL3" s="125"/>
      <c r="JM3" s="125"/>
      <c r="JN3" s="125"/>
      <c r="JO3" s="125"/>
      <c r="JP3" s="125"/>
      <c r="JQ3" s="125"/>
      <c r="JR3" s="125"/>
      <c r="JS3" s="125"/>
      <c r="JT3" s="125"/>
      <c r="JU3" s="125"/>
      <c r="JV3" s="125"/>
      <c r="JW3" s="125"/>
      <c r="JX3" s="125"/>
      <c r="JY3" s="125"/>
      <c r="JZ3" s="125"/>
      <c r="KA3" s="125"/>
      <c r="KB3" s="125"/>
      <c r="KC3" s="125"/>
      <c r="KD3" s="125"/>
      <c r="KE3" s="125"/>
      <c r="KF3" s="125"/>
      <c r="KG3" s="125"/>
      <c r="KH3" s="125"/>
      <c r="KI3" s="125"/>
      <c r="KJ3" s="125"/>
      <c r="KK3" s="125"/>
      <c r="KL3" s="125"/>
      <c r="KM3" s="125"/>
      <c r="KN3" s="125"/>
      <c r="KO3" s="125"/>
      <c r="KP3" s="125"/>
      <c r="KQ3" s="125"/>
      <c r="KR3" s="125"/>
      <c r="KS3" s="125"/>
      <c r="KT3" s="125"/>
      <c r="KU3" s="125"/>
      <c r="KV3" s="125"/>
      <c r="KW3" s="125"/>
      <c r="KX3" s="125"/>
      <c r="KY3" s="125"/>
      <c r="KZ3" s="125"/>
      <c r="LA3" s="125"/>
      <c r="LB3" s="125"/>
      <c r="LC3" s="125"/>
      <c r="LD3" s="125"/>
      <c r="LE3" s="125"/>
      <c r="LF3" s="125"/>
      <c r="LG3" s="125"/>
      <c r="LH3" s="125"/>
      <c r="LI3" s="125"/>
      <c r="LJ3" s="125"/>
      <c r="LK3" s="125"/>
      <c r="LL3" s="125"/>
      <c r="LM3" s="125"/>
      <c r="LN3" s="125"/>
      <c r="LO3" s="125"/>
      <c r="LP3" s="125"/>
      <c r="LQ3" s="125"/>
      <c r="LR3" s="125"/>
      <c r="LS3" s="125"/>
      <c r="LT3" s="125"/>
      <c r="LU3" s="125"/>
      <c r="LV3" s="125"/>
      <c r="LW3" s="125"/>
      <c r="LX3" s="125"/>
      <c r="LY3" s="125"/>
      <c r="LZ3" s="125"/>
      <c r="MA3" s="125"/>
      <c r="MB3" s="125"/>
      <c r="MC3" s="125"/>
      <c r="MD3" s="125"/>
      <c r="ME3" s="125"/>
      <c r="MF3" s="125"/>
      <c r="MG3" s="125"/>
      <c r="MH3" s="125"/>
      <c r="MI3" s="125"/>
      <c r="MJ3" s="125"/>
      <c r="MK3" s="125"/>
      <c r="ML3" s="125"/>
      <c r="MM3" s="125"/>
      <c r="MN3" s="125"/>
      <c r="MO3" s="125"/>
      <c r="MP3" s="125"/>
      <c r="MQ3" s="125"/>
      <c r="MR3" s="125"/>
      <c r="MS3" s="125"/>
      <c r="MT3" s="125"/>
      <c r="MU3" s="125"/>
      <c r="MV3" s="125"/>
      <c r="MW3" s="125"/>
      <c r="MX3" s="125"/>
      <c r="MY3" s="125"/>
      <c r="MZ3" s="125"/>
      <c r="NA3" s="125"/>
      <c r="NB3" s="125"/>
      <c r="NC3" s="125"/>
      <c r="ND3" s="125"/>
      <c r="NE3" s="125"/>
      <c r="NF3" s="125"/>
      <c r="NG3" s="125"/>
      <c r="NH3" s="125"/>
      <c r="NI3" s="125"/>
      <c r="NJ3" s="125"/>
      <c r="NK3" s="125"/>
      <c r="NL3" s="125"/>
      <c r="NM3" s="125"/>
      <c r="NN3" s="125"/>
      <c r="NO3" s="125"/>
      <c r="NP3" s="125"/>
      <c r="NQ3" s="125"/>
      <c r="NR3" s="125"/>
      <c r="NS3" s="125"/>
      <c r="NT3" s="125"/>
      <c r="NU3" s="125"/>
      <c r="NV3" s="125"/>
      <c r="NW3" s="125"/>
      <c r="NX3" s="125"/>
      <c r="NY3" s="125"/>
      <c r="NZ3" s="125"/>
      <c r="OA3" s="125"/>
      <c r="OB3" s="125"/>
      <c r="OC3" s="125"/>
      <c r="OD3" s="125"/>
      <c r="OE3" s="125"/>
      <c r="OF3" s="125"/>
      <c r="OG3" s="125"/>
      <c r="OH3" s="125"/>
      <c r="OI3" s="125"/>
      <c r="OJ3" s="125"/>
      <c r="OK3" s="125"/>
      <c r="OL3" s="125"/>
      <c r="OM3" s="125"/>
      <c r="ON3" s="125"/>
      <c r="OO3" s="125"/>
      <c r="OP3" s="125"/>
      <c r="OQ3" s="125"/>
      <c r="OR3" s="125"/>
      <c r="OS3" s="125"/>
      <c r="OT3" s="125"/>
      <c r="OU3" s="125"/>
      <c r="OV3" s="125"/>
      <c r="OW3" s="125"/>
      <c r="OX3" s="125"/>
      <c r="OY3" s="125"/>
      <c r="OZ3" s="125"/>
      <c r="PA3" s="125"/>
      <c r="PB3" s="125"/>
      <c r="PC3" s="125"/>
      <c r="PD3" s="125"/>
      <c r="PE3" s="125"/>
      <c r="PF3" s="125"/>
      <c r="PG3" s="125"/>
      <c r="PH3" s="125"/>
      <c r="PI3" s="125"/>
      <c r="PJ3" s="125"/>
      <c r="PK3" s="125"/>
      <c r="PL3" s="125"/>
      <c r="PM3" s="125"/>
      <c r="PN3" s="125"/>
      <c r="PO3" s="125"/>
      <c r="PP3" s="125"/>
      <c r="PQ3" s="125"/>
      <c r="PR3" s="125"/>
      <c r="PS3" s="125"/>
      <c r="PT3" s="125"/>
      <c r="PU3" s="125"/>
      <c r="PV3" s="125"/>
      <c r="PW3" s="125"/>
      <c r="PX3" s="125"/>
      <c r="PY3" s="125"/>
      <c r="PZ3" s="125"/>
      <c r="QA3" s="125"/>
      <c r="QB3" s="125"/>
      <c r="QC3" s="125"/>
      <c r="QD3" s="125"/>
      <c r="QE3" s="125"/>
      <c r="QF3" s="125"/>
      <c r="QG3" s="125"/>
      <c r="QH3" s="125"/>
      <c r="QI3" s="125"/>
      <c r="QJ3" s="125"/>
      <c r="QK3" s="125"/>
      <c r="QL3" s="125"/>
      <c r="QM3" s="125"/>
      <c r="QN3" s="125"/>
      <c r="QO3" s="125"/>
      <c r="QP3" s="125"/>
      <c r="QQ3" s="125"/>
      <c r="QR3" s="125"/>
      <c r="QS3" s="125"/>
      <c r="QT3" s="125"/>
      <c r="QU3" s="125"/>
      <c r="QV3" s="125"/>
      <c r="QW3" s="125"/>
      <c r="QX3" s="125"/>
      <c r="QY3" s="125"/>
      <c r="QZ3" s="125"/>
      <c r="RA3" s="125"/>
      <c r="RB3" s="125"/>
      <c r="RC3" s="125"/>
      <c r="RD3" s="125"/>
      <c r="RE3" s="125"/>
      <c r="RF3" s="125"/>
      <c r="RG3" s="125"/>
      <c r="RH3" s="125"/>
      <c r="RI3" s="125"/>
      <c r="RJ3" s="125"/>
      <c r="RK3" s="125"/>
      <c r="RL3" s="125"/>
      <c r="RM3" s="125"/>
      <c r="RN3" s="125"/>
      <c r="RO3" s="125"/>
      <c r="RP3" s="125"/>
      <c r="RQ3" s="125"/>
      <c r="RR3" s="125"/>
      <c r="RS3" s="125"/>
      <c r="RT3" s="125"/>
      <c r="RU3" s="125"/>
      <c r="RV3" s="125"/>
      <c r="RW3" s="125"/>
      <c r="RX3" s="125"/>
      <c r="RY3" s="125"/>
      <c r="RZ3" s="125"/>
      <c r="SA3" s="125"/>
      <c r="SB3" s="125"/>
      <c r="SC3" s="125"/>
      <c r="SD3" s="125"/>
      <c r="SE3" s="125"/>
      <c r="SF3" s="125"/>
      <c r="SG3" s="125"/>
      <c r="SH3" s="125"/>
      <c r="SI3" s="125"/>
      <c r="SJ3" s="125"/>
      <c r="SK3" s="125"/>
      <c r="SL3" s="125"/>
      <c r="SM3" s="125"/>
      <c r="SN3" s="125"/>
      <c r="SO3" s="125"/>
      <c r="SP3" s="125"/>
      <c r="SQ3" s="125"/>
      <c r="SR3" s="125"/>
      <c r="SS3" s="125"/>
      <c r="ST3" s="125"/>
      <c r="SU3" s="125"/>
      <c r="SV3" s="125"/>
      <c r="SW3" s="125"/>
      <c r="SX3" s="125"/>
      <c r="SY3" s="125"/>
      <c r="SZ3" s="125"/>
      <c r="TA3" s="125"/>
      <c r="TB3" s="125"/>
      <c r="TC3" s="125"/>
      <c r="TD3" s="125"/>
      <c r="TE3" s="125"/>
      <c r="TF3" s="125"/>
      <c r="TG3" s="125"/>
      <c r="TH3" s="125"/>
      <c r="TI3" s="125"/>
      <c r="TJ3" s="125"/>
      <c r="TK3" s="125"/>
      <c r="TL3" s="125"/>
      <c r="TM3" s="125"/>
      <c r="TN3" s="125"/>
      <c r="TO3" s="125"/>
      <c r="TP3" s="125"/>
      <c r="TQ3" s="125"/>
      <c r="TR3" s="125"/>
      <c r="TS3" s="125"/>
      <c r="TT3" s="125"/>
      <c r="TU3" s="125"/>
      <c r="TV3" s="125"/>
      <c r="TW3" s="125"/>
      <c r="TX3" s="125"/>
      <c r="TY3" s="125"/>
      <c r="TZ3" s="125"/>
      <c r="UA3" s="125"/>
      <c r="UB3" s="125"/>
      <c r="UC3" s="125"/>
      <c r="UD3" s="125"/>
      <c r="UE3" s="125"/>
      <c r="UF3" s="125"/>
      <c r="UG3" s="125"/>
      <c r="UH3" s="125"/>
      <c r="UI3" s="125"/>
      <c r="UJ3" s="125"/>
      <c r="UK3" s="125"/>
      <c r="UL3" s="125"/>
      <c r="UM3" s="125"/>
      <c r="UN3" s="125"/>
      <c r="UO3" s="125"/>
      <c r="UP3" s="125"/>
      <c r="UQ3" s="125"/>
      <c r="UR3" s="125"/>
      <c r="US3" s="125"/>
      <c r="UT3" s="125"/>
      <c r="UU3" s="125"/>
      <c r="UV3" s="125"/>
      <c r="UW3" s="125"/>
      <c r="UX3" s="125"/>
      <c r="UY3" s="125"/>
      <c r="UZ3" s="125"/>
      <c r="VA3" s="125"/>
      <c r="VB3" s="125"/>
      <c r="VC3" s="125"/>
      <c r="VD3" s="125"/>
      <c r="VE3" s="125"/>
      <c r="VF3" s="125"/>
      <c r="VG3" s="125"/>
      <c r="VH3" s="125"/>
      <c r="VI3" s="125"/>
      <c r="VJ3" s="125"/>
      <c r="VK3" s="125"/>
      <c r="VL3" s="125"/>
      <c r="VM3" s="125"/>
      <c r="VN3" s="125"/>
      <c r="VO3" s="125"/>
      <c r="VP3" s="125"/>
      <c r="VQ3" s="125"/>
      <c r="VR3" s="125"/>
      <c r="VS3" s="125"/>
      <c r="VT3" s="125"/>
      <c r="VU3" s="125"/>
      <c r="VV3" s="125"/>
      <c r="VW3" s="125"/>
      <c r="VX3" s="125"/>
      <c r="VY3" s="125"/>
      <c r="VZ3" s="125"/>
      <c r="WA3" s="125"/>
      <c r="WB3" s="125"/>
      <c r="WC3" s="125"/>
      <c r="WD3" s="125"/>
      <c r="WE3" s="125"/>
      <c r="WF3" s="125"/>
      <c r="WG3" s="125"/>
      <c r="WH3" s="125"/>
      <c r="WI3" s="125"/>
      <c r="WJ3" s="125"/>
      <c r="WK3" s="125"/>
      <c r="WL3" s="125"/>
      <c r="WM3" s="125"/>
      <c r="WN3" s="125"/>
      <c r="WO3" s="125"/>
      <c r="WP3" s="125"/>
      <c r="WQ3" s="125"/>
      <c r="WR3" s="125"/>
      <c r="WS3" s="125"/>
      <c r="WT3" s="125"/>
      <c r="WU3" s="125"/>
      <c r="WV3" s="125"/>
      <c r="WW3" s="125"/>
      <c r="WX3" s="125"/>
      <c r="WY3" s="125"/>
      <c r="WZ3" s="125"/>
      <c r="XA3" s="125"/>
      <c r="XB3" s="125"/>
      <c r="XC3" s="125"/>
      <c r="XD3" s="125"/>
      <c r="XE3" s="125"/>
      <c r="XF3" s="125"/>
      <c r="XG3" s="125"/>
      <c r="XH3" s="125"/>
      <c r="XI3" s="125"/>
      <c r="XJ3" s="125"/>
      <c r="XK3" s="125"/>
      <c r="XL3" s="125"/>
      <c r="XM3" s="125"/>
      <c r="XN3" s="125"/>
      <c r="XO3" s="125"/>
      <c r="XP3" s="125"/>
      <c r="XQ3" s="125"/>
      <c r="XR3" s="125"/>
      <c r="XS3" s="125"/>
      <c r="XT3" s="125"/>
      <c r="XU3" s="125"/>
      <c r="XV3" s="125"/>
      <c r="XW3" s="125"/>
      <c r="XX3" s="125"/>
      <c r="XY3" s="125"/>
      <c r="XZ3" s="125"/>
      <c r="YA3" s="125"/>
      <c r="YB3" s="125"/>
      <c r="YC3" s="125"/>
      <c r="YD3" s="125"/>
      <c r="YE3" s="125"/>
      <c r="YF3" s="125"/>
      <c r="YG3" s="125"/>
      <c r="YH3" s="125"/>
      <c r="YI3" s="125"/>
      <c r="YJ3" s="125"/>
      <c r="YK3" s="125"/>
      <c r="YL3" s="125"/>
      <c r="YM3" s="125"/>
      <c r="YN3" s="125"/>
      <c r="YO3" s="125"/>
      <c r="YP3" s="125"/>
      <c r="YQ3" s="125"/>
      <c r="YR3" s="125"/>
      <c r="YS3" s="125"/>
      <c r="YT3" s="125"/>
      <c r="YU3" s="125"/>
      <c r="YV3" s="125"/>
      <c r="YW3" s="125"/>
      <c r="YX3" s="125"/>
      <c r="YY3" s="125"/>
      <c r="YZ3" s="125"/>
      <c r="ZA3" s="125"/>
      <c r="ZB3" s="125"/>
      <c r="ZC3" s="125"/>
      <c r="ZD3" s="125"/>
      <c r="ZE3" s="125"/>
      <c r="ZF3" s="125"/>
      <c r="ZG3" s="125"/>
      <c r="ZH3" s="125"/>
      <c r="ZI3" s="125"/>
      <c r="ZJ3" s="125"/>
      <c r="ZK3" s="125"/>
      <c r="ZL3" s="125"/>
      <c r="ZM3" s="125"/>
      <c r="ZN3" s="125"/>
      <c r="ZO3" s="125"/>
      <c r="ZP3" s="125"/>
      <c r="ZQ3" s="125"/>
      <c r="ZR3" s="125"/>
      <c r="ZS3" s="125"/>
      <c r="ZT3" s="125"/>
      <c r="ZU3" s="125"/>
      <c r="ZV3" s="125"/>
      <c r="ZW3" s="125"/>
      <c r="ZX3" s="125"/>
      <c r="ZY3" s="125"/>
      <c r="ZZ3" s="125"/>
      <c r="AAA3" s="125"/>
      <c r="AAB3" s="125"/>
      <c r="AAC3" s="125"/>
      <c r="AAD3" s="125"/>
      <c r="AAE3" s="125"/>
      <c r="AAF3" s="125"/>
      <c r="AAG3" s="125"/>
      <c r="AAH3" s="125"/>
      <c r="AAI3" s="125"/>
      <c r="AAJ3" s="125"/>
      <c r="AAK3" s="125"/>
      <c r="AAL3" s="125"/>
      <c r="AAM3" s="125"/>
      <c r="AAN3" s="125"/>
      <c r="AAO3" s="125"/>
      <c r="AAP3" s="125"/>
      <c r="AAQ3" s="125"/>
      <c r="AAR3" s="125"/>
      <c r="AAS3" s="125"/>
      <c r="AAT3" s="125"/>
      <c r="AAU3" s="125"/>
      <c r="AAV3" s="125"/>
      <c r="AAW3" s="125"/>
      <c r="AAX3" s="125"/>
      <c r="AAY3" s="125"/>
      <c r="AAZ3" s="125"/>
      <c r="ABA3" s="125"/>
      <c r="ABB3" s="125"/>
      <c r="ABC3" s="125"/>
      <c r="ABD3" s="125"/>
      <c r="ABE3" s="125"/>
      <c r="ABF3" s="125"/>
      <c r="ABG3" s="125"/>
      <c r="ABH3" s="125"/>
      <c r="ABI3" s="125"/>
      <c r="ABJ3" s="125"/>
      <c r="ABK3" s="125"/>
      <c r="ABL3" s="125"/>
      <c r="ABM3" s="125"/>
      <c r="ABN3" s="125"/>
      <c r="ABO3" s="125"/>
      <c r="ABP3" s="125"/>
      <c r="ABQ3" s="125"/>
      <c r="ABR3" s="125"/>
      <c r="ABS3" s="125"/>
      <c r="ABT3" s="125"/>
      <c r="ABU3" s="125"/>
      <c r="ABV3" s="125"/>
      <c r="ABW3" s="125"/>
      <c r="ABX3" s="125"/>
      <c r="ABY3" s="125"/>
      <c r="ABZ3" s="125"/>
      <c r="ACA3" s="125"/>
      <c r="ACB3" s="125"/>
      <c r="ACC3" s="125"/>
      <c r="ACD3" s="125"/>
      <c r="ACE3" s="125"/>
      <c r="ACF3" s="125"/>
      <c r="ACG3" s="125"/>
      <c r="ACH3" s="125"/>
      <c r="ACI3" s="125"/>
      <c r="ACJ3" s="125"/>
      <c r="ACK3" s="125"/>
      <c r="ACL3" s="125"/>
      <c r="ACM3" s="125"/>
      <c r="ACN3" s="125"/>
      <c r="ACO3" s="125"/>
      <c r="ACP3" s="125"/>
      <c r="ACQ3" s="125"/>
      <c r="ACR3" s="125"/>
      <c r="ACS3" s="125"/>
      <c r="ACT3" s="125"/>
      <c r="ACU3" s="125"/>
      <c r="ACV3" s="125"/>
      <c r="ACW3" s="125"/>
      <c r="ACX3" s="125"/>
      <c r="ACY3" s="125"/>
      <c r="ACZ3" s="125"/>
      <c r="ADA3" s="125"/>
      <c r="ADB3" s="125"/>
      <c r="ADC3" s="125"/>
      <c r="ADD3" s="125"/>
      <c r="ADE3" s="125"/>
      <c r="ADF3" s="125"/>
      <c r="ADG3" s="125"/>
      <c r="ADH3" s="125"/>
      <c r="ADI3" s="125"/>
      <c r="ADJ3" s="125"/>
      <c r="ADK3" s="125"/>
      <c r="ADL3" s="125"/>
      <c r="ADM3" s="125"/>
      <c r="ADN3" s="125"/>
      <c r="ADO3" s="125"/>
      <c r="ADP3" s="125"/>
      <c r="ADQ3" s="125"/>
      <c r="ADR3" s="125"/>
      <c r="ADS3" s="125"/>
      <c r="ADT3" s="125"/>
      <c r="ADU3" s="125"/>
      <c r="ADV3" s="125"/>
      <c r="ADW3" s="125"/>
      <c r="ADX3" s="125"/>
      <c r="ADY3" s="125"/>
      <c r="ADZ3" s="125"/>
      <c r="AEA3" s="125"/>
      <c r="AEB3" s="125"/>
      <c r="AEC3" s="125"/>
      <c r="AED3" s="125"/>
      <c r="AEE3" s="125"/>
      <c r="AEF3" s="125"/>
      <c r="AEG3" s="125"/>
      <c r="AEH3" s="125"/>
      <c r="AEI3" s="125"/>
      <c r="AEJ3" s="125"/>
      <c r="AEK3" s="125"/>
      <c r="AEL3" s="125"/>
      <c r="AEM3" s="125"/>
      <c r="AEN3" s="125"/>
      <c r="AEO3" s="125"/>
      <c r="AEP3" s="125"/>
      <c r="AEQ3" s="125"/>
      <c r="AER3" s="125"/>
      <c r="AES3" s="125"/>
      <c r="AET3" s="125"/>
      <c r="AEU3" s="125"/>
      <c r="AEV3" s="125"/>
      <c r="AEW3" s="125"/>
      <c r="AEX3" s="125"/>
      <c r="AEY3" s="125"/>
      <c r="AEZ3" s="125"/>
      <c r="AFA3" s="125"/>
      <c r="AFB3" s="125"/>
      <c r="AFC3" s="125"/>
      <c r="AFD3" s="125"/>
      <c r="AFE3" s="125"/>
      <c r="AFF3" s="125"/>
      <c r="AFG3" s="125"/>
      <c r="AFH3" s="125"/>
      <c r="AFI3" s="125"/>
      <c r="AFJ3" s="125"/>
      <c r="AFK3" s="125"/>
      <c r="AFL3" s="125"/>
      <c r="AFM3" s="125"/>
      <c r="AFN3" s="125"/>
      <c r="AFO3" s="125"/>
      <c r="AFP3" s="125"/>
      <c r="AFQ3" s="125"/>
      <c r="AFR3" s="125"/>
      <c r="AFS3" s="125"/>
      <c r="AFT3" s="125"/>
      <c r="AFU3" s="125"/>
      <c r="AFV3" s="125"/>
      <c r="AFW3" s="125"/>
      <c r="AFX3" s="125"/>
      <c r="AFY3" s="125"/>
      <c r="AFZ3" s="125"/>
      <c r="AGA3" s="125"/>
      <c r="AGB3" s="125"/>
      <c r="AGC3" s="125"/>
      <c r="AGD3" s="125"/>
      <c r="AGE3" s="125"/>
      <c r="AGF3" s="125"/>
      <c r="AGG3" s="125"/>
      <c r="AGH3" s="125"/>
      <c r="AGI3" s="125"/>
      <c r="AGJ3" s="125"/>
      <c r="AGK3" s="125"/>
      <c r="AGL3" s="125"/>
      <c r="AGM3" s="125"/>
      <c r="AGN3" s="125"/>
      <c r="AGO3" s="125"/>
      <c r="AGP3" s="125"/>
      <c r="AGQ3" s="125"/>
      <c r="AGR3" s="125"/>
      <c r="AGS3" s="125"/>
      <c r="AGT3" s="125"/>
      <c r="AGU3" s="125"/>
      <c r="AGV3" s="125"/>
      <c r="AGW3" s="125"/>
      <c r="AGX3" s="125"/>
      <c r="AGY3" s="125"/>
      <c r="AGZ3" s="125"/>
      <c r="AHA3" s="125"/>
      <c r="AHB3" s="125"/>
      <c r="AHC3" s="125"/>
      <c r="AHD3" s="125"/>
      <c r="AHE3" s="125"/>
      <c r="AHF3" s="125"/>
      <c r="AHG3" s="125"/>
      <c r="AHH3" s="125"/>
      <c r="AHI3" s="125"/>
      <c r="AHJ3" s="125"/>
      <c r="AHK3" s="125"/>
      <c r="AHL3" s="125"/>
      <c r="AHM3" s="125"/>
      <c r="AHN3" s="125"/>
      <c r="AHO3" s="125"/>
      <c r="AHP3" s="125"/>
      <c r="AHQ3" s="125"/>
      <c r="AHR3" s="125"/>
      <c r="AHS3" s="125"/>
      <c r="AHT3" s="125"/>
      <c r="AHU3" s="125"/>
      <c r="AHV3" s="125"/>
      <c r="AHW3" s="125"/>
      <c r="AHX3" s="125"/>
      <c r="AHY3" s="125"/>
      <c r="AHZ3" s="125"/>
      <c r="AIA3" s="125"/>
      <c r="AIB3" s="125"/>
      <c r="AIC3" s="125"/>
      <c r="AID3" s="125"/>
      <c r="AIE3" s="125"/>
      <c r="AIF3" s="125"/>
      <c r="AIG3" s="125"/>
      <c r="AIH3" s="125"/>
      <c r="AII3" s="125"/>
      <c r="AIJ3" s="125"/>
      <c r="AIK3" s="125"/>
      <c r="AIL3" s="125"/>
      <c r="AIM3" s="125"/>
      <c r="AIN3" s="125"/>
      <c r="AIO3" s="125"/>
      <c r="AIP3" s="125"/>
      <c r="AIQ3" s="125"/>
      <c r="AIR3" s="125"/>
      <c r="AIS3" s="125"/>
      <c r="AIT3" s="125"/>
      <c r="AIU3" s="125"/>
      <c r="AIV3" s="125"/>
      <c r="AIW3" s="125"/>
      <c r="AIX3" s="125"/>
      <c r="AIY3" s="125"/>
      <c r="AIZ3" s="125"/>
      <c r="AJA3" s="125"/>
      <c r="AJB3" s="125"/>
      <c r="AJC3" s="125"/>
      <c r="AJD3" s="125"/>
      <c r="AJE3" s="125"/>
      <c r="AJF3" s="125"/>
      <c r="AJG3" s="125"/>
      <c r="AJH3" s="125"/>
      <c r="AJI3" s="125"/>
      <c r="AJJ3" s="125"/>
      <c r="AJK3" s="125"/>
      <c r="AJL3" s="125"/>
      <c r="AJM3" s="125"/>
      <c r="AJN3" s="125"/>
      <c r="AJO3" s="125"/>
      <c r="AJP3" s="125"/>
      <c r="AJQ3" s="125"/>
      <c r="AJR3" s="125"/>
      <c r="AJS3" s="125"/>
      <c r="AJT3" s="125"/>
      <c r="AJU3" s="125"/>
      <c r="AJV3" s="125"/>
      <c r="AJW3" s="125"/>
      <c r="AJX3" s="125"/>
      <c r="AJY3" s="125"/>
      <c r="AJZ3" s="125"/>
      <c r="AKA3" s="125"/>
      <c r="AKB3" s="125"/>
      <c r="AKC3" s="125"/>
      <c r="AKD3" s="125"/>
      <c r="AKE3" s="125"/>
      <c r="AKF3" s="125"/>
      <c r="AKG3" s="125"/>
      <c r="AKH3" s="125"/>
      <c r="AKI3" s="125"/>
      <c r="AKJ3" s="125"/>
      <c r="AKK3" s="125"/>
      <c r="AKL3" s="125"/>
      <c r="AKM3" s="125"/>
      <c r="AKN3" s="125"/>
      <c r="AKO3" s="125"/>
      <c r="AKP3" s="125"/>
      <c r="AKQ3" s="125"/>
      <c r="AKR3" s="125"/>
      <c r="AKS3" s="125"/>
      <c r="AKT3" s="125"/>
      <c r="AKU3" s="125"/>
      <c r="AKV3" s="125"/>
      <c r="AKW3" s="125"/>
      <c r="AKX3" s="125"/>
      <c r="AKY3" s="125"/>
      <c r="AKZ3" s="125"/>
      <c r="ALA3" s="125"/>
      <c r="ALB3" s="125"/>
      <c r="ALC3" s="125"/>
      <c r="ALD3" s="125"/>
      <c r="ALE3" s="125"/>
      <c r="ALF3" s="125"/>
      <c r="ALG3" s="125"/>
      <c r="ALH3" s="125"/>
      <c r="ALI3" s="125"/>
      <c r="ALJ3" s="125"/>
      <c r="ALK3" s="125"/>
      <c r="ALL3" s="125"/>
      <c r="ALM3" s="125"/>
      <c r="ALN3" s="125"/>
      <c r="ALO3" s="125"/>
      <c r="ALP3" s="125"/>
      <c r="ALQ3" s="125"/>
      <c r="ALR3" s="125"/>
      <c r="ALS3" s="125"/>
      <c r="ALT3" s="125"/>
      <c r="ALU3" s="125"/>
      <c r="ALV3" s="125"/>
      <c r="ALW3" s="125"/>
      <c r="ALX3" s="125"/>
      <c r="ALY3" s="125"/>
      <c r="ALZ3" s="125"/>
      <c r="AMA3" s="125"/>
      <c r="AMB3" s="125"/>
      <c r="AMC3" s="125"/>
      <c r="AMD3" s="125"/>
      <c r="AME3" s="125"/>
      <c r="AMF3" s="125"/>
      <c r="AMG3" s="125"/>
      <c r="AMH3" s="125"/>
      <c r="AMI3" s="125"/>
      <c r="AMJ3" s="125"/>
    </row>
    <row r="4" spans="1:1024" customFormat="1" ht="15" thickTop="1">
      <c r="A4" s="361"/>
      <c r="B4" s="362"/>
      <c r="C4" s="389"/>
      <c r="D4" s="389"/>
      <c r="E4" s="389"/>
      <c r="F4" s="389"/>
      <c r="G4" s="390"/>
      <c r="H4" s="390"/>
      <c r="I4" s="390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  <c r="GN4" s="125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5"/>
      <c r="HM4" s="125"/>
      <c r="HN4" s="125"/>
      <c r="HO4" s="125"/>
      <c r="HP4" s="125"/>
      <c r="HQ4" s="125"/>
      <c r="HR4" s="125"/>
      <c r="HS4" s="125"/>
      <c r="HT4" s="125"/>
      <c r="HU4" s="125"/>
      <c r="HV4" s="125"/>
      <c r="HW4" s="125"/>
      <c r="HX4" s="125"/>
      <c r="HY4" s="125"/>
      <c r="HZ4" s="125"/>
      <c r="IA4" s="125"/>
      <c r="IB4" s="125"/>
      <c r="IC4" s="125"/>
      <c r="ID4" s="125"/>
      <c r="IE4" s="125"/>
      <c r="IF4" s="125"/>
      <c r="IG4" s="125"/>
      <c r="IH4" s="125"/>
      <c r="II4" s="125"/>
      <c r="IJ4" s="125"/>
      <c r="IK4" s="125"/>
      <c r="IL4" s="125"/>
      <c r="IM4" s="125"/>
      <c r="IN4" s="125"/>
      <c r="IO4" s="125"/>
      <c r="IP4" s="125"/>
      <c r="IQ4" s="125"/>
      <c r="IR4" s="125"/>
      <c r="IS4" s="125"/>
      <c r="IT4" s="125"/>
      <c r="IU4" s="125"/>
      <c r="IV4" s="125"/>
      <c r="IW4" s="125"/>
      <c r="IX4" s="125"/>
      <c r="IY4" s="125"/>
      <c r="IZ4" s="125"/>
      <c r="JA4" s="125"/>
      <c r="JB4" s="125"/>
      <c r="JC4" s="125"/>
      <c r="JD4" s="125"/>
      <c r="JE4" s="125"/>
      <c r="JF4" s="125"/>
      <c r="JG4" s="125"/>
      <c r="JH4" s="125"/>
      <c r="JI4" s="125"/>
      <c r="JJ4" s="125"/>
      <c r="JK4" s="125"/>
      <c r="JL4" s="125"/>
      <c r="JM4" s="125"/>
      <c r="JN4" s="125"/>
      <c r="JO4" s="125"/>
      <c r="JP4" s="125"/>
      <c r="JQ4" s="125"/>
      <c r="JR4" s="125"/>
      <c r="JS4" s="125"/>
      <c r="JT4" s="125"/>
      <c r="JU4" s="125"/>
      <c r="JV4" s="125"/>
      <c r="JW4" s="125"/>
      <c r="JX4" s="125"/>
      <c r="JY4" s="125"/>
      <c r="JZ4" s="125"/>
      <c r="KA4" s="125"/>
      <c r="KB4" s="125"/>
      <c r="KC4" s="125"/>
      <c r="KD4" s="125"/>
      <c r="KE4" s="125"/>
      <c r="KF4" s="125"/>
      <c r="KG4" s="125"/>
      <c r="KH4" s="125"/>
      <c r="KI4" s="125"/>
      <c r="KJ4" s="125"/>
      <c r="KK4" s="125"/>
      <c r="KL4" s="125"/>
      <c r="KM4" s="125"/>
      <c r="KN4" s="125"/>
      <c r="KO4" s="125"/>
      <c r="KP4" s="125"/>
      <c r="KQ4" s="125"/>
      <c r="KR4" s="125"/>
      <c r="KS4" s="125"/>
      <c r="KT4" s="125"/>
      <c r="KU4" s="125"/>
      <c r="KV4" s="125"/>
      <c r="KW4" s="125"/>
      <c r="KX4" s="125"/>
      <c r="KY4" s="125"/>
      <c r="KZ4" s="125"/>
      <c r="LA4" s="125"/>
      <c r="LB4" s="125"/>
      <c r="LC4" s="125"/>
      <c r="LD4" s="125"/>
      <c r="LE4" s="125"/>
      <c r="LF4" s="125"/>
      <c r="LG4" s="125"/>
      <c r="LH4" s="125"/>
      <c r="LI4" s="125"/>
      <c r="LJ4" s="125"/>
      <c r="LK4" s="125"/>
      <c r="LL4" s="125"/>
      <c r="LM4" s="125"/>
      <c r="LN4" s="125"/>
      <c r="LO4" s="125"/>
      <c r="LP4" s="125"/>
      <c r="LQ4" s="125"/>
      <c r="LR4" s="125"/>
      <c r="LS4" s="125"/>
      <c r="LT4" s="125"/>
      <c r="LU4" s="125"/>
      <c r="LV4" s="125"/>
      <c r="LW4" s="125"/>
      <c r="LX4" s="125"/>
      <c r="LY4" s="125"/>
      <c r="LZ4" s="125"/>
      <c r="MA4" s="125"/>
      <c r="MB4" s="125"/>
      <c r="MC4" s="125"/>
      <c r="MD4" s="125"/>
      <c r="ME4" s="125"/>
      <c r="MF4" s="125"/>
      <c r="MG4" s="125"/>
      <c r="MH4" s="125"/>
      <c r="MI4" s="125"/>
      <c r="MJ4" s="125"/>
      <c r="MK4" s="125"/>
      <c r="ML4" s="125"/>
      <c r="MM4" s="125"/>
      <c r="MN4" s="125"/>
      <c r="MO4" s="125"/>
      <c r="MP4" s="125"/>
      <c r="MQ4" s="125"/>
      <c r="MR4" s="125"/>
      <c r="MS4" s="125"/>
      <c r="MT4" s="125"/>
      <c r="MU4" s="125"/>
      <c r="MV4" s="125"/>
      <c r="MW4" s="125"/>
      <c r="MX4" s="125"/>
      <c r="MY4" s="125"/>
      <c r="MZ4" s="125"/>
      <c r="NA4" s="125"/>
      <c r="NB4" s="125"/>
      <c r="NC4" s="125"/>
      <c r="ND4" s="125"/>
      <c r="NE4" s="125"/>
      <c r="NF4" s="125"/>
      <c r="NG4" s="125"/>
      <c r="NH4" s="125"/>
      <c r="NI4" s="125"/>
      <c r="NJ4" s="125"/>
      <c r="NK4" s="125"/>
      <c r="NL4" s="125"/>
      <c r="NM4" s="125"/>
      <c r="NN4" s="125"/>
      <c r="NO4" s="125"/>
      <c r="NP4" s="125"/>
      <c r="NQ4" s="125"/>
      <c r="NR4" s="125"/>
      <c r="NS4" s="125"/>
      <c r="NT4" s="125"/>
      <c r="NU4" s="125"/>
      <c r="NV4" s="125"/>
      <c r="NW4" s="125"/>
      <c r="NX4" s="125"/>
      <c r="NY4" s="125"/>
      <c r="NZ4" s="125"/>
      <c r="OA4" s="125"/>
      <c r="OB4" s="125"/>
      <c r="OC4" s="125"/>
      <c r="OD4" s="125"/>
      <c r="OE4" s="125"/>
      <c r="OF4" s="125"/>
      <c r="OG4" s="125"/>
      <c r="OH4" s="125"/>
      <c r="OI4" s="125"/>
      <c r="OJ4" s="125"/>
      <c r="OK4" s="125"/>
      <c r="OL4" s="125"/>
      <c r="OM4" s="125"/>
      <c r="ON4" s="125"/>
      <c r="OO4" s="125"/>
      <c r="OP4" s="125"/>
      <c r="OQ4" s="125"/>
      <c r="OR4" s="125"/>
      <c r="OS4" s="125"/>
      <c r="OT4" s="125"/>
      <c r="OU4" s="125"/>
      <c r="OV4" s="125"/>
      <c r="OW4" s="125"/>
      <c r="OX4" s="125"/>
      <c r="OY4" s="125"/>
      <c r="OZ4" s="125"/>
      <c r="PA4" s="125"/>
      <c r="PB4" s="125"/>
      <c r="PC4" s="125"/>
      <c r="PD4" s="125"/>
      <c r="PE4" s="125"/>
      <c r="PF4" s="125"/>
      <c r="PG4" s="125"/>
      <c r="PH4" s="125"/>
      <c r="PI4" s="125"/>
      <c r="PJ4" s="125"/>
      <c r="PK4" s="125"/>
      <c r="PL4" s="125"/>
      <c r="PM4" s="125"/>
      <c r="PN4" s="125"/>
      <c r="PO4" s="125"/>
      <c r="PP4" s="125"/>
      <c r="PQ4" s="125"/>
      <c r="PR4" s="125"/>
      <c r="PS4" s="125"/>
      <c r="PT4" s="125"/>
      <c r="PU4" s="125"/>
      <c r="PV4" s="125"/>
      <c r="PW4" s="125"/>
      <c r="PX4" s="125"/>
      <c r="PY4" s="125"/>
      <c r="PZ4" s="125"/>
      <c r="QA4" s="125"/>
      <c r="QB4" s="125"/>
      <c r="QC4" s="125"/>
      <c r="QD4" s="125"/>
      <c r="QE4" s="125"/>
      <c r="QF4" s="125"/>
      <c r="QG4" s="125"/>
      <c r="QH4" s="125"/>
      <c r="QI4" s="125"/>
      <c r="QJ4" s="125"/>
      <c r="QK4" s="125"/>
      <c r="QL4" s="125"/>
      <c r="QM4" s="125"/>
      <c r="QN4" s="125"/>
      <c r="QO4" s="125"/>
      <c r="QP4" s="125"/>
      <c r="QQ4" s="125"/>
      <c r="QR4" s="125"/>
      <c r="QS4" s="125"/>
      <c r="QT4" s="125"/>
      <c r="QU4" s="125"/>
      <c r="QV4" s="125"/>
      <c r="QW4" s="125"/>
      <c r="QX4" s="125"/>
      <c r="QY4" s="125"/>
      <c r="QZ4" s="125"/>
      <c r="RA4" s="125"/>
      <c r="RB4" s="125"/>
      <c r="RC4" s="125"/>
      <c r="RD4" s="125"/>
      <c r="RE4" s="125"/>
      <c r="RF4" s="125"/>
      <c r="RG4" s="125"/>
      <c r="RH4" s="125"/>
      <c r="RI4" s="125"/>
      <c r="RJ4" s="125"/>
      <c r="RK4" s="125"/>
      <c r="RL4" s="125"/>
      <c r="RM4" s="125"/>
      <c r="RN4" s="125"/>
      <c r="RO4" s="125"/>
      <c r="RP4" s="125"/>
      <c r="RQ4" s="125"/>
      <c r="RR4" s="125"/>
      <c r="RS4" s="125"/>
      <c r="RT4" s="125"/>
      <c r="RU4" s="125"/>
      <c r="RV4" s="125"/>
      <c r="RW4" s="125"/>
      <c r="RX4" s="125"/>
      <c r="RY4" s="125"/>
      <c r="RZ4" s="125"/>
      <c r="SA4" s="125"/>
      <c r="SB4" s="125"/>
      <c r="SC4" s="125"/>
      <c r="SD4" s="125"/>
      <c r="SE4" s="125"/>
      <c r="SF4" s="125"/>
      <c r="SG4" s="125"/>
      <c r="SH4" s="125"/>
      <c r="SI4" s="125"/>
      <c r="SJ4" s="125"/>
      <c r="SK4" s="125"/>
      <c r="SL4" s="125"/>
      <c r="SM4" s="125"/>
      <c r="SN4" s="125"/>
      <c r="SO4" s="125"/>
      <c r="SP4" s="125"/>
      <c r="SQ4" s="125"/>
      <c r="SR4" s="125"/>
      <c r="SS4" s="125"/>
      <c r="ST4" s="125"/>
      <c r="SU4" s="125"/>
      <c r="SV4" s="125"/>
      <c r="SW4" s="125"/>
      <c r="SX4" s="125"/>
      <c r="SY4" s="125"/>
      <c r="SZ4" s="125"/>
      <c r="TA4" s="125"/>
      <c r="TB4" s="125"/>
      <c r="TC4" s="125"/>
      <c r="TD4" s="125"/>
      <c r="TE4" s="125"/>
      <c r="TF4" s="125"/>
      <c r="TG4" s="125"/>
      <c r="TH4" s="125"/>
      <c r="TI4" s="125"/>
      <c r="TJ4" s="125"/>
      <c r="TK4" s="125"/>
      <c r="TL4" s="125"/>
      <c r="TM4" s="125"/>
      <c r="TN4" s="125"/>
      <c r="TO4" s="125"/>
      <c r="TP4" s="125"/>
      <c r="TQ4" s="125"/>
      <c r="TR4" s="125"/>
      <c r="TS4" s="125"/>
      <c r="TT4" s="125"/>
      <c r="TU4" s="125"/>
      <c r="TV4" s="125"/>
      <c r="TW4" s="125"/>
      <c r="TX4" s="125"/>
      <c r="TY4" s="125"/>
      <c r="TZ4" s="125"/>
      <c r="UA4" s="125"/>
      <c r="UB4" s="125"/>
      <c r="UC4" s="125"/>
      <c r="UD4" s="125"/>
      <c r="UE4" s="125"/>
      <c r="UF4" s="125"/>
      <c r="UG4" s="125"/>
      <c r="UH4" s="125"/>
      <c r="UI4" s="125"/>
      <c r="UJ4" s="125"/>
      <c r="UK4" s="125"/>
      <c r="UL4" s="125"/>
      <c r="UM4" s="125"/>
      <c r="UN4" s="125"/>
      <c r="UO4" s="125"/>
      <c r="UP4" s="125"/>
      <c r="UQ4" s="125"/>
      <c r="UR4" s="125"/>
      <c r="US4" s="125"/>
      <c r="UT4" s="125"/>
      <c r="UU4" s="125"/>
      <c r="UV4" s="125"/>
      <c r="UW4" s="125"/>
      <c r="UX4" s="125"/>
      <c r="UY4" s="125"/>
      <c r="UZ4" s="125"/>
      <c r="VA4" s="125"/>
      <c r="VB4" s="125"/>
      <c r="VC4" s="125"/>
      <c r="VD4" s="125"/>
      <c r="VE4" s="125"/>
      <c r="VF4" s="125"/>
      <c r="VG4" s="125"/>
      <c r="VH4" s="125"/>
      <c r="VI4" s="125"/>
      <c r="VJ4" s="125"/>
      <c r="VK4" s="125"/>
      <c r="VL4" s="125"/>
      <c r="VM4" s="125"/>
      <c r="VN4" s="125"/>
      <c r="VO4" s="125"/>
      <c r="VP4" s="125"/>
      <c r="VQ4" s="125"/>
      <c r="VR4" s="125"/>
      <c r="VS4" s="125"/>
      <c r="VT4" s="125"/>
      <c r="VU4" s="125"/>
      <c r="VV4" s="125"/>
      <c r="VW4" s="125"/>
      <c r="VX4" s="125"/>
      <c r="VY4" s="125"/>
      <c r="VZ4" s="125"/>
      <c r="WA4" s="125"/>
      <c r="WB4" s="125"/>
      <c r="WC4" s="125"/>
      <c r="WD4" s="125"/>
      <c r="WE4" s="125"/>
      <c r="WF4" s="125"/>
      <c r="WG4" s="125"/>
      <c r="WH4" s="125"/>
      <c r="WI4" s="125"/>
      <c r="WJ4" s="125"/>
      <c r="WK4" s="125"/>
      <c r="WL4" s="125"/>
      <c r="WM4" s="125"/>
      <c r="WN4" s="125"/>
      <c r="WO4" s="125"/>
      <c r="WP4" s="125"/>
      <c r="WQ4" s="125"/>
      <c r="WR4" s="125"/>
      <c r="WS4" s="125"/>
      <c r="WT4" s="125"/>
      <c r="WU4" s="125"/>
      <c r="WV4" s="125"/>
      <c r="WW4" s="125"/>
      <c r="WX4" s="125"/>
      <c r="WY4" s="125"/>
      <c r="WZ4" s="125"/>
      <c r="XA4" s="125"/>
      <c r="XB4" s="125"/>
      <c r="XC4" s="125"/>
      <c r="XD4" s="125"/>
      <c r="XE4" s="125"/>
      <c r="XF4" s="125"/>
      <c r="XG4" s="125"/>
      <c r="XH4" s="125"/>
      <c r="XI4" s="125"/>
      <c r="XJ4" s="125"/>
      <c r="XK4" s="125"/>
      <c r="XL4" s="125"/>
      <c r="XM4" s="125"/>
      <c r="XN4" s="125"/>
      <c r="XO4" s="125"/>
      <c r="XP4" s="125"/>
      <c r="XQ4" s="125"/>
      <c r="XR4" s="125"/>
      <c r="XS4" s="125"/>
      <c r="XT4" s="125"/>
      <c r="XU4" s="125"/>
      <c r="XV4" s="125"/>
      <c r="XW4" s="125"/>
      <c r="XX4" s="125"/>
      <c r="XY4" s="125"/>
      <c r="XZ4" s="125"/>
      <c r="YA4" s="125"/>
      <c r="YB4" s="125"/>
      <c r="YC4" s="125"/>
      <c r="YD4" s="125"/>
      <c r="YE4" s="125"/>
      <c r="YF4" s="125"/>
      <c r="YG4" s="125"/>
      <c r="YH4" s="125"/>
      <c r="YI4" s="125"/>
      <c r="YJ4" s="125"/>
      <c r="YK4" s="125"/>
      <c r="YL4" s="125"/>
      <c r="YM4" s="125"/>
      <c r="YN4" s="125"/>
      <c r="YO4" s="125"/>
      <c r="YP4" s="125"/>
      <c r="YQ4" s="125"/>
      <c r="YR4" s="125"/>
      <c r="YS4" s="125"/>
      <c r="YT4" s="125"/>
      <c r="YU4" s="125"/>
      <c r="YV4" s="125"/>
      <c r="YW4" s="125"/>
      <c r="YX4" s="125"/>
      <c r="YY4" s="125"/>
      <c r="YZ4" s="125"/>
      <c r="ZA4" s="125"/>
      <c r="ZB4" s="125"/>
      <c r="ZC4" s="125"/>
      <c r="ZD4" s="125"/>
      <c r="ZE4" s="125"/>
      <c r="ZF4" s="125"/>
      <c r="ZG4" s="125"/>
      <c r="ZH4" s="125"/>
      <c r="ZI4" s="125"/>
      <c r="ZJ4" s="125"/>
      <c r="ZK4" s="125"/>
      <c r="ZL4" s="125"/>
      <c r="ZM4" s="125"/>
      <c r="ZN4" s="125"/>
      <c r="ZO4" s="125"/>
      <c r="ZP4" s="125"/>
      <c r="ZQ4" s="125"/>
      <c r="ZR4" s="125"/>
      <c r="ZS4" s="125"/>
      <c r="ZT4" s="125"/>
      <c r="ZU4" s="125"/>
      <c r="ZV4" s="125"/>
      <c r="ZW4" s="125"/>
      <c r="ZX4" s="125"/>
      <c r="ZY4" s="125"/>
      <c r="ZZ4" s="125"/>
      <c r="AAA4" s="125"/>
      <c r="AAB4" s="125"/>
      <c r="AAC4" s="125"/>
      <c r="AAD4" s="125"/>
      <c r="AAE4" s="125"/>
      <c r="AAF4" s="125"/>
      <c r="AAG4" s="125"/>
      <c r="AAH4" s="125"/>
      <c r="AAI4" s="125"/>
      <c r="AAJ4" s="125"/>
      <c r="AAK4" s="125"/>
      <c r="AAL4" s="125"/>
      <c r="AAM4" s="125"/>
      <c r="AAN4" s="125"/>
      <c r="AAO4" s="125"/>
      <c r="AAP4" s="125"/>
      <c r="AAQ4" s="125"/>
      <c r="AAR4" s="125"/>
      <c r="AAS4" s="125"/>
      <c r="AAT4" s="125"/>
      <c r="AAU4" s="125"/>
      <c r="AAV4" s="125"/>
      <c r="AAW4" s="125"/>
      <c r="AAX4" s="125"/>
      <c r="AAY4" s="125"/>
      <c r="AAZ4" s="125"/>
      <c r="ABA4" s="125"/>
      <c r="ABB4" s="125"/>
      <c r="ABC4" s="125"/>
      <c r="ABD4" s="125"/>
      <c r="ABE4" s="125"/>
      <c r="ABF4" s="125"/>
      <c r="ABG4" s="125"/>
      <c r="ABH4" s="125"/>
      <c r="ABI4" s="125"/>
      <c r="ABJ4" s="125"/>
      <c r="ABK4" s="125"/>
      <c r="ABL4" s="125"/>
      <c r="ABM4" s="125"/>
      <c r="ABN4" s="125"/>
      <c r="ABO4" s="125"/>
      <c r="ABP4" s="125"/>
      <c r="ABQ4" s="125"/>
      <c r="ABR4" s="125"/>
      <c r="ABS4" s="125"/>
      <c r="ABT4" s="125"/>
      <c r="ABU4" s="125"/>
      <c r="ABV4" s="125"/>
      <c r="ABW4" s="125"/>
      <c r="ABX4" s="125"/>
      <c r="ABY4" s="125"/>
      <c r="ABZ4" s="125"/>
      <c r="ACA4" s="125"/>
      <c r="ACB4" s="125"/>
      <c r="ACC4" s="125"/>
      <c r="ACD4" s="125"/>
      <c r="ACE4" s="125"/>
      <c r="ACF4" s="125"/>
      <c r="ACG4" s="125"/>
      <c r="ACH4" s="125"/>
      <c r="ACI4" s="125"/>
      <c r="ACJ4" s="125"/>
      <c r="ACK4" s="125"/>
      <c r="ACL4" s="125"/>
      <c r="ACM4" s="125"/>
      <c r="ACN4" s="125"/>
      <c r="ACO4" s="125"/>
      <c r="ACP4" s="125"/>
      <c r="ACQ4" s="125"/>
      <c r="ACR4" s="125"/>
      <c r="ACS4" s="125"/>
      <c r="ACT4" s="125"/>
      <c r="ACU4" s="125"/>
      <c r="ACV4" s="125"/>
      <c r="ACW4" s="125"/>
      <c r="ACX4" s="125"/>
      <c r="ACY4" s="125"/>
      <c r="ACZ4" s="125"/>
      <c r="ADA4" s="125"/>
      <c r="ADB4" s="125"/>
      <c r="ADC4" s="125"/>
      <c r="ADD4" s="125"/>
      <c r="ADE4" s="125"/>
      <c r="ADF4" s="125"/>
      <c r="ADG4" s="125"/>
      <c r="ADH4" s="125"/>
      <c r="ADI4" s="125"/>
      <c r="ADJ4" s="125"/>
      <c r="ADK4" s="125"/>
      <c r="ADL4" s="125"/>
      <c r="ADM4" s="125"/>
      <c r="ADN4" s="125"/>
      <c r="ADO4" s="125"/>
      <c r="ADP4" s="125"/>
      <c r="ADQ4" s="125"/>
      <c r="ADR4" s="125"/>
      <c r="ADS4" s="125"/>
      <c r="ADT4" s="125"/>
      <c r="ADU4" s="125"/>
      <c r="ADV4" s="125"/>
      <c r="ADW4" s="125"/>
      <c r="ADX4" s="125"/>
      <c r="ADY4" s="125"/>
      <c r="ADZ4" s="125"/>
      <c r="AEA4" s="125"/>
      <c r="AEB4" s="125"/>
      <c r="AEC4" s="125"/>
      <c r="AED4" s="125"/>
      <c r="AEE4" s="125"/>
      <c r="AEF4" s="125"/>
      <c r="AEG4" s="125"/>
      <c r="AEH4" s="125"/>
      <c r="AEI4" s="125"/>
      <c r="AEJ4" s="125"/>
      <c r="AEK4" s="125"/>
      <c r="AEL4" s="125"/>
      <c r="AEM4" s="125"/>
      <c r="AEN4" s="125"/>
      <c r="AEO4" s="125"/>
      <c r="AEP4" s="125"/>
      <c r="AEQ4" s="125"/>
      <c r="AER4" s="125"/>
      <c r="AES4" s="125"/>
      <c r="AET4" s="125"/>
      <c r="AEU4" s="125"/>
      <c r="AEV4" s="125"/>
      <c r="AEW4" s="125"/>
      <c r="AEX4" s="125"/>
      <c r="AEY4" s="125"/>
      <c r="AEZ4" s="125"/>
      <c r="AFA4" s="125"/>
      <c r="AFB4" s="125"/>
      <c r="AFC4" s="125"/>
      <c r="AFD4" s="125"/>
      <c r="AFE4" s="125"/>
      <c r="AFF4" s="125"/>
      <c r="AFG4" s="125"/>
      <c r="AFH4" s="125"/>
      <c r="AFI4" s="125"/>
      <c r="AFJ4" s="125"/>
      <c r="AFK4" s="125"/>
      <c r="AFL4" s="125"/>
      <c r="AFM4" s="125"/>
      <c r="AFN4" s="125"/>
      <c r="AFO4" s="125"/>
      <c r="AFP4" s="125"/>
      <c r="AFQ4" s="125"/>
      <c r="AFR4" s="125"/>
      <c r="AFS4" s="125"/>
      <c r="AFT4" s="125"/>
      <c r="AFU4" s="125"/>
      <c r="AFV4" s="125"/>
      <c r="AFW4" s="125"/>
      <c r="AFX4" s="125"/>
      <c r="AFY4" s="125"/>
      <c r="AFZ4" s="125"/>
      <c r="AGA4" s="125"/>
      <c r="AGB4" s="125"/>
      <c r="AGC4" s="125"/>
      <c r="AGD4" s="125"/>
      <c r="AGE4" s="125"/>
      <c r="AGF4" s="125"/>
      <c r="AGG4" s="125"/>
      <c r="AGH4" s="125"/>
      <c r="AGI4" s="125"/>
      <c r="AGJ4" s="125"/>
      <c r="AGK4" s="125"/>
      <c r="AGL4" s="125"/>
      <c r="AGM4" s="125"/>
      <c r="AGN4" s="125"/>
      <c r="AGO4" s="125"/>
      <c r="AGP4" s="125"/>
      <c r="AGQ4" s="125"/>
      <c r="AGR4" s="125"/>
      <c r="AGS4" s="125"/>
      <c r="AGT4" s="125"/>
      <c r="AGU4" s="125"/>
      <c r="AGV4" s="125"/>
      <c r="AGW4" s="125"/>
      <c r="AGX4" s="125"/>
      <c r="AGY4" s="125"/>
      <c r="AGZ4" s="125"/>
      <c r="AHA4" s="125"/>
      <c r="AHB4" s="125"/>
      <c r="AHC4" s="125"/>
      <c r="AHD4" s="125"/>
      <c r="AHE4" s="125"/>
      <c r="AHF4" s="125"/>
      <c r="AHG4" s="125"/>
      <c r="AHH4" s="125"/>
      <c r="AHI4" s="125"/>
      <c r="AHJ4" s="125"/>
      <c r="AHK4" s="125"/>
      <c r="AHL4" s="125"/>
      <c r="AHM4" s="125"/>
      <c r="AHN4" s="125"/>
      <c r="AHO4" s="125"/>
      <c r="AHP4" s="125"/>
      <c r="AHQ4" s="125"/>
      <c r="AHR4" s="125"/>
      <c r="AHS4" s="125"/>
      <c r="AHT4" s="125"/>
      <c r="AHU4" s="125"/>
      <c r="AHV4" s="125"/>
      <c r="AHW4" s="125"/>
      <c r="AHX4" s="125"/>
      <c r="AHY4" s="125"/>
      <c r="AHZ4" s="125"/>
      <c r="AIA4" s="125"/>
      <c r="AIB4" s="125"/>
      <c r="AIC4" s="125"/>
      <c r="AID4" s="125"/>
      <c r="AIE4" s="125"/>
      <c r="AIF4" s="125"/>
      <c r="AIG4" s="125"/>
      <c r="AIH4" s="125"/>
      <c r="AII4" s="125"/>
      <c r="AIJ4" s="125"/>
      <c r="AIK4" s="125"/>
      <c r="AIL4" s="125"/>
      <c r="AIM4" s="125"/>
      <c r="AIN4" s="125"/>
      <c r="AIO4" s="125"/>
      <c r="AIP4" s="125"/>
      <c r="AIQ4" s="125"/>
      <c r="AIR4" s="125"/>
      <c r="AIS4" s="125"/>
      <c r="AIT4" s="125"/>
      <c r="AIU4" s="125"/>
      <c r="AIV4" s="125"/>
      <c r="AIW4" s="125"/>
      <c r="AIX4" s="125"/>
      <c r="AIY4" s="125"/>
      <c r="AIZ4" s="125"/>
      <c r="AJA4" s="125"/>
      <c r="AJB4" s="125"/>
      <c r="AJC4" s="125"/>
      <c r="AJD4" s="125"/>
      <c r="AJE4" s="125"/>
      <c r="AJF4" s="125"/>
      <c r="AJG4" s="125"/>
      <c r="AJH4" s="125"/>
      <c r="AJI4" s="125"/>
      <c r="AJJ4" s="125"/>
      <c r="AJK4" s="125"/>
      <c r="AJL4" s="125"/>
      <c r="AJM4" s="125"/>
      <c r="AJN4" s="125"/>
      <c r="AJO4" s="125"/>
      <c r="AJP4" s="125"/>
      <c r="AJQ4" s="125"/>
      <c r="AJR4" s="125"/>
      <c r="AJS4" s="125"/>
      <c r="AJT4" s="125"/>
      <c r="AJU4" s="125"/>
      <c r="AJV4" s="125"/>
      <c r="AJW4" s="125"/>
      <c r="AJX4" s="125"/>
      <c r="AJY4" s="125"/>
      <c r="AJZ4" s="125"/>
      <c r="AKA4" s="125"/>
      <c r="AKB4" s="125"/>
      <c r="AKC4" s="125"/>
      <c r="AKD4" s="125"/>
      <c r="AKE4" s="125"/>
      <c r="AKF4" s="125"/>
      <c r="AKG4" s="125"/>
      <c r="AKH4" s="125"/>
      <c r="AKI4" s="125"/>
      <c r="AKJ4" s="125"/>
      <c r="AKK4" s="125"/>
      <c r="AKL4" s="125"/>
      <c r="AKM4" s="125"/>
      <c r="AKN4" s="125"/>
      <c r="AKO4" s="125"/>
      <c r="AKP4" s="125"/>
      <c r="AKQ4" s="125"/>
      <c r="AKR4" s="125"/>
      <c r="AKS4" s="125"/>
      <c r="AKT4" s="125"/>
      <c r="AKU4" s="125"/>
      <c r="AKV4" s="125"/>
      <c r="AKW4" s="125"/>
      <c r="AKX4" s="125"/>
      <c r="AKY4" s="125"/>
      <c r="AKZ4" s="125"/>
      <c r="ALA4" s="125"/>
      <c r="ALB4" s="125"/>
      <c r="ALC4" s="125"/>
      <c r="ALD4" s="125"/>
      <c r="ALE4" s="125"/>
      <c r="ALF4" s="125"/>
      <c r="ALG4" s="125"/>
      <c r="ALH4" s="125"/>
      <c r="ALI4" s="125"/>
      <c r="ALJ4" s="125"/>
      <c r="ALK4" s="125"/>
      <c r="ALL4" s="125"/>
      <c r="ALM4" s="125"/>
      <c r="ALN4" s="125"/>
      <c r="ALO4" s="125"/>
      <c r="ALP4" s="125"/>
      <c r="ALQ4" s="125"/>
      <c r="ALR4" s="125"/>
      <c r="ALS4" s="125"/>
      <c r="ALT4" s="125"/>
      <c r="ALU4" s="125"/>
      <c r="ALV4" s="125"/>
      <c r="ALW4" s="125"/>
      <c r="ALX4" s="125"/>
      <c r="ALY4" s="125"/>
      <c r="ALZ4" s="125"/>
      <c r="AMA4" s="125"/>
      <c r="AMB4" s="125"/>
      <c r="AMC4" s="125"/>
      <c r="AMD4" s="125"/>
      <c r="AME4" s="125"/>
      <c r="AMF4" s="125"/>
      <c r="AMG4" s="125"/>
      <c r="AMH4" s="125"/>
      <c r="AMI4" s="125"/>
      <c r="AMJ4" s="125"/>
    </row>
    <row r="5" spans="1:1024" customFormat="1">
      <c r="A5" s="361"/>
      <c r="B5" s="362"/>
      <c r="C5" s="209" t="s">
        <v>381</v>
      </c>
      <c r="D5" s="209" t="s">
        <v>248</v>
      </c>
      <c r="E5" s="209" t="s">
        <v>249</v>
      </c>
      <c r="F5" s="209" t="s">
        <v>250</v>
      </c>
      <c r="G5" s="209" t="s">
        <v>251</v>
      </c>
      <c r="H5" s="209" t="s">
        <v>252</v>
      </c>
      <c r="I5" s="209" t="s">
        <v>253</v>
      </c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  <c r="GX5" s="125"/>
      <c r="GY5" s="125"/>
      <c r="GZ5" s="125"/>
      <c r="HA5" s="125"/>
      <c r="HB5" s="125"/>
      <c r="HC5" s="125"/>
      <c r="HD5" s="125"/>
      <c r="HE5" s="125"/>
      <c r="HF5" s="125"/>
      <c r="HG5" s="125"/>
      <c r="HH5" s="125"/>
      <c r="HI5" s="125"/>
      <c r="HJ5" s="125"/>
      <c r="HK5" s="125"/>
      <c r="HL5" s="125"/>
      <c r="HM5" s="125"/>
      <c r="HN5" s="125"/>
      <c r="HO5" s="125"/>
      <c r="HP5" s="125"/>
      <c r="HQ5" s="125"/>
      <c r="HR5" s="125"/>
      <c r="HS5" s="125"/>
      <c r="HT5" s="125"/>
      <c r="HU5" s="125"/>
      <c r="HV5" s="125"/>
      <c r="HW5" s="125"/>
      <c r="HX5" s="125"/>
      <c r="HY5" s="125"/>
      <c r="HZ5" s="125"/>
      <c r="IA5" s="125"/>
      <c r="IB5" s="125"/>
      <c r="IC5" s="125"/>
      <c r="ID5" s="125"/>
      <c r="IE5" s="125"/>
      <c r="IF5" s="125"/>
      <c r="IG5" s="125"/>
      <c r="IH5" s="125"/>
      <c r="II5" s="125"/>
      <c r="IJ5" s="125"/>
      <c r="IK5" s="125"/>
      <c r="IL5" s="125"/>
      <c r="IM5" s="125"/>
      <c r="IN5" s="125"/>
      <c r="IO5" s="125"/>
      <c r="IP5" s="125"/>
      <c r="IQ5" s="125"/>
      <c r="IR5" s="125"/>
      <c r="IS5" s="125"/>
      <c r="IT5" s="125"/>
      <c r="IU5" s="125"/>
      <c r="IV5" s="125"/>
      <c r="IW5" s="125"/>
      <c r="IX5" s="125"/>
      <c r="IY5" s="125"/>
      <c r="IZ5" s="125"/>
      <c r="JA5" s="125"/>
      <c r="JB5" s="125"/>
      <c r="JC5" s="125"/>
      <c r="JD5" s="125"/>
      <c r="JE5" s="125"/>
      <c r="JF5" s="125"/>
      <c r="JG5" s="125"/>
      <c r="JH5" s="125"/>
      <c r="JI5" s="125"/>
      <c r="JJ5" s="125"/>
      <c r="JK5" s="125"/>
      <c r="JL5" s="125"/>
      <c r="JM5" s="125"/>
      <c r="JN5" s="125"/>
      <c r="JO5" s="125"/>
      <c r="JP5" s="125"/>
      <c r="JQ5" s="125"/>
      <c r="JR5" s="125"/>
      <c r="JS5" s="125"/>
      <c r="JT5" s="125"/>
      <c r="JU5" s="125"/>
      <c r="JV5" s="125"/>
      <c r="JW5" s="125"/>
      <c r="JX5" s="125"/>
      <c r="JY5" s="125"/>
      <c r="JZ5" s="125"/>
      <c r="KA5" s="125"/>
      <c r="KB5" s="125"/>
      <c r="KC5" s="125"/>
      <c r="KD5" s="125"/>
      <c r="KE5" s="125"/>
      <c r="KF5" s="125"/>
      <c r="KG5" s="125"/>
      <c r="KH5" s="125"/>
      <c r="KI5" s="125"/>
      <c r="KJ5" s="125"/>
      <c r="KK5" s="125"/>
      <c r="KL5" s="125"/>
      <c r="KM5" s="125"/>
      <c r="KN5" s="125"/>
      <c r="KO5" s="125"/>
      <c r="KP5" s="125"/>
      <c r="KQ5" s="125"/>
      <c r="KR5" s="125"/>
      <c r="KS5" s="125"/>
      <c r="KT5" s="125"/>
      <c r="KU5" s="125"/>
      <c r="KV5" s="125"/>
      <c r="KW5" s="125"/>
      <c r="KX5" s="125"/>
      <c r="KY5" s="125"/>
      <c r="KZ5" s="125"/>
      <c r="LA5" s="125"/>
      <c r="LB5" s="125"/>
      <c r="LC5" s="125"/>
      <c r="LD5" s="125"/>
      <c r="LE5" s="125"/>
      <c r="LF5" s="125"/>
      <c r="LG5" s="125"/>
      <c r="LH5" s="125"/>
      <c r="LI5" s="125"/>
      <c r="LJ5" s="125"/>
      <c r="LK5" s="125"/>
      <c r="LL5" s="125"/>
      <c r="LM5" s="125"/>
      <c r="LN5" s="125"/>
      <c r="LO5" s="125"/>
      <c r="LP5" s="125"/>
      <c r="LQ5" s="125"/>
      <c r="LR5" s="125"/>
      <c r="LS5" s="125"/>
      <c r="LT5" s="125"/>
      <c r="LU5" s="125"/>
      <c r="LV5" s="125"/>
      <c r="LW5" s="125"/>
      <c r="LX5" s="125"/>
      <c r="LY5" s="125"/>
      <c r="LZ5" s="125"/>
      <c r="MA5" s="125"/>
      <c r="MB5" s="125"/>
      <c r="MC5" s="125"/>
      <c r="MD5" s="125"/>
      <c r="ME5" s="125"/>
      <c r="MF5" s="125"/>
      <c r="MG5" s="125"/>
      <c r="MH5" s="125"/>
      <c r="MI5" s="125"/>
      <c r="MJ5" s="125"/>
      <c r="MK5" s="125"/>
      <c r="ML5" s="125"/>
      <c r="MM5" s="125"/>
      <c r="MN5" s="125"/>
      <c r="MO5" s="125"/>
      <c r="MP5" s="125"/>
      <c r="MQ5" s="125"/>
      <c r="MR5" s="125"/>
      <c r="MS5" s="125"/>
      <c r="MT5" s="125"/>
      <c r="MU5" s="125"/>
      <c r="MV5" s="125"/>
      <c r="MW5" s="125"/>
      <c r="MX5" s="125"/>
      <c r="MY5" s="125"/>
      <c r="MZ5" s="125"/>
      <c r="NA5" s="125"/>
      <c r="NB5" s="125"/>
      <c r="NC5" s="125"/>
      <c r="ND5" s="125"/>
      <c r="NE5" s="125"/>
      <c r="NF5" s="125"/>
      <c r="NG5" s="125"/>
      <c r="NH5" s="125"/>
      <c r="NI5" s="125"/>
      <c r="NJ5" s="125"/>
      <c r="NK5" s="125"/>
      <c r="NL5" s="125"/>
      <c r="NM5" s="125"/>
      <c r="NN5" s="125"/>
      <c r="NO5" s="125"/>
      <c r="NP5" s="125"/>
      <c r="NQ5" s="125"/>
      <c r="NR5" s="125"/>
      <c r="NS5" s="125"/>
      <c r="NT5" s="125"/>
      <c r="NU5" s="125"/>
      <c r="NV5" s="125"/>
      <c r="NW5" s="125"/>
      <c r="NX5" s="125"/>
      <c r="NY5" s="125"/>
      <c r="NZ5" s="125"/>
      <c r="OA5" s="125"/>
      <c r="OB5" s="125"/>
      <c r="OC5" s="125"/>
      <c r="OD5" s="125"/>
      <c r="OE5" s="125"/>
      <c r="OF5" s="125"/>
      <c r="OG5" s="125"/>
      <c r="OH5" s="125"/>
      <c r="OI5" s="125"/>
      <c r="OJ5" s="125"/>
      <c r="OK5" s="125"/>
      <c r="OL5" s="125"/>
      <c r="OM5" s="125"/>
      <c r="ON5" s="125"/>
      <c r="OO5" s="125"/>
      <c r="OP5" s="125"/>
      <c r="OQ5" s="125"/>
      <c r="OR5" s="125"/>
      <c r="OS5" s="125"/>
      <c r="OT5" s="125"/>
      <c r="OU5" s="125"/>
      <c r="OV5" s="125"/>
      <c r="OW5" s="125"/>
      <c r="OX5" s="125"/>
      <c r="OY5" s="125"/>
      <c r="OZ5" s="125"/>
      <c r="PA5" s="125"/>
      <c r="PB5" s="125"/>
      <c r="PC5" s="125"/>
      <c r="PD5" s="125"/>
      <c r="PE5" s="125"/>
      <c r="PF5" s="125"/>
      <c r="PG5" s="125"/>
      <c r="PH5" s="125"/>
      <c r="PI5" s="125"/>
      <c r="PJ5" s="125"/>
      <c r="PK5" s="125"/>
      <c r="PL5" s="125"/>
      <c r="PM5" s="125"/>
      <c r="PN5" s="125"/>
      <c r="PO5" s="125"/>
      <c r="PP5" s="125"/>
      <c r="PQ5" s="125"/>
      <c r="PR5" s="125"/>
      <c r="PS5" s="125"/>
      <c r="PT5" s="125"/>
      <c r="PU5" s="125"/>
      <c r="PV5" s="125"/>
      <c r="PW5" s="125"/>
      <c r="PX5" s="125"/>
      <c r="PY5" s="125"/>
      <c r="PZ5" s="125"/>
      <c r="QA5" s="125"/>
      <c r="QB5" s="125"/>
      <c r="QC5" s="125"/>
      <c r="QD5" s="125"/>
      <c r="QE5" s="125"/>
      <c r="QF5" s="125"/>
      <c r="QG5" s="125"/>
      <c r="QH5" s="125"/>
      <c r="QI5" s="125"/>
      <c r="QJ5" s="125"/>
      <c r="QK5" s="125"/>
      <c r="QL5" s="125"/>
      <c r="QM5" s="125"/>
      <c r="QN5" s="125"/>
      <c r="QO5" s="125"/>
      <c r="QP5" s="125"/>
      <c r="QQ5" s="125"/>
      <c r="QR5" s="125"/>
      <c r="QS5" s="125"/>
      <c r="QT5" s="125"/>
      <c r="QU5" s="125"/>
      <c r="QV5" s="125"/>
      <c r="QW5" s="125"/>
      <c r="QX5" s="125"/>
      <c r="QY5" s="125"/>
      <c r="QZ5" s="125"/>
      <c r="RA5" s="125"/>
      <c r="RB5" s="125"/>
      <c r="RC5" s="125"/>
      <c r="RD5" s="125"/>
      <c r="RE5" s="125"/>
      <c r="RF5" s="125"/>
      <c r="RG5" s="125"/>
      <c r="RH5" s="125"/>
      <c r="RI5" s="125"/>
      <c r="RJ5" s="125"/>
      <c r="RK5" s="125"/>
      <c r="RL5" s="125"/>
      <c r="RM5" s="125"/>
      <c r="RN5" s="125"/>
      <c r="RO5" s="125"/>
      <c r="RP5" s="125"/>
      <c r="RQ5" s="125"/>
      <c r="RR5" s="125"/>
      <c r="RS5" s="125"/>
      <c r="RT5" s="125"/>
      <c r="RU5" s="125"/>
      <c r="RV5" s="125"/>
      <c r="RW5" s="125"/>
      <c r="RX5" s="125"/>
      <c r="RY5" s="125"/>
      <c r="RZ5" s="125"/>
      <c r="SA5" s="125"/>
      <c r="SB5" s="125"/>
      <c r="SC5" s="125"/>
      <c r="SD5" s="125"/>
      <c r="SE5" s="125"/>
      <c r="SF5" s="125"/>
      <c r="SG5" s="125"/>
      <c r="SH5" s="125"/>
      <c r="SI5" s="125"/>
      <c r="SJ5" s="125"/>
      <c r="SK5" s="125"/>
      <c r="SL5" s="125"/>
      <c r="SM5" s="125"/>
      <c r="SN5" s="125"/>
      <c r="SO5" s="125"/>
      <c r="SP5" s="125"/>
      <c r="SQ5" s="125"/>
      <c r="SR5" s="125"/>
      <c r="SS5" s="125"/>
      <c r="ST5" s="125"/>
      <c r="SU5" s="125"/>
      <c r="SV5" s="125"/>
      <c r="SW5" s="125"/>
      <c r="SX5" s="125"/>
      <c r="SY5" s="125"/>
      <c r="SZ5" s="125"/>
      <c r="TA5" s="125"/>
      <c r="TB5" s="125"/>
      <c r="TC5" s="125"/>
      <c r="TD5" s="125"/>
      <c r="TE5" s="125"/>
      <c r="TF5" s="125"/>
      <c r="TG5" s="125"/>
      <c r="TH5" s="125"/>
      <c r="TI5" s="125"/>
      <c r="TJ5" s="125"/>
      <c r="TK5" s="125"/>
      <c r="TL5" s="125"/>
      <c r="TM5" s="125"/>
      <c r="TN5" s="125"/>
      <c r="TO5" s="125"/>
      <c r="TP5" s="125"/>
      <c r="TQ5" s="125"/>
      <c r="TR5" s="125"/>
      <c r="TS5" s="125"/>
      <c r="TT5" s="125"/>
      <c r="TU5" s="125"/>
      <c r="TV5" s="125"/>
      <c r="TW5" s="125"/>
      <c r="TX5" s="125"/>
      <c r="TY5" s="125"/>
      <c r="TZ5" s="125"/>
      <c r="UA5" s="125"/>
      <c r="UB5" s="125"/>
      <c r="UC5" s="125"/>
      <c r="UD5" s="125"/>
      <c r="UE5" s="125"/>
      <c r="UF5" s="125"/>
      <c r="UG5" s="125"/>
      <c r="UH5" s="125"/>
      <c r="UI5" s="125"/>
      <c r="UJ5" s="125"/>
      <c r="UK5" s="125"/>
      <c r="UL5" s="125"/>
      <c r="UM5" s="125"/>
      <c r="UN5" s="125"/>
      <c r="UO5" s="125"/>
      <c r="UP5" s="125"/>
      <c r="UQ5" s="125"/>
      <c r="UR5" s="125"/>
      <c r="US5" s="125"/>
      <c r="UT5" s="125"/>
      <c r="UU5" s="125"/>
      <c r="UV5" s="125"/>
      <c r="UW5" s="125"/>
      <c r="UX5" s="125"/>
      <c r="UY5" s="125"/>
      <c r="UZ5" s="125"/>
      <c r="VA5" s="125"/>
      <c r="VB5" s="125"/>
      <c r="VC5" s="125"/>
      <c r="VD5" s="125"/>
      <c r="VE5" s="125"/>
      <c r="VF5" s="125"/>
      <c r="VG5" s="125"/>
      <c r="VH5" s="125"/>
      <c r="VI5" s="125"/>
      <c r="VJ5" s="125"/>
      <c r="VK5" s="125"/>
      <c r="VL5" s="125"/>
      <c r="VM5" s="125"/>
      <c r="VN5" s="125"/>
      <c r="VO5" s="125"/>
      <c r="VP5" s="125"/>
      <c r="VQ5" s="125"/>
      <c r="VR5" s="125"/>
      <c r="VS5" s="125"/>
      <c r="VT5" s="125"/>
      <c r="VU5" s="125"/>
      <c r="VV5" s="125"/>
      <c r="VW5" s="125"/>
      <c r="VX5" s="125"/>
      <c r="VY5" s="125"/>
      <c r="VZ5" s="125"/>
      <c r="WA5" s="125"/>
      <c r="WB5" s="125"/>
      <c r="WC5" s="125"/>
      <c r="WD5" s="125"/>
      <c r="WE5" s="125"/>
      <c r="WF5" s="125"/>
      <c r="WG5" s="125"/>
      <c r="WH5" s="125"/>
      <c r="WI5" s="125"/>
      <c r="WJ5" s="125"/>
      <c r="WK5" s="125"/>
      <c r="WL5" s="125"/>
      <c r="WM5" s="125"/>
      <c r="WN5" s="125"/>
      <c r="WO5" s="125"/>
      <c r="WP5" s="125"/>
      <c r="WQ5" s="125"/>
      <c r="WR5" s="125"/>
      <c r="WS5" s="125"/>
      <c r="WT5" s="125"/>
      <c r="WU5" s="125"/>
      <c r="WV5" s="125"/>
      <c r="WW5" s="125"/>
      <c r="WX5" s="125"/>
      <c r="WY5" s="125"/>
      <c r="WZ5" s="125"/>
      <c r="XA5" s="125"/>
      <c r="XB5" s="125"/>
      <c r="XC5" s="125"/>
      <c r="XD5" s="125"/>
      <c r="XE5" s="125"/>
      <c r="XF5" s="125"/>
      <c r="XG5" s="125"/>
      <c r="XH5" s="125"/>
      <c r="XI5" s="125"/>
      <c r="XJ5" s="125"/>
      <c r="XK5" s="125"/>
      <c r="XL5" s="125"/>
      <c r="XM5" s="125"/>
      <c r="XN5" s="125"/>
      <c r="XO5" s="125"/>
      <c r="XP5" s="125"/>
      <c r="XQ5" s="125"/>
      <c r="XR5" s="125"/>
      <c r="XS5" s="125"/>
      <c r="XT5" s="125"/>
      <c r="XU5" s="125"/>
      <c r="XV5" s="125"/>
      <c r="XW5" s="125"/>
      <c r="XX5" s="125"/>
      <c r="XY5" s="125"/>
      <c r="XZ5" s="125"/>
      <c r="YA5" s="125"/>
      <c r="YB5" s="125"/>
      <c r="YC5" s="125"/>
      <c r="YD5" s="125"/>
      <c r="YE5" s="125"/>
      <c r="YF5" s="125"/>
      <c r="YG5" s="125"/>
      <c r="YH5" s="125"/>
      <c r="YI5" s="125"/>
      <c r="YJ5" s="125"/>
      <c r="YK5" s="125"/>
      <c r="YL5" s="125"/>
      <c r="YM5" s="125"/>
      <c r="YN5" s="125"/>
      <c r="YO5" s="125"/>
      <c r="YP5" s="125"/>
      <c r="YQ5" s="125"/>
      <c r="YR5" s="125"/>
      <c r="YS5" s="125"/>
      <c r="YT5" s="125"/>
      <c r="YU5" s="125"/>
      <c r="YV5" s="125"/>
      <c r="YW5" s="125"/>
      <c r="YX5" s="125"/>
      <c r="YY5" s="125"/>
      <c r="YZ5" s="125"/>
      <c r="ZA5" s="125"/>
      <c r="ZB5" s="125"/>
      <c r="ZC5" s="125"/>
      <c r="ZD5" s="125"/>
      <c r="ZE5" s="125"/>
      <c r="ZF5" s="125"/>
      <c r="ZG5" s="125"/>
      <c r="ZH5" s="125"/>
      <c r="ZI5" s="125"/>
      <c r="ZJ5" s="125"/>
      <c r="ZK5" s="125"/>
      <c r="ZL5" s="125"/>
      <c r="ZM5" s="125"/>
      <c r="ZN5" s="125"/>
      <c r="ZO5" s="125"/>
      <c r="ZP5" s="125"/>
      <c r="ZQ5" s="125"/>
      <c r="ZR5" s="125"/>
      <c r="ZS5" s="125"/>
      <c r="ZT5" s="125"/>
      <c r="ZU5" s="125"/>
      <c r="ZV5" s="125"/>
      <c r="ZW5" s="125"/>
      <c r="ZX5" s="125"/>
      <c r="ZY5" s="125"/>
      <c r="ZZ5" s="125"/>
      <c r="AAA5" s="125"/>
      <c r="AAB5" s="125"/>
      <c r="AAC5" s="125"/>
      <c r="AAD5" s="125"/>
      <c r="AAE5" s="125"/>
      <c r="AAF5" s="125"/>
      <c r="AAG5" s="125"/>
      <c r="AAH5" s="125"/>
      <c r="AAI5" s="125"/>
      <c r="AAJ5" s="125"/>
      <c r="AAK5" s="125"/>
      <c r="AAL5" s="125"/>
      <c r="AAM5" s="125"/>
      <c r="AAN5" s="125"/>
      <c r="AAO5" s="125"/>
      <c r="AAP5" s="125"/>
      <c r="AAQ5" s="125"/>
      <c r="AAR5" s="125"/>
      <c r="AAS5" s="125"/>
      <c r="AAT5" s="125"/>
      <c r="AAU5" s="125"/>
      <c r="AAV5" s="125"/>
      <c r="AAW5" s="125"/>
      <c r="AAX5" s="125"/>
      <c r="AAY5" s="125"/>
      <c r="AAZ5" s="125"/>
      <c r="ABA5" s="125"/>
      <c r="ABB5" s="125"/>
      <c r="ABC5" s="125"/>
      <c r="ABD5" s="125"/>
      <c r="ABE5" s="125"/>
      <c r="ABF5" s="125"/>
      <c r="ABG5" s="125"/>
      <c r="ABH5" s="125"/>
      <c r="ABI5" s="125"/>
      <c r="ABJ5" s="125"/>
      <c r="ABK5" s="125"/>
      <c r="ABL5" s="125"/>
      <c r="ABM5" s="125"/>
      <c r="ABN5" s="125"/>
      <c r="ABO5" s="125"/>
      <c r="ABP5" s="125"/>
      <c r="ABQ5" s="125"/>
      <c r="ABR5" s="125"/>
      <c r="ABS5" s="125"/>
      <c r="ABT5" s="125"/>
      <c r="ABU5" s="125"/>
      <c r="ABV5" s="125"/>
      <c r="ABW5" s="125"/>
      <c r="ABX5" s="125"/>
      <c r="ABY5" s="125"/>
      <c r="ABZ5" s="125"/>
      <c r="ACA5" s="125"/>
      <c r="ACB5" s="125"/>
      <c r="ACC5" s="125"/>
      <c r="ACD5" s="125"/>
      <c r="ACE5" s="125"/>
      <c r="ACF5" s="125"/>
      <c r="ACG5" s="125"/>
      <c r="ACH5" s="125"/>
      <c r="ACI5" s="125"/>
      <c r="ACJ5" s="125"/>
      <c r="ACK5" s="125"/>
      <c r="ACL5" s="125"/>
      <c r="ACM5" s="125"/>
      <c r="ACN5" s="125"/>
      <c r="ACO5" s="125"/>
      <c r="ACP5" s="125"/>
      <c r="ACQ5" s="125"/>
      <c r="ACR5" s="125"/>
      <c r="ACS5" s="125"/>
      <c r="ACT5" s="125"/>
      <c r="ACU5" s="125"/>
      <c r="ACV5" s="125"/>
      <c r="ACW5" s="125"/>
      <c r="ACX5" s="125"/>
      <c r="ACY5" s="125"/>
      <c r="ACZ5" s="125"/>
      <c r="ADA5" s="125"/>
      <c r="ADB5" s="125"/>
      <c r="ADC5" s="125"/>
      <c r="ADD5" s="125"/>
      <c r="ADE5" s="125"/>
      <c r="ADF5" s="125"/>
      <c r="ADG5" s="125"/>
      <c r="ADH5" s="125"/>
      <c r="ADI5" s="125"/>
      <c r="ADJ5" s="125"/>
      <c r="ADK5" s="125"/>
      <c r="ADL5" s="125"/>
      <c r="ADM5" s="125"/>
      <c r="ADN5" s="125"/>
      <c r="ADO5" s="125"/>
      <c r="ADP5" s="125"/>
      <c r="ADQ5" s="125"/>
      <c r="ADR5" s="125"/>
      <c r="ADS5" s="125"/>
      <c r="ADT5" s="125"/>
      <c r="ADU5" s="125"/>
      <c r="ADV5" s="125"/>
      <c r="ADW5" s="125"/>
      <c r="ADX5" s="125"/>
      <c r="ADY5" s="125"/>
      <c r="ADZ5" s="125"/>
      <c r="AEA5" s="125"/>
      <c r="AEB5" s="125"/>
      <c r="AEC5" s="125"/>
      <c r="AED5" s="125"/>
      <c r="AEE5" s="125"/>
      <c r="AEF5" s="125"/>
      <c r="AEG5" s="125"/>
      <c r="AEH5" s="125"/>
      <c r="AEI5" s="125"/>
      <c r="AEJ5" s="125"/>
      <c r="AEK5" s="125"/>
      <c r="AEL5" s="125"/>
      <c r="AEM5" s="125"/>
      <c r="AEN5" s="125"/>
      <c r="AEO5" s="125"/>
      <c r="AEP5" s="125"/>
      <c r="AEQ5" s="125"/>
      <c r="AER5" s="125"/>
      <c r="AES5" s="125"/>
      <c r="AET5" s="125"/>
      <c r="AEU5" s="125"/>
      <c r="AEV5" s="125"/>
      <c r="AEW5" s="125"/>
      <c r="AEX5" s="125"/>
      <c r="AEY5" s="125"/>
      <c r="AEZ5" s="125"/>
      <c r="AFA5" s="125"/>
      <c r="AFB5" s="125"/>
      <c r="AFC5" s="125"/>
      <c r="AFD5" s="125"/>
      <c r="AFE5" s="125"/>
      <c r="AFF5" s="125"/>
      <c r="AFG5" s="125"/>
      <c r="AFH5" s="125"/>
      <c r="AFI5" s="125"/>
      <c r="AFJ5" s="125"/>
      <c r="AFK5" s="125"/>
      <c r="AFL5" s="125"/>
      <c r="AFM5" s="125"/>
      <c r="AFN5" s="125"/>
      <c r="AFO5" s="125"/>
      <c r="AFP5" s="125"/>
      <c r="AFQ5" s="125"/>
      <c r="AFR5" s="125"/>
      <c r="AFS5" s="125"/>
      <c r="AFT5" s="125"/>
      <c r="AFU5" s="125"/>
      <c r="AFV5" s="125"/>
      <c r="AFW5" s="125"/>
      <c r="AFX5" s="125"/>
      <c r="AFY5" s="125"/>
      <c r="AFZ5" s="125"/>
      <c r="AGA5" s="125"/>
      <c r="AGB5" s="125"/>
      <c r="AGC5" s="125"/>
      <c r="AGD5" s="125"/>
      <c r="AGE5" s="125"/>
      <c r="AGF5" s="125"/>
      <c r="AGG5" s="125"/>
      <c r="AGH5" s="125"/>
      <c r="AGI5" s="125"/>
      <c r="AGJ5" s="125"/>
      <c r="AGK5" s="125"/>
      <c r="AGL5" s="125"/>
      <c r="AGM5" s="125"/>
      <c r="AGN5" s="125"/>
      <c r="AGO5" s="125"/>
      <c r="AGP5" s="125"/>
      <c r="AGQ5" s="125"/>
      <c r="AGR5" s="125"/>
      <c r="AGS5" s="125"/>
      <c r="AGT5" s="125"/>
      <c r="AGU5" s="125"/>
      <c r="AGV5" s="125"/>
      <c r="AGW5" s="125"/>
      <c r="AGX5" s="125"/>
      <c r="AGY5" s="125"/>
      <c r="AGZ5" s="125"/>
      <c r="AHA5" s="125"/>
      <c r="AHB5" s="125"/>
      <c r="AHC5" s="125"/>
      <c r="AHD5" s="125"/>
      <c r="AHE5" s="125"/>
      <c r="AHF5" s="125"/>
      <c r="AHG5" s="125"/>
      <c r="AHH5" s="125"/>
      <c r="AHI5" s="125"/>
      <c r="AHJ5" s="125"/>
      <c r="AHK5" s="125"/>
      <c r="AHL5" s="125"/>
      <c r="AHM5" s="125"/>
      <c r="AHN5" s="125"/>
      <c r="AHO5" s="125"/>
      <c r="AHP5" s="125"/>
      <c r="AHQ5" s="125"/>
      <c r="AHR5" s="125"/>
      <c r="AHS5" s="125"/>
      <c r="AHT5" s="125"/>
      <c r="AHU5" s="125"/>
      <c r="AHV5" s="125"/>
      <c r="AHW5" s="125"/>
      <c r="AHX5" s="125"/>
      <c r="AHY5" s="125"/>
      <c r="AHZ5" s="125"/>
      <c r="AIA5" s="125"/>
      <c r="AIB5" s="125"/>
      <c r="AIC5" s="125"/>
      <c r="AID5" s="125"/>
      <c r="AIE5" s="125"/>
      <c r="AIF5" s="125"/>
      <c r="AIG5" s="125"/>
      <c r="AIH5" s="125"/>
      <c r="AII5" s="125"/>
      <c r="AIJ5" s="125"/>
      <c r="AIK5" s="125"/>
      <c r="AIL5" s="125"/>
      <c r="AIM5" s="125"/>
      <c r="AIN5" s="125"/>
      <c r="AIO5" s="125"/>
      <c r="AIP5" s="125"/>
      <c r="AIQ5" s="125"/>
      <c r="AIR5" s="125"/>
      <c r="AIS5" s="125"/>
      <c r="AIT5" s="125"/>
      <c r="AIU5" s="125"/>
      <c r="AIV5" s="125"/>
      <c r="AIW5" s="125"/>
      <c r="AIX5" s="125"/>
      <c r="AIY5" s="125"/>
      <c r="AIZ5" s="125"/>
      <c r="AJA5" s="125"/>
      <c r="AJB5" s="125"/>
      <c r="AJC5" s="125"/>
      <c r="AJD5" s="125"/>
      <c r="AJE5" s="125"/>
      <c r="AJF5" s="125"/>
      <c r="AJG5" s="125"/>
      <c r="AJH5" s="125"/>
      <c r="AJI5" s="125"/>
      <c r="AJJ5" s="125"/>
      <c r="AJK5" s="125"/>
      <c r="AJL5" s="125"/>
      <c r="AJM5" s="125"/>
      <c r="AJN5" s="125"/>
      <c r="AJO5" s="125"/>
      <c r="AJP5" s="125"/>
      <c r="AJQ5" s="125"/>
      <c r="AJR5" s="125"/>
      <c r="AJS5" s="125"/>
      <c r="AJT5" s="125"/>
      <c r="AJU5" s="125"/>
      <c r="AJV5" s="125"/>
      <c r="AJW5" s="125"/>
      <c r="AJX5" s="125"/>
      <c r="AJY5" s="125"/>
      <c r="AJZ5" s="125"/>
      <c r="AKA5" s="125"/>
      <c r="AKB5" s="125"/>
      <c r="AKC5" s="125"/>
      <c r="AKD5" s="125"/>
      <c r="AKE5" s="125"/>
      <c r="AKF5" s="125"/>
      <c r="AKG5" s="125"/>
      <c r="AKH5" s="125"/>
      <c r="AKI5" s="125"/>
      <c r="AKJ5" s="125"/>
      <c r="AKK5" s="125"/>
      <c r="AKL5" s="125"/>
      <c r="AKM5" s="125"/>
      <c r="AKN5" s="125"/>
      <c r="AKO5" s="125"/>
      <c r="AKP5" s="125"/>
      <c r="AKQ5" s="125"/>
      <c r="AKR5" s="125"/>
      <c r="AKS5" s="125"/>
      <c r="AKT5" s="125"/>
      <c r="AKU5" s="125"/>
      <c r="AKV5" s="125"/>
      <c r="AKW5" s="125"/>
      <c r="AKX5" s="125"/>
      <c r="AKY5" s="125"/>
      <c r="AKZ5" s="125"/>
      <c r="ALA5" s="125"/>
      <c r="ALB5" s="125"/>
      <c r="ALC5" s="125"/>
      <c r="ALD5" s="125"/>
      <c r="ALE5" s="125"/>
      <c r="ALF5" s="125"/>
      <c r="ALG5" s="125"/>
      <c r="ALH5" s="125"/>
      <c r="ALI5" s="125"/>
      <c r="ALJ5" s="125"/>
      <c r="ALK5" s="125"/>
      <c r="ALL5" s="125"/>
      <c r="ALM5" s="125"/>
      <c r="ALN5" s="125"/>
      <c r="ALO5" s="125"/>
      <c r="ALP5" s="125"/>
      <c r="ALQ5" s="125"/>
      <c r="ALR5" s="125"/>
      <c r="ALS5" s="125"/>
      <c r="ALT5" s="125"/>
      <c r="ALU5" s="125"/>
      <c r="ALV5" s="125"/>
      <c r="ALW5" s="125"/>
      <c r="ALX5" s="125"/>
      <c r="ALY5" s="125"/>
      <c r="ALZ5" s="125"/>
      <c r="AMA5" s="125"/>
      <c r="AMB5" s="125"/>
      <c r="AMC5" s="125"/>
      <c r="AMD5" s="125"/>
      <c r="AME5" s="125"/>
      <c r="AMF5" s="125"/>
      <c r="AMG5" s="125"/>
      <c r="AMH5" s="125"/>
      <c r="AMI5" s="125"/>
      <c r="AMJ5" s="125"/>
    </row>
    <row r="6" spans="1:1024" customFormat="1">
      <c r="A6" s="1" t="s">
        <v>382</v>
      </c>
      <c r="B6" s="213" t="s">
        <v>22</v>
      </c>
      <c r="C6" s="145">
        <f>COUNT('GREECE Ret'!B43:B289)</f>
        <v>235</v>
      </c>
      <c r="D6" s="145">
        <f>COUNT('GREECE Ret'!C43:C289)</f>
        <v>235</v>
      </c>
      <c r="E6" s="145">
        <f>COUNT('GREECE Ret'!D43:D289)</f>
        <v>235</v>
      </c>
      <c r="F6" s="145">
        <f>COUNT('GREECE Ret'!E43:E289)</f>
        <v>235</v>
      </c>
      <c r="G6" s="145">
        <f>COUNT('GREECE Ret'!F43:F289)</f>
        <v>236</v>
      </c>
      <c r="H6" s="145">
        <f>COUNT('GREECE Ret'!G43:G289)</f>
        <v>236</v>
      </c>
      <c r="I6" s="145">
        <f>COUNT('GREECE Ret'!H43:H289)</f>
        <v>236</v>
      </c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5"/>
      <c r="OC6" s="125"/>
      <c r="OD6" s="125"/>
      <c r="OE6" s="125"/>
      <c r="OF6" s="125"/>
      <c r="OG6" s="125"/>
      <c r="OH6" s="125"/>
      <c r="OI6" s="125"/>
      <c r="OJ6" s="125"/>
      <c r="OK6" s="125"/>
      <c r="OL6" s="125"/>
      <c r="OM6" s="125"/>
      <c r="ON6" s="125"/>
      <c r="OO6" s="125"/>
      <c r="OP6" s="125"/>
      <c r="OQ6" s="125"/>
      <c r="OR6" s="125"/>
      <c r="OS6" s="125"/>
      <c r="OT6" s="125"/>
      <c r="OU6" s="125"/>
      <c r="OV6" s="125"/>
      <c r="OW6" s="125"/>
      <c r="OX6" s="125"/>
      <c r="OY6" s="125"/>
      <c r="OZ6" s="125"/>
      <c r="PA6" s="125"/>
      <c r="PB6" s="125"/>
      <c r="PC6" s="125"/>
      <c r="PD6" s="125"/>
      <c r="PE6" s="125"/>
      <c r="PF6" s="125"/>
      <c r="PG6" s="125"/>
      <c r="PH6" s="125"/>
      <c r="PI6" s="125"/>
      <c r="PJ6" s="125"/>
      <c r="PK6" s="125"/>
      <c r="PL6" s="125"/>
      <c r="PM6" s="125"/>
      <c r="PN6" s="125"/>
      <c r="PO6" s="125"/>
      <c r="PP6" s="125"/>
      <c r="PQ6" s="125"/>
      <c r="PR6" s="125"/>
      <c r="PS6" s="125"/>
      <c r="PT6" s="125"/>
      <c r="PU6" s="125"/>
      <c r="PV6" s="125"/>
      <c r="PW6" s="125"/>
      <c r="PX6" s="125"/>
      <c r="PY6" s="125"/>
      <c r="PZ6" s="125"/>
      <c r="QA6" s="125"/>
      <c r="QB6" s="125"/>
      <c r="QC6" s="125"/>
      <c r="QD6" s="125"/>
      <c r="QE6" s="125"/>
      <c r="QF6" s="125"/>
      <c r="QG6" s="125"/>
      <c r="QH6" s="125"/>
      <c r="QI6" s="125"/>
      <c r="QJ6" s="125"/>
      <c r="QK6" s="125"/>
      <c r="QL6" s="125"/>
      <c r="QM6" s="125"/>
      <c r="QN6" s="125"/>
      <c r="QO6" s="125"/>
      <c r="QP6" s="125"/>
      <c r="QQ6" s="125"/>
      <c r="QR6" s="125"/>
      <c r="QS6" s="125"/>
      <c r="QT6" s="125"/>
      <c r="QU6" s="125"/>
      <c r="QV6" s="125"/>
      <c r="QW6" s="125"/>
      <c r="QX6" s="125"/>
      <c r="QY6" s="125"/>
      <c r="QZ6" s="125"/>
      <c r="RA6" s="125"/>
      <c r="RB6" s="125"/>
      <c r="RC6" s="125"/>
      <c r="RD6" s="125"/>
      <c r="RE6" s="125"/>
      <c r="RF6" s="125"/>
      <c r="RG6" s="125"/>
      <c r="RH6" s="125"/>
      <c r="RI6" s="125"/>
      <c r="RJ6" s="125"/>
      <c r="RK6" s="125"/>
      <c r="RL6" s="125"/>
      <c r="RM6" s="125"/>
      <c r="RN6" s="125"/>
      <c r="RO6" s="125"/>
      <c r="RP6" s="125"/>
      <c r="RQ6" s="125"/>
      <c r="RR6" s="125"/>
      <c r="RS6" s="125"/>
      <c r="RT6" s="125"/>
      <c r="RU6" s="125"/>
      <c r="RV6" s="125"/>
      <c r="RW6" s="125"/>
      <c r="RX6" s="125"/>
      <c r="RY6" s="125"/>
      <c r="RZ6" s="125"/>
      <c r="SA6" s="125"/>
      <c r="SB6" s="125"/>
      <c r="SC6" s="125"/>
      <c r="SD6" s="125"/>
      <c r="SE6" s="125"/>
      <c r="SF6" s="125"/>
      <c r="SG6" s="125"/>
      <c r="SH6" s="125"/>
      <c r="SI6" s="125"/>
      <c r="SJ6" s="125"/>
      <c r="SK6" s="125"/>
      <c r="SL6" s="125"/>
      <c r="SM6" s="125"/>
      <c r="SN6" s="125"/>
      <c r="SO6" s="125"/>
      <c r="SP6" s="125"/>
      <c r="SQ6" s="125"/>
      <c r="SR6" s="125"/>
      <c r="SS6" s="125"/>
      <c r="ST6" s="125"/>
      <c r="SU6" s="125"/>
      <c r="SV6" s="125"/>
      <c r="SW6" s="125"/>
      <c r="SX6" s="125"/>
      <c r="SY6" s="125"/>
      <c r="SZ6" s="125"/>
      <c r="TA6" s="125"/>
      <c r="TB6" s="125"/>
      <c r="TC6" s="125"/>
      <c r="TD6" s="125"/>
      <c r="TE6" s="125"/>
      <c r="TF6" s="125"/>
      <c r="TG6" s="125"/>
      <c r="TH6" s="125"/>
      <c r="TI6" s="125"/>
      <c r="TJ6" s="125"/>
      <c r="TK6" s="125"/>
      <c r="TL6" s="125"/>
      <c r="TM6" s="125"/>
      <c r="TN6" s="125"/>
      <c r="TO6" s="125"/>
      <c r="TP6" s="125"/>
      <c r="TQ6" s="125"/>
      <c r="TR6" s="125"/>
      <c r="TS6" s="125"/>
      <c r="TT6" s="125"/>
      <c r="TU6" s="125"/>
      <c r="TV6" s="125"/>
      <c r="TW6" s="125"/>
      <c r="TX6" s="125"/>
      <c r="TY6" s="125"/>
      <c r="TZ6" s="125"/>
      <c r="UA6" s="125"/>
      <c r="UB6" s="125"/>
      <c r="UC6" s="125"/>
      <c r="UD6" s="125"/>
      <c r="UE6" s="125"/>
      <c r="UF6" s="125"/>
      <c r="UG6" s="125"/>
      <c r="UH6" s="125"/>
      <c r="UI6" s="125"/>
      <c r="UJ6" s="125"/>
      <c r="UK6" s="125"/>
      <c r="UL6" s="125"/>
      <c r="UM6" s="125"/>
      <c r="UN6" s="125"/>
      <c r="UO6" s="125"/>
      <c r="UP6" s="125"/>
      <c r="UQ6" s="125"/>
      <c r="UR6" s="125"/>
      <c r="US6" s="125"/>
      <c r="UT6" s="125"/>
      <c r="UU6" s="125"/>
      <c r="UV6" s="125"/>
      <c r="UW6" s="125"/>
      <c r="UX6" s="125"/>
      <c r="UY6" s="125"/>
      <c r="UZ6" s="125"/>
      <c r="VA6" s="125"/>
      <c r="VB6" s="125"/>
      <c r="VC6" s="125"/>
      <c r="VD6" s="125"/>
      <c r="VE6" s="125"/>
      <c r="VF6" s="125"/>
      <c r="VG6" s="125"/>
      <c r="VH6" s="125"/>
      <c r="VI6" s="125"/>
      <c r="VJ6" s="125"/>
      <c r="VK6" s="125"/>
      <c r="VL6" s="125"/>
      <c r="VM6" s="125"/>
      <c r="VN6" s="125"/>
      <c r="VO6" s="125"/>
      <c r="VP6" s="125"/>
      <c r="VQ6" s="125"/>
      <c r="VR6" s="125"/>
      <c r="VS6" s="125"/>
      <c r="VT6" s="125"/>
      <c r="VU6" s="125"/>
      <c r="VV6" s="125"/>
      <c r="VW6" s="125"/>
      <c r="VX6" s="125"/>
      <c r="VY6" s="125"/>
      <c r="VZ6" s="125"/>
      <c r="WA6" s="125"/>
      <c r="WB6" s="125"/>
      <c r="WC6" s="125"/>
      <c r="WD6" s="125"/>
      <c r="WE6" s="125"/>
      <c r="WF6" s="125"/>
      <c r="WG6" s="125"/>
      <c r="WH6" s="125"/>
      <c r="WI6" s="125"/>
      <c r="WJ6" s="125"/>
      <c r="WK6" s="125"/>
      <c r="WL6" s="125"/>
      <c r="WM6" s="125"/>
      <c r="WN6" s="125"/>
      <c r="WO6" s="125"/>
      <c r="WP6" s="125"/>
      <c r="WQ6" s="125"/>
      <c r="WR6" s="125"/>
      <c r="WS6" s="125"/>
      <c r="WT6" s="125"/>
      <c r="WU6" s="125"/>
      <c r="WV6" s="125"/>
      <c r="WW6" s="125"/>
      <c r="WX6" s="125"/>
      <c r="WY6" s="125"/>
      <c r="WZ6" s="125"/>
      <c r="XA6" s="125"/>
      <c r="XB6" s="125"/>
      <c r="XC6" s="125"/>
      <c r="XD6" s="125"/>
      <c r="XE6" s="125"/>
      <c r="XF6" s="125"/>
      <c r="XG6" s="125"/>
      <c r="XH6" s="125"/>
      <c r="XI6" s="125"/>
      <c r="XJ6" s="125"/>
      <c r="XK6" s="125"/>
      <c r="XL6" s="125"/>
      <c r="XM6" s="125"/>
      <c r="XN6" s="125"/>
      <c r="XO6" s="125"/>
      <c r="XP6" s="125"/>
      <c r="XQ6" s="125"/>
      <c r="XR6" s="125"/>
      <c r="XS6" s="125"/>
      <c r="XT6" s="125"/>
      <c r="XU6" s="125"/>
      <c r="XV6" s="125"/>
      <c r="XW6" s="125"/>
      <c r="XX6" s="125"/>
      <c r="XY6" s="125"/>
      <c r="XZ6" s="125"/>
      <c r="YA6" s="125"/>
      <c r="YB6" s="125"/>
      <c r="YC6" s="125"/>
      <c r="YD6" s="125"/>
      <c r="YE6" s="125"/>
      <c r="YF6" s="125"/>
      <c r="YG6" s="125"/>
      <c r="YH6" s="125"/>
      <c r="YI6" s="125"/>
      <c r="YJ6" s="125"/>
      <c r="YK6" s="125"/>
      <c r="YL6" s="125"/>
      <c r="YM6" s="125"/>
      <c r="YN6" s="125"/>
      <c r="YO6" s="125"/>
      <c r="YP6" s="125"/>
      <c r="YQ6" s="125"/>
      <c r="YR6" s="125"/>
      <c r="YS6" s="125"/>
      <c r="YT6" s="125"/>
      <c r="YU6" s="125"/>
      <c r="YV6" s="125"/>
      <c r="YW6" s="125"/>
      <c r="YX6" s="125"/>
      <c r="YY6" s="125"/>
      <c r="YZ6" s="125"/>
      <c r="ZA6" s="125"/>
      <c r="ZB6" s="125"/>
      <c r="ZC6" s="125"/>
      <c r="ZD6" s="125"/>
      <c r="ZE6" s="125"/>
      <c r="ZF6" s="125"/>
      <c r="ZG6" s="125"/>
      <c r="ZH6" s="125"/>
      <c r="ZI6" s="125"/>
      <c r="ZJ6" s="125"/>
      <c r="ZK6" s="125"/>
      <c r="ZL6" s="125"/>
      <c r="ZM6" s="125"/>
      <c r="ZN6" s="125"/>
      <c r="ZO6" s="125"/>
      <c r="ZP6" s="125"/>
      <c r="ZQ6" s="125"/>
      <c r="ZR6" s="125"/>
      <c r="ZS6" s="125"/>
      <c r="ZT6" s="125"/>
      <c r="ZU6" s="125"/>
      <c r="ZV6" s="125"/>
      <c r="ZW6" s="125"/>
      <c r="ZX6" s="125"/>
      <c r="ZY6" s="125"/>
      <c r="ZZ6" s="125"/>
      <c r="AAA6" s="125"/>
      <c r="AAB6" s="125"/>
      <c r="AAC6" s="125"/>
      <c r="AAD6" s="125"/>
      <c r="AAE6" s="125"/>
      <c r="AAF6" s="125"/>
      <c r="AAG6" s="125"/>
      <c r="AAH6" s="125"/>
      <c r="AAI6" s="125"/>
      <c r="AAJ6" s="125"/>
      <c r="AAK6" s="125"/>
      <c r="AAL6" s="125"/>
      <c r="AAM6" s="125"/>
      <c r="AAN6" s="125"/>
      <c r="AAO6" s="125"/>
      <c r="AAP6" s="125"/>
      <c r="AAQ6" s="125"/>
      <c r="AAR6" s="125"/>
      <c r="AAS6" s="125"/>
      <c r="AAT6" s="125"/>
      <c r="AAU6" s="125"/>
      <c r="AAV6" s="125"/>
      <c r="AAW6" s="125"/>
      <c r="AAX6" s="125"/>
      <c r="AAY6" s="125"/>
      <c r="AAZ6" s="125"/>
      <c r="ABA6" s="125"/>
      <c r="ABB6" s="125"/>
      <c r="ABC6" s="125"/>
      <c r="ABD6" s="125"/>
      <c r="ABE6" s="125"/>
      <c r="ABF6" s="125"/>
      <c r="ABG6" s="125"/>
      <c r="ABH6" s="125"/>
      <c r="ABI6" s="125"/>
      <c r="ABJ6" s="125"/>
      <c r="ABK6" s="125"/>
      <c r="ABL6" s="125"/>
      <c r="ABM6" s="125"/>
      <c r="ABN6" s="125"/>
      <c r="ABO6" s="125"/>
      <c r="ABP6" s="125"/>
      <c r="ABQ6" s="125"/>
      <c r="ABR6" s="125"/>
      <c r="ABS6" s="125"/>
      <c r="ABT6" s="125"/>
      <c r="ABU6" s="125"/>
      <c r="ABV6" s="125"/>
      <c r="ABW6" s="125"/>
      <c r="ABX6" s="125"/>
      <c r="ABY6" s="125"/>
      <c r="ABZ6" s="125"/>
      <c r="ACA6" s="125"/>
      <c r="ACB6" s="125"/>
      <c r="ACC6" s="125"/>
      <c r="ACD6" s="125"/>
      <c r="ACE6" s="125"/>
      <c r="ACF6" s="125"/>
      <c r="ACG6" s="125"/>
      <c r="ACH6" s="125"/>
      <c r="ACI6" s="125"/>
      <c r="ACJ6" s="125"/>
      <c r="ACK6" s="125"/>
      <c r="ACL6" s="125"/>
      <c r="ACM6" s="125"/>
      <c r="ACN6" s="125"/>
      <c r="ACO6" s="125"/>
      <c r="ACP6" s="125"/>
      <c r="ACQ6" s="125"/>
      <c r="ACR6" s="125"/>
      <c r="ACS6" s="125"/>
      <c r="ACT6" s="125"/>
      <c r="ACU6" s="125"/>
      <c r="ACV6" s="125"/>
      <c r="ACW6" s="125"/>
      <c r="ACX6" s="125"/>
      <c r="ACY6" s="125"/>
      <c r="ACZ6" s="125"/>
      <c r="ADA6" s="125"/>
      <c r="ADB6" s="125"/>
      <c r="ADC6" s="125"/>
      <c r="ADD6" s="125"/>
      <c r="ADE6" s="125"/>
      <c r="ADF6" s="125"/>
      <c r="ADG6" s="125"/>
      <c r="ADH6" s="125"/>
      <c r="ADI6" s="125"/>
      <c r="ADJ6" s="125"/>
      <c r="ADK6" s="125"/>
      <c r="ADL6" s="125"/>
      <c r="ADM6" s="125"/>
      <c r="ADN6" s="125"/>
      <c r="ADO6" s="125"/>
      <c r="ADP6" s="125"/>
      <c r="ADQ6" s="125"/>
      <c r="ADR6" s="125"/>
      <c r="ADS6" s="125"/>
      <c r="ADT6" s="125"/>
      <c r="ADU6" s="125"/>
      <c r="ADV6" s="125"/>
      <c r="ADW6" s="125"/>
      <c r="ADX6" s="125"/>
      <c r="ADY6" s="125"/>
      <c r="ADZ6" s="125"/>
      <c r="AEA6" s="125"/>
      <c r="AEB6" s="125"/>
      <c r="AEC6" s="125"/>
      <c r="AED6" s="125"/>
      <c r="AEE6" s="125"/>
      <c r="AEF6" s="125"/>
      <c r="AEG6" s="125"/>
      <c r="AEH6" s="125"/>
      <c r="AEI6" s="125"/>
      <c r="AEJ6" s="125"/>
      <c r="AEK6" s="125"/>
      <c r="AEL6" s="125"/>
      <c r="AEM6" s="125"/>
      <c r="AEN6" s="125"/>
      <c r="AEO6" s="125"/>
      <c r="AEP6" s="125"/>
      <c r="AEQ6" s="125"/>
      <c r="AER6" s="125"/>
      <c r="AES6" s="125"/>
      <c r="AET6" s="125"/>
      <c r="AEU6" s="125"/>
      <c r="AEV6" s="125"/>
      <c r="AEW6" s="125"/>
      <c r="AEX6" s="125"/>
      <c r="AEY6" s="125"/>
      <c r="AEZ6" s="125"/>
      <c r="AFA6" s="125"/>
      <c r="AFB6" s="125"/>
      <c r="AFC6" s="125"/>
      <c r="AFD6" s="125"/>
      <c r="AFE6" s="125"/>
      <c r="AFF6" s="125"/>
      <c r="AFG6" s="125"/>
      <c r="AFH6" s="125"/>
      <c r="AFI6" s="125"/>
      <c r="AFJ6" s="125"/>
      <c r="AFK6" s="125"/>
      <c r="AFL6" s="125"/>
      <c r="AFM6" s="125"/>
      <c r="AFN6" s="125"/>
      <c r="AFO6" s="125"/>
      <c r="AFP6" s="125"/>
      <c r="AFQ6" s="125"/>
      <c r="AFR6" s="125"/>
      <c r="AFS6" s="125"/>
      <c r="AFT6" s="125"/>
      <c r="AFU6" s="125"/>
      <c r="AFV6" s="125"/>
      <c r="AFW6" s="125"/>
      <c r="AFX6" s="125"/>
      <c r="AFY6" s="125"/>
      <c r="AFZ6" s="125"/>
      <c r="AGA6" s="125"/>
      <c r="AGB6" s="125"/>
      <c r="AGC6" s="125"/>
      <c r="AGD6" s="125"/>
      <c r="AGE6" s="125"/>
      <c r="AGF6" s="125"/>
      <c r="AGG6" s="125"/>
      <c r="AGH6" s="125"/>
      <c r="AGI6" s="125"/>
      <c r="AGJ6" s="125"/>
      <c r="AGK6" s="125"/>
      <c r="AGL6" s="125"/>
      <c r="AGM6" s="125"/>
      <c r="AGN6" s="125"/>
      <c r="AGO6" s="125"/>
      <c r="AGP6" s="125"/>
      <c r="AGQ6" s="125"/>
      <c r="AGR6" s="125"/>
      <c r="AGS6" s="125"/>
      <c r="AGT6" s="125"/>
      <c r="AGU6" s="125"/>
      <c r="AGV6" s="125"/>
      <c r="AGW6" s="125"/>
      <c r="AGX6" s="125"/>
      <c r="AGY6" s="125"/>
      <c r="AGZ6" s="125"/>
      <c r="AHA6" s="125"/>
      <c r="AHB6" s="125"/>
      <c r="AHC6" s="125"/>
      <c r="AHD6" s="125"/>
      <c r="AHE6" s="125"/>
      <c r="AHF6" s="125"/>
      <c r="AHG6" s="125"/>
      <c r="AHH6" s="125"/>
      <c r="AHI6" s="125"/>
      <c r="AHJ6" s="125"/>
      <c r="AHK6" s="125"/>
      <c r="AHL6" s="125"/>
      <c r="AHM6" s="125"/>
      <c r="AHN6" s="125"/>
      <c r="AHO6" s="125"/>
      <c r="AHP6" s="125"/>
      <c r="AHQ6" s="125"/>
      <c r="AHR6" s="125"/>
      <c r="AHS6" s="125"/>
      <c r="AHT6" s="125"/>
      <c r="AHU6" s="125"/>
      <c r="AHV6" s="125"/>
      <c r="AHW6" s="125"/>
      <c r="AHX6" s="125"/>
      <c r="AHY6" s="125"/>
      <c r="AHZ6" s="125"/>
      <c r="AIA6" s="125"/>
      <c r="AIB6" s="125"/>
      <c r="AIC6" s="125"/>
      <c r="AID6" s="125"/>
      <c r="AIE6" s="125"/>
      <c r="AIF6" s="125"/>
      <c r="AIG6" s="125"/>
      <c r="AIH6" s="125"/>
      <c r="AII6" s="125"/>
      <c r="AIJ6" s="125"/>
      <c r="AIK6" s="125"/>
      <c r="AIL6" s="125"/>
      <c r="AIM6" s="125"/>
      <c r="AIN6" s="125"/>
      <c r="AIO6" s="125"/>
      <c r="AIP6" s="125"/>
      <c r="AIQ6" s="125"/>
      <c r="AIR6" s="125"/>
      <c r="AIS6" s="125"/>
      <c r="AIT6" s="125"/>
      <c r="AIU6" s="125"/>
      <c r="AIV6" s="125"/>
      <c r="AIW6" s="125"/>
      <c r="AIX6" s="125"/>
      <c r="AIY6" s="125"/>
      <c r="AIZ6" s="125"/>
      <c r="AJA6" s="125"/>
      <c r="AJB6" s="125"/>
      <c r="AJC6" s="125"/>
      <c r="AJD6" s="125"/>
      <c r="AJE6" s="125"/>
      <c r="AJF6" s="125"/>
      <c r="AJG6" s="125"/>
      <c r="AJH6" s="125"/>
      <c r="AJI6" s="125"/>
      <c r="AJJ6" s="125"/>
      <c r="AJK6" s="125"/>
      <c r="AJL6" s="125"/>
      <c r="AJM6" s="125"/>
      <c r="AJN6" s="125"/>
      <c r="AJO6" s="125"/>
      <c r="AJP6" s="125"/>
      <c r="AJQ6" s="125"/>
      <c r="AJR6" s="125"/>
      <c r="AJS6" s="125"/>
      <c r="AJT6" s="125"/>
      <c r="AJU6" s="125"/>
      <c r="AJV6" s="125"/>
      <c r="AJW6" s="125"/>
      <c r="AJX6" s="125"/>
      <c r="AJY6" s="125"/>
      <c r="AJZ6" s="125"/>
      <c r="AKA6" s="125"/>
      <c r="AKB6" s="125"/>
      <c r="AKC6" s="125"/>
      <c r="AKD6" s="125"/>
      <c r="AKE6" s="125"/>
      <c r="AKF6" s="125"/>
      <c r="AKG6" s="125"/>
      <c r="AKH6" s="125"/>
      <c r="AKI6" s="125"/>
      <c r="AKJ6" s="125"/>
      <c r="AKK6" s="125"/>
      <c r="AKL6" s="125"/>
      <c r="AKM6" s="125"/>
      <c r="AKN6" s="125"/>
      <c r="AKO6" s="125"/>
      <c r="AKP6" s="125"/>
      <c r="AKQ6" s="125"/>
      <c r="AKR6" s="125"/>
      <c r="AKS6" s="125"/>
      <c r="AKT6" s="125"/>
      <c r="AKU6" s="125"/>
      <c r="AKV6" s="125"/>
      <c r="AKW6" s="125"/>
      <c r="AKX6" s="125"/>
      <c r="AKY6" s="125"/>
      <c r="AKZ6" s="125"/>
      <c r="ALA6" s="125"/>
      <c r="ALB6" s="125"/>
      <c r="ALC6" s="125"/>
      <c r="ALD6" s="125"/>
      <c r="ALE6" s="125"/>
      <c r="ALF6" s="125"/>
      <c r="ALG6" s="125"/>
      <c r="ALH6" s="125"/>
      <c r="ALI6" s="125"/>
      <c r="ALJ6" s="125"/>
      <c r="ALK6" s="125"/>
      <c r="ALL6" s="125"/>
      <c r="ALM6" s="125"/>
      <c r="ALN6" s="125"/>
      <c r="ALO6" s="125"/>
      <c r="ALP6" s="125"/>
      <c r="ALQ6" s="125"/>
      <c r="ALR6" s="125"/>
      <c r="ALS6" s="125"/>
      <c r="ALT6" s="125"/>
      <c r="ALU6" s="125"/>
      <c r="ALV6" s="125"/>
      <c r="ALW6" s="125"/>
      <c r="ALX6" s="125"/>
      <c r="ALY6" s="125"/>
      <c r="ALZ6" s="125"/>
      <c r="AMA6" s="125"/>
      <c r="AMB6" s="125"/>
      <c r="AMC6" s="125"/>
      <c r="AMD6" s="125"/>
      <c r="AME6" s="125"/>
      <c r="AMF6" s="125"/>
      <c r="AMG6" s="125"/>
      <c r="AMH6" s="125"/>
      <c r="AMI6" s="125"/>
      <c r="AMJ6" s="125"/>
    </row>
    <row r="7" spans="1:1024" customFormat="1">
      <c r="A7" s="363" t="s">
        <v>174</v>
      </c>
      <c r="B7" s="213" t="s">
        <v>383</v>
      </c>
      <c r="C7" s="391" t="e">
        <f>AVERAGE('GREECE Ret'!B43:B289)</f>
        <v>#NUM!</v>
      </c>
      <c r="D7" s="391" t="e">
        <f>AVERAGE('GREECE Ret'!C43:C289)</f>
        <v>#NUM!</v>
      </c>
      <c r="E7" s="391" t="e">
        <f>AVERAGE('GREECE Ret'!D43:D289)</f>
        <v>#NUM!</v>
      </c>
      <c r="F7" s="391" t="e">
        <f>AVERAGE('GREECE Ret'!E43:E289)</f>
        <v>#NUM!</v>
      </c>
      <c r="G7" s="391" t="e">
        <f>AVERAGE('GREECE Ret'!F43:F289)</f>
        <v>#NUM!</v>
      </c>
      <c r="H7" s="391" t="e">
        <f>AVERAGE('GREECE Ret'!G43:G289)</f>
        <v>#NUM!</v>
      </c>
      <c r="I7" s="391" t="e">
        <f>AVERAGE('GREECE Ret'!H43:H289)</f>
        <v>#NUM!</v>
      </c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5"/>
      <c r="OS7" s="125"/>
      <c r="OT7" s="125"/>
      <c r="OU7" s="125"/>
      <c r="OV7" s="125"/>
      <c r="OW7" s="125"/>
      <c r="OX7" s="125"/>
      <c r="OY7" s="125"/>
      <c r="OZ7" s="125"/>
      <c r="PA7" s="125"/>
      <c r="PB7" s="125"/>
      <c r="PC7" s="125"/>
      <c r="PD7" s="125"/>
      <c r="PE7" s="125"/>
      <c r="PF7" s="125"/>
      <c r="PG7" s="125"/>
      <c r="PH7" s="125"/>
      <c r="PI7" s="125"/>
      <c r="PJ7" s="125"/>
      <c r="PK7" s="125"/>
      <c r="PL7" s="125"/>
      <c r="PM7" s="125"/>
      <c r="PN7" s="125"/>
      <c r="PO7" s="125"/>
      <c r="PP7" s="125"/>
      <c r="PQ7" s="125"/>
      <c r="PR7" s="125"/>
      <c r="PS7" s="125"/>
      <c r="PT7" s="125"/>
      <c r="PU7" s="125"/>
      <c r="PV7" s="125"/>
      <c r="PW7" s="125"/>
      <c r="PX7" s="125"/>
      <c r="PY7" s="125"/>
      <c r="PZ7" s="125"/>
      <c r="QA7" s="125"/>
      <c r="QB7" s="125"/>
      <c r="QC7" s="125"/>
      <c r="QD7" s="125"/>
      <c r="QE7" s="125"/>
      <c r="QF7" s="125"/>
      <c r="QG7" s="125"/>
      <c r="QH7" s="125"/>
      <c r="QI7" s="125"/>
      <c r="QJ7" s="125"/>
      <c r="QK7" s="125"/>
      <c r="QL7" s="125"/>
      <c r="QM7" s="125"/>
      <c r="QN7" s="125"/>
      <c r="QO7" s="125"/>
      <c r="QP7" s="125"/>
      <c r="QQ7" s="125"/>
      <c r="QR7" s="125"/>
      <c r="QS7" s="125"/>
      <c r="QT7" s="125"/>
      <c r="QU7" s="125"/>
      <c r="QV7" s="125"/>
      <c r="QW7" s="125"/>
      <c r="QX7" s="125"/>
      <c r="QY7" s="125"/>
      <c r="QZ7" s="125"/>
      <c r="RA7" s="125"/>
      <c r="RB7" s="125"/>
      <c r="RC7" s="125"/>
      <c r="RD7" s="125"/>
      <c r="RE7" s="125"/>
      <c r="RF7" s="125"/>
      <c r="RG7" s="125"/>
      <c r="RH7" s="125"/>
      <c r="RI7" s="125"/>
      <c r="RJ7" s="125"/>
      <c r="RK7" s="125"/>
      <c r="RL7" s="125"/>
      <c r="RM7" s="125"/>
      <c r="RN7" s="125"/>
      <c r="RO7" s="125"/>
      <c r="RP7" s="125"/>
      <c r="RQ7" s="125"/>
      <c r="RR7" s="125"/>
      <c r="RS7" s="125"/>
      <c r="RT7" s="125"/>
      <c r="RU7" s="125"/>
      <c r="RV7" s="125"/>
      <c r="RW7" s="125"/>
      <c r="RX7" s="125"/>
      <c r="RY7" s="125"/>
      <c r="RZ7" s="125"/>
      <c r="SA7" s="125"/>
      <c r="SB7" s="125"/>
      <c r="SC7" s="125"/>
      <c r="SD7" s="125"/>
      <c r="SE7" s="125"/>
      <c r="SF7" s="125"/>
      <c r="SG7" s="125"/>
      <c r="SH7" s="125"/>
      <c r="SI7" s="125"/>
      <c r="SJ7" s="125"/>
      <c r="SK7" s="125"/>
      <c r="SL7" s="125"/>
      <c r="SM7" s="125"/>
      <c r="SN7" s="125"/>
      <c r="SO7" s="125"/>
      <c r="SP7" s="125"/>
      <c r="SQ7" s="125"/>
      <c r="SR7" s="125"/>
      <c r="SS7" s="125"/>
      <c r="ST7" s="125"/>
      <c r="SU7" s="125"/>
      <c r="SV7" s="125"/>
      <c r="SW7" s="125"/>
      <c r="SX7" s="125"/>
      <c r="SY7" s="125"/>
      <c r="SZ7" s="125"/>
      <c r="TA7" s="125"/>
      <c r="TB7" s="125"/>
      <c r="TC7" s="125"/>
      <c r="TD7" s="125"/>
      <c r="TE7" s="125"/>
      <c r="TF7" s="125"/>
      <c r="TG7" s="125"/>
      <c r="TH7" s="125"/>
      <c r="TI7" s="125"/>
      <c r="TJ7" s="125"/>
      <c r="TK7" s="125"/>
      <c r="TL7" s="125"/>
      <c r="TM7" s="125"/>
      <c r="TN7" s="125"/>
      <c r="TO7" s="125"/>
      <c r="TP7" s="125"/>
      <c r="TQ7" s="125"/>
      <c r="TR7" s="125"/>
      <c r="TS7" s="125"/>
      <c r="TT7" s="125"/>
      <c r="TU7" s="125"/>
      <c r="TV7" s="125"/>
      <c r="TW7" s="125"/>
      <c r="TX7" s="125"/>
      <c r="TY7" s="125"/>
      <c r="TZ7" s="125"/>
      <c r="UA7" s="125"/>
      <c r="UB7" s="125"/>
      <c r="UC7" s="125"/>
      <c r="UD7" s="125"/>
      <c r="UE7" s="125"/>
      <c r="UF7" s="125"/>
      <c r="UG7" s="125"/>
      <c r="UH7" s="125"/>
      <c r="UI7" s="125"/>
      <c r="UJ7" s="125"/>
      <c r="UK7" s="125"/>
      <c r="UL7" s="125"/>
      <c r="UM7" s="125"/>
      <c r="UN7" s="125"/>
      <c r="UO7" s="125"/>
      <c r="UP7" s="125"/>
      <c r="UQ7" s="125"/>
      <c r="UR7" s="125"/>
      <c r="US7" s="125"/>
      <c r="UT7" s="125"/>
      <c r="UU7" s="125"/>
      <c r="UV7" s="125"/>
      <c r="UW7" s="125"/>
      <c r="UX7" s="125"/>
      <c r="UY7" s="125"/>
      <c r="UZ7" s="125"/>
      <c r="VA7" s="125"/>
      <c r="VB7" s="125"/>
      <c r="VC7" s="125"/>
      <c r="VD7" s="125"/>
      <c r="VE7" s="125"/>
      <c r="VF7" s="125"/>
      <c r="VG7" s="125"/>
      <c r="VH7" s="125"/>
      <c r="VI7" s="125"/>
      <c r="VJ7" s="125"/>
      <c r="VK7" s="125"/>
      <c r="VL7" s="125"/>
      <c r="VM7" s="125"/>
      <c r="VN7" s="125"/>
      <c r="VO7" s="125"/>
      <c r="VP7" s="125"/>
      <c r="VQ7" s="125"/>
      <c r="VR7" s="125"/>
      <c r="VS7" s="125"/>
      <c r="VT7" s="125"/>
      <c r="VU7" s="125"/>
      <c r="VV7" s="125"/>
      <c r="VW7" s="125"/>
      <c r="VX7" s="125"/>
      <c r="VY7" s="125"/>
      <c r="VZ7" s="125"/>
      <c r="WA7" s="125"/>
      <c r="WB7" s="125"/>
      <c r="WC7" s="125"/>
      <c r="WD7" s="125"/>
      <c r="WE7" s="125"/>
      <c r="WF7" s="125"/>
      <c r="WG7" s="125"/>
      <c r="WH7" s="125"/>
      <c r="WI7" s="125"/>
      <c r="WJ7" s="125"/>
      <c r="WK7" s="125"/>
      <c r="WL7" s="125"/>
      <c r="WM7" s="125"/>
      <c r="WN7" s="125"/>
      <c r="WO7" s="125"/>
      <c r="WP7" s="125"/>
      <c r="WQ7" s="125"/>
      <c r="WR7" s="125"/>
      <c r="WS7" s="125"/>
      <c r="WT7" s="125"/>
      <c r="WU7" s="125"/>
      <c r="WV7" s="125"/>
      <c r="WW7" s="125"/>
      <c r="WX7" s="125"/>
      <c r="WY7" s="125"/>
      <c r="WZ7" s="125"/>
      <c r="XA7" s="125"/>
      <c r="XB7" s="125"/>
      <c r="XC7" s="125"/>
      <c r="XD7" s="125"/>
      <c r="XE7" s="125"/>
      <c r="XF7" s="125"/>
      <c r="XG7" s="125"/>
      <c r="XH7" s="125"/>
      <c r="XI7" s="125"/>
      <c r="XJ7" s="125"/>
      <c r="XK7" s="125"/>
      <c r="XL7" s="125"/>
      <c r="XM7" s="125"/>
      <c r="XN7" s="125"/>
      <c r="XO7" s="125"/>
      <c r="XP7" s="125"/>
      <c r="XQ7" s="125"/>
      <c r="XR7" s="125"/>
      <c r="XS7" s="125"/>
      <c r="XT7" s="125"/>
      <c r="XU7" s="125"/>
      <c r="XV7" s="125"/>
      <c r="XW7" s="125"/>
      <c r="XX7" s="125"/>
      <c r="XY7" s="125"/>
      <c r="XZ7" s="125"/>
      <c r="YA7" s="125"/>
      <c r="YB7" s="125"/>
      <c r="YC7" s="125"/>
      <c r="YD7" s="125"/>
      <c r="YE7" s="125"/>
      <c r="YF7" s="125"/>
      <c r="YG7" s="125"/>
      <c r="YH7" s="125"/>
      <c r="YI7" s="125"/>
      <c r="YJ7" s="125"/>
      <c r="YK7" s="125"/>
      <c r="YL7" s="125"/>
      <c r="YM7" s="125"/>
      <c r="YN7" s="125"/>
      <c r="YO7" s="125"/>
      <c r="YP7" s="125"/>
      <c r="YQ7" s="125"/>
      <c r="YR7" s="125"/>
      <c r="YS7" s="125"/>
      <c r="YT7" s="125"/>
      <c r="YU7" s="125"/>
      <c r="YV7" s="125"/>
      <c r="YW7" s="125"/>
      <c r="YX7" s="125"/>
      <c r="YY7" s="125"/>
      <c r="YZ7" s="125"/>
      <c r="ZA7" s="125"/>
      <c r="ZB7" s="125"/>
      <c r="ZC7" s="125"/>
      <c r="ZD7" s="125"/>
      <c r="ZE7" s="125"/>
      <c r="ZF7" s="125"/>
      <c r="ZG7" s="125"/>
      <c r="ZH7" s="125"/>
      <c r="ZI7" s="125"/>
      <c r="ZJ7" s="125"/>
      <c r="ZK7" s="125"/>
      <c r="ZL7" s="125"/>
      <c r="ZM7" s="125"/>
      <c r="ZN7" s="125"/>
      <c r="ZO7" s="125"/>
      <c r="ZP7" s="125"/>
      <c r="ZQ7" s="125"/>
      <c r="ZR7" s="125"/>
      <c r="ZS7" s="125"/>
      <c r="ZT7" s="125"/>
      <c r="ZU7" s="125"/>
      <c r="ZV7" s="125"/>
      <c r="ZW7" s="125"/>
      <c r="ZX7" s="125"/>
      <c r="ZY7" s="125"/>
      <c r="ZZ7" s="125"/>
      <c r="AAA7" s="125"/>
      <c r="AAB7" s="125"/>
      <c r="AAC7" s="125"/>
      <c r="AAD7" s="125"/>
      <c r="AAE7" s="125"/>
      <c r="AAF7" s="125"/>
      <c r="AAG7" s="125"/>
      <c r="AAH7" s="125"/>
      <c r="AAI7" s="125"/>
      <c r="AAJ7" s="125"/>
      <c r="AAK7" s="125"/>
      <c r="AAL7" s="125"/>
      <c r="AAM7" s="125"/>
      <c r="AAN7" s="125"/>
      <c r="AAO7" s="125"/>
      <c r="AAP7" s="125"/>
      <c r="AAQ7" s="125"/>
      <c r="AAR7" s="125"/>
      <c r="AAS7" s="125"/>
      <c r="AAT7" s="125"/>
      <c r="AAU7" s="125"/>
      <c r="AAV7" s="125"/>
      <c r="AAW7" s="125"/>
      <c r="AAX7" s="125"/>
      <c r="AAY7" s="125"/>
      <c r="AAZ7" s="125"/>
      <c r="ABA7" s="125"/>
      <c r="ABB7" s="125"/>
      <c r="ABC7" s="125"/>
      <c r="ABD7" s="125"/>
      <c r="ABE7" s="125"/>
      <c r="ABF7" s="125"/>
      <c r="ABG7" s="125"/>
      <c r="ABH7" s="125"/>
      <c r="ABI7" s="125"/>
      <c r="ABJ7" s="125"/>
      <c r="ABK7" s="125"/>
      <c r="ABL7" s="125"/>
      <c r="ABM7" s="125"/>
      <c r="ABN7" s="125"/>
      <c r="ABO7" s="125"/>
      <c r="ABP7" s="125"/>
      <c r="ABQ7" s="125"/>
      <c r="ABR7" s="125"/>
      <c r="ABS7" s="125"/>
      <c r="ABT7" s="125"/>
      <c r="ABU7" s="125"/>
      <c r="ABV7" s="125"/>
      <c r="ABW7" s="125"/>
      <c r="ABX7" s="125"/>
      <c r="ABY7" s="125"/>
      <c r="ABZ7" s="125"/>
      <c r="ACA7" s="125"/>
      <c r="ACB7" s="125"/>
      <c r="ACC7" s="125"/>
      <c r="ACD7" s="125"/>
      <c r="ACE7" s="125"/>
      <c r="ACF7" s="125"/>
      <c r="ACG7" s="125"/>
      <c r="ACH7" s="125"/>
      <c r="ACI7" s="125"/>
      <c r="ACJ7" s="125"/>
      <c r="ACK7" s="125"/>
      <c r="ACL7" s="125"/>
      <c r="ACM7" s="125"/>
      <c r="ACN7" s="125"/>
      <c r="ACO7" s="125"/>
      <c r="ACP7" s="125"/>
      <c r="ACQ7" s="125"/>
      <c r="ACR7" s="125"/>
      <c r="ACS7" s="125"/>
      <c r="ACT7" s="125"/>
      <c r="ACU7" s="125"/>
      <c r="ACV7" s="125"/>
      <c r="ACW7" s="125"/>
      <c r="ACX7" s="125"/>
      <c r="ACY7" s="125"/>
      <c r="ACZ7" s="125"/>
      <c r="ADA7" s="125"/>
      <c r="ADB7" s="125"/>
      <c r="ADC7" s="125"/>
      <c r="ADD7" s="125"/>
      <c r="ADE7" s="125"/>
      <c r="ADF7" s="125"/>
      <c r="ADG7" s="125"/>
      <c r="ADH7" s="125"/>
      <c r="ADI7" s="125"/>
      <c r="ADJ7" s="125"/>
      <c r="ADK7" s="125"/>
      <c r="ADL7" s="125"/>
      <c r="ADM7" s="125"/>
      <c r="ADN7" s="125"/>
      <c r="ADO7" s="125"/>
      <c r="ADP7" s="125"/>
      <c r="ADQ7" s="125"/>
      <c r="ADR7" s="125"/>
      <c r="ADS7" s="125"/>
      <c r="ADT7" s="125"/>
      <c r="ADU7" s="125"/>
      <c r="ADV7" s="125"/>
      <c r="ADW7" s="125"/>
      <c r="ADX7" s="125"/>
      <c r="ADY7" s="125"/>
      <c r="ADZ7" s="125"/>
      <c r="AEA7" s="125"/>
      <c r="AEB7" s="125"/>
      <c r="AEC7" s="125"/>
      <c r="AED7" s="125"/>
      <c r="AEE7" s="125"/>
      <c r="AEF7" s="125"/>
      <c r="AEG7" s="125"/>
      <c r="AEH7" s="125"/>
      <c r="AEI7" s="125"/>
      <c r="AEJ7" s="125"/>
      <c r="AEK7" s="125"/>
      <c r="AEL7" s="125"/>
      <c r="AEM7" s="125"/>
      <c r="AEN7" s="125"/>
      <c r="AEO7" s="125"/>
      <c r="AEP7" s="125"/>
      <c r="AEQ7" s="125"/>
      <c r="AER7" s="125"/>
      <c r="AES7" s="125"/>
      <c r="AET7" s="125"/>
      <c r="AEU7" s="125"/>
      <c r="AEV7" s="125"/>
      <c r="AEW7" s="125"/>
      <c r="AEX7" s="125"/>
      <c r="AEY7" s="125"/>
      <c r="AEZ7" s="125"/>
      <c r="AFA7" s="125"/>
      <c r="AFB7" s="125"/>
      <c r="AFC7" s="125"/>
      <c r="AFD7" s="125"/>
      <c r="AFE7" s="125"/>
      <c r="AFF7" s="125"/>
      <c r="AFG7" s="125"/>
      <c r="AFH7" s="125"/>
      <c r="AFI7" s="125"/>
      <c r="AFJ7" s="125"/>
      <c r="AFK7" s="125"/>
      <c r="AFL7" s="125"/>
      <c r="AFM7" s="125"/>
      <c r="AFN7" s="125"/>
      <c r="AFO7" s="125"/>
      <c r="AFP7" s="125"/>
      <c r="AFQ7" s="125"/>
      <c r="AFR7" s="125"/>
      <c r="AFS7" s="125"/>
      <c r="AFT7" s="125"/>
      <c r="AFU7" s="125"/>
      <c r="AFV7" s="125"/>
      <c r="AFW7" s="125"/>
      <c r="AFX7" s="125"/>
      <c r="AFY7" s="125"/>
      <c r="AFZ7" s="125"/>
      <c r="AGA7" s="125"/>
      <c r="AGB7" s="125"/>
      <c r="AGC7" s="125"/>
      <c r="AGD7" s="125"/>
      <c r="AGE7" s="125"/>
      <c r="AGF7" s="125"/>
      <c r="AGG7" s="125"/>
      <c r="AGH7" s="125"/>
      <c r="AGI7" s="125"/>
      <c r="AGJ7" s="125"/>
      <c r="AGK7" s="125"/>
      <c r="AGL7" s="125"/>
      <c r="AGM7" s="125"/>
      <c r="AGN7" s="125"/>
      <c r="AGO7" s="125"/>
      <c r="AGP7" s="125"/>
      <c r="AGQ7" s="125"/>
      <c r="AGR7" s="125"/>
      <c r="AGS7" s="125"/>
      <c r="AGT7" s="125"/>
      <c r="AGU7" s="125"/>
      <c r="AGV7" s="125"/>
      <c r="AGW7" s="125"/>
      <c r="AGX7" s="125"/>
      <c r="AGY7" s="125"/>
      <c r="AGZ7" s="125"/>
      <c r="AHA7" s="125"/>
      <c r="AHB7" s="125"/>
      <c r="AHC7" s="125"/>
      <c r="AHD7" s="125"/>
      <c r="AHE7" s="125"/>
      <c r="AHF7" s="125"/>
      <c r="AHG7" s="125"/>
      <c r="AHH7" s="125"/>
      <c r="AHI7" s="125"/>
      <c r="AHJ7" s="125"/>
      <c r="AHK7" s="125"/>
      <c r="AHL7" s="125"/>
      <c r="AHM7" s="125"/>
      <c r="AHN7" s="125"/>
      <c r="AHO7" s="125"/>
      <c r="AHP7" s="125"/>
      <c r="AHQ7" s="125"/>
      <c r="AHR7" s="125"/>
      <c r="AHS7" s="125"/>
      <c r="AHT7" s="125"/>
      <c r="AHU7" s="125"/>
      <c r="AHV7" s="125"/>
      <c r="AHW7" s="125"/>
      <c r="AHX7" s="125"/>
      <c r="AHY7" s="125"/>
      <c r="AHZ7" s="125"/>
      <c r="AIA7" s="125"/>
      <c r="AIB7" s="125"/>
      <c r="AIC7" s="125"/>
      <c r="AID7" s="125"/>
      <c r="AIE7" s="125"/>
      <c r="AIF7" s="125"/>
      <c r="AIG7" s="125"/>
      <c r="AIH7" s="125"/>
      <c r="AII7" s="125"/>
      <c r="AIJ7" s="125"/>
      <c r="AIK7" s="125"/>
      <c r="AIL7" s="125"/>
      <c r="AIM7" s="125"/>
      <c r="AIN7" s="125"/>
      <c r="AIO7" s="125"/>
      <c r="AIP7" s="125"/>
      <c r="AIQ7" s="125"/>
      <c r="AIR7" s="125"/>
      <c r="AIS7" s="125"/>
      <c r="AIT7" s="125"/>
      <c r="AIU7" s="125"/>
      <c r="AIV7" s="125"/>
      <c r="AIW7" s="125"/>
      <c r="AIX7" s="125"/>
      <c r="AIY7" s="125"/>
      <c r="AIZ7" s="125"/>
      <c r="AJA7" s="125"/>
      <c r="AJB7" s="125"/>
      <c r="AJC7" s="125"/>
      <c r="AJD7" s="125"/>
      <c r="AJE7" s="125"/>
      <c r="AJF7" s="125"/>
      <c r="AJG7" s="125"/>
      <c r="AJH7" s="125"/>
      <c r="AJI7" s="125"/>
      <c r="AJJ7" s="125"/>
      <c r="AJK7" s="125"/>
      <c r="AJL7" s="125"/>
      <c r="AJM7" s="125"/>
      <c r="AJN7" s="125"/>
      <c r="AJO7" s="125"/>
      <c r="AJP7" s="125"/>
      <c r="AJQ7" s="125"/>
      <c r="AJR7" s="125"/>
      <c r="AJS7" s="125"/>
      <c r="AJT7" s="125"/>
      <c r="AJU7" s="125"/>
      <c r="AJV7" s="125"/>
      <c r="AJW7" s="125"/>
      <c r="AJX7" s="125"/>
      <c r="AJY7" s="125"/>
      <c r="AJZ7" s="125"/>
      <c r="AKA7" s="125"/>
      <c r="AKB7" s="125"/>
      <c r="AKC7" s="125"/>
      <c r="AKD7" s="125"/>
      <c r="AKE7" s="125"/>
      <c r="AKF7" s="125"/>
      <c r="AKG7" s="125"/>
      <c r="AKH7" s="125"/>
      <c r="AKI7" s="125"/>
      <c r="AKJ7" s="125"/>
      <c r="AKK7" s="125"/>
      <c r="AKL7" s="125"/>
      <c r="AKM7" s="125"/>
      <c r="AKN7" s="125"/>
      <c r="AKO7" s="125"/>
      <c r="AKP7" s="125"/>
      <c r="AKQ7" s="125"/>
      <c r="AKR7" s="125"/>
      <c r="AKS7" s="125"/>
      <c r="AKT7" s="125"/>
      <c r="AKU7" s="125"/>
      <c r="AKV7" s="125"/>
      <c r="AKW7" s="125"/>
      <c r="AKX7" s="125"/>
      <c r="AKY7" s="125"/>
      <c r="AKZ7" s="125"/>
      <c r="ALA7" s="125"/>
      <c r="ALB7" s="125"/>
      <c r="ALC7" s="125"/>
      <c r="ALD7" s="125"/>
      <c r="ALE7" s="125"/>
      <c r="ALF7" s="125"/>
      <c r="ALG7" s="125"/>
      <c r="ALH7" s="125"/>
      <c r="ALI7" s="125"/>
      <c r="ALJ7" s="125"/>
      <c r="ALK7" s="125"/>
      <c r="ALL7" s="125"/>
      <c r="ALM7" s="125"/>
      <c r="ALN7" s="125"/>
      <c r="ALO7" s="125"/>
      <c r="ALP7" s="125"/>
      <c r="ALQ7" s="125"/>
      <c r="ALR7" s="125"/>
      <c r="ALS7" s="125"/>
      <c r="ALT7" s="125"/>
      <c r="ALU7" s="125"/>
      <c r="ALV7" s="125"/>
      <c r="ALW7" s="125"/>
      <c r="ALX7" s="125"/>
      <c r="ALY7" s="125"/>
      <c r="ALZ7" s="125"/>
      <c r="AMA7" s="125"/>
      <c r="AMB7" s="125"/>
      <c r="AMC7" s="125"/>
      <c r="AMD7" s="125"/>
      <c r="AME7" s="125"/>
      <c r="AMF7" s="125"/>
      <c r="AMG7" s="125"/>
      <c r="AMH7" s="125"/>
      <c r="AMI7" s="125"/>
      <c r="AMJ7" s="125"/>
    </row>
    <row r="8" spans="1:1024" customFormat="1" ht="17.399999999999999">
      <c r="A8" t="s">
        <v>255</v>
      </c>
      <c r="B8" s="364" t="s">
        <v>256</v>
      </c>
      <c r="C8" s="209"/>
      <c r="D8" s="365" t="e">
        <f>INTERCEPT('GREECE Ret'!C43:C289,'GREECE Ret'!$B$43:$B$289)</f>
        <v>#NUM!</v>
      </c>
      <c r="E8" s="365" t="e">
        <f>INTERCEPT('GREECE Ret'!D43:D289,'GREECE Ret'!$B$43:$B$289)</f>
        <v>#NUM!</v>
      </c>
      <c r="F8" s="365" t="e">
        <f>INTERCEPT('GREECE Ret'!E43:E289,'GREECE Ret'!$B$43:$B$289)</f>
        <v>#NUM!</v>
      </c>
      <c r="G8" s="365" t="e">
        <f>INTERCEPT('GREECE Ret'!F43:F289,'GREECE Ret'!$B$43:$B$289)</f>
        <v>#NUM!</v>
      </c>
      <c r="H8" s="365" t="e">
        <f>INTERCEPT('GREECE Ret'!G43:G289,'GREECE Ret'!$B$43:$B$289)</f>
        <v>#NUM!</v>
      </c>
      <c r="I8" s="365" t="e">
        <f>INTERCEPT('GREECE Ret'!H43:H289,'GREECE Ret'!$B$43:$B$289)</f>
        <v>#NUM!</v>
      </c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5"/>
      <c r="OS8" s="125"/>
      <c r="OT8" s="125"/>
      <c r="OU8" s="125"/>
      <c r="OV8" s="125"/>
      <c r="OW8" s="125"/>
      <c r="OX8" s="125"/>
      <c r="OY8" s="125"/>
      <c r="OZ8" s="125"/>
      <c r="PA8" s="125"/>
      <c r="PB8" s="125"/>
      <c r="PC8" s="125"/>
      <c r="PD8" s="125"/>
      <c r="PE8" s="125"/>
      <c r="PF8" s="125"/>
      <c r="PG8" s="125"/>
      <c r="PH8" s="125"/>
      <c r="PI8" s="125"/>
      <c r="PJ8" s="125"/>
      <c r="PK8" s="125"/>
      <c r="PL8" s="125"/>
      <c r="PM8" s="125"/>
      <c r="PN8" s="125"/>
      <c r="PO8" s="125"/>
      <c r="PP8" s="125"/>
      <c r="PQ8" s="125"/>
      <c r="PR8" s="125"/>
      <c r="PS8" s="125"/>
      <c r="PT8" s="125"/>
      <c r="PU8" s="125"/>
      <c r="PV8" s="125"/>
      <c r="PW8" s="125"/>
      <c r="PX8" s="125"/>
      <c r="PY8" s="125"/>
      <c r="PZ8" s="125"/>
      <c r="QA8" s="125"/>
      <c r="QB8" s="125"/>
      <c r="QC8" s="125"/>
      <c r="QD8" s="125"/>
      <c r="QE8" s="125"/>
      <c r="QF8" s="125"/>
      <c r="QG8" s="125"/>
      <c r="QH8" s="125"/>
      <c r="QI8" s="125"/>
      <c r="QJ8" s="125"/>
      <c r="QK8" s="125"/>
      <c r="QL8" s="125"/>
      <c r="QM8" s="125"/>
      <c r="QN8" s="125"/>
      <c r="QO8" s="125"/>
      <c r="QP8" s="125"/>
      <c r="QQ8" s="125"/>
      <c r="QR8" s="125"/>
      <c r="QS8" s="125"/>
      <c r="QT8" s="125"/>
      <c r="QU8" s="125"/>
      <c r="QV8" s="125"/>
      <c r="QW8" s="125"/>
      <c r="QX8" s="125"/>
      <c r="QY8" s="125"/>
      <c r="QZ8" s="125"/>
      <c r="RA8" s="125"/>
      <c r="RB8" s="125"/>
      <c r="RC8" s="125"/>
      <c r="RD8" s="125"/>
      <c r="RE8" s="125"/>
      <c r="RF8" s="125"/>
      <c r="RG8" s="125"/>
      <c r="RH8" s="125"/>
      <c r="RI8" s="125"/>
      <c r="RJ8" s="125"/>
      <c r="RK8" s="125"/>
      <c r="RL8" s="125"/>
      <c r="RM8" s="125"/>
      <c r="RN8" s="125"/>
      <c r="RO8" s="125"/>
      <c r="RP8" s="125"/>
      <c r="RQ8" s="125"/>
      <c r="RR8" s="125"/>
      <c r="RS8" s="125"/>
      <c r="RT8" s="125"/>
      <c r="RU8" s="125"/>
      <c r="RV8" s="125"/>
      <c r="RW8" s="125"/>
      <c r="RX8" s="125"/>
      <c r="RY8" s="125"/>
      <c r="RZ8" s="125"/>
      <c r="SA8" s="125"/>
      <c r="SB8" s="125"/>
      <c r="SC8" s="125"/>
      <c r="SD8" s="125"/>
      <c r="SE8" s="125"/>
      <c r="SF8" s="125"/>
      <c r="SG8" s="125"/>
      <c r="SH8" s="125"/>
      <c r="SI8" s="125"/>
      <c r="SJ8" s="125"/>
      <c r="SK8" s="125"/>
      <c r="SL8" s="125"/>
      <c r="SM8" s="125"/>
      <c r="SN8" s="125"/>
      <c r="SO8" s="125"/>
      <c r="SP8" s="125"/>
      <c r="SQ8" s="125"/>
      <c r="SR8" s="125"/>
      <c r="SS8" s="125"/>
      <c r="ST8" s="125"/>
      <c r="SU8" s="125"/>
      <c r="SV8" s="125"/>
      <c r="SW8" s="125"/>
      <c r="SX8" s="125"/>
      <c r="SY8" s="125"/>
      <c r="SZ8" s="125"/>
      <c r="TA8" s="125"/>
      <c r="TB8" s="125"/>
      <c r="TC8" s="125"/>
      <c r="TD8" s="125"/>
      <c r="TE8" s="125"/>
      <c r="TF8" s="125"/>
      <c r="TG8" s="125"/>
      <c r="TH8" s="125"/>
      <c r="TI8" s="125"/>
      <c r="TJ8" s="125"/>
      <c r="TK8" s="125"/>
      <c r="TL8" s="125"/>
      <c r="TM8" s="125"/>
      <c r="TN8" s="125"/>
      <c r="TO8" s="125"/>
      <c r="TP8" s="125"/>
      <c r="TQ8" s="125"/>
      <c r="TR8" s="125"/>
      <c r="TS8" s="125"/>
      <c r="TT8" s="125"/>
      <c r="TU8" s="125"/>
      <c r="TV8" s="125"/>
      <c r="TW8" s="125"/>
      <c r="TX8" s="125"/>
      <c r="TY8" s="125"/>
      <c r="TZ8" s="125"/>
      <c r="UA8" s="125"/>
      <c r="UB8" s="125"/>
      <c r="UC8" s="125"/>
      <c r="UD8" s="125"/>
      <c r="UE8" s="125"/>
      <c r="UF8" s="125"/>
      <c r="UG8" s="125"/>
      <c r="UH8" s="125"/>
      <c r="UI8" s="125"/>
      <c r="UJ8" s="125"/>
      <c r="UK8" s="125"/>
      <c r="UL8" s="125"/>
      <c r="UM8" s="125"/>
      <c r="UN8" s="125"/>
      <c r="UO8" s="125"/>
      <c r="UP8" s="125"/>
      <c r="UQ8" s="125"/>
      <c r="UR8" s="125"/>
      <c r="US8" s="125"/>
      <c r="UT8" s="125"/>
      <c r="UU8" s="125"/>
      <c r="UV8" s="125"/>
      <c r="UW8" s="125"/>
      <c r="UX8" s="125"/>
      <c r="UY8" s="125"/>
      <c r="UZ8" s="125"/>
      <c r="VA8" s="125"/>
      <c r="VB8" s="125"/>
      <c r="VC8" s="125"/>
      <c r="VD8" s="125"/>
      <c r="VE8" s="125"/>
      <c r="VF8" s="125"/>
      <c r="VG8" s="125"/>
      <c r="VH8" s="125"/>
      <c r="VI8" s="125"/>
      <c r="VJ8" s="125"/>
      <c r="VK8" s="125"/>
      <c r="VL8" s="125"/>
      <c r="VM8" s="125"/>
      <c r="VN8" s="125"/>
      <c r="VO8" s="125"/>
      <c r="VP8" s="125"/>
      <c r="VQ8" s="125"/>
      <c r="VR8" s="125"/>
      <c r="VS8" s="125"/>
      <c r="VT8" s="125"/>
      <c r="VU8" s="125"/>
      <c r="VV8" s="125"/>
      <c r="VW8" s="125"/>
      <c r="VX8" s="125"/>
      <c r="VY8" s="125"/>
      <c r="VZ8" s="125"/>
      <c r="WA8" s="125"/>
      <c r="WB8" s="125"/>
      <c r="WC8" s="125"/>
      <c r="WD8" s="125"/>
      <c r="WE8" s="125"/>
      <c r="WF8" s="125"/>
      <c r="WG8" s="125"/>
      <c r="WH8" s="125"/>
      <c r="WI8" s="125"/>
      <c r="WJ8" s="125"/>
      <c r="WK8" s="125"/>
      <c r="WL8" s="125"/>
      <c r="WM8" s="125"/>
      <c r="WN8" s="125"/>
      <c r="WO8" s="125"/>
      <c r="WP8" s="125"/>
      <c r="WQ8" s="125"/>
      <c r="WR8" s="125"/>
      <c r="WS8" s="125"/>
      <c r="WT8" s="125"/>
      <c r="WU8" s="125"/>
      <c r="WV8" s="125"/>
      <c r="WW8" s="125"/>
      <c r="WX8" s="125"/>
      <c r="WY8" s="125"/>
      <c r="WZ8" s="125"/>
      <c r="XA8" s="125"/>
      <c r="XB8" s="125"/>
      <c r="XC8" s="125"/>
      <c r="XD8" s="125"/>
      <c r="XE8" s="125"/>
      <c r="XF8" s="125"/>
      <c r="XG8" s="125"/>
      <c r="XH8" s="125"/>
      <c r="XI8" s="125"/>
      <c r="XJ8" s="125"/>
      <c r="XK8" s="125"/>
      <c r="XL8" s="125"/>
      <c r="XM8" s="125"/>
      <c r="XN8" s="125"/>
      <c r="XO8" s="125"/>
      <c r="XP8" s="125"/>
      <c r="XQ8" s="125"/>
      <c r="XR8" s="125"/>
      <c r="XS8" s="125"/>
      <c r="XT8" s="125"/>
      <c r="XU8" s="125"/>
      <c r="XV8" s="125"/>
      <c r="XW8" s="125"/>
      <c r="XX8" s="125"/>
      <c r="XY8" s="125"/>
      <c r="XZ8" s="125"/>
      <c r="YA8" s="125"/>
      <c r="YB8" s="125"/>
      <c r="YC8" s="125"/>
      <c r="YD8" s="125"/>
      <c r="YE8" s="125"/>
      <c r="YF8" s="125"/>
      <c r="YG8" s="125"/>
      <c r="YH8" s="125"/>
      <c r="YI8" s="125"/>
      <c r="YJ8" s="125"/>
      <c r="YK8" s="125"/>
      <c r="YL8" s="125"/>
      <c r="YM8" s="125"/>
      <c r="YN8" s="125"/>
      <c r="YO8" s="125"/>
      <c r="YP8" s="125"/>
      <c r="YQ8" s="125"/>
      <c r="YR8" s="125"/>
      <c r="YS8" s="125"/>
      <c r="YT8" s="125"/>
      <c r="YU8" s="125"/>
      <c r="YV8" s="125"/>
      <c r="YW8" s="125"/>
      <c r="YX8" s="125"/>
      <c r="YY8" s="125"/>
      <c r="YZ8" s="125"/>
      <c r="ZA8" s="125"/>
      <c r="ZB8" s="125"/>
      <c r="ZC8" s="125"/>
      <c r="ZD8" s="125"/>
      <c r="ZE8" s="125"/>
      <c r="ZF8" s="125"/>
      <c r="ZG8" s="125"/>
      <c r="ZH8" s="125"/>
      <c r="ZI8" s="125"/>
      <c r="ZJ8" s="125"/>
      <c r="ZK8" s="125"/>
      <c r="ZL8" s="125"/>
      <c r="ZM8" s="125"/>
      <c r="ZN8" s="125"/>
      <c r="ZO8" s="125"/>
      <c r="ZP8" s="125"/>
      <c r="ZQ8" s="125"/>
      <c r="ZR8" s="125"/>
      <c r="ZS8" s="125"/>
      <c r="ZT8" s="125"/>
      <c r="ZU8" s="125"/>
      <c r="ZV8" s="125"/>
      <c r="ZW8" s="125"/>
      <c r="ZX8" s="125"/>
      <c r="ZY8" s="125"/>
      <c r="ZZ8" s="125"/>
      <c r="AAA8" s="125"/>
      <c r="AAB8" s="125"/>
      <c r="AAC8" s="125"/>
      <c r="AAD8" s="125"/>
      <c r="AAE8" s="125"/>
      <c r="AAF8" s="125"/>
      <c r="AAG8" s="125"/>
      <c r="AAH8" s="125"/>
      <c r="AAI8" s="125"/>
      <c r="AAJ8" s="125"/>
      <c r="AAK8" s="125"/>
      <c r="AAL8" s="125"/>
      <c r="AAM8" s="125"/>
      <c r="AAN8" s="125"/>
      <c r="AAO8" s="125"/>
      <c r="AAP8" s="125"/>
      <c r="AAQ8" s="125"/>
      <c r="AAR8" s="125"/>
      <c r="AAS8" s="125"/>
      <c r="AAT8" s="125"/>
      <c r="AAU8" s="125"/>
      <c r="AAV8" s="125"/>
      <c r="AAW8" s="125"/>
      <c r="AAX8" s="125"/>
      <c r="AAY8" s="125"/>
      <c r="AAZ8" s="125"/>
      <c r="ABA8" s="125"/>
      <c r="ABB8" s="125"/>
      <c r="ABC8" s="125"/>
      <c r="ABD8" s="125"/>
      <c r="ABE8" s="125"/>
      <c r="ABF8" s="125"/>
      <c r="ABG8" s="125"/>
      <c r="ABH8" s="125"/>
      <c r="ABI8" s="125"/>
      <c r="ABJ8" s="125"/>
      <c r="ABK8" s="125"/>
      <c r="ABL8" s="125"/>
      <c r="ABM8" s="125"/>
      <c r="ABN8" s="125"/>
      <c r="ABO8" s="125"/>
      <c r="ABP8" s="125"/>
      <c r="ABQ8" s="125"/>
      <c r="ABR8" s="125"/>
      <c r="ABS8" s="125"/>
      <c r="ABT8" s="125"/>
      <c r="ABU8" s="125"/>
      <c r="ABV8" s="125"/>
      <c r="ABW8" s="125"/>
      <c r="ABX8" s="125"/>
      <c r="ABY8" s="125"/>
      <c r="ABZ8" s="125"/>
      <c r="ACA8" s="125"/>
      <c r="ACB8" s="125"/>
      <c r="ACC8" s="125"/>
      <c r="ACD8" s="125"/>
      <c r="ACE8" s="125"/>
      <c r="ACF8" s="125"/>
      <c r="ACG8" s="125"/>
      <c r="ACH8" s="125"/>
      <c r="ACI8" s="125"/>
      <c r="ACJ8" s="125"/>
      <c r="ACK8" s="125"/>
      <c r="ACL8" s="125"/>
      <c r="ACM8" s="125"/>
      <c r="ACN8" s="125"/>
      <c r="ACO8" s="125"/>
      <c r="ACP8" s="125"/>
      <c r="ACQ8" s="125"/>
      <c r="ACR8" s="125"/>
      <c r="ACS8" s="125"/>
      <c r="ACT8" s="125"/>
      <c r="ACU8" s="125"/>
      <c r="ACV8" s="125"/>
      <c r="ACW8" s="125"/>
      <c r="ACX8" s="125"/>
      <c r="ACY8" s="125"/>
      <c r="ACZ8" s="125"/>
      <c r="ADA8" s="125"/>
      <c r="ADB8" s="125"/>
      <c r="ADC8" s="125"/>
      <c r="ADD8" s="125"/>
      <c r="ADE8" s="125"/>
      <c r="ADF8" s="125"/>
      <c r="ADG8" s="125"/>
      <c r="ADH8" s="125"/>
      <c r="ADI8" s="125"/>
      <c r="ADJ8" s="125"/>
      <c r="ADK8" s="125"/>
      <c r="ADL8" s="125"/>
      <c r="ADM8" s="125"/>
      <c r="ADN8" s="125"/>
      <c r="ADO8" s="125"/>
      <c r="ADP8" s="125"/>
      <c r="ADQ8" s="125"/>
      <c r="ADR8" s="125"/>
      <c r="ADS8" s="125"/>
      <c r="ADT8" s="125"/>
      <c r="ADU8" s="125"/>
      <c r="ADV8" s="125"/>
      <c r="ADW8" s="125"/>
      <c r="ADX8" s="125"/>
      <c r="ADY8" s="125"/>
      <c r="ADZ8" s="125"/>
      <c r="AEA8" s="125"/>
      <c r="AEB8" s="125"/>
      <c r="AEC8" s="125"/>
      <c r="AED8" s="125"/>
      <c r="AEE8" s="125"/>
      <c r="AEF8" s="125"/>
      <c r="AEG8" s="125"/>
      <c r="AEH8" s="125"/>
      <c r="AEI8" s="125"/>
      <c r="AEJ8" s="125"/>
      <c r="AEK8" s="125"/>
      <c r="AEL8" s="125"/>
      <c r="AEM8" s="125"/>
      <c r="AEN8" s="125"/>
      <c r="AEO8" s="125"/>
      <c r="AEP8" s="125"/>
      <c r="AEQ8" s="125"/>
      <c r="AER8" s="125"/>
      <c r="AES8" s="125"/>
      <c r="AET8" s="125"/>
      <c r="AEU8" s="125"/>
      <c r="AEV8" s="125"/>
      <c r="AEW8" s="125"/>
      <c r="AEX8" s="125"/>
      <c r="AEY8" s="125"/>
      <c r="AEZ8" s="125"/>
      <c r="AFA8" s="125"/>
      <c r="AFB8" s="125"/>
      <c r="AFC8" s="125"/>
      <c r="AFD8" s="125"/>
      <c r="AFE8" s="125"/>
      <c r="AFF8" s="125"/>
      <c r="AFG8" s="125"/>
      <c r="AFH8" s="125"/>
      <c r="AFI8" s="125"/>
      <c r="AFJ8" s="125"/>
      <c r="AFK8" s="125"/>
      <c r="AFL8" s="125"/>
      <c r="AFM8" s="125"/>
      <c r="AFN8" s="125"/>
      <c r="AFO8" s="125"/>
      <c r="AFP8" s="125"/>
      <c r="AFQ8" s="125"/>
      <c r="AFR8" s="125"/>
      <c r="AFS8" s="125"/>
      <c r="AFT8" s="125"/>
      <c r="AFU8" s="125"/>
      <c r="AFV8" s="125"/>
      <c r="AFW8" s="125"/>
      <c r="AFX8" s="125"/>
      <c r="AFY8" s="125"/>
      <c r="AFZ8" s="125"/>
      <c r="AGA8" s="125"/>
      <c r="AGB8" s="125"/>
      <c r="AGC8" s="125"/>
      <c r="AGD8" s="125"/>
      <c r="AGE8" s="125"/>
      <c r="AGF8" s="125"/>
      <c r="AGG8" s="125"/>
      <c r="AGH8" s="125"/>
      <c r="AGI8" s="125"/>
      <c r="AGJ8" s="125"/>
      <c r="AGK8" s="125"/>
      <c r="AGL8" s="125"/>
      <c r="AGM8" s="125"/>
      <c r="AGN8" s="125"/>
      <c r="AGO8" s="125"/>
      <c r="AGP8" s="125"/>
      <c r="AGQ8" s="125"/>
      <c r="AGR8" s="125"/>
      <c r="AGS8" s="125"/>
      <c r="AGT8" s="125"/>
      <c r="AGU8" s="125"/>
      <c r="AGV8" s="125"/>
      <c r="AGW8" s="125"/>
      <c r="AGX8" s="125"/>
      <c r="AGY8" s="125"/>
      <c r="AGZ8" s="125"/>
      <c r="AHA8" s="125"/>
      <c r="AHB8" s="125"/>
      <c r="AHC8" s="125"/>
      <c r="AHD8" s="125"/>
      <c r="AHE8" s="125"/>
      <c r="AHF8" s="125"/>
      <c r="AHG8" s="125"/>
      <c r="AHH8" s="125"/>
      <c r="AHI8" s="125"/>
      <c r="AHJ8" s="125"/>
      <c r="AHK8" s="125"/>
      <c r="AHL8" s="125"/>
      <c r="AHM8" s="125"/>
      <c r="AHN8" s="125"/>
      <c r="AHO8" s="125"/>
      <c r="AHP8" s="125"/>
      <c r="AHQ8" s="125"/>
      <c r="AHR8" s="125"/>
      <c r="AHS8" s="125"/>
      <c r="AHT8" s="125"/>
      <c r="AHU8" s="125"/>
      <c r="AHV8" s="125"/>
      <c r="AHW8" s="125"/>
      <c r="AHX8" s="125"/>
      <c r="AHY8" s="125"/>
      <c r="AHZ8" s="125"/>
      <c r="AIA8" s="125"/>
      <c r="AIB8" s="125"/>
      <c r="AIC8" s="125"/>
      <c r="AID8" s="125"/>
      <c r="AIE8" s="125"/>
      <c r="AIF8" s="125"/>
      <c r="AIG8" s="125"/>
      <c r="AIH8" s="125"/>
      <c r="AII8" s="125"/>
      <c r="AIJ8" s="125"/>
      <c r="AIK8" s="125"/>
      <c r="AIL8" s="125"/>
      <c r="AIM8" s="125"/>
      <c r="AIN8" s="125"/>
      <c r="AIO8" s="125"/>
      <c r="AIP8" s="125"/>
      <c r="AIQ8" s="125"/>
      <c r="AIR8" s="125"/>
      <c r="AIS8" s="125"/>
      <c r="AIT8" s="125"/>
      <c r="AIU8" s="125"/>
      <c r="AIV8" s="125"/>
      <c r="AIW8" s="125"/>
      <c r="AIX8" s="125"/>
      <c r="AIY8" s="125"/>
      <c r="AIZ8" s="125"/>
      <c r="AJA8" s="125"/>
      <c r="AJB8" s="125"/>
      <c r="AJC8" s="125"/>
      <c r="AJD8" s="125"/>
      <c r="AJE8" s="125"/>
      <c r="AJF8" s="125"/>
      <c r="AJG8" s="125"/>
      <c r="AJH8" s="125"/>
      <c r="AJI8" s="125"/>
      <c r="AJJ8" s="125"/>
      <c r="AJK8" s="125"/>
      <c r="AJL8" s="125"/>
      <c r="AJM8" s="125"/>
      <c r="AJN8" s="125"/>
      <c r="AJO8" s="125"/>
      <c r="AJP8" s="125"/>
      <c r="AJQ8" s="125"/>
      <c r="AJR8" s="125"/>
      <c r="AJS8" s="125"/>
      <c r="AJT8" s="125"/>
      <c r="AJU8" s="125"/>
      <c r="AJV8" s="125"/>
      <c r="AJW8" s="125"/>
      <c r="AJX8" s="125"/>
      <c r="AJY8" s="125"/>
      <c r="AJZ8" s="125"/>
      <c r="AKA8" s="125"/>
      <c r="AKB8" s="125"/>
      <c r="AKC8" s="125"/>
      <c r="AKD8" s="125"/>
      <c r="AKE8" s="125"/>
      <c r="AKF8" s="125"/>
      <c r="AKG8" s="125"/>
      <c r="AKH8" s="125"/>
      <c r="AKI8" s="125"/>
      <c r="AKJ8" s="125"/>
      <c r="AKK8" s="125"/>
      <c r="AKL8" s="125"/>
      <c r="AKM8" s="125"/>
      <c r="AKN8" s="125"/>
      <c r="AKO8" s="125"/>
      <c r="AKP8" s="125"/>
      <c r="AKQ8" s="125"/>
      <c r="AKR8" s="125"/>
      <c r="AKS8" s="125"/>
      <c r="AKT8" s="125"/>
      <c r="AKU8" s="125"/>
      <c r="AKV8" s="125"/>
      <c r="AKW8" s="125"/>
      <c r="AKX8" s="125"/>
      <c r="AKY8" s="125"/>
      <c r="AKZ8" s="125"/>
      <c r="ALA8" s="125"/>
      <c r="ALB8" s="125"/>
      <c r="ALC8" s="125"/>
      <c r="ALD8" s="125"/>
      <c r="ALE8" s="125"/>
      <c r="ALF8" s="125"/>
      <c r="ALG8" s="125"/>
      <c r="ALH8" s="125"/>
      <c r="ALI8" s="125"/>
      <c r="ALJ8" s="125"/>
      <c r="ALK8" s="125"/>
      <c r="ALL8" s="125"/>
      <c r="ALM8" s="125"/>
      <c r="ALN8" s="125"/>
      <c r="ALO8" s="125"/>
      <c r="ALP8" s="125"/>
      <c r="ALQ8" s="125"/>
      <c r="ALR8" s="125"/>
      <c r="ALS8" s="125"/>
      <c r="ALT8" s="125"/>
      <c r="ALU8" s="125"/>
      <c r="ALV8" s="125"/>
      <c r="ALW8" s="125"/>
      <c r="ALX8" s="125"/>
      <c r="ALY8" s="125"/>
      <c r="ALZ8" s="125"/>
      <c r="AMA8" s="125"/>
      <c r="AMB8" s="125"/>
      <c r="AMC8" s="125"/>
      <c r="AMD8" s="125"/>
      <c r="AME8" s="125"/>
      <c r="AMF8" s="125"/>
      <c r="AMG8" s="125"/>
      <c r="AMH8" s="125"/>
      <c r="AMI8" s="125"/>
      <c r="AMJ8" s="125"/>
    </row>
    <row r="9" spans="1:1024" customFormat="1" ht="17.399999999999999">
      <c r="A9" t="s">
        <v>257</v>
      </c>
      <c r="B9" s="366" t="s">
        <v>258</v>
      </c>
      <c r="C9" s="183"/>
      <c r="D9" s="367" t="e">
        <f>SLOPE('GREECE Ret'!C43:C289,'GREECE Ret'!$B$43:$B$289)</f>
        <v>#NUM!</v>
      </c>
      <c r="E9" s="367" t="e">
        <f>SLOPE('GREECE Ret'!D43:D289,'GREECE Ret'!$B$43:$B$289)</f>
        <v>#NUM!</v>
      </c>
      <c r="F9" s="367" t="e">
        <f>SLOPE('GREECE Ret'!E43:E289,'GREECE Ret'!$B$43:$B$289)</f>
        <v>#NUM!</v>
      </c>
      <c r="G9" s="367" t="e">
        <f>SLOPE('GREECE Ret'!F43:F289,'GREECE Ret'!$B$43:$B$289)</f>
        <v>#NUM!</v>
      </c>
      <c r="H9" s="367" t="e">
        <f>SLOPE('GREECE Ret'!G43:G289,'GREECE Ret'!$B$43:$B$289)</f>
        <v>#NUM!</v>
      </c>
      <c r="I9" s="367" t="e">
        <f>SLOPE('GREECE Ret'!H43:H289,'GREECE Ret'!$B$43:$B$289)</f>
        <v>#NUM!</v>
      </c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5"/>
      <c r="OS9" s="125"/>
      <c r="OT9" s="125"/>
      <c r="OU9" s="125"/>
      <c r="OV9" s="125"/>
      <c r="OW9" s="125"/>
      <c r="OX9" s="125"/>
      <c r="OY9" s="125"/>
      <c r="OZ9" s="125"/>
      <c r="PA9" s="125"/>
      <c r="PB9" s="125"/>
      <c r="PC9" s="125"/>
      <c r="PD9" s="125"/>
      <c r="PE9" s="125"/>
      <c r="PF9" s="125"/>
      <c r="PG9" s="125"/>
      <c r="PH9" s="125"/>
      <c r="PI9" s="125"/>
      <c r="PJ9" s="125"/>
      <c r="PK9" s="125"/>
      <c r="PL9" s="125"/>
      <c r="PM9" s="125"/>
      <c r="PN9" s="125"/>
      <c r="PO9" s="125"/>
      <c r="PP9" s="125"/>
      <c r="PQ9" s="125"/>
      <c r="PR9" s="125"/>
      <c r="PS9" s="125"/>
      <c r="PT9" s="125"/>
      <c r="PU9" s="125"/>
      <c r="PV9" s="125"/>
      <c r="PW9" s="125"/>
      <c r="PX9" s="125"/>
      <c r="PY9" s="125"/>
      <c r="PZ9" s="125"/>
      <c r="QA9" s="125"/>
      <c r="QB9" s="125"/>
      <c r="QC9" s="125"/>
      <c r="QD9" s="125"/>
      <c r="QE9" s="125"/>
      <c r="QF9" s="125"/>
      <c r="QG9" s="125"/>
      <c r="QH9" s="125"/>
      <c r="QI9" s="125"/>
      <c r="QJ9" s="125"/>
      <c r="QK9" s="125"/>
      <c r="QL9" s="125"/>
      <c r="QM9" s="125"/>
      <c r="QN9" s="125"/>
      <c r="QO9" s="125"/>
      <c r="QP9" s="125"/>
      <c r="QQ9" s="125"/>
      <c r="QR9" s="125"/>
      <c r="QS9" s="125"/>
      <c r="QT9" s="125"/>
      <c r="QU9" s="125"/>
      <c r="QV9" s="125"/>
      <c r="QW9" s="125"/>
      <c r="QX9" s="125"/>
      <c r="QY9" s="125"/>
      <c r="QZ9" s="125"/>
      <c r="RA9" s="125"/>
      <c r="RB9" s="125"/>
      <c r="RC9" s="125"/>
      <c r="RD9" s="125"/>
      <c r="RE9" s="125"/>
      <c r="RF9" s="125"/>
      <c r="RG9" s="125"/>
      <c r="RH9" s="125"/>
      <c r="RI9" s="125"/>
      <c r="RJ9" s="125"/>
      <c r="RK9" s="125"/>
      <c r="RL9" s="125"/>
      <c r="RM9" s="125"/>
      <c r="RN9" s="125"/>
      <c r="RO9" s="125"/>
      <c r="RP9" s="125"/>
      <c r="RQ9" s="125"/>
      <c r="RR9" s="125"/>
      <c r="RS9" s="125"/>
      <c r="RT9" s="125"/>
      <c r="RU9" s="125"/>
      <c r="RV9" s="125"/>
      <c r="RW9" s="125"/>
      <c r="RX9" s="125"/>
      <c r="RY9" s="125"/>
      <c r="RZ9" s="125"/>
      <c r="SA9" s="125"/>
      <c r="SB9" s="125"/>
      <c r="SC9" s="125"/>
      <c r="SD9" s="125"/>
      <c r="SE9" s="125"/>
      <c r="SF9" s="125"/>
      <c r="SG9" s="125"/>
      <c r="SH9" s="125"/>
      <c r="SI9" s="125"/>
      <c r="SJ9" s="125"/>
      <c r="SK9" s="125"/>
      <c r="SL9" s="125"/>
      <c r="SM9" s="125"/>
      <c r="SN9" s="125"/>
      <c r="SO9" s="125"/>
      <c r="SP9" s="125"/>
      <c r="SQ9" s="125"/>
      <c r="SR9" s="125"/>
      <c r="SS9" s="125"/>
      <c r="ST9" s="125"/>
      <c r="SU9" s="125"/>
      <c r="SV9" s="125"/>
      <c r="SW9" s="125"/>
      <c r="SX9" s="125"/>
      <c r="SY9" s="125"/>
      <c r="SZ9" s="125"/>
      <c r="TA9" s="125"/>
      <c r="TB9" s="125"/>
      <c r="TC9" s="125"/>
      <c r="TD9" s="125"/>
      <c r="TE9" s="125"/>
      <c r="TF9" s="125"/>
      <c r="TG9" s="125"/>
      <c r="TH9" s="125"/>
      <c r="TI9" s="125"/>
      <c r="TJ9" s="125"/>
      <c r="TK9" s="125"/>
      <c r="TL9" s="125"/>
      <c r="TM9" s="125"/>
      <c r="TN9" s="125"/>
      <c r="TO9" s="125"/>
      <c r="TP9" s="125"/>
      <c r="TQ9" s="125"/>
      <c r="TR9" s="125"/>
      <c r="TS9" s="125"/>
      <c r="TT9" s="125"/>
      <c r="TU9" s="125"/>
      <c r="TV9" s="125"/>
      <c r="TW9" s="125"/>
      <c r="TX9" s="125"/>
      <c r="TY9" s="125"/>
      <c r="TZ9" s="125"/>
      <c r="UA9" s="125"/>
      <c r="UB9" s="125"/>
      <c r="UC9" s="125"/>
      <c r="UD9" s="125"/>
      <c r="UE9" s="125"/>
      <c r="UF9" s="125"/>
      <c r="UG9" s="125"/>
      <c r="UH9" s="125"/>
      <c r="UI9" s="125"/>
      <c r="UJ9" s="125"/>
      <c r="UK9" s="125"/>
      <c r="UL9" s="125"/>
      <c r="UM9" s="125"/>
      <c r="UN9" s="125"/>
      <c r="UO9" s="125"/>
      <c r="UP9" s="125"/>
      <c r="UQ9" s="125"/>
      <c r="UR9" s="125"/>
      <c r="US9" s="125"/>
      <c r="UT9" s="125"/>
      <c r="UU9" s="125"/>
      <c r="UV9" s="125"/>
      <c r="UW9" s="125"/>
      <c r="UX9" s="125"/>
      <c r="UY9" s="125"/>
      <c r="UZ9" s="125"/>
      <c r="VA9" s="125"/>
      <c r="VB9" s="125"/>
      <c r="VC9" s="125"/>
      <c r="VD9" s="125"/>
      <c r="VE9" s="125"/>
      <c r="VF9" s="125"/>
      <c r="VG9" s="125"/>
      <c r="VH9" s="125"/>
      <c r="VI9" s="125"/>
      <c r="VJ9" s="125"/>
      <c r="VK9" s="125"/>
      <c r="VL9" s="125"/>
      <c r="VM9" s="125"/>
      <c r="VN9" s="125"/>
      <c r="VO9" s="125"/>
      <c r="VP9" s="125"/>
      <c r="VQ9" s="125"/>
      <c r="VR9" s="125"/>
      <c r="VS9" s="125"/>
      <c r="VT9" s="125"/>
      <c r="VU9" s="125"/>
      <c r="VV9" s="125"/>
      <c r="VW9" s="125"/>
      <c r="VX9" s="125"/>
      <c r="VY9" s="125"/>
      <c r="VZ9" s="125"/>
      <c r="WA9" s="125"/>
      <c r="WB9" s="125"/>
      <c r="WC9" s="125"/>
      <c r="WD9" s="125"/>
      <c r="WE9" s="125"/>
      <c r="WF9" s="125"/>
      <c r="WG9" s="125"/>
      <c r="WH9" s="125"/>
      <c r="WI9" s="125"/>
      <c r="WJ9" s="125"/>
      <c r="WK9" s="125"/>
      <c r="WL9" s="125"/>
      <c r="WM9" s="125"/>
      <c r="WN9" s="125"/>
      <c r="WO9" s="125"/>
      <c r="WP9" s="125"/>
      <c r="WQ9" s="125"/>
      <c r="WR9" s="125"/>
      <c r="WS9" s="125"/>
      <c r="WT9" s="125"/>
      <c r="WU9" s="125"/>
      <c r="WV9" s="125"/>
      <c r="WW9" s="125"/>
      <c r="WX9" s="125"/>
      <c r="WY9" s="125"/>
      <c r="WZ9" s="125"/>
      <c r="XA9" s="125"/>
      <c r="XB9" s="125"/>
      <c r="XC9" s="125"/>
      <c r="XD9" s="125"/>
      <c r="XE9" s="125"/>
      <c r="XF9" s="125"/>
      <c r="XG9" s="125"/>
      <c r="XH9" s="125"/>
      <c r="XI9" s="125"/>
      <c r="XJ9" s="125"/>
      <c r="XK9" s="125"/>
      <c r="XL9" s="125"/>
      <c r="XM9" s="125"/>
      <c r="XN9" s="125"/>
      <c r="XO9" s="125"/>
      <c r="XP9" s="125"/>
      <c r="XQ9" s="125"/>
      <c r="XR9" s="125"/>
      <c r="XS9" s="125"/>
      <c r="XT9" s="125"/>
      <c r="XU9" s="125"/>
      <c r="XV9" s="125"/>
      <c r="XW9" s="125"/>
      <c r="XX9" s="125"/>
      <c r="XY9" s="125"/>
      <c r="XZ9" s="125"/>
      <c r="YA9" s="125"/>
      <c r="YB9" s="125"/>
      <c r="YC9" s="125"/>
      <c r="YD9" s="125"/>
      <c r="YE9" s="125"/>
      <c r="YF9" s="125"/>
      <c r="YG9" s="125"/>
      <c r="YH9" s="125"/>
      <c r="YI9" s="125"/>
      <c r="YJ9" s="125"/>
      <c r="YK9" s="125"/>
      <c r="YL9" s="125"/>
      <c r="YM9" s="125"/>
      <c r="YN9" s="125"/>
      <c r="YO9" s="125"/>
      <c r="YP9" s="125"/>
      <c r="YQ9" s="125"/>
      <c r="YR9" s="125"/>
      <c r="YS9" s="125"/>
      <c r="YT9" s="125"/>
      <c r="YU9" s="125"/>
      <c r="YV9" s="125"/>
      <c r="YW9" s="125"/>
      <c r="YX9" s="125"/>
      <c r="YY9" s="125"/>
      <c r="YZ9" s="125"/>
      <c r="ZA9" s="125"/>
      <c r="ZB9" s="125"/>
      <c r="ZC9" s="125"/>
      <c r="ZD9" s="125"/>
      <c r="ZE9" s="125"/>
      <c r="ZF9" s="125"/>
      <c r="ZG9" s="125"/>
      <c r="ZH9" s="125"/>
      <c r="ZI9" s="125"/>
      <c r="ZJ9" s="125"/>
      <c r="ZK9" s="125"/>
      <c r="ZL9" s="125"/>
      <c r="ZM9" s="125"/>
      <c r="ZN9" s="125"/>
      <c r="ZO9" s="125"/>
      <c r="ZP9" s="125"/>
      <c r="ZQ9" s="125"/>
      <c r="ZR9" s="125"/>
      <c r="ZS9" s="125"/>
      <c r="ZT9" s="125"/>
      <c r="ZU9" s="125"/>
      <c r="ZV9" s="125"/>
      <c r="ZW9" s="125"/>
      <c r="ZX9" s="125"/>
      <c r="ZY9" s="125"/>
      <c r="ZZ9" s="125"/>
      <c r="AAA9" s="125"/>
      <c r="AAB9" s="125"/>
      <c r="AAC9" s="125"/>
      <c r="AAD9" s="125"/>
      <c r="AAE9" s="125"/>
      <c r="AAF9" s="125"/>
      <c r="AAG9" s="125"/>
      <c r="AAH9" s="125"/>
      <c r="AAI9" s="125"/>
      <c r="AAJ9" s="125"/>
      <c r="AAK9" s="125"/>
      <c r="AAL9" s="125"/>
      <c r="AAM9" s="125"/>
      <c r="AAN9" s="125"/>
      <c r="AAO9" s="125"/>
      <c r="AAP9" s="125"/>
      <c r="AAQ9" s="125"/>
      <c r="AAR9" s="125"/>
      <c r="AAS9" s="125"/>
      <c r="AAT9" s="125"/>
      <c r="AAU9" s="125"/>
      <c r="AAV9" s="125"/>
      <c r="AAW9" s="125"/>
      <c r="AAX9" s="125"/>
      <c r="AAY9" s="125"/>
      <c r="AAZ9" s="125"/>
      <c r="ABA9" s="125"/>
      <c r="ABB9" s="125"/>
      <c r="ABC9" s="125"/>
      <c r="ABD9" s="125"/>
      <c r="ABE9" s="125"/>
      <c r="ABF9" s="125"/>
      <c r="ABG9" s="125"/>
      <c r="ABH9" s="125"/>
      <c r="ABI9" s="125"/>
      <c r="ABJ9" s="125"/>
      <c r="ABK9" s="125"/>
      <c r="ABL9" s="125"/>
      <c r="ABM9" s="125"/>
      <c r="ABN9" s="125"/>
      <c r="ABO9" s="125"/>
      <c r="ABP9" s="125"/>
      <c r="ABQ9" s="125"/>
      <c r="ABR9" s="125"/>
      <c r="ABS9" s="125"/>
      <c r="ABT9" s="125"/>
      <c r="ABU9" s="125"/>
      <c r="ABV9" s="125"/>
      <c r="ABW9" s="125"/>
      <c r="ABX9" s="125"/>
      <c r="ABY9" s="125"/>
      <c r="ABZ9" s="125"/>
      <c r="ACA9" s="125"/>
      <c r="ACB9" s="125"/>
      <c r="ACC9" s="125"/>
      <c r="ACD9" s="125"/>
      <c r="ACE9" s="125"/>
      <c r="ACF9" s="125"/>
      <c r="ACG9" s="125"/>
      <c r="ACH9" s="125"/>
      <c r="ACI9" s="125"/>
      <c r="ACJ9" s="125"/>
      <c r="ACK9" s="125"/>
      <c r="ACL9" s="125"/>
      <c r="ACM9" s="125"/>
      <c r="ACN9" s="125"/>
      <c r="ACO9" s="125"/>
      <c r="ACP9" s="125"/>
      <c r="ACQ9" s="125"/>
      <c r="ACR9" s="125"/>
      <c r="ACS9" s="125"/>
      <c r="ACT9" s="125"/>
      <c r="ACU9" s="125"/>
      <c r="ACV9" s="125"/>
      <c r="ACW9" s="125"/>
      <c r="ACX9" s="125"/>
      <c r="ACY9" s="125"/>
      <c r="ACZ9" s="125"/>
      <c r="ADA9" s="125"/>
      <c r="ADB9" s="125"/>
      <c r="ADC9" s="125"/>
      <c r="ADD9" s="125"/>
      <c r="ADE9" s="125"/>
      <c r="ADF9" s="125"/>
      <c r="ADG9" s="125"/>
      <c r="ADH9" s="125"/>
      <c r="ADI9" s="125"/>
      <c r="ADJ9" s="125"/>
      <c r="ADK9" s="125"/>
      <c r="ADL9" s="125"/>
      <c r="ADM9" s="125"/>
      <c r="ADN9" s="125"/>
      <c r="ADO9" s="125"/>
      <c r="ADP9" s="125"/>
      <c r="ADQ9" s="125"/>
      <c r="ADR9" s="125"/>
      <c r="ADS9" s="125"/>
      <c r="ADT9" s="125"/>
      <c r="ADU9" s="125"/>
      <c r="ADV9" s="125"/>
      <c r="ADW9" s="125"/>
      <c r="ADX9" s="125"/>
      <c r="ADY9" s="125"/>
      <c r="ADZ9" s="125"/>
      <c r="AEA9" s="125"/>
      <c r="AEB9" s="125"/>
      <c r="AEC9" s="125"/>
      <c r="AED9" s="125"/>
      <c r="AEE9" s="125"/>
      <c r="AEF9" s="125"/>
      <c r="AEG9" s="125"/>
      <c r="AEH9" s="125"/>
      <c r="AEI9" s="125"/>
      <c r="AEJ9" s="125"/>
      <c r="AEK9" s="125"/>
      <c r="AEL9" s="125"/>
      <c r="AEM9" s="125"/>
      <c r="AEN9" s="125"/>
      <c r="AEO9" s="125"/>
      <c r="AEP9" s="125"/>
      <c r="AEQ9" s="125"/>
      <c r="AER9" s="125"/>
      <c r="AES9" s="125"/>
      <c r="AET9" s="125"/>
      <c r="AEU9" s="125"/>
      <c r="AEV9" s="125"/>
      <c r="AEW9" s="125"/>
      <c r="AEX9" s="125"/>
      <c r="AEY9" s="125"/>
      <c r="AEZ9" s="125"/>
      <c r="AFA9" s="125"/>
      <c r="AFB9" s="125"/>
      <c r="AFC9" s="125"/>
      <c r="AFD9" s="125"/>
      <c r="AFE9" s="125"/>
      <c r="AFF9" s="125"/>
      <c r="AFG9" s="125"/>
      <c r="AFH9" s="125"/>
      <c r="AFI9" s="125"/>
      <c r="AFJ9" s="125"/>
      <c r="AFK9" s="125"/>
      <c r="AFL9" s="125"/>
      <c r="AFM9" s="125"/>
      <c r="AFN9" s="125"/>
      <c r="AFO9" s="125"/>
      <c r="AFP9" s="125"/>
      <c r="AFQ9" s="125"/>
      <c r="AFR9" s="125"/>
      <c r="AFS9" s="125"/>
      <c r="AFT9" s="125"/>
      <c r="AFU9" s="125"/>
      <c r="AFV9" s="125"/>
      <c r="AFW9" s="125"/>
      <c r="AFX9" s="125"/>
      <c r="AFY9" s="125"/>
      <c r="AFZ9" s="125"/>
      <c r="AGA9" s="125"/>
      <c r="AGB9" s="125"/>
      <c r="AGC9" s="125"/>
      <c r="AGD9" s="125"/>
      <c r="AGE9" s="125"/>
      <c r="AGF9" s="125"/>
      <c r="AGG9" s="125"/>
      <c r="AGH9" s="125"/>
      <c r="AGI9" s="125"/>
      <c r="AGJ9" s="125"/>
      <c r="AGK9" s="125"/>
      <c r="AGL9" s="125"/>
      <c r="AGM9" s="125"/>
      <c r="AGN9" s="125"/>
      <c r="AGO9" s="125"/>
      <c r="AGP9" s="125"/>
      <c r="AGQ9" s="125"/>
      <c r="AGR9" s="125"/>
      <c r="AGS9" s="125"/>
      <c r="AGT9" s="125"/>
      <c r="AGU9" s="125"/>
      <c r="AGV9" s="125"/>
      <c r="AGW9" s="125"/>
      <c r="AGX9" s="125"/>
      <c r="AGY9" s="125"/>
      <c r="AGZ9" s="125"/>
      <c r="AHA9" s="125"/>
      <c r="AHB9" s="125"/>
      <c r="AHC9" s="125"/>
      <c r="AHD9" s="125"/>
      <c r="AHE9" s="125"/>
      <c r="AHF9" s="125"/>
      <c r="AHG9" s="125"/>
      <c r="AHH9" s="125"/>
      <c r="AHI9" s="125"/>
      <c r="AHJ9" s="125"/>
      <c r="AHK9" s="125"/>
      <c r="AHL9" s="125"/>
      <c r="AHM9" s="125"/>
      <c r="AHN9" s="125"/>
      <c r="AHO9" s="125"/>
      <c r="AHP9" s="125"/>
      <c r="AHQ9" s="125"/>
      <c r="AHR9" s="125"/>
      <c r="AHS9" s="125"/>
      <c r="AHT9" s="125"/>
      <c r="AHU9" s="125"/>
      <c r="AHV9" s="125"/>
      <c r="AHW9" s="125"/>
      <c r="AHX9" s="125"/>
      <c r="AHY9" s="125"/>
      <c r="AHZ9" s="125"/>
      <c r="AIA9" s="125"/>
      <c r="AIB9" s="125"/>
      <c r="AIC9" s="125"/>
      <c r="AID9" s="125"/>
      <c r="AIE9" s="125"/>
      <c r="AIF9" s="125"/>
      <c r="AIG9" s="125"/>
      <c r="AIH9" s="125"/>
      <c r="AII9" s="125"/>
      <c r="AIJ9" s="125"/>
      <c r="AIK9" s="125"/>
      <c r="AIL9" s="125"/>
      <c r="AIM9" s="125"/>
      <c r="AIN9" s="125"/>
      <c r="AIO9" s="125"/>
      <c r="AIP9" s="125"/>
      <c r="AIQ9" s="125"/>
      <c r="AIR9" s="125"/>
      <c r="AIS9" s="125"/>
      <c r="AIT9" s="125"/>
      <c r="AIU9" s="125"/>
      <c r="AIV9" s="125"/>
      <c r="AIW9" s="125"/>
      <c r="AIX9" s="125"/>
      <c r="AIY9" s="125"/>
      <c r="AIZ9" s="125"/>
      <c r="AJA9" s="125"/>
      <c r="AJB9" s="125"/>
      <c r="AJC9" s="125"/>
      <c r="AJD9" s="125"/>
      <c r="AJE9" s="125"/>
      <c r="AJF9" s="125"/>
      <c r="AJG9" s="125"/>
      <c r="AJH9" s="125"/>
      <c r="AJI9" s="125"/>
      <c r="AJJ9" s="125"/>
      <c r="AJK9" s="125"/>
      <c r="AJL9" s="125"/>
      <c r="AJM9" s="125"/>
      <c r="AJN9" s="125"/>
      <c r="AJO9" s="125"/>
      <c r="AJP9" s="125"/>
      <c r="AJQ9" s="125"/>
      <c r="AJR9" s="125"/>
      <c r="AJS9" s="125"/>
      <c r="AJT9" s="125"/>
      <c r="AJU9" s="125"/>
      <c r="AJV9" s="125"/>
      <c r="AJW9" s="125"/>
      <c r="AJX9" s="125"/>
      <c r="AJY9" s="125"/>
      <c r="AJZ9" s="125"/>
      <c r="AKA9" s="125"/>
      <c r="AKB9" s="125"/>
      <c r="AKC9" s="125"/>
      <c r="AKD9" s="125"/>
      <c r="AKE9" s="125"/>
      <c r="AKF9" s="125"/>
      <c r="AKG9" s="125"/>
      <c r="AKH9" s="125"/>
      <c r="AKI9" s="125"/>
      <c r="AKJ9" s="125"/>
      <c r="AKK9" s="125"/>
      <c r="AKL9" s="125"/>
      <c r="AKM9" s="125"/>
      <c r="AKN9" s="125"/>
      <c r="AKO9" s="125"/>
      <c r="AKP9" s="125"/>
      <c r="AKQ9" s="125"/>
      <c r="AKR9" s="125"/>
      <c r="AKS9" s="125"/>
      <c r="AKT9" s="125"/>
      <c r="AKU9" s="125"/>
      <c r="AKV9" s="125"/>
      <c r="AKW9" s="125"/>
      <c r="AKX9" s="125"/>
      <c r="AKY9" s="125"/>
      <c r="AKZ9" s="125"/>
      <c r="ALA9" s="125"/>
      <c r="ALB9" s="125"/>
      <c r="ALC9" s="125"/>
      <c r="ALD9" s="125"/>
      <c r="ALE9" s="125"/>
      <c r="ALF9" s="125"/>
      <c r="ALG9" s="125"/>
      <c r="ALH9" s="125"/>
      <c r="ALI9" s="125"/>
      <c r="ALJ9" s="125"/>
      <c r="ALK9" s="125"/>
      <c r="ALL9" s="125"/>
      <c r="ALM9" s="125"/>
      <c r="ALN9" s="125"/>
      <c r="ALO9" s="125"/>
      <c r="ALP9" s="125"/>
      <c r="ALQ9" s="125"/>
      <c r="ALR9" s="125"/>
      <c r="ALS9" s="125"/>
      <c r="ALT9" s="125"/>
      <c r="ALU9" s="125"/>
      <c r="ALV9" s="125"/>
      <c r="ALW9" s="125"/>
      <c r="ALX9" s="125"/>
      <c r="ALY9" s="125"/>
      <c r="ALZ9" s="125"/>
      <c r="AMA9" s="125"/>
      <c r="AMB9" s="125"/>
      <c r="AMC9" s="125"/>
      <c r="AMD9" s="125"/>
      <c r="AME9" s="125"/>
      <c r="AMF9" s="125"/>
      <c r="AMG9" s="125"/>
      <c r="AMH9" s="125"/>
      <c r="AMI9" s="125"/>
      <c r="AMJ9" s="125"/>
    </row>
    <row r="10" spans="1:1024" customFormat="1" ht="17.399999999999999">
      <c r="B10" s="216"/>
      <c r="C10" s="183"/>
      <c r="D10" s="219"/>
      <c r="E10" s="219"/>
      <c r="F10" s="219"/>
      <c r="G10" s="219"/>
      <c r="H10" s="219"/>
      <c r="I10" s="219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5"/>
      <c r="OS10" s="125"/>
      <c r="OT10" s="125"/>
      <c r="OU10" s="125"/>
      <c r="OV10" s="125"/>
      <c r="OW10" s="125"/>
      <c r="OX10" s="125"/>
      <c r="OY10" s="125"/>
      <c r="OZ10" s="125"/>
      <c r="PA10" s="125"/>
      <c r="PB10" s="125"/>
      <c r="PC10" s="125"/>
      <c r="PD10" s="125"/>
      <c r="PE10" s="125"/>
      <c r="PF10" s="125"/>
      <c r="PG10" s="125"/>
      <c r="PH10" s="125"/>
      <c r="PI10" s="125"/>
      <c r="PJ10" s="125"/>
      <c r="PK10" s="125"/>
      <c r="PL10" s="125"/>
      <c r="PM10" s="125"/>
      <c r="PN10" s="125"/>
      <c r="PO10" s="125"/>
      <c r="PP10" s="125"/>
      <c r="PQ10" s="125"/>
      <c r="PR10" s="125"/>
      <c r="PS10" s="125"/>
      <c r="PT10" s="125"/>
      <c r="PU10" s="125"/>
      <c r="PV10" s="125"/>
      <c r="PW10" s="125"/>
      <c r="PX10" s="125"/>
      <c r="PY10" s="125"/>
      <c r="PZ10" s="125"/>
      <c r="QA10" s="125"/>
      <c r="QB10" s="125"/>
      <c r="QC10" s="125"/>
      <c r="QD10" s="125"/>
      <c r="QE10" s="125"/>
      <c r="QF10" s="125"/>
      <c r="QG10" s="125"/>
      <c r="QH10" s="125"/>
      <c r="QI10" s="125"/>
      <c r="QJ10" s="125"/>
      <c r="QK10" s="125"/>
      <c r="QL10" s="125"/>
      <c r="QM10" s="125"/>
      <c r="QN10" s="125"/>
      <c r="QO10" s="125"/>
      <c r="QP10" s="125"/>
      <c r="QQ10" s="125"/>
      <c r="QR10" s="125"/>
      <c r="QS10" s="125"/>
      <c r="QT10" s="125"/>
      <c r="QU10" s="125"/>
      <c r="QV10" s="125"/>
      <c r="QW10" s="125"/>
      <c r="QX10" s="125"/>
      <c r="QY10" s="125"/>
      <c r="QZ10" s="125"/>
      <c r="RA10" s="125"/>
      <c r="RB10" s="125"/>
      <c r="RC10" s="125"/>
      <c r="RD10" s="125"/>
      <c r="RE10" s="125"/>
      <c r="RF10" s="125"/>
      <c r="RG10" s="125"/>
      <c r="RH10" s="125"/>
      <c r="RI10" s="125"/>
      <c r="RJ10" s="125"/>
      <c r="RK10" s="125"/>
      <c r="RL10" s="125"/>
      <c r="RM10" s="125"/>
      <c r="RN10" s="125"/>
      <c r="RO10" s="125"/>
      <c r="RP10" s="125"/>
      <c r="RQ10" s="125"/>
      <c r="RR10" s="125"/>
      <c r="RS10" s="125"/>
      <c r="RT10" s="125"/>
      <c r="RU10" s="125"/>
      <c r="RV10" s="125"/>
      <c r="RW10" s="125"/>
      <c r="RX10" s="125"/>
      <c r="RY10" s="125"/>
      <c r="RZ10" s="125"/>
      <c r="SA10" s="125"/>
      <c r="SB10" s="125"/>
      <c r="SC10" s="125"/>
      <c r="SD10" s="125"/>
      <c r="SE10" s="125"/>
      <c r="SF10" s="125"/>
      <c r="SG10" s="125"/>
      <c r="SH10" s="125"/>
      <c r="SI10" s="125"/>
      <c r="SJ10" s="125"/>
      <c r="SK10" s="125"/>
      <c r="SL10" s="125"/>
      <c r="SM10" s="125"/>
      <c r="SN10" s="125"/>
      <c r="SO10" s="125"/>
      <c r="SP10" s="125"/>
      <c r="SQ10" s="125"/>
      <c r="SR10" s="125"/>
      <c r="SS10" s="125"/>
      <c r="ST10" s="125"/>
      <c r="SU10" s="125"/>
      <c r="SV10" s="125"/>
      <c r="SW10" s="125"/>
      <c r="SX10" s="125"/>
      <c r="SY10" s="125"/>
      <c r="SZ10" s="125"/>
      <c r="TA10" s="125"/>
      <c r="TB10" s="125"/>
      <c r="TC10" s="125"/>
      <c r="TD10" s="125"/>
      <c r="TE10" s="125"/>
      <c r="TF10" s="125"/>
      <c r="TG10" s="125"/>
      <c r="TH10" s="125"/>
      <c r="TI10" s="125"/>
      <c r="TJ10" s="125"/>
      <c r="TK10" s="125"/>
      <c r="TL10" s="125"/>
      <c r="TM10" s="125"/>
      <c r="TN10" s="125"/>
      <c r="TO10" s="125"/>
      <c r="TP10" s="125"/>
      <c r="TQ10" s="125"/>
      <c r="TR10" s="125"/>
      <c r="TS10" s="125"/>
      <c r="TT10" s="125"/>
      <c r="TU10" s="125"/>
      <c r="TV10" s="125"/>
      <c r="TW10" s="125"/>
      <c r="TX10" s="125"/>
      <c r="TY10" s="125"/>
      <c r="TZ10" s="125"/>
      <c r="UA10" s="125"/>
      <c r="UB10" s="125"/>
      <c r="UC10" s="125"/>
      <c r="UD10" s="125"/>
      <c r="UE10" s="125"/>
      <c r="UF10" s="125"/>
      <c r="UG10" s="125"/>
      <c r="UH10" s="125"/>
      <c r="UI10" s="125"/>
      <c r="UJ10" s="125"/>
      <c r="UK10" s="125"/>
      <c r="UL10" s="125"/>
      <c r="UM10" s="125"/>
      <c r="UN10" s="125"/>
      <c r="UO10" s="125"/>
      <c r="UP10" s="125"/>
      <c r="UQ10" s="125"/>
      <c r="UR10" s="125"/>
      <c r="US10" s="125"/>
      <c r="UT10" s="125"/>
      <c r="UU10" s="125"/>
      <c r="UV10" s="125"/>
      <c r="UW10" s="125"/>
      <c r="UX10" s="125"/>
      <c r="UY10" s="125"/>
      <c r="UZ10" s="125"/>
      <c r="VA10" s="125"/>
      <c r="VB10" s="125"/>
      <c r="VC10" s="125"/>
      <c r="VD10" s="125"/>
      <c r="VE10" s="125"/>
      <c r="VF10" s="125"/>
      <c r="VG10" s="125"/>
      <c r="VH10" s="125"/>
      <c r="VI10" s="125"/>
      <c r="VJ10" s="125"/>
      <c r="VK10" s="125"/>
      <c r="VL10" s="125"/>
      <c r="VM10" s="125"/>
      <c r="VN10" s="125"/>
      <c r="VO10" s="125"/>
      <c r="VP10" s="125"/>
      <c r="VQ10" s="125"/>
      <c r="VR10" s="125"/>
      <c r="VS10" s="125"/>
      <c r="VT10" s="125"/>
      <c r="VU10" s="125"/>
      <c r="VV10" s="125"/>
      <c r="VW10" s="125"/>
      <c r="VX10" s="125"/>
      <c r="VY10" s="125"/>
      <c r="VZ10" s="125"/>
      <c r="WA10" s="125"/>
      <c r="WB10" s="125"/>
      <c r="WC10" s="125"/>
      <c r="WD10" s="125"/>
      <c r="WE10" s="125"/>
      <c r="WF10" s="125"/>
      <c r="WG10" s="125"/>
      <c r="WH10" s="125"/>
      <c r="WI10" s="125"/>
      <c r="WJ10" s="125"/>
      <c r="WK10" s="125"/>
      <c r="WL10" s="125"/>
      <c r="WM10" s="125"/>
      <c r="WN10" s="125"/>
      <c r="WO10" s="125"/>
      <c r="WP10" s="125"/>
      <c r="WQ10" s="125"/>
      <c r="WR10" s="125"/>
      <c r="WS10" s="125"/>
      <c r="WT10" s="125"/>
      <c r="WU10" s="125"/>
      <c r="WV10" s="125"/>
      <c r="WW10" s="125"/>
      <c r="WX10" s="125"/>
      <c r="WY10" s="125"/>
      <c r="WZ10" s="125"/>
      <c r="XA10" s="125"/>
      <c r="XB10" s="125"/>
      <c r="XC10" s="125"/>
      <c r="XD10" s="125"/>
      <c r="XE10" s="125"/>
      <c r="XF10" s="125"/>
      <c r="XG10" s="125"/>
      <c r="XH10" s="125"/>
      <c r="XI10" s="125"/>
      <c r="XJ10" s="125"/>
      <c r="XK10" s="125"/>
      <c r="XL10" s="125"/>
      <c r="XM10" s="125"/>
      <c r="XN10" s="125"/>
      <c r="XO10" s="125"/>
      <c r="XP10" s="125"/>
      <c r="XQ10" s="125"/>
      <c r="XR10" s="125"/>
      <c r="XS10" s="125"/>
      <c r="XT10" s="125"/>
      <c r="XU10" s="125"/>
      <c r="XV10" s="125"/>
      <c r="XW10" s="125"/>
      <c r="XX10" s="125"/>
      <c r="XY10" s="125"/>
      <c r="XZ10" s="125"/>
      <c r="YA10" s="125"/>
      <c r="YB10" s="125"/>
      <c r="YC10" s="125"/>
      <c r="YD10" s="125"/>
      <c r="YE10" s="125"/>
      <c r="YF10" s="125"/>
      <c r="YG10" s="125"/>
      <c r="YH10" s="125"/>
      <c r="YI10" s="125"/>
      <c r="YJ10" s="125"/>
      <c r="YK10" s="125"/>
      <c r="YL10" s="125"/>
      <c r="YM10" s="125"/>
      <c r="YN10" s="125"/>
      <c r="YO10" s="125"/>
      <c r="YP10" s="125"/>
      <c r="YQ10" s="125"/>
      <c r="YR10" s="125"/>
      <c r="YS10" s="125"/>
      <c r="YT10" s="125"/>
      <c r="YU10" s="125"/>
      <c r="YV10" s="125"/>
      <c r="YW10" s="125"/>
      <c r="YX10" s="125"/>
      <c r="YY10" s="125"/>
      <c r="YZ10" s="125"/>
      <c r="ZA10" s="125"/>
      <c r="ZB10" s="125"/>
      <c r="ZC10" s="125"/>
      <c r="ZD10" s="125"/>
      <c r="ZE10" s="125"/>
      <c r="ZF10" s="125"/>
      <c r="ZG10" s="125"/>
      <c r="ZH10" s="125"/>
      <c r="ZI10" s="125"/>
      <c r="ZJ10" s="125"/>
      <c r="ZK10" s="125"/>
      <c r="ZL10" s="125"/>
      <c r="ZM10" s="125"/>
      <c r="ZN10" s="125"/>
      <c r="ZO10" s="125"/>
      <c r="ZP10" s="125"/>
      <c r="ZQ10" s="125"/>
      <c r="ZR10" s="125"/>
      <c r="ZS10" s="125"/>
      <c r="ZT10" s="125"/>
      <c r="ZU10" s="125"/>
      <c r="ZV10" s="125"/>
      <c r="ZW10" s="125"/>
      <c r="ZX10" s="125"/>
      <c r="ZY10" s="125"/>
      <c r="ZZ10" s="125"/>
      <c r="AAA10" s="125"/>
      <c r="AAB10" s="125"/>
      <c r="AAC10" s="125"/>
      <c r="AAD10" s="125"/>
      <c r="AAE10" s="125"/>
      <c r="AAF10" s="125"/>
      <c r="AAG10" s="125"/>
      <c r="AAH10" s="125"/>
      <c r="AAI10" s="125"/>
      <c r="AAJ10" s="125"/>
      <c r="AAK10" s="125"/>
      <c r="AAL10" s="125"/>
      <c r="AAM10" s="125"/>
      <c r="AAN10" s="125"/>
      <c r="AAO10" s="125"/>
      <c r="AAP10" s="125"/>
      <c r="AAQ10" s="125"/>
      <c r="AAR10" s="125"/>
      <c r="AAS10" s="125"/>
      <c r="AAT10" s="125"/>
      <c r="AAU10" s="125"/>
      <c r="AAV10" s="125"/>
      <c r="AAW10" s="125"/>
      <c r="AAX10" s="125"/>
      <c r="AAY10" s="125"/>
      <c r="AAZ10" s="125"/>
      <c r="ABA10" s="125"/>
      <c r="ABB10" s="125"/>
      <c r="ABC10" s="125"/>
      <c r="ABD10" s="125"/>
      <c r="ABE10" s="125"/>
      <c r="ABF10" s="125"/>
      <c r="ABG10" s="125"/>
      <c r="ABH10" s="125"/>
      <c r="ABI10" s="125"/>
      <c r="ABJ10" s="125"/>
      <c r="ABK10" s="125"/>
      <c r="ABL10" s="125"/>
      <c r="ABM10" s="125"/>
      <c r="ABN10" s="125"/>
      <c r="ABO10" s="125"/>
      <c r="ABP10" s="125"/>
      <c r="ABQ10" s="125"/>
      <c r="ABR10" s="125"/>
      <c r="ABS10" s="125"/>
      <c r="ABT10" s="125"/>
      <c r="ABU10" s="125"/>
      <c r="ABV10" s="125"/>
      <c r="ABW10" s="125"/>
      <c r="ABX10" s="125"/>
      <c r="ABY10" s="125"/>
      <c r="ABZ10" s="125"/>
      <c r="ACA10" s="125"/>
      <c r="ACB10" s="125"/>
      <c r="ACC10" s="125"/>
      <c r="ACD10" s="125"/>
      <c r="ACE10" s="125"/>
      <c r="ACF10" s="125"/>
      <c r="ACG10" s="125"/>
      <c r="ACH10" s="125"/>
      <c r="ACI10" s="125"/>
      <c r="ACJ10" s="125"/>
      <c r="ACK10" s="125"/>
      <c r="ACL10" s="125"/>
      <c r="ACM10" s="125"/>
      <c r="ACN10" s="125"/>
      <c r="ACO10" s="125"/>
      <c r="ACP10" s="125"/>
      <c r="ACQ10" s="125"/>
      <c r="ACR10" s="125"/>
      <c r="ACS10" s="125"/>
      <c r="ACT10" s="125"/>
      <c r="ACU10" s="125"/>
      <c r="ACV10" s="125"/>
      <c r="ACW10" s="125"/>
      <c r="ACX10" s="125"/>
      <c r="ACY10" s="125"/>
      <c r="ACZ10" s="125"/>
      <c r="ADA10" s="125"/>
      <c r="ADB10" s="125"/>
      <c r="ADC10" s="125"/>
      <c r="ADD10" s="125"/>
      <c r="ADE10" s="125"/>
      <c r="ADF10" s="125"/>
      <c r="ADG10" s="125"/>
      <c r="ADH10" s="125"/>
      <c r="ADI10" s="125"/>
      <c r="ADJ10" s="125"/>
      <c r="ADK10" s="125"/>
      <c r="ADL10" s="125"/>
      <c r="ADM10" s="125"/>
      <c r="ADN10" s="125"/>
      <c r="ADO10" s="125"/>
      <c r="ADP10" s="125"/>
      <c r="ADQ10" s="125"/>
      <c r="ADR10" s="125"/>
      <c r="ADS10" s="125"/>
      <c r="ADT10" s="125"/>
      <c r="ADU10" s="125"/>
      <c r="ADV10" s="125"/>
      <c r="ADW10" s="125"/>
      <c r="ADX10" s="125"/>
      <c r="ADY10" s="125"/>
      <c r="ADZ10" s="125"/>
      <c r="AEA10" s="125"/>
      <c r="AEB10" s="125"/>
      <c r="AEC10" s="125"/>
      <c r="AED10" s="125"/>
      <c r="AEE10" s="125"/>
      <c r="AEF10" s="125"/>
      <c r="AEG10" s="125"/>
      <c r="AEH10" s="125"/>
      <c r="AEI10" s="125"/>
      <c r="AEJ10" s="125"/>
      <c r="AEK10" s="125"/>
      <c r="AEL10" s="125"/>
      <c r="AEM10" s="125"/>
      <c r="AEN10" s="125"/>
      <c r="AEO10" s="125"/>
      <c r="AEP10" s="125"/>
      <c r="AEQ10" s="125"/>
      <c r="AER10" s="125"/>
      <c r="AES10" s="125"/>
      <c r="AET10" s="125"/>
      <c r="AEU10" s="125"/>
      <c r="AEV10" s="125"/>
      <c r="AEW10" s="125"/>
      <c r="AEX10" s="125"/>
      <c r="AEY10" s="125"/>
      <c r="AEZ10" s="125"/>
      <c r="AFA10" s="125"/>
      <c r="AFB10" s="125"/>
      <c r="AFC10" s="125"/>
      <c r="AFD10" s="125"/>
      <c r="AFE10" s="125"/>
      <c r="AFF10" s="125"/>
      <c r="AFG10" s="125"/>
      <c r="AFH10" s="125"/>
      <c r="AFI10" s="125"/>
      <c r="AFJ10" s="125"/>
      <c r="AFK10" s="125"/>
      <c r="AFL10" s="125"/>
      <c r="AFM10" s="125"/>
      <c r="AFN10" s="125"/>
      <c r="AFO10" s="125"/>
      <c r="AFP10" s="125"/>
      <c r="AFQ10" s="125"/>
      <c r="AFR10" s="125"/>
      <c r="AFS10" s="125"/>
      <c r="AFT10" s="125"/>
      <c r="AFU10" s="125"/>
      <c r="AFV10" s="125"/>
      <c r="AFW10" s="125"/>
      <c r="AFX10" s="125"/>
      <c r="AFY10" s="125"/>
      <c r="AFZ10" s="125"/>
      <c r="AGA10" s="125"/>
      <c r="AGB10" s="125"/>
      <c r="AGC10" s="125"/>
      <c r="AGD10" s="125"/>
      <c r="AGE10" s="125"/>
      <c r="AGF10" s="125"/>
      <c r="AGG10" s="125"/>
      <c r="AGH10" s="125"/>
      <c r="AGI10" s="125"/>
      <c r="AGJ10" s="125"/>
      <c r="AGK10" s="125"/>
      <c r="AGL10" s="125"/>
      <c r="AGM10" s="125"/>
      <c r="AGN10" s="125"/>
      <c r="AGO10" s="125"/>
      <c r="AGP10" s="125"/>
      <c r="AGQ10" s="125"/>
      <c r="AGR10" s="125"/>
      <c r="AGS10" s="125"/>
      <c r="AGT10" s="125"/>
      <c r="AGU10" s="125"/>
      <c r="AGV10" s="125"/>
      <c r="AGW10" s="125"/>
      <c r="AGX10" s="125"/>
      <c r="AGY10" s="125"/>
      <c r="AGZ10" s="125"/>
      <c r="AHA10" s="125"/>
      <c r="AHB10" s="125"/>
      <c r="AHC10" s="125"/>
      <c r="AHD10" s="125"/>
      <c r="AHE10" s="125"/>
      <c r="AHF10" s="125"/>
      <c r="AHG10" s="125"/>
      <c r="AHH10" s="125"/>
      <c r="AHI10" s="125"/>
      <c r="AHJ10" s="125"/>
      <c r="AHK10" s="125"/>
      <c r="AHL10" s="125"/>
      <c r="AHM10" s="125"/>
      <c r="AHN10" s="125"/>
      <c r="AHO10" s="125"/>
      <c r="AHP10" s="125"/>
      <c r="AHQ10" s="125"/>
      <c r="AHR10" s="125"/>
      <c r="AHS10" s="125"/>
      <c r="AHT10" s="125"/>
      <c r="AHU10" s="125"/>
      <c r="AHV10" s="125"/>
      <c r="AHW10" s="125"/>
      <c r="AHX10" s="125"/>
      <c r="AHY10" s="125"/>
      <c r="AHZ10" s="125"/>
      <c r="AIA10" s="125"/>
      <c r="AIB10" s="125"/>
      <c r="AIC10" s="125"/>
      <c r="AID10" s="125"/>
      <c r="AIE10" s="125"/>
      <c r="AIF10" s="125"/>
      <c r="AIG10" s="125"/>
      <c r="AIH10" s="125"/>
      <c r="AII10" s="125"/>
      <c r="AIJ10" s="125"/>
      <c r="AIK10" s="125"/>
      <c r="AIL10" s="125"/>
      <c r="AIM10" s="125"/>
      <c r="AIN10" s="125"/>
      <c r="AIO10" s="125"/>
      <c r="AIP10" s="125"/>
      <c r="AIQ10" s="125"/>
      <c r="AIR10" s="125"/>
      <c r="AIS10" s="125"/>
      <c r="AIT10" s="125"/>
      <c r="AIU10" s="125"/>
      <c r="AIV10" s="125"/>
      <c r="AIW10" s="125"/>
      <c r="AIX10" s="125"/>
      <c r="AIY10" s="125"/>
      <c r="AIZ10" s="125"/>
      <c r="AJA10" s="125"/>
      <c r="AJB10" s="125"/>
      <c r="AJC10" s="125"/>
      <c r="AJD10" s="125"/>
      <c r="AJE10" s="125"/>
      <c r="AJF10" s="125"/>
      <c r="AJG10" s="125"/>
      <c r="AJH10" s="125"/>
      <c r="AJI10" s="125"/>
      <c r="AJJ10" s="125"/>
      <c r="AJK10" s="125"/>
      <c r="AJL10" s="125"/>
      <c r="AJM10" s="125"/>
      <c r="AJN10" s="125"/>
      <c r="AJO10" s="125"/>
      <c r="AJP10" s="125"/>
      <c r="AJQ10" s="125"/>
      <c r="AJR10" s="125"/>
      <c r="AJS10" s="125"/>
      <c r="AJT10" s="125"/>
      <c r="AJU10" s="125"/>
      <c r="AJV10" s="125"/>
      <c r="AJW10" s="125"/>
      <c r="AJX10" s="125"/>
      <c r="AJY10" s="125"/>
      <c r="AJZ10" s="125"/>
      <c r="AKA10" s="125"/>
      <c r="AKB10" s="125"/>
      <c r="AKC10" s="125"/>
      <c r="AKD10" s="125"/>
      <c r="AKE10" s="125"/>
      <c r="AKF10" s="125"/>
      <c r="AKG10" s="125"/>
      <c r="AKH10" s="125"/>
      <c r="AKI10" s="125"/>
      <c r="AKJ10" s="125"/>
      <c r="AKK10" s="125"/>
      <c r="AKL10" s="125"/>
      <c r="AKM10" s="125"/>
      <c r="AKN10" s="125"/>
      <c r="AKO10" s="125"/>
      <c r="AKP10" s="125"/>
      <c r="AKQ10" s="125"/>
      <c r="AKR10" s="125"/>
      <c r="AKS10" s="125"/>
      <c r="AKT10" s="125"/>
      <c r="AKU10" s="125"/>
      <c r="AKV10" s="125"/>
      <c r="AKW10" s="125"/>
      <c r="AKX10" s="125"/>
      <c r="AKY10" s="125"/>
      <c r="AKZ10" s="125"/>
      <c r="ALA10" s="125"/>
      <c r="ALB10" s="125"/>
      <c r="ALC10" s="125"/>
      <c r="ALD10" s="125"/>
      <c r="ALE10" s="125"/>
      <c r="ALF10" s="125"/>
      <c r="ALG10" s="125"/>
      <c r="ALH10" s="125"/>
      <c r="ALI10" s="125"/>
      <c r="ALJ10" s="125"/>
      <c r="ALK10" s="125"/>
      <c r="ALL10" s="125"/>
      <c r="ALM10" s="125"/>
      <c r="ALN10" s="125"/>
      <c r="ALO10" s="125"/>
      <c r="ALP10" s="125"/>
      <c r="ALQ10" s="125"/>
      <c r="ALR10" s="125"/>
      <c r="ALS10" s="125"/>
      <c r="ALT10" s="125"/>
      <c r="ALU10" s="125"/>
      <c r="ALV10" s="125"/>
      <c r="ALW10" s="125"/>
      <c r="ALX10" s="125"/>
      <c r="ALY10" s="125"/>
      <c r="ALZ10" s="125"/>
      <c r="AMA10" s="125"/>
      <c r="AMB10" s="125"/>
      <c r="AMC10" s="125"/>
      <c r="AMD10" s="125"/>
      <c r="AME10" s="125"/>
      <c r="AMF10" s="125"/>
      <c r="AMG10" s="125"/>
      <c r="AMH10" s="125"/>
      <c r="AMI10" s="125"/>
      <c r="AMJ10" s="125"/>
    </row>
    <row r="11" spans="1:1024" customFormat="1">
      <c r="A11" s="356" t="s">
        <v>384</v>
      </c>
      <c r="B11" s="125"/>
      <c r="C11" s="125"/>
      <c r="D11" s="125"/>
      <c r="E11" s="219"/>
      <c r="F11" s="219"/>
      <c r="G11" s="219"/>
      <c r="H11" s="219"/>
      <c r="I11" s="219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/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/>
      <c r="ON11" s="125"/>
      <c r="OO11" s="125"/>
      <c r="OP11" s="125"/>
      <c r="OQ11" s="125"/>
      <c r="OR11" s="125"/>
      <c r="OS11" s="125"/>
      <c r="OT11" s="125"/>
      <c r="OU11" s="125"/>
      <c r="OV11" s="125"/>
      <c r="OW11" s="125"/>
      <c r="OX11" s="125"/>
      <c r="OY11" s="125"/>
      <c r="OZ11" s="125"/>
      <c r="PA11" s="125"/>
      <c r="PB11" s="125"/>
      <c r="PC11" s="125"/>
      <c r="PD11" s="125"/>
      <c r="PE11" s="125"/>
      <c r="PF11" s="125"/>
      <c r="PG11" s="125"/>
      <c r="PH11" s="125"/>
      <c r="PI11" s="125"/>
      <c r="PJ11" s="125"/>
      <c r="PK11" s="125"/>
      <c r="PL11" s="125"/>
      <c r="PM11" s="125"/>
      <c r="PN11" s="125"/>
      <c r="PO11" s="125"/>
      <c r="PP11" s="125"/>
      <c r="PQ11" s="125"/>
      <c r="PR11" s="125"/>
      <c r="PS11" s="125"/>
      <c r="PT11" s="125"/>
      <c r="PU11" s="125"/>
      <c r="PV11" s="125"/>
      <c r="PW11" s="125"/>
      <c r="PX11" s="125"/>
      <c r="PY11" s="125"/>
      <c r="PZ11" s="125"/>
      <c r="QA11" s="125"/>
      <c r="QB11" s="125"/>
      <c r="QC11" s="125"/>
      <c r="QD11" s="125"/>
      <c r="QE11" s="125"/>
      <c r="QF11" s="125"/>
      <c r="QG11" s="125"/>
      <c r="QH11" s="125"/>
      <c r="QI11" s="125"/>
      <c r="QJ11" s="125"/>
      <c r="QK11" s="125"/>
      <c r="QL11" s="125"/>
      <c r="QM11" s="125"/>
      <c r="QN11" s="125"/>
      <c r="QO11" s="125"/>
      <c r="QP11" s="125"/>
      <c r="QQ11" s="125"/>
      <c r="QR11" s="125"/>
      <c r="QS11" s="125"/>
      <c r="QT11" s="125"/>
      <c r="QU11" s="125"/>
      <c r="QV11" s="125"/>
      <c r="QW11" s="125"/>
      <c r="QX11" s="125"/>
      <c r="QY11" s="125"/>
      <c r="QZ11" s="125"/>
      <c r="RA11" s="125"/>
      <c r="RB11" s="125"/>
      <c r="RC11" s="125"/>
      <c r="RD11" s="125"/>
      <c r="RE11" s="125"/>
      <c r="RF11" s="125"/>
      <c r="RG11" s="125"/>
      <c r="RH11" s="125"/>
      <c r="RI11" s="125"/>
      <c r="RJ11" s="125"/>
      <c r="RK11" s="125"/>
      <c r="RL11" s="125"/>
      <c r="RM11" s="125"/>
      <c r="RN11" s="125"/>
      <c r="RO11" s="125"/>
      <c r="RP11" s="125"/>
      <c r="RQ11" s="125"/>
      <c r="RR11" s="125"/>
      <c r="RS11" s="125"/>
      <c r="RT11" s="125"/>
      <c r="RU11" s="125"/>
      <c r="RV11" s="125"/>
      <c r="RW11" s="125"/>
      <c r="RX11" s="125"/>
      <c r="RY11" s="125"/>
      <c r="RZ11" s="125"/>
      <c r="SA11" s="125"/>
      <c r="SB11" s="125"/>
      <c r="SC11" s="125"/>
      <c r="SD11" s="125"/>
      <c r="SE11" s="125"/>
      <c r="SF11" s="125"/>
      <c r="SG11" s="125"/>
      <c r="SH11" s="125"/>
      <c r="SI11" s="125"/>
      <c r="SJ11" s="125"/>
      <c r="SK11" s="125"/>
      <c r="SL11" s="125"/>
      <c r="SM11" s="125"/>
      <c r="SN11" s="125"/>
      <c r="SO11" s="125"/>
      <c r="SP11" s="125"/>
      <c r="SQ11" s="125"/>
      <c r="SR11" s="125"/>
      <c r="SS11" s="125"/>
      <c r="ST11" s="125"/>
      <c r="SU11" s="125"/>
      <c r="SV11" s="125"/>
      <c r="SW11" s="125"/>
      <c r="SX11" s="125"/>
      <c r="SY11" s="125"/>
      <c r="SZ11" s="125"/>
      <c r="TA11" s="125"/>
      <c r="TB11" s="125"/>
      <c r="TC11" s="125"/>
      <c r="TD11" s="125"/>
      <c r="TE11" s="125"/>
      <c r="TF11" s="125"/>
      <c r="TG11" s="125"/>
      <c r="TH11" s="125"/>
      <c r="TI11" s="125"/>
      <c r="TJ11" s="125"/>
      <c r="TK11" s="125"/>
      <c r="TL11" s="125"/>
      <c r="TM11" s="125"/>
      <c r="TN11" s="125"/>
      <c r="TO11" s="125"/>
      <c r="TP11" s="125"/>
      <c r="TQ11" s="125"/>
      <c r="TR11" s="125"/>
      <c r="TS11" s="125"/>
      <c r="TT11" s="125"/>
      <c r="TU11" s="125"/>
      <c r="TV11" s="125"/>
      <c r="TW11" s="125"/>
      <c r="TX11" s="125"/>
      <c r="TY11" s="125"/>
      <c r="TZ11" s="125"/>
      <c r="UA11" s="125"/>
      <c r="UB11" s="125"/>
      <c r="UC11" s="125"/>
      <c r="UD11" s="125"/>
      <c r="UE11" s="125"/>
      <c r="UF11" s="125"/>
      <c r="UG11" s="125"/>
      <c r="UH11" s="125"/>
      <c r="UI11" s="125"/>
      <c r="UJ11" s="125"/>
      <c r="UK11" s="125"/>
      <c r="UL11" s="125"/>
      <c r="UM11" s="125"/>
      <c r="UN11" s="125"/>
      <c r="UO11" s="125"/>
      <c r="UP11" s="125"/>
      <c r="UQ11" s="125"/>
      <c r="UR11" s="125"/>
      <c r="US11" s="125"/>
      <c r="UT11" s="125"/>
      <c r="UU11" s="125"/>
      <c r="UV11" s="125"/>
      <c r="UW11" s="125"/>
      <c r="UX11" s="125"/>
      <c r="UY11" s="125"/>
      <c r="UZ11" s="125"/>
      <c r="VA11" s="125"/>
      <c r="VB11" s="125"/>
      <c r="VC11" s="125"/>
      <c r="VD11" s="125"/>
      <c r="VE11" s="125"/>
      <c r="VF11" s="125"/>
      <c r="VG11" s="125"/>
      <c r="VH11" s="125"/>
      <c r="VI11" s="125"/>
      <c r="VJ11" s="125"/>
      <c r="VK11" s="125"/>
      <c r="VL11" s="125"/>
      <c r="VM11" s="125"/>
      <c r="VN11" s="125"/>
      <c r="VO11" s="125"/>
      <c r="VP11" s="125"/>
      <c r="VQ11" s="125"/>
      <c r="VR11" s="125"/>
      <c r="VS11" s="125"/>
      <c r="VT11" s="125"/>
      <c r="VU11" s="125"/>
      <c r="VV11" s="125"/>
      <c r="VW11" s="125"/>
      <c r="VX11" s="125"/>
      <c r="VY11" s="125"/>
      <c r="VZ11" s="125"/>
      <c r="WA11" s="125"/>
      <c r="WB11" s="125"/>
      <c r="WC11" s="125"/>
      <c r="WD11" s="125"/>
      <c r="WE11" s="125"/>
      <c r="WF11" s="125"/>
      <c r="WG11" s="125"/>
      <c r="WH11" s="125"/>
      <c r="WI11" s="125"/>
      <c r="WJ11" s="125"/>
      <c r="WK11" s="125"/>
      <c r="WL11" s="125"/>
      <c r="WM11" s="125"/>
      <c r="WN11" s="125"/>
      <c r="WO11" s="125"/>
      <c r="WP11" s="125"/>
      <c r="WQ11" s="125"/>
      <c r="WR11" s="125"/>
      <c r="WS11" s="125"/>
      <c r="WT11" s="125"/>
      <c r="WU11" s="125"/>
      <c r="WV11" s="125"/>
      <c r="WW11" s="125"/>
      <c r="WX11" s="125"/>
      <c r="WY11" s="125"/>
      <c r="WZ11" s="125"/>
      <c r="XA11" s="125"/>
      <c r="XB11" s="125"/>
      <c r="XC11" s="125"/>
      <c r="XD11" s="125"/>
      <c r="XE11" s="125"/>
      <c r="XF11" s="125"/>
      <c r="XG11" s="125"/>
      <c r="XH11" s="125"/>
      <c r="XI11" s="125"/>
      <c r="XJ11" s="125"/>
      <c r="XK11" s="125"/>
      <c r="XL11" s="125"/>
      <c r="XM11" s="125"/>
      <c r="XN11" s="125"/>
      <c r="XO11" s="125"/>
      <c r="XP11" s="125"/>
      <c r="XQ11" s="125"/>
      <c r="XR11" s="125"/>
      <c r="XS11" s="125"/>
      <c r="XT11" s="125"/>
      <c r="XU11" s="125"/>
      <c r="XV11" s="125"/>
      <c r="XW11" s="125"/>
      <c r="XX11" s="125"/>
      <c r="XY11" s="125"/>
      <c r="XZ11" s="125"/>
      <c r="YA11" s="125"/>
      <c r="YB11" s="125"/>
      <c r="YC11" s="125"/>
      <c r="YD11" s="125"/>
      <c r="YE11" s="125"/>
      <c r="YF11" s="125"/>
      <c r="YG11" s="125"/>
      <c r="YH11" s="125"/>
      <c r="YI11" s="125"/>
      <c r="YJ11" s="125"/>
      <c r="YK11" s="125"/>
      <c r="YL11" s="125"/>
      <c r="YM11" s="125"/>
      <c r="YN11" s="125"/>
      <c r="YO11" s="125"/>
      <c r="YP11" s="125"/>
      <c r="YQ11" s="125"/>
      <c r="YR11" s="125"/>
      <c r="YS11" s="125"/>
      <c r="YT11" s="125"/>
      <c r="YU11" s="125"/>
      <c r="YV11" s="125"/>
      <c r="YW11" s="125"/>
      <c r="YX11" s="125"/>
      <c r="YY11" s="125"/>
      <c r="YZ11" s="125"/>
      <c r="ZA11" s="125"/>
      <c r="ZB11" s="125"/>
      <c r="ZC11" s="125"/>
      <c r="ZD11" s="125"/>
      <c r="ZE11" s="125"/>
      <c r="ZF11" s="125"/>
      <c r="ZG11" s="125"/>
      <c r="ZH11" s="125"/>
      <c r="ZI11" s="125"/>
      <c r="ZJ11" s="125"/>
      <c r="ZK11" s="125"/>
      <c r="ZL11" s="125"/>
      <c r="ZM11" s="125"/>
      <c r="ZN11" s="125"/>
      <c r="ZO11" s="125"/>
      <c r="ZP11" s="125"/>
      <c r="ZQ11" s="125"/>
      <c r="ZR11" s="125"/>
      <c r="ZS11" s="125"/>
      <c r="ZT11" s="125"/>
      <c r="ZU11" s="125"/>
      <c r="ZV11" s="125"/>
      <c r="ZW11" s="125"/>
      <c r="ZX11" s="125"/>
      <c r="ZY11" s="125"/>
      <c r="ZZ11" s="125"/>
      <c r="AAA11" s="125"/>
      <c r="AAB11" s="125"/>
      <c r="AAC11" s="125"/>
      <c r="AAD11" s="125"/>
      <c r="AAE11" s="125"/>
      <c r="AAF11" s="125"/>
      <c r="AAG11" s="125"/>
      <c r="AAH11" s="125"/>
      <c r="AAI11" s="125"/>
      <c r="AAJ11" s="125"/>
      <c r="AAK11" s="125"/>
      <c r="AAL11" s="125"/>
      <c r="AAM11" s="125"/>
      <c r="AAN11" s="125"/>
      <c r="AAO11" s="125"/>
      <c r="AAP11" s="125"/>
      <c r="AAQ11" s="125"/>
      <c r="AAR11" s="125"/>
      <c r="AAS11" s="125"/>
      <c r="AAT11" s="125"/>
      <c r="AAU11" s="125"/>
      <c r="AAV11" s="125"/>
      <c r="AAW11" s="125"/>
      <c r="AAX11" s="125"/>
      <c r="AAY11" s="125"/>
      <c r="AAZ11" s="125"/>
      <c r="ABA11" s="125"/>
      <c r="ABB11" s="125"/>
      <c r="ABC11" s="125"/>
      <c r="ABD11" s="125"/>
      <c r="ABE11" s="125"/>
      <c r="ABF11" s="125"/>
      <c r="ABG11" s="125"/>
      <c r="ABH11" s="125"/>
      <c r="ABI11" s="125"/>
      <c r="ABJ11" s="125"/>
      <c r="ABK11" s="125"/>
      <c r="ABL11" s="125"/>
      <c r="ABM11" s="125"/>
      <c r="ABN11" s="125"/>
      <c r="ABO11" s="125"/>
      <c r="ABP11" s="125"/>
      <c r="ABQ11" s="125"/>
      <c r="ABR11" s="125"/>
      <c r="ABS11" s="125"/>
      <c r="ABT11" s="125"/>
      <c r="ABU11" s="125"/>
      <c r="ABV11" s="125"/>
      <c r="ABW11" s="125"/>
      <c r="ABX11" s="125"/>
      <c r="ABY11" s="125"/>
      <c r="ABZ11" s="125"/>
      <c r="ACA11" s="125"/>
      <c r="ACB11" s="125"/>
      <c r="ACC11" s="125"/>
      <c r="ACD11" s="125"/>
      <c r="ACE11" s="125"/>
      <c r="ACF11" s="125"/>
      <c r="ACG11" s="125"/>
      <c r="ACH11" s="125"/>
      <c r="ACI11" s="125"/>
      <c r="ACJ11" s="125"/>
      <c r="ACK11" s="125"/>
      <c r="ACL11" s="125"/>
      <c r="ACM11" s="125"/>
      <c r="ACN11" s="125"/>
      <c r="ACO11" s="125"/>
      <c r="ACP11" s="125"/>
      <c r="ACQ11" s="125"/>
      <c r="ACR11" s="125"/>
      <c r="ACS11" s="125"/>
      <c r="ACT11" s="125"/>
      <c r="ACU11" s="125"/>
      <c r="ACV11" s="125"/>
      <c r="ACW11" s="125"/>
      <c r="ACX11" s="125"/>
      <c r="ACY11" s="125"/>
      <c r="ACZ11" s="125"/>
      <c r="ADA11" s="125"/>
      <c r="ADB11" s="125"/>
      <c r="ADC11" s="125"/>
      <c r="ADD11" s="125"/>
      <c r="ADE11" s="125"/>
      <c r="ADF11" s="125"/>
      <c r="ADG11" s="125"/>
      <c r="ADH11" s="125"/>
      <c r="ADI11" s="125"/>
      <c r="ADJ11" s="125"/>
      <c r="ADK11" s="125"/>
      <c r="ADL11" s="125"/>
      <c r="ADM11" s="125"/>
      <c r="ADN11" s="125"/>
      <c r="ADO11" s="125"/>
      <c r="ADP11" s="125"/>
      <c r="ADQ11" s="125"/>
      <c r="ADR11" s="125"/>
      <c r="ADS11" s="125"/>
      <c r="ADT11" s="125"/>
      <c r="ADU11" s="125"/>
      <c r="ADV11" s="125"/>
      <c r="ADW11" s="125"/>
      <c r="ADX11" s="125"/>
      <c r="ADY11" s="125"/>
      <c r="ADZ11" s="125"/>
      <c r="AEA11" s="125"/>
      <c r="AEB11" s="125"/>
      <c r="AEC11" s="125"/>
      <c r="AED11" s="125"/>
      <c r="AEE11" s="125"/>
      <c r="AEF11" s="125"/>
      <c r="AEG11" s="125"/>
      <c r="AEH11" s="125"/>
      <c r="AEI11" s="125"/>
      <c r="AEJ11" s="125"/>
      <c r="AEK11" s="125"/>
      <c r="AEL11" s="125"/>
      <c r="AEM11" s="125"/>
      <c r="AEN11" s="125"/>
      <c r="AEO11" s="125"/>
      <c r="AEP11" s="125"/>
      <c r="AEQ11" s="125"/>
      <c r="AER11" s="125"/>
      <c r="AES11" s="125"/>
      <c r="AET11" s="125"/>
      <c r="AEU11" s="125"/>
      <c r="AEV11" s="125"/>
      <c r="AEW11" s="125"/>
      <c r="AEX11" s="125"/>
      <c r="AEY11" s="125"/>
      <c r="AEZ11" s="125"/>
      <c r="AFA11" s="125"/>
      <c r="AFB11" s="125"/>
      <c r="AFC11" s="125"/>
      <c r="AFD11" s="125"/>
      <c r="AFE11" s="125"/>
      <c r="AFF11" s="125"/>
      <c r="AFG11" s="125"/>
      <c r="AFH11" s="125"/>
      <c r="AFI11" s="125"/>
      <c r="AFJ11" s="125"/>
      <c r="AFK11" s="125"/>
      <c r="AFL11" s="125"/>
      <c r="AFM11" s="125"/>
      <c r="AFN11" s="125"/>
      <c r="AFO11" s="125"/>
      <c r="AFP11" s="125"/>
      <c r="AFQ11" s="125"/>
      <c r="AFR11" s="125"/>
      <c r="AFS11" s="125"/>
      <c r="AFT11" s="125"/>
      <c r="AFU11" s="125"/>
      <c r="AFV11" s="125"/>
      <c r="AFW11" s="125"/>
      <c r="AFX11" s="125"/>
      <c r="AFY11" s="125"/>
      <c r="AFZ11" s="125"/>
      <c r="AGA11" s="125"/>
      <c r="AGB11" s="125"/>
      <c r="AGC11" s="125"/>
      <c r="AGD11" s="125"/>
      <c r="AGE11" s="125"/>
      <c r="AGF11" s="125"/>
      <c r="AGG11" s="125"/>
      <c r="AGH11" s="125"/>
      <c r="AGI11" s="125"/>
      <c r="AGJ11" s="125"/>
      <c r="AGK11" s="125"/>
      <c r="AGL11" s="125"/>
      <c r="AGM11" s="125"/>
      <c r="AGN11" s="125"/>
      <c r="AGO11" s="125"/>
      <c r="AGP11" s="125"/>
      <c r="AGQ11" s="125"/>
      <c r="AGR11" s="125"/>
      <c r="AGS11" s="125"/>
      <c r="AGT11" s="125"/>
      <c r="AGU11" s="125"/>
      <c r="AGV11" s="125"/>
      <c r="AGW11" s="125"/>
      <c r="AGX11" s="125"/>
      <c r="AGY11" s="125"/>
      <c r="AGZ11" s="125"/>
      <c r="AHA11" s="125"/>
      <c r="AHB11" s="125"/>
      <c r="AHC11" s="125"/>
      <c r="AHD11" s="125"/>
      <c r="AHE11" s="125"/>
      <c r="AHF11" s="125"/>
      <c r="AHG11" s="125"/>
      <c r="AHH11" s="125"/>
      <c r="AHI11" s="125"/>
      <c r="AHJ11" s="125"/>
      <c r="AHK11" s="125"/>
      <c r="AHL11" s="125"/>
      <c r="AHM11" s="125"/>
      <c r="AHN11" s="125"/>
      <c r="AHO11" s="125"/>
      <c r="AHP11" s="125"/>
      <c r="AHQ11" s="125"/>
      <c r="AHR11" s="125"/>
      <c r="AHS11" s="125"/>
      <c r="AHT11" s="125"/>
      <c r="AHU11" s="125"/>
      <c r="AHV11" s="125"/>
      <c r="AHW11" s="125"/>
      <c r="AHX11" s="125"/>
      <c r="AHY11" s="125"/>
      <c r="AHZ11" s="125"/>
      <c r="AIA11" s="125"/>
      <c r="AIB11" s="125"/>
      <c r="AIC11" s="125"/>
      <c r="AID11" s="125"/>
      <c r="AIE11" s="125"/>
      <c r="AIF11" s="125"/>
      <c r="AIG11" s="125"/>
      <c r="AIH11" s="125"/>
      <c r="AII11" s="125"/>
      <c r="AIJ11" s="125"/>
      <c r="AIK11" s="125"/>
      <c r="AIL11" s="125"/>
      <c r="AIM11" s="125"/>
      <c r="AIN11" s="125"/>
      <c r="AIO11" s="125"/>
      <c r="AIP11" s="125"/>
      <c r="AIQ11" s="125"/>
      <c r="AIR11" s="125"/>
      <c r="AIS11" s="125"/>
      <c r="AIT11" s="125"/>
      <c r="AIU11" s="125"/>
      <c r="AIV11" s="125"/>
      <c r="AIW11" s="125"/>
      <c r="AIX11" s="125"/>
      <c r="AIY11" s="125"/>
      <c r="AIZ11" s="125"/>
      <c r="AJA11" s="125"/>
      <c r="AJB11" s="125"/>
      <c r="AJC11" s="125"/>
      <c r="AJD11" s="125"/>
      <c r="AJE11" s="125"/>
      <c r="AJF11" s="125"/>
      <c r="AJG11" s="125"/>
      <c r="AJH11" s="125"/>
      <c r="AJI11" s="125"/>
      <c r="AJJ11" s="125"/>
      <c r="AJK11" s="125"/>
      <c r="AJL11" s="125"/>
      <c r="AJM11" s="125"/>
      <c r="AJN11" s="125"/>
      <c r="AJO11" s="125"/>
      <c r="AJP11" s="125"/>
      <c r="AJQ11" s="125"/>
      <c r="AJR11" s="125"/>
      <c r="AJS11" s="125"/>
      <c r="AJT11" s="125"/>
      <c r="AJU11" s="125"/>
      <c r="AJV11" s="125"/>
      <c r="AJW11" s="125"/>
      <c r="AJX11" s="125"/>
      <c r="AJY11" s="125"/>
      <c r="AJZ11" s="125"/>
      <c r="AKA11" s="125"/>
      <c r="AKB11" s="125"/>
      <c r="AKC11" s="125"/>
      <c r="AKD11" s="125"/>
      <c r="AKE11" s="125"/>
      <c r="AKF11" s="125"/>
      <c r="AKG11" s="125"/>
      <c r="AKH11" s="125"/>
      <c r="AKI11" s="125"/>
      <c r="AKJ11" s="125"/>
      <c r="AKK11" s="125"/>
      <c r="AKL11" s="125"/>
      <c r="AKM11" s="125"/>
      <c r="AKN11" s="125"/>
      <c r="AKO11" s="125"/>
      <c r="AKP11" s="125"/>
      <c r="AKQ11" s="125"/>
      <c r="AKR11" s="125"/>
      <c r="AKS11" s="125"/>
      <c r="AKT11" s="125"/>
      <c r="AKU11" s="125"/>
      <c r="AKV11" s="125"/>
      <c r="AKW11" s="125"/>
      <c r="AKX11" s="125"/>
      <c r="AKY11" s="125"/>
      <c r="AKZ11" s="125"/>
      <c r="ALA11" s="125"/>
      <c r="ALB11" s="125"/>
      <c r="ALC11" s="125"/>
      <c r="ALD11" s="125"/>
      <c r="ALE11" s="125"/>
      <c r="ALF11" s="125"/>
      <c r="ALG11" s="125"/>
      <c r="ALH11" s="125"/>
      <c r="ALI11" s="125"/>
      <c r="ALJ11" s="125"/>
      <c r="ALK11" s="125"/>
      <c r="ALL11" s="125"/>
      <c r="ALM11" s="125"/>
      <c r="ALN11" s="125"/>
      <c r="ALO11" s="125"/>
      <c r="ALP11" s="125"/>
      <c r="ALQ11" s="125"/>
      <c r="ALR11" s="125"/>
      <c r="ALS11" s="125"/>
      <c r="ALT11" s="125"/>
      <c r="ALU11" s="125"/>
      <c r="ALV11" s="125"/>
      <c r="ALW11" s="125"/>
      <c r="ALX11" s="125"/>
      <c r="ALY11" s="125"/>
      <c r="ALZ11" s="125"/>
      <c r="AMA11" s="125"/>
      <c r="AMB11" s="125"/>
      <c r="AMC11" s="125"/>
      <c r="AMD11" s="125"/>
      <c r="AME11" s="125"/>
      <c r="AMF11" s="125"/>
      <c r="AMG11" s="125"/>
      <c r="AMH11" s="125"/>
      <c r="AMI11" s="125"/>
      <c r="AMJ11" s="125"/>
    </row>
    <row r="12" spans="1:1024" customFormat="1">
      <c r="A12" s="125"/>
      <c r="B12" s="125"/>
      <c r="C12" s="125"/>
      <c r="D12" s="125"/>
      <c r="E12" s="219"/>
      <c r="F12" s="219"/>
      <c r="G12" s="219"/>
      <c r="H12" s="219"/>
      <c r="I12" s="219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5"/>
      <c r="OS12" s="125"/>
      <c r="OT12" s="125"/>
      <c r="OU12" s="125"/>
      <c r="OV12" s="125"/>
      <c r="OW12" s="125"/>
      <c r="OX12" s="125"/>
      <c r="OY12" s="125"/>
      <c r="OZ12" s="125"/>
      <c r="PA12" s="125"/>
      <c r="PB12" s="125"/>
      <c r="PC12" s="125"/>
      <c r="PD12" s="125"/>
      <c r="PE12" s="125"/>
      <c r="PF12" s="125"/>
      <c r="PG12" s="125"/>
      <c r="PH12" s="125"/>
      <c r="PI12" s="125"/>
      <c r="PJ12" s="125"/>
      <c r="PK12" s="125"/>
      <c r="PL12" s="125"/>
      <c r="PM12" s="125"/>
      <c r="PN12" s="125"/>
      <c r="PO12" s="125"/>
      <c r="PP12" s="125"/>
      <c r="PQ12" s="125"/>
      <c r="PR12" s="125"/>
      <c r="PS12" s="125"/>
      <c r="PT12" s="125"/>
      <c r="PU12" s="125"/>
      <c r="PV12" s="125"/>
      <c r="PW12" s="125"/>
      <c r="PX12" s="125"/>
      <c r="PY12" s="125"/>
      <c r="PZ12" s="125"/>
      <c r="QA12" s="125"/>
      <c r="QB12" s="125"/>
      <c r="QC12" s="125"/>
      <c r="QD12" s="125"/>
      <c r="QE12" s="125"/>
      <c r="QF12" s="125"/>
      <c r="QG12" s="125"/>
      <c r="QH12" s="125"/>
      <c r="QI12" s="125"/>
      <c r="QJ12" s="125"/>
      <c r="QK12" s="125"/>
      <c r="QL12" s="125"/>
      <c r="QM12" s="125"/>
      <c r="QN12" s="125"/>
      <c r="QO12" s="125"/>
      <c r="QP12" s="125"/>
      <c r="QQ12" s="125"/>
      <c r="QR12" s="125"/>
      <c r="QS12" s="125"/>
      <c r="QT12" s="125"/>
      <c r="QU12" s="125"/>
      <c r="QV12" s="125"/>
      <c r="QW12" s="125"/>
      <c r="QX12" s="125"/>
      <c r="QY12" s="125"/>
      <c r="QZ12" s="125"/>
      <c r="RA12" s="125"/>
      <c r="RB12" s="125"/>
      <c r="RC12" s="125"/>
      <c r="RD12" s="125"/>
      <c r="RE12" s="125"/>
      <c r="RF12" s="125"/>
      <c r="RG12" s="125"/>
      <c r="RH12" s="125"/>
      <c r="RI12" s="125"/>
      <c r="RJ12" s="125"/>
      <c r="RK12" s="125"/>
      <c r="RL12" s="125"/>
      <c r="RM12" s="125"/>
      <c r="RN12" s="125"/>
      <c r="RO12" s="125"/>
      <c r="RP12" s="125"/>
      <c r="RQ12" s="125"/>
      <c r="RR12" s="125"/>
      <c r="RS12" s="125"/>
      <c r="RT12" s="125"/>
      <c r="RU12" s="125"/>
      <c r="RV12" s="125"/>
      <c r="RW12" s="125"/>
      <c r="RX12" s="125"/>
      <c r="RY12" s="125"/>
      <c r="RZ12" s="125"/>
      <c r="SA12" s="125"/>
      <c r="SB12" s="125"/>
      <c r="SC12" s="125"/>
      <c r="SD12" s="125"/>
      <c r="SE12" s="125"/>
      <c r="SF12" s="125"/>
      <c r="SG12" s="125"/>
      <c r="SH12" s="125"/>
      <c r="SI12" s="125"/>
      <c r="SJ12" s="125"/>
      <c r="SK12" s="125"/>
      <c r="SL12" s="125"/>
      <c r="SM12" s="125"/>
      <c r="SN12" s="125"/>
      <c r="SO12" s="125"/>
      <c r="SP12" s="125"/>
      <c r="SQ12" s="125"/>
      <c r="SR12" s="125"/>
      <c r="SS12" s="125"/>
      <c r="ST12" s="125"/>
      <c r="SU12" s="125"/>
      <c r="SV12" s="125"/>
      <c r="SW12" s="125"/>
      <c r="SX12" s="125"/>
      <c r="SY12" s="125"/>
      <c r="SZ12" s="125"/>
      <c r="TA12" s="125"/>
      <c r="TB12" s="125"/>
      <c r="TC12" s="125"/>
      <c r="TD12" s="125"/>
      <c r="TE12" s="125"/>
      <c r="TF12" s="125"/>
      <c r="TG12" s="125"/>
      <c r="TH12" s="125"/>
      <c r="TI12" s="125"/>
      <c r="TJ12" s="125"/>
      <c r="TK12" s="125"/>
      <c r="TL12" s="125"/>
      <c r="TM12" s="125"/>
      <c r="TN12" s="125"/>
      <c r="TO12" s="125"/>
      <c r="TP12" s="125"/>
      <c r="TQ12" s="125"/>
      <c r="TR12" s="125"/>
      <c r="TS12" s="125"/>
      <c r="TT12" s="125"/>
      <c r="TU12" s="125"/>
      <c r="TV12" s="125"/>
      <c r="TW12" s="125"/>
      <c r="TX12" s="125"/>
      <c r="TY12" s="125"/>
      <c r="TZ12" s="125"/>
      <c r="UA12" s="125"/>
      <c r="UB12" s="125"/>
      <c r="UC12" s="125"/>
      <c r="UD12" s="125"/>
      <c r="UE12" s="125"/>
      <c r="UF12" s="125"/>
      <c r="UG12" s="125"/>
      <c r="UH12" s="125"/>
      <c r="UI12" s="125"/>
      <c r="UJ12" s="125"/>
      <c r="UK12" s="125"/>
      <c r="UL12" s="125"/>
      <c r="UM12" s="125"/>
      <c r="UN12" s="125"/>
      <c r="UO12" s="125"/>
      <c r="UP12" s="125"/>
      <c r="UQ12" s="125"/>
      <c r="UR12" s="125"/>
      <c r="US12" s="125"/>
      <c r="UT12" s="125"/>
      <c r="UU12" s="125"/>
      <c r="UV12" s="125"/>
      <c r="UW12" s="125"/>
      <c r="UX12" s="125"/>
      <c r="UY12" s="125"/>
      <c r="UZ12" s="125"/>
      <c r="VA12" s="125"/>
      <c r="VB12" s="125"/>
      <c r="VC12" s="125"/>
      <c r="VD12" s="125"/>
      <c r="VE12" s="125"/>
      <c r="VF12" s="125"/>
      <c r="VG12" s="125"/>
      <c r="VH12" s="125"/>
      <c r="VI12" s="125"/>
      <c r="VJ12" s="125"/>
      <c r="VK12" s="125"/>
      <c r="VL12" s="125"/>
      <c r="VM12" s="125"/>
      <c r="VN12" s="125"/>
      <c r="VO12" s="125"/>
      <c r="VP12" s="125"/>
      <c r="VQ12" s="125"/>
      <c r="VR12" s="125"/>
      <c r="VS12" s="125"/>
      <c r="VT12" s="125"/>
      <c r="VU12" s="125"/>
      <c r="VV12" s="125"/>
      <c r="VW12" s="125"/>
      <c r="VX12" s="125"/>
      <c r="VY12" s="125"/>
      <c r="VZ12" s="125"/>
      <c r="WA12" s="125"/>
      <c r="WB12" s="125"/>
      <c r="WC12" s="125"/>
      <c r="WD12" s="125"/>
      <c r="WE12" s="125"/>
      <c r="WF12" s="125"/>
      <c r="WG12" s="125"/>
      <c r="WH12" s="125"/>
      <c r="WI12" s="125"/>
      <c r="WJ12" s="125"/>
      <c r="WK12" s="125"/>
      <c r="WL12" s="125"/>
      <c r="WM12" s="125"/>
      <c r="WN12" s="125"/>
      <c r="WO12" s="125"/>
      <c r="WP12" s="125"/>
      <c r="WQ12" s="125"/>
      <c r="WR12" s="125"/>
      <c r="WS12" s="125"/>
      <c r="WT12" s="125"/>
      <c r="WU12" s="125"/>
      <c r="WV12" s="125"/>
      <c r="WW12" s="125"/>
      <c r="WX12" s="125"/>
      <c r="WY12" s="125"/>
      <c r="WZ12" s="125"/>
      <c r="XA12" s="125"/>
      <c r="XB12" s="125"/>
      <c r="XC12" s="125"/>
      <c r="XD12" s="125"/>
      <c r="XE12" s="125"/>
      <c r="XF12" s="125"/>
      <c r="XG12" s="125"/>
      <c r="XH12" s="125"/>
      <c r="XI12" s="125"/>
      <c r="XJ12" s="125"/>
      <c r="XK12" s="125"/>
      <c r="XL12" s="125"/>
      <c r="XM12" s="125"/>
      <c r="XN12" s="125"/>
      <c r="XO12" s="125"/>
      <c r="XP12" s="125"/>
      <c r="XQ12" s="125"/>
      <c r="XR12" s="125"/>
      <c r="XS12" s="125"/>
      <c r="XT12" s="125"/>
      <c r="XU12" s="125"/>
      <c r="XV12" s="125"/>
      <c r="XW12" s="125"/>
      <c r="XX12" s="125"/>
      <c r="XY12" s="125"/>
      <c r="XZ12" s="125"/>
      <c r="YA12" s="125"/>
      <c r="YB12" s="125"/>
      <c r="YC12" s="125"/>
      <c r="YD12" s="125"/>
      <c r="YE12" s="125"/>
      <c r="YF12" s="125"/>
      <c r="YG12" s="125"/>
      <c r="YH12" s="125"/>
      <c r="YI12" s="125"/>
      <c r="YJ12" s="125"/>
      <c r="YK12" s="125"/>
      <c r="YL12" s="125"/>
      <c r="YM12" s="125"/>
      <c r="YN12" s="125"/>
      <c r="YO12" s="125"/>
      <c r="YP12" s="125"/>
      <c r="YQ12" s="125"/>
      <c r="YR12" s="125"/>
      <c r="YS12" s="125"/>
      <c r="YT12" s="125"/>
      <c r="YU12" s="125"/>
      <c r="YV12" s="125"/>
      <c r="YW12" s="125"/>
      <c r="YX12" s="125"/>
      <c r="YY12" s="125"/>
      <c r="YZ12" s="125"/>
      <c r="ZA12" s="125"/>
      <c r="ZB12" s="125"/>
      <c r="ZC12" s="125"/>
      <c r="ZD12" s="125"/>
      <c r="ZE12" s="125"/>
      <c r="ZF12" s="125"/>
      <c r="ZG12" s="125"/>
      <c r="ZH12" s="125"/>
      <c r="ZI12" s="125"/>
      <c r="ZJ12" s="125"/>
      <c r="ZK12" s="125"/>
      <c r="ZL12" s="125"/>
      <c r="ZM12" s="125"/>
      <c r="ZN12" s="125"/>
      <c r="ZO12" s="125"/>
      <c r="ZP12" s="125"/>
      <c r="ZQ12" s="125"/>
      <c r="ZR12" s="125"/>
      <c r="ZS12" s="125"/>
      <c r="ZT12" s="125"/>
      <c r="ZU12" s="125"/>
      <c r="ZV12" s="125"/>
      <c r="ZW12" s="125"/>
      <c r="ZX12" s="125"/>
      <c r="ZY12" s="125"/>
      <c r="ZZ12" s="125"/>
      <c r="AAA12" s="125"/>
      <c r="AAB12" s="125"/>
      <c r="AAC12" s="125"/>
      <c r="AAD12" s="125"/>
      <c r="AAE12" s="125"/>
      <c r="AAF12" s="125"/>
      <c r="AAG12" s="125"/>
      <c r="AAH12" s="125"/>
      <c r="AAI12" s="125"/>
      <c r="AAJ12" s="125"/>
      <c r="AAK12" s="125"/>
      <c r="AAL12" s="125"/>
      <c r="AAM12" s="125"/>
      <c r="AAN12" s="125"/>
      <c r="AAO12" s="125"/>
      <c r="AAP12" s="125"/>
      <c r="AAQ12" s="125"/>
      <c r="AAR12" s="125"/>
      <c r="AAS12" s="125"/>
      <c r="AAT12" s="125"/>
      <c r="AAU12" s="125"/>
      <c r="AAV12" s="125"/>
      <c r="AAW12" s="125"/>
      <c r="AAX12" s="125"/>
      <c r="AAY12" s="125"/>
      <c r="AAZ12" s="125"/>
      <c r="ABA12" s="125"/>
      <c r="ABB12" s="125"/>
      <c r="ABC12" s="125"/>
      <c r="ABD12" s="125"/>
      <c r="ABE12" s="125"/>
      <c r="ABF12" s="125"/>
      <c r="ABG12" s="125"/>
      <c r="ABH12" s="125"/>
      <c r="ABI12" s="125"/>
      <c r="ABJ12" s="125"/>
      <c r="ABK12" s="125"/>
      <c r="ABL12" s="125"/>
      <c r="ABM12" s="125"/>
      <c r="ABN12" s="125"/>
      <c r="ABO12" s="125"/>
      <c r="ABP12" s="125"/>
      <c r="ABQ12" s="125"/>
      <c r="ABR12" s="125"/>
      <c r="ABS12" s="125"/>
      <c r="ABT12" s="125"/>
      <c r="ABU12" s="125"/>
      <c r="ABV12" s="125"/>
      <c r="ABW12" s="125"/>
      <c r="ABX12" s="125"/>
      <c r="ABY12" s="125"/>
      <c r="ABZ12" s="125"/>
      <c r="ACA12" s="125"/>
      <c r="ACB12" s="125"/>
      <c r="ACC12" s="125"/>
      <c r="ACD12" s="125"/>
      <c r="ACE12" s="125"/>
      <c r="ACF12" s="125"/>
      <c r="ACG12" s="125"/>
      <c r="ACH12" s="125"/>
      <c r="ACI12" s="125"/>
      <c r="ACJ12" s="125"/>
      <c r="ACK12" s="125"/>
      <c r="ACL12" s="125"/>
      <c r="ACM12" s="125"/>
      <c r="ACN12" s="125"/>
      <c r="ACO12" s="125"/>
      <c r="ACP12" s="125"/>
      <c r="ACQ12" s="125"/>
      <c r="ACR12" s="125"/>
      <c r="ACS12" s="125"/>
      <c r="ACT12" s="125"/>
      <c r="ACU12" s="125"/>
      <c r="ACV12" s="125"/>
      <c r="ACW12" s="125"/>
      <c r="ACX12" s="125"/>
      <c r="ACY12" s="125"/>
      <c r="ACZ12" s="125"/>
      <c r="ADA12" s="125"/>
      <c r="ADB12" s="125"/>
      <c r="ADC12" s="125"/>
      <c r="ADD12" s="125"/>
      <c r="ADE12" s="125"/>
      <c r="ADF12" s="125"/>
      <c r="ADG12" s="125"/>
      <c r="ADH12" s="125"/>
      <c r="ADI12" s="125"/>
      <c r="ADJ12" s="125"/>
      <c r="ADK12" s="125"/>
      <c r="ADL12" s="125"/>
      <c r="ADM12" s="125"/>
      <c r="ADN12" s="125"/>
      <c r="ADO12" s="125"/>
      <c r="ADP12" s="125"/>
      <c r="ADQ12" s="125"/>
      <c r="ADR12" s="125"/>
      <c r="ADS12" s="125"/>
      <c r="ADT12" s="125"/>
      <c r="ADU12" s="125"/>
      <c r="ADV12" s="125"/>
      <c r="ADW12" s="125"/>
      <c r="ADX12" s="125"/>
      <c r="ADY12" s="125"/>
      <c r="ADZ12" s="125"/>
      <c r="AEA12" s="125"/>
      <c r="AEB12" s="125"/>
      <c r="AEC12" s="125"/>
      <c r="AED12" s="125"/>
      <c r="AEE12" s="125"/>
      <c r="AEF12" s="125"/>
      <c r="AEG12" s="125"/>
      <c r="AEH12" s="125"/>
      <c r="AEI12" s="125"/>
      <c r="AEJ12" s="125"/>
      <c r="AEK12" s="125"/>
      <c r="AEL12" s="125"/>
      <c r="AEM12" s="125"/>
      <c r="AEN12" s="125"/>
      <c r="AEO12" s="125"/>
      <c r="AEP12" s="125"/>
      <c r="AEQ12" s="125"/>
      <c r="AER12" s="125"/>
      <c r="AES12" s="125"/>
      <c r="AET12" s="125"/>
      <c r="AEU12" s="125"/>
      <c r="AEV12" s="125"/>
      <c r="AEW12" s="125"/>
      <c r="AEX12" s="125"/>
      <c r="AEY12" s="125"/>
      <c r="AEZ12" s="125"/>
      <c r="AFA12" s="125"/>
      <c r="AFB12" s="125"/>
      <c r="AFC12" s="125"/>
      <c r="AFD12" s="125"/>
      <c r="AFE12" s="125"/>
      <c r="AFF12" s="125"/>
      <c r="AFG12" s="125"/>
      <c r="AFH12" s="125"/>
      <c r="AFI12" s="125"/>
      <c r="AFJ12" s="125"/>
      <c r="AFK12" s="125"/>
      <c r="AFL12" s="125"/>
      <c r="AFM12" s="125"/>
      <c r="AFN12" s="125"/>
      <c r="AFO12" s="125"/>
      <c r="AFP12" s="125"/>
      <c r="AFQ12" s="125"/>
      <c r="AFR12" s="125"/>
      <c r="AFS12" s="125"/>
      <c r="AFT12" s="125"/>
      <c r="AFU12" s="125"/>
      <c r="AFV12" s="125"/>
      <c r="AFW12" s="125"/>
      <c r="AFX12" s="125"/>
      <c r="AFY12" s="125"/>
      <c r="AFZ12" s="125"/>
      <c r="AGA12" s="125"/>
      <c r="AGB12" s="125"/>
      <c r="AGC12" s="125"/>
      <c r="AGD12" s="125"/>
      <c r="AGE12" s="125"/>
      <c r="AGF12" s="125"/>
      <c r="AGG12" s="125"/>
      <c r="AGH12" s="125"/>
      <c r="AGI12" s="125"/>
      <c r="AGJ12" s="125"/>
      <c r="AGK12" s="125"/>
      <c r="AGL12" s="125"/>
      <c r="AGM12" s="125"/>
      <c r="AGN12" s="125"/>
      <c r="AGO12" s="125"/>
      <c r="AGP12" s="125"/>
      <c r="AGQ12" s="125"/>
      <c r="AGR12" s="125"/>
      <c r="AGS12" s="125"/>
      <c r="AGT12" s="125"/>
      <c r="AGU12" s="125"/>
      <c r="AGV12" s="125"/>
      <c r="AGW12" s="125"/>
      <c r="AGX12" s="125"/>
      <c r="AGY12" s="125"/>
      <c r="AGZ12" s="125"/>
      <c r="AHA12" s="125"/>
      <c r="AHB12" s="125"/>
      <c r="AHC12" s="125"/>
      <c r="AHD12" s="125"/>
      <c r="AHE12" s="125"/>
      <c r="AHF12" s="125"/>
      <c r="AHG12" s="125"/>
      <c r="AHH12" s="125"/>
      <c r="AHI12" s="125"/>
      <c r="AHJ12" s="125"/>
      <c r="AHK12" s="125"/>
      <c r="AHL12" s="125"/>
      <c r="AHM12" s="125"/>
      <c r="AHN12" s="125"/>
      <c r="AHO12" s="125"/>
      <c r="AHP12" s="125"/>
      <c r="AHQ12" s="125"/>
      <c r="AHR12" s="125"/>
      <c r="AHS12" s="125"/>
      <c r="AHT12" s="125"/>
      <c r="AHU12" s="125"/>
      <c r="AHV12" s="125"/>
      <c r="AHW12" s="125"/>
      <c r="AHX12" s="125"/>
      <c r="AHY12" s="125"/>
      <c r="AHZ12" s="125"/>
      <c r="AIA12" s="125"/>
      <c r="AIB12" s="125"/>
      <c r="AIC12" s="125"/>
      <c r="AID12" s="125"/>
      <c r="AIE12" s="125"/>
      <c r="AIF12" s="125"/>
      <c r="AIG12" s="125"/>
      <c r="AIH12" s="125"/>
      <c r="AII12" s="125"/>
      <c r="AIJ12" s="125"/>
      <c r="AIK12" s="125"/>
      <c r="AIL12" s="125"/>
      <c r="AIM12" s="125"/>
      <c r="AIN12" s="125"/>
      <c r="AIO12" s="125"/>
      <c r="AIP12" s="125"/>
      <c r="AIQ12" s="125"/>
      <c r="AIR12" s="125"/>
      <c r="AIS12" s="125"/>
      <c r="AIT12" s="125"/>
      <c r="AIU12" s="125"/>
      <c r="AIV12" s="125"/>
      <c r="AIW12" s="125"/>
      <c r="AIX12" s="125"/>
      <c r="AIY12" s="125"/>
      <c r="AIZ12" s="125"/>
      <c r="AJA12" s="125"/>
      <c r="AJB12" s="125"/>
      <c r="AJC12" s="125"/>
      <c r="AJD12" s="125"/>
      <c r="AJE12" s="125"/>
      <c r="AJF12" s="125"/>
      <c r="AJG12" s="125"/>
      <c r="AJH12" s="125"/>
      <c r="AJI12" s="125"/>
      <c r="AJJ12" s="125"/>
      <c r="AJK12" s="125"/>
      <c r="AJL12" s="125"/>
      <c r="AJM12" s="125"/>
      <c r="AJN12" s="125"/>
      <c r="AJO12" s="125"/>
      <c r="AJP12" s="125"/>
      <c r="AJQ12" s="125"/>
      <c r="AJR12" s="125"/>
      <c r="AJS12" s="125"/>
      <c r="AJT12" s="125"/>
      <c r="AJU12" s="125"/>
      <c r="AJV12" s="125"/>
      <c r="AJW12" s="125"/>
      <c r="AJX12" s="125"/>
      <c r="AJY12" s="125"/>
      <c r="AJZ12" s="125"/>
      <c r="AKA12" s="125"/>
      <c r="AKB12" s="125"/>
      <c r="AKC12" s="125"/>
      <c r="AKD12" s="125"/>
      <c r="AKE12" s="125"/>
      <c r="AKF12" s="125"/>
      <c r="AKG12" s="125"/>
      <c r="AKH12" s="125"/>
      <c r="AKI12" s="125"/>
      <c r="AKJ12" s="125"/>
      <c r="AKK12" s="125"/>
      <c r="AKL12" s="125"/>
      <c r="AKM12" s="125"/>
      <c r="AKN12" s="125"/>
      <c r="AKO12" s="125"/>
      <c r="AKP12" s="125"/>
      <c r="AKQ12" s="125"/>
      <c r="AKR12" s="125"/>
      <c r="AKS12" s="125"/>
      <c r="AKT12" s="125"/>
      <c r="AKU12" s="125"/>
      <c r="AKV12" s="125"/>
      <c r="AKW12" s="125"/>
      <c r="AKX12" s="125"/>
      <c r="AKY12" s="125"/>
      <c r="AKZ12" s="125"/>
      <c r="ALA12" s="125"/>
      <c r="ALB12" s="125"/>
      <c r="ALC12" s="125"/>
      <c r="ALD12" s="125"/>
      <c r="ALE12" s="125"/>
      <c r="ALF12" s="125"/>
      <c r="ALG12" s="125"/>
      <c r="ALH12" s="125"/>
      <c r="ALI12" s="125"/>
      <c r="ALJ12" s="125"/>
      <c r="ALK12" s="125"/>
      <c r="ALL12" s="125"/>
      <c r="ALM12" s="125"/>
      <c r="ALN12" s="125"/>
      <c r="ALO12" s="125"/>
      <c r="ALP12" s="125"/>
      <c r="ALQ12" s="125"/>
      <c r="ALR12" s="125"/>
      <c r="ALS12" s="125"/>
      <c r="ALT12" s="125"/>
      <c r="ALU12" s="125"/>
      <c r="ALV12" s="125"/>
      <c r="ALW12" s="125"/>
      <c r="ALX12" s="125"/>
      <c r="ALY12" s="125"/>
      <c r="ALZ12" s="125"/>
      <c r="AMA12" s="125"/>
      <c r="AMB12" s="125"/>
      <c r="AMC12" s="125"/>
      <c r="AMD12" s="125"/>
      <c r="AME12" s="125"/>
      <c r="AMF12" s="125"/>
      <c r="AMG12" s="125"/>
      <c r="AMH12" s="125"/>
      <c r="AMI12" s="125"/>
      <c r="AMJ12" s="125"/>
    </row>
    <row r="13" spans="1:1024" customFormat="1">
      <c r="A13" s="368" t="s">
        <v>246</v>
      </c>
      <c r="B13" s="359">
        <f>D3</f>
        <v>44179</v>
      </c>
      <c r="C13" s="360" t="s">
        <v>247</v>
      </c>
      <c r="D13" s="360">
        <f>B13+365</f>
        <v>44544</v>
      </c>
      <c r="E13" s="125"/>
      <c r="F13" s="125"/>
      <c r="G13" s="125"/>
      <c r="H13" s="125"/>
      <c r="I13" s="125"/>
      <c r="J13" s="125"/>
      <c r="K13" s="369" t="s">
        <v>385</v>
      </c>
      <c r="L13" s="370"/>
      <c r="M13" s="370"/>
      <c r="N13" s="370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5"/>
      <c r="OS13" s="125"/>
      <c r="OT13" s="125"/>
      <c r="OU13" s="125"/>
      <c r="OV13" s="125"/>
      <c r="OW13" s="125"/>
      <c r="OX13" s="125"/>
      <c r="OY13" s="125"/>
      <c r="OZ13" s="125"/>
      <c r="PA13" s="125"/>
      <c r="PB13" s="125"/>
      <c r="PC13" s="125"/>
      <c r="PD13" s="125"/>
      <c r="PE13" s="125"/>
      <c r="PF13" s="125"/>
      <c r="PG13" s="125"/>
      <c r="PH13" s="125"/>
      <c r="PI13" s="125"/>
      <c r="PJ13" s="125"/>
      <c r="PK13" s="125"/>
      <c r="PL13" s="125"/>
      <c r="PM13" s="125"/>
      <c r="PN13" s="125"/>
      <c r="PO13" s="125"/>
      <c r="PP13" s="125"/>
      <c r="PQ13" s="125"/>
      <c r="PR13" s="125"/>
      <c r="PS13" s="125"/>
      <c r="PT13" s="125"/>
      <c r="PU13" s="125"/>
      <c r="PV13" s="125"/>
      <c r="PW13" s="125"/>
      <c r="PX13" s="125"/>
      <c r="PY13" s="125"/>
      <c r="PZ13" s="125"/>
      <c r="QA13" s="125"/>
      <c r="QB13" s="125"/>
      <c r="QC13" s="125"/>
      <c r="QD13" s="125"/>
      <c r="QE13" s="125"/>
      <c r="QF13" s="125"/>
      <c r="QG13" s="125"/>
      <c r="QH13" s="125"/>
      <c r="QI13" s="125"/>
      <c r="QJ13" s="125"/>
      <c r="QK13" s="125"/>
      <c r="QL13" s="125"/>
      <c r="QM13" s="125"/>
      <c r="QN13" s="125"/>
      <c r="QO13" s="125"/>
      <c r="QP13" s="125"/>
      <c r="QQ13" s="125"/>
      <c r="QR13" s="125"/>
      <c r="QS13" s="125"/>
      <c r="QT13" s="125"/>
      <c r="QU13" s="125"/>
      <c r="QV13" s="125"/>
      <c r="QW13" s="125"/>
      <c r="QX13" s="125"/>
      <c r="QY13" s="125"/>
      <c r="QZ13" s="125"/>
      <c r="RA13" s="125"/>
      <c r="RB13" s="125"/>
      <c r="RC13" s="125"/>
      <c r="RD13" s="125"/>
      <c r="RE13" s="125"/>
      <c r="RF13" s="125"/>
      <c r="RG13" s="125"/>
      <c r="RH13" s="125"/>
      <c r="RI13" s="125"/>
      <c r="RJ13" s="125"/>
      <c r="RK13" s="125"/>
      <c r="RL13" s="125"/>
      <c r="RM13" s="125"/>
      <c r="RN13" s="125"/>
      <c r="RO13" s="125"/>
      <c r="RP13" s="125"/>
      <c r="RQ13" s="125"/>
      <c r="RR13" s="125"/>
      <c r="RS13" s="125"/>
      <c r="RT13" s="125"/>
      <c r="RU13" s="125"/>
      <c r="RV13" s="125"/>
      <c r="RW13" s="125"/>
      <c r="RX13" s="125"/>
      <c r="RY13" s="125"/>
      <c r="RZ13" s="125"/>
      <c r="SA13" s="125"/>
      <c r="SB13" s="125"/>
      <c r="SC13" s="125"/>
      <c r="SD13" s="125"/>
      <c r="SE13" s="125"/>
      <c r="SF13" s="125"/>
      <c r="SG13" s="125"/>
      <c r="SH13" s="125"/>
      <c r="SI13" s="125"/>
      <c r="SJ13" s="125"/>
      <c r="SK13" s="125"/>
      <c r="SL13" s="125"/>
      <c r="SM13" s="125"/>
      <c r="SN13" s="125"/>
      <c r="SO13" s="125"/>
      <c r="SP13" s="125"/>
      <c r="SQ13" s="125"/>
      <c r="SR13" s="125"/>
      <c r="SS13" s="125"/>
      <c r="ST13" s="125"/>
      <c r="SU13" s="125"/>
      <c r="SV13" s="125"/>
      <c r="SW13" s="125"/>
      <c r="SX13" s="125"/>
      <c r="SY13" s="125"/>
      <c r="SZ13" s="125"/>
      <c r="TA13" s="125"/>
      <c r="TB13" s="125"/>
      <c r="TC13" s="125"/>
      <c r="TD13" s="125"/>
      <c r="TE13" s="125"/>
      <c r="TF13" s="125"/>
      <c r="TG13" s="125"/>
      <c r="TH13" s="125"/>
      <c r="TI13" s="125"/>
      <c r="TJ13" s="125"/>
      <c r="TK13" s="125"/>
      <c r="TL13" s="125"/>
      <c r="TM13" s="125"/>
      <c r="TN13" s="125"/>
      <c r="TO13" s="125"/>
      <c r="TP13" s="125"/>
      <c r="TQ13" s="125"/>
      <c r="TR13" s="125"/>
      <c r="TS13" s="125"/>
      <c r="TT13" s="125"/>
      <c r="TU13" s="125"/>
      <c r="TV13" s="125"/>
      <c r="TW13" s="125"/>
      <c r="TX13" s="125"/>
      <c r="TY13" s="125"/>
      <c r="TZ13" s="125"/>
      <c r="UA13" s="125"/>
      <c r="UB13" s="125"/>
      <c r="UC13" s="125"/>
      <c r="UD13" s="125"/>
      <c r="UE13" s="125"/>
      <c r="UF13" s="125"/>
      <c r="UG13" s="125"/>
      <c r="UH13" s="125"/>
      <c r="UI13" s="125"/>
      <c r="UJ13" s="125"/>
      <c r="UK13" s="125"/>
      <c r="UL13" s="125"/>
      <c r="UM13" s="125"/>
      <c r="UN13" s="125"/>
      <c r="UO13" s="125"/>
      <c r="UP13" s="125"/>
      <c r="UQ13" s="125"/>
      <c r="UR13" s="125"/>
      <c r="US13" s="125"/>
      <c r="UT13" s="125"/>
      <c r="UU13" s="125"/>
      <c r="UV13" s="125"/>
      <c r="UW13" s="125"/>
      <c r="UX13" s="125"/>
      <c r="UY13" s="125"/>
      <c r="UZ13" s="125"/>
      <c r="VA13" s="125"/>
      <c r="VB13" s="125"/>
      <c r="VC13" s="125"/>
      <c r="VD13" s="125"/>
      <c r="VE13" s="125"/>
      <c r="VF13" s="125"/>
      <c r="VG13" s="125"/>
      <c r="VH13" s="125"/>
      <c r="VI13" s="125"/>
      <c r="VJ13" s="125"/>
      <c r="VK13" s="125"/>
      <c r="VL13" s="125"/>
      <c r="VM13" s="125"/>
      <c r="VN13" s="125"/>
      <c r="VO13" s="125"/>
      <c r="VP13" s="125"/>
      <c r="VQ13" s="125"/>
      <c r="VR13" s="125"/>
      <c r="VS13" s="125"/>
      <c r="VT13" s="125"/>
      <c r="VU13" s="125"/>
      <c r="VV13" s="125"/>
      <c r="VW13" s="125"/>
      <c r="VX13" s="125"/>
      <c r="VY13" s="125"/>
      <c r="VZ13" s="125"/>
      <c r="WA13" s="125"/>
      <c r="WB13" s="125"/>
      <c r="WC13" s="125"/>
      <c r="WD13" s="125"/>
      <c r="WE13" s="125"/>
      <c r="WF13" s="125"/>
      <c r="WG13" s="125"/>
      <c r="WH13" s="125"/>
      <c r="WI13" s="125"/>
      <c r="WJ13" s="125"/>
      <c r="WK13" s="125"/>
      <c r="WL13" s="125"/>
      <c r="WM13" s="125"/>
      <c r="WN13" s="125"/>
      <c r="WO13" s="125"/>
      <c r="WP13" s="125"/>
      <c r="WQ13" s="125"/>
      <c r="WR13" s="125"/>
      <c r="WS13" s="125"/>
      <c r="WT13" s="125"/>
      <c r="WU13" s="125"/>
      <c r="WV13" s="125"/>
      <c r="WW13" s="125"/>
      <c r="WX13" s="125"/>
      <c r="WY13" s="125"/>
      <c r="WZ13" s="125"/>
      <c r="XA13" s="125"/>
      <c r="XB13" s="125"/>
      <c r="XC13" s="125"/>
      <c r="XD13" s="125"/>
      <c r="XE13" s="125"/>
      <c r="XF13" s="125"/>
      <c r="XG13" s="125"/>
      <c r="XH13" s="125"/>
      <c r="XI13" s="125"/>
      <c r="XJ13" s="125"/>
      <c r="XK13" s="125"/>
      <c r="XL13" s="125"/>
      <c r="XM13" s="125"/>
      <c r="XN13" s="125"/>
      <c r="XO13" s="125"/>
      <c r="XP13" s="125"/>
      <c r="XQ13" s="125"/>
      <c r="XR13" s="125"/>
      <c r="XS13" s="125"/>
      <c r="XT13" s="125"/>
      <c r="XU13" s="125"/>
      <c r="XV13" s="125"/>
      <c r="XW13" s="125"/>
      <c r="XX13" s="125"/>
      <c r="XY13" s="125"/>
      <c r="XZ13" s="125"/>
      <c r="YA13" s="125"/>
      <c r="YB13" s="125"/>
      <c r="YC13" s="125"/>
      <c r="YD13" s="125"/>
      <c r="YE13" s="125"/>
      <c r="YF13" s="125"/>
      <c r="YG13" s="125"/>
      <c r="YH13" s="125"/>
      <c r="YI13" s="125"/>
      <c r="YJ13" s="125"/>
      <c r="YK13" s="125"/>
      <c r="YL13" s="125"/>
      <c r="YM13" s="125"/>
      <c r="YN13" s="125"/>
      <c r="YO13" s="125"/>
      <c r="YP13" s="125"/>
      <c r="YQ13" s="125"/>
      <c r="YR13" s="125"/>
      <c r="YS13" s="125"/>
      <c r="YT13" s="125"/>
      <c r="YU13" s="125"/>
      <c r="YV13" s="125"/>
      <c r="YW13" s="125"/>
      <c r="YX13" s="125"/>
      <c r="YY13" s="125"/>
      <c r="YZ13" s="125"/>
      <c r="ZA13" s="125"/>
      <c r="ZB13" s="125"/>
      <c r="ZC13" s="125"/>
      <c r="ZD13" s="125"/>
      <c r="ZE13" s="125"/>
      <c r="ZF13" s="125"/>
      <c r="ZG13" s="125"/>
      <c r="ZH13" s="125"/>
      <c r="ZI13" s="125"/>
      <c r="ZJ13" s="125"/>
      <c r="ZK13" s="125"/>
      <c r="ZL13" s="125"/>
      <c r="ZM13" s="125"/>
      <c r="ZN13" s="125"/>
      <c r="ZO13" s="125"/>
      <c r="ZP13" s="125"/>
      <c r="ZQ13" s="125"/>
      <c r="ZR13" s="125"/>
      <c r="ZS13" s="125"/>
      <c r="ZT13" s="125"/>
      <c r="ZU13" s="125"/>
      <c r="ZV13" s="125"/>
      <c r="ZW13" s="125"/>
      <c r="ZX13" s="125"/>
      <c r="ZY13" s="125"/>
      <c r="ZZ13" s="125"/>
      <c r="AAA13" s="125"/>
      <c r="AAB13" s="125"/>
      <c r="AAC13" s="125"/>
      <c r="AAD13" s="125"/>
      <c r="AAE13" s="125"/>
      <c r="AAF13" s="125"/>
      <c r="AAG13" s="125"/>
      <c r="AAH13" s="125"/>
      <c r="AAI13" s="125"/>
      <c r="AAJ13" s="125"/>
      <c r="AAK13" s="125"/>
      <c r="AAL13" s="125"/>
      <c r="AAM13" s="125"/>
      <c r="AAN13" s="125"/>
      <c r="AAO13" s="125"/>
      <c r="AAP13" s="125"/>
      <c r="AAQ13" s="125"/>
      <c r="AAR13" s="125"/>
      <c r="AAS13" s="125"/>
      <c r="AAT13" s="125"/>
      <c r="AAU13" s="125"/>
      <c r="AAV13" s="125"/>
      <c r="AAW13" s="125"/>
      <c r="AAX13" s="125"/>
      <c r="AAY13" s="125"/>
      <c r="AAZ13" s="125"/>
      <c r="ABA13" s="125"/>
      <c r="ABB13" s="125"/>
      <c r="ABC13" s="125"/>
      <c r="ABD13" s="125"/>
      <c r="ABE13" s="125"/>
      <c r="ABF13" s="125"/>
      <c r="ABG13" s="125"/>
      <c r="ABH13" s="125"/>
      <c r="ABI13" s="125"/>
      <c r="ABJ13" s="125"/>
      <c r="ABK13" s="125"/>
      <c r="ABL13" s="125"/>
      <c r="ABM13" s="125"/>
      <c r="ABN13" s="125"/>
      <c r="ABO13" s="125"/>
      <c r="ABP13" s="125"/>
      <c r="ABQ13" s="125"/>
      <c r="ABR13" s="125"/>
      <c r="ABS13" s="125"/>
      <c r="ABT13" s="125"/>
      <c r="ABU13" s="125"/>
      <c r="ABV13" s="125"/>
      <c r="ABW13" s="125"/>
      <c r="ABX13" s="125"/>
      <c r="ABY13" s="125"/>
      <c r="ABZ13" s="125"/>
      <c r="ACA13" s="125"/>
      <c r="ACB13" s="125"/>
      <c r="ACC13" s="125"/>
      <c r="ACD13" s="125"/>
      <c r="ACE13" s="125"/>
      <c r="ACF13" s="125"/>
      <c r="ACG13" s="125"/>
      <c r="ACH13" s="125"/>
      <c r="ACI13" s="125"/>
      <c r="ACJ13" s="125"/>
      <c r="ACK13" s="125"/>
      <c r="ACL13" s="125"/>
      <c r="ACM13" s="125"/>
      <c r="ACN13" s="125"/>
      <c r="ACO13" s="125"/>
      <c r="ACP13" s="125"/>
      <c r="ACQ13" s="125"/>
      <c r="ACR13" s="125"/>
      <c r="ACS13" s="125"/>
      <c r="ACT13" s="125"/>
      <c r="ACU13" s="125"/>
      <c r="ACV13" s="125"/>
      <c r="ACW13" s="125"/>
      <c r="ACX13" s="125"/>
      <c r="ACY13" s="125"/>
      <c r="ACZ13" s="125"/>
      <c r="ADA13" s="125"/>
      <c r="ADB13" s="125"/>
      <c r="ADC13" s="125"/>
      <c r="ADD13" s="125"/>
      <c r="ADE13" s="125"/>
      <c r="ADF13" s="125"/>
      <c r="ADG13" s="125"/>
      <c r="ADH13" s="125"/>
      <c r="ADI13" s="125"/>
      <c r="ADJ13" s="125"/>
      <c r="ADK13" s="125"/>
      <c r="ADL13" s="125"/>
      <c r="ADM13" s="125"/>
      <c r="ADN13" s="125"/>
      <c r="ADO13" s="125"/>
      <c r="ADP13" s="125"/>
      <c r="ADQ13" s="125"/>
      <c r="ADR13" s="125"/>
      <c r="ADS13" s="125"/>
      <c r="ADT13" s="125"/>
      <c r="ADU13" s="125"/>
      <c r="ADV13" s="125"/>
      <c r="ADW13" s="125"/>
      <c r="ADX13" s="125"/>
      <c r="ADY13" s="125"/>
      <c r="ADZ13" s="125"/>
      <c r="AEA13" s="125"/>
      <c r="AEB13" s="125"/>
      <c r="AEC13" s="125"/>
      <c r="AED13" s="125"/>
      <c r="AEE13" s="125"/>
      <c r="AEF13" s="125"/>
      <c r="AEG13" s="125"/>
      <c r="AEH13" s="125"/>
      <c r="AEI13" s="125"/>
      <c r="AEJ13" s="125"/>
      <c r="AEK13" s="125"/>
      <c r="AEL13" s="125"/>
      <c r="AEM13" s="125"/>
      <c r="AEN13" s="125"/>
      <c r="AEO13" s="125"/>
      <c r="AEP13" s="125"/>
      <c r="AEQ13" s="125"/>
      <c r="AER13" s="125"/>
      <c r="AES13" s="125"/>
      <c r="AET13" s="125"/>
      <c r="AEU13" s="125"/>
      <c r="AEV13" s="125"/>
      <c r="AEW13" s="125"/>
      <c r="AEX13" s="125"/>
      <c r="AEY13" s="125"/>
      <c r="AEZ13" s="125"/>
      <c r="AFA13" s="125"/>
      <c r="AFB13" s="125"/>
      <c r="AFC13" s="125"/>
      <c r="AFD13" s="125"/>
      <c r="AFE13" s="125"/>
      <c r="AFF13" s="125"/>
      <c r="AFG13" s="125"/>
      <c r="AFH13" s="125"/>
      <c r="AFI13" s="125"/>
      <c r="AFJ13" s="125"/>
      <c r="AFK13" s="125"/>
      <c r="AFL13" s="125"/>
      <c r="AFM13" s="125"/>
      <c r="AFN13" s="125"/>
      <c r="AFO13" s="125"/>
      <c r="AFP13" s="125"/>
      <c r="AFQ13" s="125"/>
      <c r="AFR13" s="125"/>
      <c r="AFS13" s="125"/>
      <c r="AFT13" s="125"/>
      <c r="AFU13" s="125"/>
      <c r="AFV13" s="125"/>
      <c r="AFW13" s="125"/>
      <c r="AFX13" s="125"/>
      <c r="AFY13" s="125"/>
      <c r="AFZ13" s="125"/>
      <c r="AGA13" s="125"/>
      <c r="AGB13" s="125"/>
      <c r="AGC13" s="125"/>
      <c r="AGD13" s="125"/>
      <c r="AGE13" s="125"/>
      <c r="AGF13" s="125"/>
      <c r="AGG13" s="125"/>
      <c r="AGH13" s="125"/>
      <c r="AGI13" s="125"/>
      <c r="AGJ13" s="125"/>
      <c r="AGK13" s="125"/>
      <c r="AGL13" s="125"/>
      <c r="AGM13" s="125"/>
      <c r="AGN13" s="125"/>
      <c r="AGO13" s="125"/>
      <c r="AGP13" s="125"/>
      <c r="AGQ13" s="125"/>
      <c r="AGR13" s="125"/>
      <c r="AGS13" s="125"/>
      <c r="AGT13" s="125"/>
      <c r="AGU13" s="125"/>
      <c r="AGV13" s="125"/>
      <c r="AGW13" s="125"/>
      <c r="AGX13" s="125"/>
      <c r="AGY13" s="125"/>
      <c r="AGZ13" s="125"/>
      <c r="AHA13" s="125"/>
      <c r="AHB13" s="125"/>
      <c r="AHC13" s="125"/>
      <c r="AHD13" s="125"/>
      <c r="AHE13" s="125"/>
      <c r="AHF13" s="125"/>
      <c r="AHG13" s="125"/>
      <c r="AHH13" s="125"/>
      <c r="AHI13" s="125"/>
      <c r="AHJ13" s="125"/>
      <c r="AHK13" s="125"/>
      <c r="AHL13" s="125"/>
      <c r="AHM13" s="125"/>
      <c r="AHN13" s="125"/>
      <c r="AHO13" s="125"/>
      <c r="AHP13" s="125"/>
      <c r="AHQ13" s="125"/>
      <c r="AHR13" s="125"/>
      <c r="AHS13" s="125"/>
      <c r="AHT13" s="125"/>
      <c r="AHU13" s="125"/>
      <c r="AHV13" s="125"/>
      <c r="AHW13" s="125"/>
      <c r="AHX13" s="125"/>
      <c r="AHY13" s="125"/>
      <c r="AHZ13" s="125"/>
      <c r="AIA13" s="125"/>
      <c r="AIB13" s="125"/>
      <c r="AIC13" s="125"/>
      <c r="AID13" s="125"/>
      <c r="AIE13" s="125"/>
      <c r="AIF13" s="125"/>
      <c r="AIG13" s="125"/>
      <c r="AIH13" s="125"/>
      <c r="AII13" s="125"/>
      <c r="AIJ13" s="125"/>
      <c r="AIK13" s="125"/>
      <c r="AIL13" s="125"/>
      <c r="AIM13" s="125"/>
      <c r="AIN13" s="125"/>
      <c r="AIO13" s="125"/>
      <c r="AIP13" s="125"/>
      <c r="AIQ13" s="125"/>
      <c r="AIR13" s="125"/>
      <c r="AIS13" s="125"/>
      <c r="AIT13" s="125"/>
      <c r="AIU13" s="125"/>
      <c r="AIV13" s="125"/>
      <c r="AIW13" s="125"/>
      <c r="AIX13" s="125"/>
      <c r="AIY13" s="125"/>
      <c r="AIZ13" s="125"/>
      <c r="AJA13" s="125"/>
      <c r="AJB13" s="125"/>
      <c r="AJC13" s="125"/>
      <c r="AJD13" s="125"/>
      <c r="AJE13" s="125"/>
      <c r="AJF13" s="125"/>
      <c r="AJG13" s="125"/>
      <c r="AJH13" s="125"/>
      <c r="AJI13" s="125"/>
      <c r="AJJ13" s="125"/>
      <c r="AJK13" s="125"/>
      <c r="AJL13" s="125"/>
      <c r="AJM13" s="125"/>
      <c r="AJN13" s="125"/>
      <c r="AJO13" s="125"/>
      <c r="AJP13" s="125"/>
      <c r="AJQ13" s="125"/>
      <c r="AJR13" s="125"/>
      <c r="AJS13" s="125"/>
      <c r="AJT13" s="125"/>
      <c r="AJU13" s="125"/>
      <c r="AJV13" s="125"/>
      <c r="AJW13" s="125"/>
      <c r="AJX13" s="125"/>
      <c r="AJY13" s="125"/>
      <c r="AJZ13" s="125"/>
      <c r="AKA13" s="125"/>
      <c r="AKB13" s="125"/>
      <c r="AKC13" s="125"/>
      <c r="AKD13" s="125"/>
      <c r="AKE13" s="125"/>
      <c r="AKF13" s="125"/>
      <c r="AKG13" s="125"/>
      <c r="AKH13" s="125"/>
      <c r="AKI13" s="125"/>
      <c r="AKJ13" s="125"/>
      <c r="AKK13" s="125"/>
      <c r="AKL13" s="125"/>
      <c r="AKM13" s="125"/>
      <c r="AKN13" s="125"/>
      <c r="AKO13" s="125"/>
      <c r="AKP13" s="125"/>
      <c r="AKQ13" s="125"/>
      <c r="AKR13" s="125"/>
      <c r="AKS13" s="125"/>
      <c r="AKT13" s="125"/>
      <c r="AKU13" s="125"/>
      <c r="AKV13" s="125"/>
      <c r="AKW13" s="125"/>
      <c r="AKX13" s="125"/>
      <c r="AKY13" s="125"/>
      <c r="AKZ13" s="125"/>
      <c r="ALA13" s="125"/>
      <c r="ALB13" s="125"/>
      <c r="ALC13" s="125"/>
      <c r="ALD13" s="125"/>
      <c r="ALE13" s="125"/>
      <c r="ALF13" s="125"/>
      <c r="ALG13" s="125"/>
      <c r="ALH13" s="125"/>
      <c r="ALI13" s="125"/>
      <c r="ALJ13" s="125"/>
      <c r="ALK13" s="125"/>
      <c r="ALL13" s="125"/>
      <c r="ALM13" s="125"/>
      <c r="ALN13" s="125"/>
      <c r="ALO13" s="125"/>
      <c r="ALP13" s="125"/>
      <c r="ALQ13" s="125"/>
      <c r="ALR13" s="125"/>
      <c r="ALS13" s="125"/>
      <c r="ALT13" s="125"/>
      <c r="ALU13" s="125"/>
      <c r="ALV13" s="125"/>
      <c r="ALW13" s="125"/>
      <c r="ALX13" s="125"/>
      <c r="ALY13" s="125"/>
      <c r="ALZ13" s="125"/>
      <c r="AMA13" s="125"/>
      <c r="AMB13" s="125"/>
      <c r="AMC13" s="125"/>
      <c r="AMD13" s="125"/>
      <c r="AME13" s="125"/>
      <c r="AMF13" s="125"/>
      <c r="AMG13" s="125"/>
      <c r="AMH13" s="125"/>
      <c r="AMI13" s="125"/>
      <c r="AMJ13" s="125"/>
    </row>
    <row r="14" spans="1:1024" customFormat="1">
      <c r="A14" s="361"/>
      <c r="B14" s="362"/>
      <c r="C14" s="362"/>
      <c r="D14" s="362"/>
      <c r="E14" s="125"/>
      <c r="F14" s="125"/>
      <c r="G14" s="125"/>
      <c r="H14" s="125"/>
      <c r="I14" s="125"/>
      <c r="J14" s="125"/>
      <c r="K14" s="371" t="s">
        <v>386</v>
      </c>
      <c r="L14" s="372" t="s">
        <v>387</v>
      </c>
      <c r="M14" s="372"/>
      <c r="N14" s="372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5"/>
      <c r="OS14" s="125"/>
      <c r="OT14" s="125"/>
      <c r="OU14" s="125"/>
      <c r="OV14" s="125"/>
      <c r="OW14" s="125"/>
      <c r="OX14" s="125"/>
      <c r="OY14" s="125"/>
      <c r="OZ14" s="125"/>
      <c r="PA14" s="125"/>
      <c r="PB14" s="125"/>
      <c r="PC14" s="125"/>
      <c r="PD14" s="125"/>
      <c r="PE14" s="125"/>
      <c r="PF14" s="125"/>
      <c r="PG14" s="125"/>
      <c r="PH14" s="125"/>
      <c r="PI14" s="125"/>
      <c r="PJ14" s="125"/>
      <c r="PK14" s="125"/>
      <c r="PL14" s="125"/>
      <c r="PM14" s="125"/>
      <c r="PN14" s="125"/>
      <c r="PO14" s="125"/>
      <c r="PP14" s="125"/>
      <c r="PQ14" s="125"/>
      <c r="PR14" s="125"/>
      <c r="PS14" s="125"/>
      <c r="PT14" s="125"/>
      <c r="PU14" s="125"/>
      <c r="PV14" s="125"/>
      <c r="PW14" s="125"/>
      <c r="PX14" s="125"/>
      <c r="PY14" s="125"/>
      <c r="PZ14" s="125"/>
      <c r="QA14" s="125"/>
      <c r="QB14" s="125"/>
      <c r="QC14" s="125"/>
      <c r="QD14" s="125"/>
      <c r="QE14" s="125"/>
      <c r="QF14" s="125"/>
      <c r="QG14" s="125"/>
      <c r="QH14" s="125"/>
      <c r="QI14" s="125"/>
      <c r="QJ14" s="125"/>
      <c r="QK14" s="125"/>
      <c r="QL14" s="125"/>
      <c r="QM14" s="125"/>
      <c r="QN14" s="125"/>
      <c r="QO14" s="125"/>
      <c r="QP14" s="125"/>
      <c r="QQ14" s="125"/>
      <c r="QR14" s="125"/>
      <c r="QS14" s="125"/>
      <c r="QT14" s="125"/>
      <c r="QU14" s="125"/>
      <c r="QV14" s="125"/>
      <c r="QW14" s="125"/>
      <c r="QX14" s="125"/>
      <c r="QY14" s="125"/>
      <c r="QZ14" s="125"/>
      <c r="RA14" s="125"/>
      <c r="RB14" s="125"/>
      <c r="RC14" s="125"/>
      <c r="RD14" s="125"/>
      <c r="RE14" s="125"/>
      <c r="RF14" s="125"/>
      <c r="RG14" s="125"/>
      <c r="RH14" s="125"/>
      <c r="RI14" s="125"/>
      <c r="RJ14" s="125"/>
      <c r="RK14" s="125"/>
      <c r="RL14" s="125"/>
      <c r="RM14" s="125"/>
      <c r="RN14" s="125"/>
      <c r="RO14" s="125"/>
      <c r="RP14" s="125"/>
      <c r="RQ14" s="125"/>
      <c r="RR14" s="125"/>
      <c r="RS14" s="125"/>
      <c r="RT14" s="125"/>
      <c r="RU14" s="125"/>
      <c r="RV14" s="125"/>
      <c r="RW14" s="125"/>
      <c r="RX14" s="125"/>
      <c r="RY14" s="125"/>
      <c r="RZ14" s="125"/>
      <c r="SA14" s="125"/>
      <c r="SB14" s="125"/>
      <c r="SC14" s="125"/>
      <c r="SD14" s="125"/>
      <c r="SE14" s="125"/>
      <c r="SF14" s="125"/>
      <c r="SG14" s="125"/>
      <c r="SH14" s="125"/>
      <c r="SI14" s="125"/>
      <c r="SJ14" s="125"/>
      <c r="SK14" s="125"/>
      <c r="SL14" s="125"/>
      <c r="SM14" s="125"/>
      <c r="SN14" s="125"/>
      <c r="SO14" s="125"/>
      <c r="SP14" s="125"/>
      <c r="SQ14" s="125"/>
      <c r="SR14" s="125"/>
      <c r="SS14" s="125"/>
      <c r="ST14" s="125"/>
      <c r="SU14" s="125"/>
      <c r="SV14" s="125"/>
      <c r="SW14" s="125"/>
      <c r="SX14" s="125"/>
      <c r="SY14" s="125"/>
      <c r="SZ14" s="125"/>
      <c r="TA14" s="125"/>
      <c r="TB14" s="125"/>
      <c r="TC14" s="125"/>
      <c r="TD14" s="125"/>
      <c r="TE14" s="125"/>
      <c r="TF14" s="125"/>
      <c r="TG14" s="125"/>
      <c r="TH14" s="125"/>
      <c r="TI14" s="125"/>
      <c r="TJ14" s="125"/>
      <c r="TK14" s="125"/>
      <c r="TL14" s="125"/>
      <c r="TM14" s="125"/>
      <c r="TN14" s="125"/>
      <c r="TO14" s="125"/>
      <c r="TP14" s="125"/>
      <c r="TQ14" s="125"/>
      <c r="TR14" s="125"/>
      <c r="TS14" s="125"/>
      <c r="TT14" s="125"/>
      <c r="TU14" s="125"/>
      <c r="TV14" s="125"/>
      <c r="TW14" s="125"/>
      <c r="TX14" s="125"/>
      <c r="TY14" s="125"/>
      <c r="TZ14" s="125"/>
      <c r="UA14" s="125"/>
      <c r="UB14" s="125"/>
      <c r="UC14" s="125"/>
      <c r="UD14" s="125"/>
      <c r="UE14" s="125"/>
      <c r="UF14" s="125"/>
      <c r="UG14" s="125"/>
      <c r="UH14" s="125"/>
      <c r="UI14" s="125"/>
      <c r="UJ14" s="125"/>
      <c r="UK14" s="125"/>
      <c r="UL14" s="125"/>
      <c r="UM14" s="125"/>
      <c r="UN14" s="125"/>
      <c r="UO14" s="125"/>
      <c r="UP14" s="125"/>
      <c r="UQ14" s="125"/>
      <c r="UR14" s="125"/>
      <c r="US14" s="125"/>
      <c r="UT14" s="125"/>
      <c r="UU14" s="125"/>
      <c r="UV14" s="125"/>
      <c r="UW14" s="125"/>
      <c r="UX14" s="125"/>
      <c r="UY14" s="125"/>
      <c r="UZ14" s="125"/>
      <c r="VA14" s="125"/>
      <c r="VB14" s="125"/>
      <c r="VC14" s="125"/>
      <c r="VD14" s="125"/>
      <c r="VE14" s="125"/>
      <c r="VF14" s="125"/>
      <c r="VG14" s="125"/>
      <c r="VH14" s="125"/>
      <c r="VI14" s="125"/>
      <c r="VJ14" s="125"/>
      <c r="VK14" s="125"/>
      <c r="VL14" s="125"/>
      <c r="VM14" s="125"/>
      <c r="VN14" s="125"/>
      <c r="VO14" s="125"/>
      <c r="VP14" s="125"/>
      <c r="VQ14" s="125"/>
      <c r="VR14" s="125"/>
      <c r="VS14" s="125"/>
      <c r="VT14" s="125"/>
      <c r="VU14" s="125"/>
      <c r="VV14" s="125"/>
      <c r="VW14" s="125"/>
      <c r="VX14" s="125"/>
      <c r="VY14" s="125"/>
      <c r="VZ14" s="125"/>
      <c r="WA14" s="125"/>
      <c r="WB14" s="125"/>
      <c r="WC14" s="125"/>
      <c r="WD14" s="125"/>
      <c r="WE14" s="125"/>
      <c r="WF14" s="125"/>
      <c r="WG14" s="125"/>
      <c r="WH14" s="125"/>
      <c r="WI14" s="125"/>
      <c r="WJ14" s="125"/>
      <c r="WK14" s="125"/>
      <c r="WL14" s="125"/>
      <c r="WM14" s="125"/>
      <c r="WN14" s="125"/>
      <c r="WO14" s="125"/>
      <c r="WP14" s="125"/>
      <c r="WQ14" s="125"/>
      <c r="WR14" s="125"/>
      <c r="WS14" s="125"/>
      <c r="WT14" s="125"/>
      <c r="WU14" s="125"/>
      <c r="WV14" s="125"/>
      <c r="WW14" s="125"/>
      <c r="WX14" s="125"/>
      <c r="WY14" s="125"/>
      <c r="WZ14" s="125"/>
      <c r="XA14" s="125"/>
      <c r="XB14" s="125"/>
      <c r="XC14" s="125"/>
      <c r="XD14" s="125"/>
      <c r="XE14" s="125"/>
      <c r="XF14" s="125"/>
      <c r="XG14" s="125"/>
      <c r="XH14" s="125"/>
      <c r="XI14" s="125"/>
      <c r="XJ14" s="125"/>
      <c r="XK14" s="125"/>
      <c r="XL14" s="125"/>
      <c r="XM14" s="125"/>
      <c r="XN14" s="125"/>
      <c r="XO14" s="125"/>
      <c r="XP14" s="125"/>
      <c r="XQ14" s="125"/>
      <c r="XR14" s="125"/>
      <c r="XS14" s="125"/>
      <c r="XT14" s="125"/>
      <c r="XU14" s="125"/>
      <c r="XV14" s="125"/>
      <c r="XW14" s="125"/>
      <c r="XX14" s="125"/>
      <c r="XY14" s="125"/>
      <c r="XZ14" s="125"/>
      <c r="YA14" s="125"/>
      <c r="YB14" s="125"/>
      <c r="YC14" s="125"/>
      <c r="YD14" s="125"/>
      <c r="YE14" s="125"/>
      <c r="YF14" s="125"/>
      <c r="YG14" s="125"/>
      <c r="YH14" s="125"/>
      <c r="YI14" s="125"/>
      <c r="YJ14" s="125"/>
      <c r="YK14" s="125"/>
      <c r="YL14" s="125"/>
      <c r="YM14" s="125"/>
      <c r="YN14" s="125"/>
      <c r="YO14" s="125"/>
      <c r="YP14" s="125"/>
      <c r="YQ14" s="125"/>
      <c r="YR14" s="125"/>
      <c r="YS14" s="125"/>
      <c r="YT14" s="125"/>
      <c r="YU14" s="125"/>
      <c r="YV14" s="125"/>
      <c r="YW14" s="125"/>
      <c r="YX14" s="125"/>
      <c r="YY14" s="125"/>
      <c r="YZ14" s="125"/>
      <c r="ZA14" s="125"/>
      <c r="ZB14" s="125"/>
      <c r="ZC14" s="125"/>
      <c r="ZD14" s="125"/>
      <c r="ZE14" s="125"/>
      <c r="ZF14" s="125"/>
      <c r="ZG14" s="125"/>
      <c r="ZH14" s="125"/>
      <c r="ZI14" s="125"/>
      <c r="ZJ14" s="125"/>
      <c r="ZK14" s="125"/>
      <c r="ZL14" s="125"/>
      <c r="ZM14" s="125"/>
      <c r="ZN14" s="125"/>
      <c r="ZO14" s="125"/>
      <c r="ZP14" s="125"/>
      <c r="ZQ14" s="125"/>
      <c r="ZR14" s="125"/>
      <c r="ZS14" s="125"/>
      <c r="ZT14" s="125"/>
      <c r="ZU14" s="125"/>
      <c r="ZV14" s="125"/>
      <c r="ZW14" s="125"/>
      <c r="ZX14" s="125"/>
      <c r="ZY14" s="125"/>
      <c r="ZZ14" s="125"/>
      <c r="AAA14" s="125"/>
      <c r="AAB14" s="125"/>
      <c r="AAC14" s="125"/>
      <c r="AAD14" s="125"/>
      <c r="AAE14" s="125"/>
      <c r="AAF14" s="125"/>
      <c r="AAG14" s="125"/>
      <c r="AAH14" s="125"/>
      <c r="AAI14" s="125"/>
      <c r="AAJ14" s="125"/>
      <c r="AAK14" s="125"/>
      <c r="AAL14" s="125"/>
      <c r="AAM14" s="125"/>
      <c r="AAN14" s="125"/>
      <c r="AAO14" s="125"/>
      <c r="AAP14" s="125"/>
      <c r="AAQ14" s="125"/>
      <c r="AAR14" s="125"/>
      <c r="AAS14" s="125"/>
      <c r="AAT14" s="125"/>
      <c r="AAU14" s="125"/>
      <c r="AAV14" s="125"/>
      <c r="AAW14" s="125"/>
      <c r="AAX14" s="125"/>
      <c r="AAY14" s="125"/>
      <c r="AAZ14" s="125"/>
      <c r="ABA14" s="125"/>
      <c r="ABB14" s="125"/>
      <c r="ABC14" s="125"/>
      <c r="ABD14" s="125"/>
      <c r="ABE14" s="125"/>
      <c r="ABF14" s="125"/>
      <c r="ABG14" s="125"/>
      <c r="ABH14" s="125"/>
      <c r="ABI14" s="125"/>
      <c r="ABJ14" s="125"/>
      <c r="ABK14" s="125"/>
      <c r="ABL14" s="125"/>
      <c r="ABM14" s="125"/>
      <c r="ABN14" s="125"/>
      <c r="ABO14" s="125"/>
      <c r="ABP14" s="125"/>
      <c r="ABQ14" s="125"/>
      <c r="ABR14" s="125"/>
      <c r="ABS14" s="125"/>
      <c r="ABT14" s="125"/>
      <c r="ABU14" s="125"/>
      <c r="ABV14" s="125"/>
      <c r="ABW14" s="125"/>
      <c r="ABX14" s="125"/>
      <c r="ABY14" s="125"/>
      <c r="ABZ14" s="125"/>
      <c r="ACA14" s="125"/>
      <c r="ACB14" s="125"/>
      <c r="ACC14" s="125"/>
      <c r="ACD14" s="125"/>
      <c r="ACE14" s="125"/>
      <c r="ACF14" s="125"/>
      <c r="ACG14" s="125"/>
      <c r="ACH14" s="125"/>
      <c r="ACI14" s="125"/>
      <c r="ACJ14" s="125"/>
      <c r="ACK14" s="125"/>
      <c r="ACL14" s="125"/>
      <c r="ACM14" s="125"/>
      <c r="ACN14" s="125"/>
      <c r="ACO14" s="125"/>
      <c r="ACP14" s="125"/>
      <c r="ACQ14" s="125"/>
      <c r="ACR14" s="125"/>
      <c r="ACS14" s="125"/>
      <c r="ACT14" s="125"/>
      <c r="ACU14" s="125"/>
      <c r="ACV14" s="125"/>
      <c r="ACW14" s="125"/>
      <c r="ACX14" s="125"/>
      <c r="ACY14" s="125"/>
      <c r="ACZ14" s="125"/>
      <c r="ADA14" s="125"/>
      <c r="ADB14" s="125"/>
      <c r="ADC14" s="125"/>
      <c r="ADD14" s="125"/>
      <c r="ADE14" s="125"/>
      <c r="ADF14" s="125"/>
      <c r="ADG14" s="125"/>
      <c r="ADH14" s="125"/>
      <c r="ADI14" s="125"/>
      <c r="ADJ14" s="125"/>
      <c r="ADK14" s="125"/>
      <c r="ADL14" s="125"/>
      <c r="ADM14" s="125"/>
      <c r="ADN14" s="125"/>
      <c r="ADO14" s="125"/>
      <c r="ADP14" s="125"/>
      <c r="ADQ14" s="125"/>
      <c r="ADR14" s="125"/>
      <c r="ADS14" s="125"/>
      <c r="ADT14" s="125"/>
      <c r="ADU14" s="125"/>
      <c r="ADV14" s="125"/>
      <c r="ADW14" s="125"/>
      <c r="ADX14" s="125"/>
      <c r="ADY14" s="125"/>
      <c r="ADZ14" s="125"/>
      <c r="AEA14" s="125"/>
      <c r="AEB14" s="125"/>
      <c r="AEC14" s="125"/>
      <c r="AED14" s="125"/>
      <c r="AEE14" s="125"/>
      <c r="AEF14" s="125"/>
      <c r="AEG14" s="125"/>
      <c r="AEH14" s="125"/>
      <c r="AEI14" s="125"/>
      <c r="AEJ14" s="125"/>
      <c r="AEK14" s="125"/>
      <c r="AEL14" s="125"/>
      <c r="AEM14" s="125"/>
      <c r="AEN14" s="125"/>
      <c r="AEO14" s="125"/>
      <c r="AEP14" s="125"/>
      <c r="AEQ14" s="125"/>
      <c r="AER14" s="125"/>
      <c r="AES14" s="125"/>
      <c r="AET14" s="125"/>
      <c r="AEU14" s="125"/>
      <c r="AEV14" s="125"/>
      <c r="AEW14" s="125"/>
      <c r="AEX14" s="125"/>
      <c r="AEY14" s="125"/>
      <c r="AEZ14" s="125"/>
      <c r="AFA14" s="125"/>
      <c r="AFB14" s="125"/>
      <c r="AFC14" s="125"/>
      <c r="AFD14" s="125"/>
      <c r="AFE14" s="125"/>
      <c r="AFF14" s="125"/>
      <c r="AFG14" s="125"/>
      <c r="AFH14" s="125"/>
      <c r="AFI14" s="125"/>
      <c r="AFJ14" s="125"/>
      <c r="AFK14" s="125"/>
      <c r="AFL14" s="125"/>
      <c r="AFM14" s="125"/>
      <c r="AFN14" s="125"/>
      <c r="AFO14" s="125"/>
      <c r="AFP14" s="125"/>
      <c r="AFQ14" s="125"/>
      <c r="AFR14" s="125"/>
      <c r="AFS14" s="125"/>
      <c r="AFT14" s="125"/>
      <c r="AFU14" s="125"/>
      <c r="AFV14" s="125"/>
      <c r="AFW14" s="125"/>
      <c r="AFX14" s="125"/>
      <c r="AFY14" s="125"/>
      <c r="AFZ14" s="125"/>
      <c r="AGA14" s="125"/>
      <c r="AGB14" s="125"/>
      <c r="AGC14" s="125"/>
      <c r="AGD14" s="125"/>
      <c r="AGE14" s="125"/>
      <c r="AGF14" s="125"/>
      <c r="AGG14" s="125"/>
      <c r="AGH14" s="125"/>
      <c r="AGI14" s="125"/>
      <c r="AGJ14" s="125"/>
      <c r="AGK14" s="125"/>
      <c r="AGL14" s="125"/>
      <c r="AGM14" s="125"/>
      <c r="AGN14" s="125"/>
      <c r="AGO14" s="125"/>
      <c r="AGP14" s="125"/>
      <c r="AGQ14" s="125"/>
      <c r="AGR14" s="125"/>
      <c r="AGS14" s="125"/>
      <c r="AGT14" s="125"/>
      <c r="AGU14" s="125"/>
      <c r="AGV14" s="125"/>
      <c r="AGW14" s="125"/>
      <c r="AGX14" s="125"/>
      <c r="AGY14" s="125"/>
      <c r="AGZ14" s="125"/>
      <c r="AHA14" s="125"/>
      <c r="AHB14" s="125"/>
      <c r="AHC14" s="125"/>
      <c r="AHD14" s="125"/>
      <c r="AHE14" s="125"/>
      <c r="AHF14" s="125"/>
      <c r="AHG14" s="125"/>
      <c r="AHH14" s="125"/>
      <c r="AHI14" s="125"/>
      <c r="AHJ14" s="125"/>
      <c r="AHK14" s="125"/>
      <c r="AHL14" s="125"/>
      <c r="AHM14" s="125"/>
      <c r="AHN14" s="125"/>
      <c r="AHO14" s="125"/>
      <c r="AHP14" s="125"/>
      <c r="AHQ14" s="125"/>
      <c r="AHR14" s="125"/>
      <c r="AHS14" s="125"/>
      <c r="AHT14" s="125"/>
      <c r="AHU14" s="125"/>
      <c r="AHV14" s="125"/>
      <c r="AHW14" s="125"/>
      <c r="AHX14" s="125"/>
      <c r="AHY14" s="125"/>
      <c r="AHZ14" s="125"/>
      <c r="AIA14" s="125"/>
      <c r="AIB14" s="125"/>
      <c r="AIC14" s="125"/>
      <c r="AID14" s="125"/>
      <c r="AIE14" s="125"/>
      <c r="AIF14" s="125"/>
      <c r="AIG14" s="125"/>
      <c r="AIH14" s="125"/>
      <c r="AII14" s="125"/>
      <c r="AIJ14" s="125"/>
      <c r="AIK14" s="125"/>
      <c r="AIL14" s="125"/>
      <c r="AIM14" s="125"/>
      <c r="AIN14" s="125"/>
      <c r="AIO14" s="125"/>
      <c r="AIP14" s="125"/>
      <c r="AIQ14" s="125"/>
      <c r="AIR14" s="125"/>
      <c r="AIS14" s="125"/>
      <c r="AIT14" s="125"/>
      <c r="AIU14" s="125"/>
      <c r="AIV14" s="125"/>
      <c r="AIW14" s="125"/>
      <c r="AIX14" s="125"/>
      <c r="AIY14" s="125"/>
      <c r="AIZ14" s="125"/>
      <c r="AJA14" s="125"/>
      <c r="AJB14" s="125"/>
      <c r="AJC14" s="125"/>
      <c r="AJD14" s="125"/>
      <c r="AJE14" s="125"/>
      <c r="AJF14" s="125"/>
      <c r="AJG14" s="125"/>
      <c r="AJH14" s="125"/>
      <c r="AJI14" s="125"/>
      <c r="AJJ14" s="125"/>
      <c r="AJK14" s="125"/>
      <c r="AJL14" s="125"/>
      <c r="AJM14" s="125"/>
      <c r="AJN14" s="125"/>
      <c r="AJO14" s="125"/>
      <c r="AJP14" s="125"/>
      <c r="AJQ14" s="125"/>
      <c r="AJR14" s="125"/>
      <c r="AJS14" s="125"/>
      <c r="AJT14" s="125"/>
      <c r="AJU14" s="125"/>
      <c r="AJV14" s="125"/>
      <c r="AJW14" s="125"/>
      <c r="AJX14" s="125"/>
      <c r="AJY14" s="125"/>
      <c r="AJZ14" s="125"/>
      <c r="AKA14" s="125"/>
      <c r="AKB14" s="125"/>
      <c r="AKC14" s="125"/>
      <c r="AKD14" s="125"/>
      <c r="AKE14" s="125"/>
      <c r="AKF14" s="125"/>
      <c r="AKG14" s="125"/>
      <c r="AKH14" s="125"/>
      <c r="AKI14" s="125"/>
      <c r="AKJ14" s="125"/>
      <c r="AKK14" s="125"/>
      <c r="AKL14" s="125"/>
      <c r="AKM14" s="125"/>
      <c r="AKN14" s="125"/>
      <c r="AKO14" s="125"/>
      <c r="AKP14" s="125"/>
      <c r="AKQ14" s="125"/>
      <c r="AKR14" s="125"/>
      <c r="AKS14" s="125"/>
      <c r="AKT14" s="125"/>
      <c r="AKU14" s="125"/>
      <c r="AKV14" s="125"/>
      <c r="AKW14" s="125"/>
      <c r="AKX14" s="125"/>
      <c r="AKY14" s="125"/>
      <c r="AKZ14" s="125"/>
      <c r="ALA14" s="125"/>
      <c r="ALB14" s="125"/>
      <c r="ALC14" s="125"/>
      <c r="ALD14" s="125"/>
      <c r="ALE14" s="125"/>
      <c r="ALF14" s="125"/>
      <c r="ALG14" s="125"/>
      <c r="ALH14" s="125"/>
      <c r="ALI14" s="125"/>
      <c r="ALJ14" s="125"/>
      <c r="ALK14" s="125"/>
      <c r="ALL14" s="125"/>
      <c r="ALM14" s="125"/>
      <c r="ALN14" s="125"/>
      <c r="ALO14" s="125"/>
      <c r="ALP14" s="125"/>
      <c r="ALQ14" s="125"/>
      <c r="ALR14" s="125"/>
      <c r="ALS14" s="125"/>
      <c r="ALT14" s="125"/>
      <c r="ALU14" s="125"/>
      <c r="ALV14" s="125"/>
      <c r="ALW14" s="125"/>
      <c r="ALX14" s="125"/>
      <c r="ALY14" s="125"/>
      <c r="ALZ14" s="125"/>
      <c r="AMA14" s="125"/>
      <c r="AMB14" s="125"/>
      <c r="AMC14" s="125"/>
      <c r="AMD14" s="125"/>
      <c r="AME14" s="125"/>
      <c r="AMF14" s="125"/>
      <c r="AMG14" s="125"/>
      <c r="AMH14" s="125"/>
      <c r="AMI14" s="125"/>
      <c r="AMJ14" s="125"/>
    </row>
    <row r="15" spans="1:1024" customFormat="1" ht="16.8">
      <c r="A15" s="361"/>
      <c r="B15" s="369" t="s">
        <v>388</v>
      </c>
      <c r="C15" s="362"/>
      <c r="D15" s="362"/>
      <c r="E15" s="373" t="s">
        <v>389</v>
      </c>
      <c r="K15" s="371"/>
      <c r="L15" s="372"/>
      <c r="M15" s="372"/>
      <c r="N15" s="372"/>
    </row>
    <row r="16" spans="1:1024" customFormat="1">
      <c r="A16" s="125"/>
      <c r="B16" s="374" t="s">
        <v>390</v>
      </c>
      <c r="C16" s="39">
        <f>N21</f>
        <v>1.2500000000000002E-3</v>
      </c>
      <c r="D16" s="125"/>
      <c r="E16" s="125"/>
      <c r="F16" s="125"/>
      <c r="G16" s="125"/>
      <c r="H16" s="125"/>
      <c r="I16" s="125"/>
      <c r="J16" s="125"/>
      <c r="K16" s="375">
        <v>0.25</v>
      </c>
      <c r="L16" s="376">
        <v>0.03</v>
      </c>
      <c r="M16" s="372"/>
      <c r="N16" s="388">
        <f>K16*L16</f>
        <v>7.4999999999999997E-3</v>
      </c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/>
      <c r="OP16" s="125"/>
      <c r="OQ16" s="125"/>
      <c r="OR16" s="125"/>
      <c r="OS16" s="125"/>
      <c r="OT16" s="125"/>
      <c r="OU16" s="125"/>
      <c r="OV16" s="125"/>
      <c r="OW16" s="125"/>
      <c r="OX16" s="125"/>
      <c r="OY16" s="125"/>
      <c r="OZ16" s="125"/>
      <c r="PA16" s="125"/>
      <c r="PB16" s="125"/>
      <c r="PC16" s="125"/>
      <c r="PD16" s="125"/>
      <c r="PE16" s="125"/>
      <c r="PF16" s="125"/>
      <c r="PG16" s="125"/>
      <c r="PH16" s="125"/>
      <c r="PI16" s="125"/>
      <c r="PJ16" s="125"/>
      <c r="PK16" s="125"/>
      <c r="PL16" s="125"/>
      <c r="PM16" s="125"/>
      <c r="PN16" s="125"/>
      <c r="PO16" s="125"/>
      <c r="PP16" s="125"/>
      <c r="PQ16" s="125"/>
      <c r="PR16" s="125"/>
      <c r="PS16" s="125"/>
      <c r="PT16" s="125"/>
      <c r="PU16" s="125"/>
      <c r="PV16" s="125"/>
      <c r="PW16" s="125"/>
      <c r="PX16" s="125"/>
      <c r="PY16" s="125"/>
      <c r="PZ16" s="125"/>
      <c r="QA16" s="125"/>
      <c r="QB16" s="125"/>
      <c r="QC16" s="125"/>
      <c r="QD16" s="125"/>
      <c r="QE16" s="125"/>
      <c r="QF16" s="125"/>
      <c r="QG16" s="125"/>
      <c r="QH16" s="125"/>
      <c r="QI16" s="125"/>
      <c r="QJ16" s="125"/>
      <c r="QK16" s="125"/>
      <c r="QL16" s="125"/>
      <c r="QM16" s="125"/>
      <c r="QN16" s="125"/>
      <c r="QO16" s="125"/>
      <c r="QP16" s="125"/>
      <c r="QQ16" s="125"/>
      <c r="QR16" s="125"/>
      <c r="QS16" s="125"/>
      <c r="QT16" s="125"/>
      <c r="QU16" s="125"/>
      <c r="QV16" s="125"/>
      <c r="QW16" s="125"/>
      <c r="QX16" s="125"/>
      <c r="QY16" s="125"/>
      <c r="QZ16" s="125"/>
      <c r="RA16" s="125"/>
      <c r="RB16" s="125"/>
      <c r="RC16" s="125"/>
      <c r="RD16" s="125"/>
      <c r="RE16" s="125"/>
      <c r="RF16" s="125"/>
      <c r="RG16" s="125"/>
      <c r="RH16" s="125"/>
      <c r="RI16" s="125"/>
      <c r="RJ16" s="125"/>
      <c r="RK16" s="125"/>
      <c r="RL16" s="125"/>
      <c r="RM16" s="125"/>
      <c r="RN16" s="125"/>
      <c r="RO16" s="125"/>
      <c r="RP16" s="125"/>
      <c r="RQ16" s="125"/>
      <c r="RR16" s="125"/>
      <c r="RS16" s="125"/>
      <c r="RT16" s="125"/>
      <c r="RU16" s="125"/>
      <c r="RV16" s="125"/>
      <c r="RW16" s="125"/>
      <c r="RX16" s="125"/>
      <c r="RY16" s="125"/>
      <c r="RZ16" s="125"/>
      <c r="SA16" s="125"/>
      <c r="SB16" s="125"/>
      <c r="SC16" s="125"/>
      <c r="SD16" s="125"/>
      <c r="SE16" s="125"/>
      <c r="SF16" s="125"/>
      <c r="SG16" s="125"/>
      <c r="SH16" s="125"/>
      <c r="SI16" s="125"/>
      <c r="SJ16" s="125"/>
      <c r="SK16" s="125"/>
      <c r="SL16" s="125"/>
      <c r="SM16" s="125"/>
      <c r="SN16" s="125"/>
      <c r="SO16" s="125"/>
      <c r="SP16" s="125"/>
      <c r="SQ16" s="125"/>
      <c r="SR16" s="125"/>
      <c r="SS16" s="125"/>
      <c r="ST16" s="125"/>
      <c r="SU16" s="125"/>
      <c r="SV16" s="125"/>
      <c r="SW16" s="125"/>
      <c r="SX16" s="125"/>
      <c r="SY16" s="125"/>
      <c r="SZ16" s="125"/>
      <c r="TA16" s="125"/>
      <c r="TB16" s="125"/>
      <c r="TC16" s="125"/>
      <c r="TD16" s="125"/>
      <c r="TE16" s="125"/>
      <c r="TF16" s="125"/>
      <c r="TG16" s="125"/>
      <c r="TH16" s="125"/>
      <c r="TI16" s="125"/>
      <c r="TJ16" s="125"/>
      <c r="TK16" s="125"/>
      <c r="TL16" s="125"/>
      <c r="TM16" s="125"/>
      <c r="TN16" s="125"/>
      <c r="TO16" s="125"/>
      <c r="TP16" s="125"/>
      <c r="TQ16" s="125"/>
      <c r="TR16" s="125"/>
      <c r="TS16" s="125"/>
      <c r="TT16" s="125"/>
      <c r="TU16" s="125"/>
      <c r="TV16" s="125"/>
      <c r="TW16" s="125"/>
      <c r="TX16" s="125"/>
      <c r="TY16" s="125"/>
      <c r="TZ16" s="125"/>
      <c r="UA16" s="125"/>
      <c r="UB16" s="125"/>
      <c r="UC16" s="125"/>
      <c r="UD16" s="125"/>
      <c r="UE16" s="125"/>
      <c r="UF16" s="125"/>
      <c r="UG16" s="125"/>
      <c r="UH16" s="125"/>
      <c r="UI16" s="125"/>
      <c r="UJ16" s="125"/>
      <c r="UK16" s="125"/>
      <c r="UL16" s="125"/>
      <c r="UM16" s="125"/>
      <c r="UN16" s="125"/>
      <c r="UO16" s="125"/>
      <c r="UP16" s="125"/>
      <c r="UQ16" s="125"/>
      <c r="UR16" s="125"/>
      <c r="US16" s="125"/>
      <c r="UT16" s="125"/>
      <c r="UU16" s="125"/>
      <c r="UV16" s="125"/>
      <c r="UW16" s="125"/>
      <c r="UX16" s="125"/>
      <c r="UY16" s="125"/>
      <c r="UZ16" s="125"/>
      <c r="VA16" s="125"/>
      <c r="VB16" s="125"/>
      <c r="VC16" s="125"/>
      <c r="VD16" s="125"/>
      <c r="VE16" s="125"/>
      <c r="VF16" s="125"/>
      <c r="VG16" s="125"/>
      <c r="VH16" s="125"/>
      <c r="VI16" s="125"/>
      <c r="VJ16" s="125"/>
      <c r="VK16" s="125"/>
      <c r="VL16" s="125"/>
      <c r="VM16" s="125"/>
      <c r="VN16" s="125"/>
      <c r="VO16" s="125"/>
      <c r="VP16" s="125"/>
      <c r="VQ16" s="125"/>
      <c r="VR16" s="125"/>
      <c r="VS16" s="125"/>
      <c r="VT16" s="125"/>
      <c r="VU16" s="125"/>
      <c r="VV16" s="125"/>
      <c r="VW16" s="125"/>
      <c r="VX16" s="125"/>
      <c r="VY16" s="125"/>
      <c r="VZ16" s="125"/>
      <c r="WA16" s="125"/>
      <c r="WB16" s="125"/>
      <c r="WC16" s="125"/>
      <c r="WD16" s="125"/>
      <c r="WE16" s="125"/>
      <c r="WF16" s="125"/>
      <c r="WG16" s="125"/>
      <c r="WH16" s="125"/>
      <c r="WI16" s="125"/>
      <c r="WJ16" s="125"/>
      <c r="WK16" s="125"/>
      <c r="WL16" s="125"/>
      <c r="WM16" s="125"/>
      <c r="WN16" s="125"/>
      <c r="WO16" s="125"/>
      <c r="WP16" s="125"/>
      <c r="WQ16" s="125"/>
      <c r="WR16" s="125"/>
      <c r="WS16" s="125"/>
      <c r="WT16" s="125"/>
      <c r="WU16" s="125"/>
      <c r="WV16" s="125"/>
      <c r="WW16" s="125"/>
      <c r="WX16" s="125"/>
      <c r="WY16" s="125"/>
      <c r="WZ16" s="125"/>
      <c r="XA16" s="125"/>
      <c r="XB16" s="125"/>
      <c r="XC16" s="125"/>
      <c r="XD16" s="125"/>
      <c r="XE16" s="125"/>
      <c r="XF16" s="125"/>
      <c r="XG16" s="125"/>
      <c r="XH16" s="125"/>
      <c r="XI16" s="125"/>
      <c r="XJ16" s="125"/>
      <c r="XK16" s="125"/>
      <c r="XL16" s="125"/>
      <c r="XM16" s="125"/>
      <c r="XN16" s="125"/>
      <c r="XO16" s="125"/>
      <c r="XP16" s="125"/>
      <c r="XQ16" s="125"/>
      <c r="XR16" s="125"/>
      <c r="XS16" s="125"/>
      <c r="XT16" s="125"/>
      <c r="XU16" s="125"/>
      <c r="XV16" s="125"/>
      <c r="XW16" s="125"/>
      <c r="XX16" s="125"/>
      <c r="XY16" s="125"/>
      <c r="XZ16" s="125"/>
      <c r="YA16" s="125"/>
      <c r="YB16" s="125"/>
      <c r="YC16" s="125"/>
      <c r="YD16" s="125"/>
      <c r="YE16" s="125"/>
      <c r="YF16" s="125"/>
      <c r="YG16" s="125"/>
      <c r="YH16" s="125"/>
      <c r="YI16" s="125"/>
      <c r="YJ16" s="125"/>
      <c r="YK16" s="125"/>
      <c r="YL16" s="125"/>
      <c r="YM16" s="125"/>
      <c r="YN16" s="125"/>
      <c r="YO16" s="125"/>
      <c r="YP16" s="125"/>
      <c r="YQ16" s="125"/>
      <c r="YR16" s="125"/>
      <c r="YS16" s="125"/>
      <c r="YT16" s="125"/>
      <c r="YU16" s="125"/>
      <c r="YV16" s="125"/>
      <c r="YW16" s="125"/>
      <c r="YX16" s="125"/>
      <c r="YY16" s="125"/>
      <c r="YZ16" s="125"/>
      <c r="ZA16" s="125"/>
      <c r="ZB16" s="125"/>
      <c r="ZC16" s="125"/>
      <c r="ZD16" s="125"/>
      <c r="ZE16" s="125"/>
      <c r="ZF16" s="125"/>
      <c r="ZG16" s="125"/>
      <c r="ZH16" s="125"/>
      <c r="ZI16" s="125"/>
      <c r="ZJ16" s="125"/>
      <c r="ZK16" s="125"/>
      <c r="ZL16" s="125"/>
      <c r="ZM16" s="125"/>
      <c r="ZN16" s="125"/>
      <c r="ZO16" s="125"/>
      <c r="ZP16" s="125"/>
      <c r="ZQ16" s="125"/>
      <c r="ZR16" s="125"/>
      <c r="ZS16" s="125"/>
      <c r="ZT16" s="125"/>
      <c r="ZU16" s="125"/>
      <c r="ZV16" s="125"/>
      <c r="ZW16" s="125"/>
      <c r="ZX16" s="125"/>
      <c r="ZY16" s="125"/>
      <c r="ZZ16" s="125"/>
      <c r="AAA16" s="125"/>
      <c r="AAB16" s="125"/>
      <c r="AAC16" s="125"/>
      <c r="AAD16" s="125"/>
      <c r="AAE16" s="125"/>
      <c r="AAF16" s="125"/>
      <c r="AAG16" s="125"/>
      <c r="AAH16" s="125"/>
      <c r="AAI16" s="125"/>
      <c r="AAJ16" s="125"/>
      <c r="AAK16" s="125"/>
      <c r="AAL16" s="125"/>
      <c r="AAM16" s="125"/>
      <c r="AAN16" s="125"/>
      <c r="AAO16" s="125"/>
      <c r="AAP16" s="125"/>
      <c r="AAQ16" s="125"/>
      <c r="AAR16" s="125"/>
      <c r="AAS16" s="125"/>
      <c r="AAT16" s="125"/>
      <c r="AAU16" s="125"/>
      <c r="AAV16" s="125"/>
      <c r="AAW16" s="125"/>
      <c r="AAX16" s="125"/>
      <c r="AAY16" s="125"/>
      <c r="AAZ16" s="125"/>
      <c r="ABA16" s="125"/>
      <c r="ABB16" s="125"/>
      <c r="ABC16" s="125"/>
      <c r="ABD16" s="125"/>
      <c r="ABE16" s="125"/>
      <c r="ABF16" s="125"/>
      <c r="ABG16" s="125"/>
      <c r="ABH16" s="125"/>
      <c r="ABI16" s="125"/>
      <c r="ABJ16" s="125"/>
      <c r="ABK16" s="125"/>
      <c r="ABL16" s="125"/>
      <c r="ABM16" s="125"/>
      <c r="ABN16" s="125"/>
      <c r="ABO16" s="125"/>
      <c r="ABP16" s="125"/>
      <c r="ABQ16" s="125"/>
      <c r="ABR16" s="125"/>
      <c r="ABS16" s="125"/>
      <c r="ABT16" s="125"/>
      <c r="ABU16" s="125"/>
      <c r="ABV16" s="125"/>
      <c r="ABW16" s="125"/>
      <c r="ABX16" s="125"/>
      <c r="ABY16" s="125"/>
      <c r="ABZ16" s="125"/>
      <c r="ACA16" s="125"/>
      <c r="ACB16" s="125"/>
      <c r="ACC16" s="125"/>
      <c r="ACD16" s="125"/>
      <c r="ACE16" s="125"/>
      <c r="ACF16" s="125"/>
      <c r="ACG16" s="125"/>
      <c r="ACH16" s="125"/>
      <c r="ACI16" s="125"/>
      <c r="ACJ16" s="125"/>
      <c r="ACK16" s="125"/>
      <c r="ACL16" s="125"/>
      <c r="ACM16" s="125"/>
      <c r="ACN16" s="125"/>
      <c r="ACO16" s="125"/>
      <c r="ACP16" s="125"/>
      <c r="ACQ16" s="125"/>
      <c r="ACR16" s="125"/>
      <c r="ACS16" s="125"/>
      <c r="ACT16" s="125"/>
      <c r="ACU16" s="125"/>
      <c r="ACV16" s="125"/>
      <c r="ACW16" s="125"/>
      <c r="ACX16" s="125"/>
      <c r="ACY16" s="125"/>
      <c r="ACZ16" s="125"/>
      <c r="ADA16" s="125"/>
      <c r="ADB16" s="125"/>
      <c r="ADC16" s="125"/>
      <c r="ADD16" s="125"/>
      <c r="ADE16" s="125"/>
      <c r="ADF16" s="125"/>
      <c r="ADG16" s="125"/>
      <c r="ADH16" s="125"/>
      <c r="ADI16" s="125"/>
      <c r="ADJ16" s="125"/>
      <c r="ADK16" s="125"/>
      <c r="ADL16" s="125"/>
      <c r="ADM16" s="125"/>
      <c r="ADN16" s="125"/>
      <c r="ADO16" s="125"/>
      <c r="ADP16" s="125"/>
      <c r="ADQ16" s="125"/>
      <c r="ADR16" s="125"/>
      <c r="ADS16" s="125"/>
      <c r="ADT16" s="125"/>
      <c r="ADU16" s="125"/>
      <c r="ADV16" s="125"/>
      <c r="ADW16" s="125"/>
      <c r="ADX16" s="125"/>
      <c r="ADY16" s="125"/>
      <c r="ADZ16" s="125"/>
      <c r="AEA16" s="125"/>
      <c r="AEB16" s="125"/>
      <c r="AEC16" s="125"/>
      <c r="AED16" s="125"/>
      <c r="AEE16" s="125"/>
      <c r="AEF16" s="125"/>
      <c r="AEG16" s="125"/>
      <c r="AEH16" s="125"/>
      <c r="AEI16" s="125"/>
      <c r="AEJ16" s="125"/>
      <c r="AEK16" s="125"/>
      <c r="AEL16" s="125"/>
      <c r="AEM16" s="125"/>
      <c r="AEN16" s="125"/>
      <c r="AEO16" s="125"/>
      <c r="AEP16" s="125"/>
      <c r="AEQ16" s="125"/>
      <c r="AER16" s="125"/>
      <c r="AES16" s="125"/>
      <c r="AET16" s="125"/>
      <c r="AEU16" s="125"/>
      <c r="AEV16" s="125"/>
      <c r="AEW16" s="125"/>
      <c r="AEX16" s="125"/>
      <c r="AEY16" s="125"/>
      <c r="AEZ16" s="125"/>
      <c r="AFA16" s="125"/>
      <c r="AFB16" s="125"/>
      <c r="AFC16" s="125"/>
      <c r="AFD16" s="125"/>
      <c r="AFE16" s="125"/>
      <c r="AFF16" s="125"/>
      <c r="AFG16" s="125"/>
      <c r="AFH16" s="125"/>
      <c r="AFI16" s="125"/>
      <c r="AFJ16" s="125"/>
      <c r="AFK16" s="125"/>
      <c r="AFL16" s="125"/>
      <c r="AFM16" s="125"/>
      <c r="AFN16" s="125"/>
      <c r="AFO16" s="125"/>
      <c r="AFP16" s="125"/>
      <c r="AFQ16" s="125"/>
      <c r="AFR16" s="125"/>
      <c r="AFS16" s="125"/>
      <c r="AFT16" s="125"/>
      <c r="AFU16" s="125"/>
      <c r="AFV16" s="125"/>
      <c r="AFW16" s="125"/>
      <c r="AFX16" s="125"/>
      <c r="AFY16" s="125"/>
      <c r="AFZ16" s="125"/>
      <c r="AGA16" s="125"/>
      <c r="AGB16" s="125"/>
      <c r="AGC16" s="125"/>
      <c r="AGD16" s="125"/>
      <c r="AGE16" s="125"/>
      <c r="AGF16" s="125"/>
      <c r="AGG16" s="125"/>
      <c r="AGH16" s="125"/>
      <c r="AGI16" s="125"/>
      <c r="AGJ16" s="125"/>
      <c r="AGK16" s="125"/>
      <c r="AGL16" s="125"/>
      <c r="AGM16" s="125"/>
      <c r="AGN16" s="125"/>
      <c r="AGO16" s="125"/>
      <c r="AGP16" s="125"/>
      <c r="AGQ16" s="125"/>
      <c r="AGR16" s="125"/>
      <c r="AGS16" s="125"/>
      <c r="AGT16" s="125"/>
      <c r="AGU16" s="125"/>
      <c r="AGV16" s="125"/>
      <c r="AGW16" s="125"/>
      <c r="AGX16" s="125"/>
      <c r="AGY16" s="125"/>
      <c r="AGZ16" s="125"/>
      <c r="AHA16" s="125"/>
      <c r="AHB16" s="125"/>
      <c r="AHC16" s="125"/>
      <c r="AHD16" s="125"/>
      <c r="AHE16" s="125"/>
      <c r="AHF16" s="125"/>
      <c r="AHG16" s="125"/>
      <c r="AHH16" s="125"/>
      <c r="AHI16" s="125"/>
      <c r="AHJ16" s="125"/>
      <c r="AHK16" s="125"/>
      <c r="AHL16" s="125"/>
      <c r="AHM16" s="125"/>
      <c r="AHN16" s="125"/>
      <c r="AHO16" s="125"/>
      <c r="AHP16" s="125"/>
      <c r="AHQ16" s="125"/>
      <c r="AHR16" s="125"/>
      <c r="AHS16" s="125"/>
      <c r="AHT16" s="125"/>
      <c r="AHU16" s="125"/>
      <c r="AHV16" s="125"/>
      <c r="AHW16" s="125"/>
      <c r="AHX16" s="125"/>
      <c r="AHY16" s="125"/>
      <c r="AHZ16" s="125"/>
      <c r="AIA16" s="125"/>
      <c r="AIB16" s="125"/>
      <c r="AIC16" s="125"/>
      <c r="AID16" s="125"/>
      <c r="AIE16" s="125"/>
      <c r="AIF16" s="125"/>
      <c r="AIG16" s="125"/>
      <c r="AIH16" s="125"/>
      <c r="AII16" s="125"/>
      <c r="AIJ16" s="125"/>
      <c r="AIK16" s="125"/>
      <c r="AIL16" s="125"/>
      <c r="AIM16" s="125"/>
      <c r="AIN16" s="125"/>
      <c r="AIO16" s="125"/>
      <c r="AIP16" s="125"/>
      <c r="AIQ16" s="125"/>
      <c r="AIR16" s="125"/>
      <c r="AIS16" s="125"/>
      <c r="AIT16" s="125"/>
      <c r="AIU16" s="125"/>
      <c r="AIV16" s="125"/>
      <c r="AIW16" s="125"/>
      <c r="AIX16" s="125"/>
      <c r="AIY16" s="125"/>
      <c r="AIZ16" s="125"/>
      <c r="AJA16" s="125"/>
      <c r="AJB16" s="125"/>
      <c r="AJC16" s="125"/>
      <c r="AJD16" s="125"/>
      <c r="AJE16" s="125"/>
      <c r="AJF16" s="125"/>
      <c r="AJG16" s="125"/>
      <c r="AJH16" s="125"/>
      <c r="AJI16" s="125"/>
      <c r="AJJ16" s="125"/>
      <c r="AJK16" s="125"/>
      <c r="AJL16" s="125"/>
      <c r="AJM16" s="125"/>
      <c r="AJN16" s="125"/>
      <c r="AJO16" s="125"/>
      <c r="AJP16" s="125"/>
      <c r="AJQ16" s="125"/>
      <c r="AJR16" s="125"/>
      <c r="AJS16" s="125"/>
      <c r="AJT16" s="125"/>
      <c r="AJU16" s="125"/>
      <c r="AJV16" s="125"/>
      <c r="AJW16" s="125"/>
      <c r="AJX16" s="125"/>
      <c r="AJY16" s="125"/>
      <c r="AJZ16" s="125"/>
      <c r="AKA16" s="125"/>
      <c r="AKB16" s="125"/>
      <c r="AKC16" s="125"/>
      <c r="AKD16" s="125"/>
      <c r="AKE16" s="125"/>
      <c r="AKF16" s="125"/>
      <c r="AKG16" s="125"/>
      <c r="AKH16" s="125"/>
      <c r="AKI16" s="125"/>
      <c r="AKJ16" s="125"/>
      <c r="AKK16" s="125"/>
      <c r="AKL16" s="125"/>
      <c r="AKM16" s="125"/>
      <c r="AKN16" s="125"/>
      <c r="AKO16" s="125"/>
      <c r="AKP16" s="125"/>
      <c r="AKQ16" s="125"/>
      <c r="AKR16" s="125"/>
      <c r="AKS16" s="125"/>
      <c r="AKT16" s="125"/>
      <c r="AKU16" s="125"/>
      <c r="AKV16" s="125"/>
      <c r="AKW16" s="125"/>
      <c r="AKX16" s="125"/>
      <c r="AKY16" s="125"/>
      <c r="AKZ16" s="125"/>
      <c r="ALA16" s="125"/>
      <c r="ALB16" s="125"/>
      <c r="ALC16" s="125"/>
      <c r="ALD16" s="125"/>
      <c r="ALE16" s="125"/>
      <c r="ALF16" s="125"/>
      <c r="ALG16" s="125"/>
      <c r="ALH16" s="125"/>
      <c r="ALI16" s="125"/>
      <c r="ALJ16" s="125"/>
      <c r="ALK16" s="125"/>
      <c r="ALL16" s="125"/>
      <c r="ALM16" s="125"/>
      <c r="ALN16" s="125"/>
      <c r="ALO16" s="125"/>
      <c r="ALP16" s="125"/>
      <c r="ALQ16" s="125"/>
      <c r="ALR16" s="125"/>
      <c r="ALS16" s="125"/>
      <c r="ALT16" s="125"/>
      <c r="ALU16" s="125"/>
      <c r="ALV16" s="125"/>
      <c r="ALW16" s="125"/>
      <c r="ALX16" s="125"/>
      <c r="ALY16" s="125"/>
      <c r="ALZ16" s="125"/>
      <c r="AMA16" s="125"/>
      <c r="AMB16" s="125"/>
      <c r="AMC16" s="125"/>
      <c r="AMD16" s="125"/>
      <c r="AME16" s="125"/>
      <c r="AMF16" s="125"/>
      <c r="AMG16" s="125"/>
      <c r="AMH16" s="125"/>
      <c r="AMI16" s="125"/>
      <c r="AMJ16" s="125"/>
    </row>
    <row r="17" spans="2:14" customFormat="1">
      <c r="B17" s="370" t="s">
        <v>391</v>
      </c>
      <c r="C17" s="182">
        <f>((1+C16)^(1/C6))-1</f>
        <v>5.3158413648723979E-6</v>
      </c>
      <c r="D17" s="1" t="s">
        <v>392</v>
      </c>
      <c r="E17" s="182">
        <f>C16/C6</f>
        <v>5.3191489361702139E-6</v>
      </c>
      <c r="F17" s="125"/>
      <c r="G17" s="125"/>
      <c r="H17" s="125"/>
      <c r="I17" s="125"/>
      <c r="J17" s="125"/>
      <c r="K17" s="375">
        <v>0.25</v>
      </c>
      <c r="L17" s="376">
        <v>0.02</v>
      </c>
      <c r="M17" s="372"/>
      <c r="N17" s="388">
        <f t="shared" ref="N17:N19" si="0">K17*L17</f>
        <v>5.0000000000000001E-3</v>
      </c>
    </row>
    <row r="18" spans="2:14" customFormat="1">
      <c r="B18" s="125"/>
      <c r="C18" s="125"/>
      <c r="D18" s="125"/>
      <c r="E18" s="125"/>
      <c r="F18" s="125"/>
      <c r="G18" s="125"/>
      <c r="H18" s="125"/>
      <c r="I18" s="125"/>
      <c r="J18" s="125"/>
      <c r="K18" s="375">
        <v>0.25</v>
      </c>
      <c r="L18" s="376">
        <v>-2.5000000000000001E-2</v>
      </c>
      <c r="M18" s="372"/>
      <c r="N18" s="388">
        <f t="shared" si="0"/>
        <v>-6.2500000000000003E-3</v>
      </c>
    </row>
    <row r="19" spans="2:14" customFormat="1">
      <c r="B19" s="378" t="s">
        <v>400</v>
      </c>
      <c r="D19" s="1" t="s">
        <v>298</v>
      </c>
      <c r="E19" s="125"/>
      <c r="F19" s="125"/>
      <c r="G19" s="125"/>
      <c r="H19" s="125"/>
      <c r="I19" s="125"/>
      <c r="J19" s="125"/>
      <c r="K19" s="375">
        <v>0.25</v>
      </c>
      <c r="L19" s="376">
        <v>-0.02</v>
      </c>
      <c r="M19" s="372"/>
      <c r="N19" s="388">
        <f t="shared" si="0"/>
        <v>-5.0000000000000001E-3</v>
      </c>
    </row>
    <row r="20" spans="2:14" customFormat="1">
      <c r="B20" s="379" t="s">
        <v>390</v>
      </c>
      <c r="C20" s="39">
        <f>N30</f>
        <v>4.4999999999999997E-3</v>
      </c>
      <c r="D20" s="40">
        <f>1-C20</f>
        <v>0.99550000000000005</v>
      </c>
      <c r="E20" s="125"/>
      <c r="F20" s="125"/>
      <c r="G20" s="125"/>
      <c r="H20" s="125"/>
      <c r="I20" s="125"/>
      <c r="J20" s="125"/>
      <c r="K20" s="375"/>
      <c r="L20" s="372"/>
      <c r="M20" s="372"/>
      <c r="N20" s="377"/>
    </row>
    <row r="21" spans="2:14" customFormat="1">
      <c r="B21" s="379" t="s">
        <v>401</v>
      </c>
      <c r="C21" s="182">
        <f>((1+C20)^(1/C6))-1</f>
        <v>1.9106162404858296E-5</v>
      </c>
      <c r="D21" s="1" t="s">
        <v>393</v>
      </c>
      <c r="E21" s="182">
        <f>C20/C6</f>
        <v>1.9148936170212766E-5</v>
      </c>
      <c r="F21" s="125"/>
      <c r="G21" s="125"/>
      <c r="H21" s="125"/>
      <c r="I21" s="125"/>
      <c r="J21" s="125"/>
      <c r="K21" s="375">
        <f>SUM(K16:K19)</f>
        <v>1</v>
      </c>
      <c r="L21" s="372"/>
      <c r="M21" s="372"/>
      <c r="N21" s="388">
        <f>SUM(N16:N20)</f>
        <v>1.2500000000000002E-3</v>
      </c>
    </row>
    <row r="23" spans="2:14" customFormat="1">
      <c r="B23" s="356" t="s">
        <v>394</v>
      </c>
      <c r="C23" s="125"/>
      <c r="D23" s="125"/>
      <c r="E23" s="125"/>
      <c r="F23" s="125"/>
      <c r="G23" s="125"/>
      <c r="H23" s="125"/>
      <c r="I23" s="125"/>
      <c r="J23" s="125"/>
      <c r="K23" s="378" t="s">
        <v>402</v>
      </c>
      <c r="L23" s="379"/>
      <c r="M23" s="379"/>
      <c r="N23" s="379"/>
    </row>
    <row r="24" spans="2:14" customFormat="1">
      <c r="B24" s="125" t="s">
        <v>390</v>
      </c>
      <c r="C24" s="125"/>
      <c r="D24" s="125"/>
      <c r="E24" s="125"/>
      <c r="F24" s="125"/>
      <c r="G24" s="125"/>
      <c r="H24" s="125"/>
      <c r="I24" s="125"/>
      <c r="J24" s="125"/>
      <c r="K24" s="378" t="s">
        <v>386</v>
      </c>
      <c r="L24" s="379" t="s">
        <v>387</v>
      </c>
      <c r="M24" s="379"/>
      <c r="N24" s="379"/>
    </row>
    <row r="25" spans="2:14" customFormat="1">
      <c r="B25" s="125"/>
      <c r="C25" s="125"/>
      <c r="D25" s="125"/>
      <c r="E25" s="125"/>
      <c r="F25" s="125"/>
      <c r="G25" s="125"/>
      <c r="H25" s="125"/>
      <c r="I25" s="125"/>
      <c r="J25" s="125"/>
      <c r="K25" s="380">
        <v>0.25</v>
      </c>
      <c r="L25" s="381">
        <v>6.0000000000000001E-3</v>
      </c>
      <c r="M25" s="382"/>
      <c r="N25" s="468">
        <f>K25*L25</f>
        <v>1.5E-3</v>
      </c>
    </row>
    <row r="26" spans="2:14" customFormat="1">
      <c r="B26" s="125" t="s">
        <v>395</v>
      </c>
      <c r="C26" s="125"/>
      <c r="D26" s="219" t="e">
        <f>(D8+D9*($C$17-$C$21))+$C$21</f>
        <v>#NUM!</v>
      </c>
      <c r="E26" s="219" t="e">
        <f t="shared" ref="E26:I26" si="1">(E8+E9*($C$17-$C$21))+$C$21</f>
        <v>#NUM!</v>
      </c>
      <c r="F26" s="219" t="e">
        <f t="shared" si="1"/>
        <v>#NUM!</v>
      </c>
      <c r="G26" s="219" t="e">
        <f t="shared" si="1"/>
        <v>#NUM!</v>
      </c>
      <c r="H26" s="219" t="e">
        <f t="shared" si="1"/>
        <v>#NUM!</v>
      </c>
      <c r="I26" s="219" t="e">
        <f t="shared" si="1"/>
        <v>#NUM!</v>
      </c>
      <c r="J26" s="125"/>
      <c r="K26" s="380">
        <v>0.25</v>
      </c>
      <c r="L26" s="381">
        <v>5.0000000000000001E-3</v>
      </c>
      <c r="M26" s="382"/>
      <c r="N26" s="468">
        <f t="shared" ref="N26:N28" si="2">K26*L26</f>
        <v>1.25E-3</v>
      </c>
    </row>
    <row r="27" spans="2:14" customFormat="1" ht="16.2">
      <c r="B27" s="125" t="s">
        <v>396</v>
      </c>
      <c r="C27" s="373" t="s">
        <v>397</v>
      </c>
      <c r="D27" s="384" t="e">
        <f>((1+D26)^D6)-1</f>
        <v>#NUM!</v>
      </c>
      <c r="E27" s="384" t="e">
        <f t="shared" ref="E27:I27" si="3">((1+E26)^E6)-1</f>
        <v>#NUM!</v>
      </c>
      <c r="F27" s="384" t="e">
        <f t="shared" si="3"/>
        <v>#NUM!</v>
      </c>
      <c r="G27" s="384" t="e">
        <f t="shared" si="3"/>
        <v>#NUM!</v>
      </c>
      <c r="H27" s="384" t="e">
        <f t="shared" si="3"/>
        <v>#NUM!</v>
      </c>
      <c r="I27" s="384" t="e">
        <f t="shared" si="3"/>
        <v>#NUM!</v>
      </c>
      <c r="J27" s="125"/>
      <c r="K27" s="380">
        <v>0.25</v>
      </c>
      <c r="L27" s="381">
        <v>4.0000000000000001E-3</v>
      </c>
      <c r="M27" s="382"/>
      <c r="N27" s="468">
        <f t="shared" si="2"/>
        <v>1E-3</v>
      </c>
    </row>
    <row r="28" spans="2:14" customFormat="1" ht="57" customHeight="1">
      <c r="B28" s="125"/>
      <c r="C28" s="125"/>
      <c r="D28" s="407" t="s">
        <v>430</v>
      </c>
      <c r="E28" s="407" t="s">
        <v>431</v>
      </c>
      <c r="F28" s="407" t="s">
        <v>432</v>
      </c>
      <c r="G28" s="407" t="s">
        <v>433</v>
      </c>
      <c r="H28" s="407" t="s">
        <v>434</v>
      </c>
      <c r="I28" s="407" t="s">
        <v>435</v>
      </c>
      <c r="J28" s="125"/>
      <c r="K28" s="380">
        <v>0.25</v>
      </c>
      <c r="L28" s="381">
        <v>3.0000000000000001E-3</v>
      </c>
      <c r="M28" s="382"/>
      <c r="N28" s="468">
        <f t="shared" si="2"/>
        <v>7.5000000000000002E-4</v>
      </c>
    </row>
    <row r="29" spans="2:14" customFormat="1">
      <c r="B29" s="373" t="s">
        <v>398</v>
      </c>
      <c r="C29" s="125"/>
      <c r="D29" s="385"/>
      <c r="E29" s="385"/>
      <c r="F29" s="385"/>
      <c r="G29" s="385"/>
      <c r="H29" s="385"/>
      <c r="I29" s="385"/>
      <c r="J29" s="125"/>
      <c r="K29" s="380"/>
      <c r="L29" s="382"/>
      <c r="M29" s="382"/>
      <c r="N29" s="383"/>
    </row>
    <row r="30" spans="2:14" customFormat="1">
      <c r="B30" s="386">
        <f>B13</f>
        <v>44179</v>
      </c>
      <c r="D30" s="125">
        <f t="array" ref="D30:I30">TRANSPOSE(Investment!N8:N13)</f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/>
      <c r="K30" s="380">
        <f>SUM(K25:K28)</f>
        <v>1</v>
      </c>
      <c r="L30" s="382"/>
      <c r="M30" s="382"/>
      <c r="N30" s="468">
        <f>SUM(N25:N28)</f>
        <v>4.4999999999999997E-3</v>
      </c>
    </row>
    <row r="31" spans="2:14" customFormat="1">
      <c r="B31" s="1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</row>
    <row r="32" spans="2:14" customFormat="1">
      <c r="B32" s="373" t="s">
        <v>398</v>
      </c>
      <c r="D32" s="385"/>
      <c r="E32" s="385"/>
      <c r="F32" s="385"/>
      <c r="G32" s="385"/>
      <c r="H32" s="385"/>
      <c r="I32" s="385"/>
      <c r="J32" s="125"/>
      <c r="K32" s="125"/>
      <c r="L32" s="125"/>
      <c r="M32" s="125"/>
      <c r="N32" s="125"/>
    </row>
    <row r="33" spans="2:9" customFormat="1" ht="15" thickBot="1">
      <c r="B33" s="387">
        <f>D13</f>
        <v>44544</v>
      </c>
      <c r="D33" t="e">
        <f>D30*(1+D27)</f>
        <v>#NUM!</v>
      </c>
      <c r="E33" t="e">
        <f t="shared" ref="E33:I33" si="4">E30*(1+E27)</f>
        <v>#NUM!</v>
      </c>
      <c r="F33" t="e">
        <f t="shared" si="4"/>
        <v>#NUM!</v>
      </c>
      <c r="G33" t="e">
        <f t="shared" si="4"/>
        <v>#NUM!</v>
      </c>
      <c r="H33" t="e">
        <f t="shared" si="4"/>
        <v>#NUM!</v>
      </c>
      <c r="I33" t="e">
        <f t="shared" si="4"/>
        <v>#NUM!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MK33"/>
  <sheetViews>
    <sheetView zoomScale="80" zoomScaleNormal="80" workbookViewId="0">
      <selection activeCell="G38" sqref="G38"/>
    </sheetView>
  </sheetViews>
  <sheetFormatPr defaultRowHeight="14.4"/>
  <cols>
    <col min="1" max="1" width="25.5546875" style="125" customWidth="1"/>
    <col min="2" max="2" width="36.5546875" style="125" customWidth="1"/>
    <col min="3" max="3" width="12.33203125" style="125" customWidth="1"/>
    <col min="4" max="5" width="12.5546875" style="125" customWidth="1"/>
    <col min="6" max="6" width="10.33203125" style="125" customWidth="1"/>
    <col min="7" max="9" width="10" style="125" customWidth="1"/>
    <col min="10" max="10" width="2.88671875" style="125" customWidth="1"/>
    <col min="11" max="11" width="12.88671875" style="125" customWidth="1"/>
    <col min="12" max="12" width="10.109375" style="125" customWidth="1"/>
    <col min="13" max="13" width="2" style="125" customWidth="1"/>
    <col min="14" max="14" width="27.88671875" style="125" customWidth="1"/>
    <col min="15" max="256" width="9.109375" style="125" customWidth="1"/>
    <col min="257" max="257" width="25.5546875" style="125" customWidth="1"/>
    <col min="258" max="258" width="36.5546875" style="125" customWidth="1"/>
    <col min="259" max="259" width="12.33203125" style="125" customWidth="1"/>
    <col min="260" max="261" width="12.5546875" style="125" customWidth="1"/>
    <col min="262" max="262" width="10.33203125" style="125" customWidth="1"/>
    <col min="263" max="265" width="10" style="125" customWidth="1"/>
    <col min="266" max="266" width="2.33203125" style="125" customWidth="1"/>
    <col min="267" max="267" width="12.88671875" style="125" customWidth="1"/>
    <col min="268" max="268" width="10.109375" style="125" customWidth="1"/>
    <col min="269" max="269" width="2" style="125" customWidth="1"/>
    <col min="270" max="270" width="27.88671875" style="125" customWidth="1"/>
    <col min="271" max="512" width="9.109375" style="125" customWidth="1"/>
    <col min="513" max="513" width="25.5546875" style="125" customWidth="1"/>
    <col min="514" max="514" width="36.5546875" style="125" customWidth="1"/>
    <col min="515" max="515" width="12.33203125" style="125" customWidth="1"/>
    <col min="516" max="517" width="12.5546875" style="125" customWidth="1"/>
    <col min="518" max="518" width="10.33203125" style="125" customWidth="1"/>
    <col min="519" max="521" width="10" style="125" customWidth="1"/>
    <col min="522" max="522" width="2.33203125" style="125" customWidth="1"/>
    <col min="523" max="523" width="12.88671875" style="125" customWidth="1"/>
    <col min="524" max="524" width="10.109375" style="125" customWidth="1"/>
    <col min="525" max="525" width="2" style="125" customWidth="1"/>
    <col min="526" max="526" width="27.88671875" style="125" customWidth="1"/>
    <col min="527" max="768" width="9.109375" style="125" customWidth="1"/>
    <col min="769" max="769" width="25.5546875" style="125" customWidth="1"/>
    <col min="770" max="770" width="36.5546875" style="125" customWidth="1"/>
    <col min="771" max="771" width="12.33203125" style="125" customWidth="1"/>
    <col min="772" max="773" width="12.5546875" style="125" customWidth="1"/>
    <col min="774" max="774" width="10.33203125" style="125" customWidth="1"/>
    <col min="775" max="777" width="10" style="125" customWidth="1"/>
    <col min="778" max="778" width="2.33203125" style="125" customWidth="1"/>
    <col min="779" max="779" width="12.88671875" style="125" customWidth="1"/>
    <col min="780" max="780" width="10.109375" style="125" customWidth="1"/>
    <col min="781" max="781" width="2" style="125" customWidth="1"/>
    <col min="782" max="782" width="27.88671875" style="125" customWidth="1"/>
    <col min="783" max="1025" width="9.109375" style="125" customWidth="1"/>
  </cols>
  <sheetData>
    <row r="1" spans="1:1024" customFormat="1">
      <c r="A1" s="356" t="s">
        <v>380</v>
      </c>
      <c r="B1" s="357" t="s">
        <v>115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5"/>
      <c r="DU1" s="125"/>
      <c r="DV1" s="125"/>
      <c r="DW1" s="125"/>
      <c r="DX1" s="125"/>
      <c r="DY1" s="125"/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5"/>
      <c r="FM1" s="125"/>
      <c r="FN1" s="125"/>
      <c r="FO1" s="125"/>
      <c r="FP1" s="125"/>
      <c r="FQ1" s="125"/>
      <c r="FR1" s="125"/>
      <c r="FS1" s="125"/>
      <c r="FT1" s="125"/>
      <c r="FU1" s="125"/>
      <c r="FV1" s="125"/>
      <c r="FW1" s="125"/>
      <c r="FX1" s="125"/>
      <c r="FY1" s="125"/>
      <c r="FZ1" s="125"/>
      <c r="GA1" s="125"/>
      <c r="GB1" s="125"/>
      <c r="GC1" s="125"/>
      <c r="GD1" s="125"/>
      <c r="GE1" s="125"/>
      <c r="GF1" s="125"/>
      <c r="GG1" s="125"/>
      <c r="GH1" s="125"/>
      <c r="GI1" s="125"/>
      <c r="GJ1" s="125"/>
      <c r="GK1" s="125"/>
      <c r="GL1" s="125"/>
      <c r="GM1" s="125"/>
      <c r="GN1" s="125"/>
      <c r="GO1" s="125"/>
      <c r="GP1" s="125"/>
      <c r="GQ1" s="125"/>
      <c r="GR1" s="125"/>
      <c r="GS1" s="125"/>
      <c r="GT1" s="125"/>
      <c r="GU1" s="125"/>
      <c r="GV1" s="125"/>
      <c r="GW1" s="125"/>
      <c r="GX1" s="125"/>
      <c r="GY1" s="125"/>
      <c r="GZ1" s="125"/>
      <c r="HA1" s="125"/>
      <c r="HB1" s="125"/>
      <c r="HC1" s="125"/>
      <c r="HD1" s="125"/>
      <c r="HE1" s="125"/>
      <c r="HF1" s="125"/>
      <c r="HG1" s="125"/>
      <c r="HH1" s="125"/>
      <c r="HI1" s="125"/>
      <c r="HJ1" s="125"/>
      <c r="HK1" s="125"/>
      <c r="HL1" s="125"/>
      <c r="HM1" s="125"/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5"/>
      <c r="JA1" s="125"/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5"/>
      <c r="KW1" s="125"/>
      <c r="KX1" s="125"/>
      <c r="KY1" s="125"/>
      <c r="KZ1" s="125"/>
      <c r="LA1" s="125"/>
      <c r="LB1" s="125"/>
      <c r="LC1" s="125"/>
      <c r="LD1" s="125"/>
      <c r="LE1" s="125"/>
      <c r="LF1" s="125"/>
      <c r="LG1" s="125"/>
      <c r="LH1" s="125"/>
      <c r="LI1" s="125"/>
      <c r="LJ1" s="125"/>
      <c r="LK1" s="125"/>
      <c r="LL1" s="125"/>
      <c r="LM1" s="125"/>
      <c r="LN1" s="125"/>
      <c r="LO1" s="125"/>
      <c r="LP1" s="125"/>
      <c r="LQ1" s="125"/>
      <c r="LR1" s="125"/>
      <c r="LS1" s="125"/>
      <c r="LT1" s="125"/>
      <c r="LU1" s="125"/>
      <c r="LV1" s="125"/>
      <c r="LW1" s="125"/>
      <c r="LX1" s="125"/>
      <c r="LY1" s="125"/>
      <c r="LZ1" s="125"/>
      <c r="MA1" s="125"/>
      <c r="MB1" s="125"/>
      <c r="MC1" s="125"/>
      <c r="MD1" s="125"/>
      <c r="ME1" s="125"/>
      <c r="MF1" s="125"/>
      <c r="MG1" s="125"/>
      <c r="MH1" s="125"/>
      <c r="MI1" s="125"/>
      <c r="MJ1" s="125"/>
      <c r="MK1" s="125"/>
      <c r="ML1" s="125"/>
      <c r="MM1" s="125"/>
      <c r="MN1" s="125"/>
      <c r="MO1" s="125"/>
      <c r="MP1" s="125"/>
      <c r="MQ1" s="125"/>
      <c r="MR1" s="125"/>
      <c r="MS1" s="125"/>
      <c r="MT1" s="125"/>
      <c r="MU1" s="125"/>
      <c r="MV1" s="125"/>
      <c r="MW1" s="125"/>
      <c r="MX1" s="125"/>
      <c r="MY1" s="125"/>
      <c r="MZ1" s="125"/>
      <c r="NA1" s="125"/>
      <c r="NB1" s="125"/>
      <c r="NC1" s="125"/>
      <c r="ND1" s="125"/>
      <c r="NE1" s="125"/>
      <c r="NF1" s="125"/>
      <c r="NG1" s="125"/>
      <c r="NH1" s="125"/>
      <c r="NI1" s="125"/>
      <c r="NJ1" s="125"/>
      <c r="NK1" s="125"/>
      <c r="NL1" s="125"/>
      <c r="NM1" s="125"/>
      <c r="NN1" s="125"/>
      <c r="NO1" s="125"/>
      <c r="NP1" s="125"/>
      <c r="NQ1" s="125"/>
      <c r="NR1" s="125"/>
      <c r="NS1" s="125"/>
      <c r="NT1" s="125"/>
      <c r="NU1" s="125"/>
      <c r="NV1" s="125"/>
      <c r="NW1" s="125"/>
      <c r="NX1" s="125"/>
      <c r="NY1" s="125"/>
      <c r="NZ1" s="125"/>
      <c r="OA1" s="125"/>
      <c r="OB1" s="125"/>
      <c r="OC1" s="125"/>
      <c r="OD1" s="125"/>
      <c r="OE1" s="125"/>
      <c r="OF1" s="125"/>
      <c r="OG1" s="125"/>
      <c r="OH1" s="125"/>
      <c r="OI1" s="125"/>
      <c r="OJ1" s="125"/>
      <c r="OK1" s="125"/>
      <c r="OL1" s="125"/>
      <c r="OM1" s="125"/>
      <c r="ON1" s="125"/>
      <c r="OO1" s="125"/>
      <c r="OP1" s="125"/>
      <c r="OQ1" s="125"/>
      <c r="OR1" s="125"/>
      <c r="OS1" s="125"/>
      <c r="OT1" s="125"/>
      <c r="OU1" s="125"/>
      <c r="OV1" s="125"/>
      <c r="OW1" s="125"/>
      <c r="OX1" s="125"/>
      <c r="OY1" s="125"/>
      <c r="OZ1" s="125"/>
      <c r="PA1" s="125"/>
      <c r="PB1" s="125"/>
      <c r="PC1" s="125"/>
      <c r="PD1" s="125"/>
      <c r="PE1" s="125"/>
      <c r="PF1" s="125"/>
      <c r="PG1" s="125"/>
      <c r="PH1" s="125"/>
      <c r="PI1" s="125"/>
      <c r="PJ1" s="125"/>
      <c r="PK1" s="125"/>
      <c r="PL1" s="125"/>
      <c r="PM1" s="125"/>
      <c r="PN1" s="125"/>
      <c r="PO1" s="125"/>
      <c r="PP1" s="125"/>
      <c r="PQ1" s="125"/>
      <c r="PR1" s="125"/>
      <c r="PS1" s="125"/>
      <c r="PT1" s="125"/>
      <c r="PU1" s="125"/>
      <c r="PV1" s="125"/>
      <c r="PW1" s="125"/>
      <c r="PX1" s="125"/>
      <c r="PY1" s="125"/>
      <c r="PZ1" s="125"/>
      <c r="QA1" s="125"/>
      <c r="QB1" s="125"/>
      <c r="QC1" s="125"/>
      <c r="QD1" s="125"/>
      <c r="QE1" s="125"/>
      <c r="QF1" s="125"/>
      <c r="QG1" s="125"/>
      <c r="QH1" s="125"/>
      <c r="QI1" s="125"/>
      <c r="QJ1" s="125"/>
      <c r="QK1" s="125"/>
      <c r="QL1" s="125"/>
      <c r="QM1" s="125"/>
      <c r="QN1" s="125"/>
      <c r="QO1" s="125"/>
      <c r="QP1" s="125"/>
      <c r="QQ1" s="125"/>
      <c r="QR1" s="125"/>
      <c r="QS1" s="125"/>
      <c r="QT1" s="125"/>
      <c r="QU1" s="125"/>
      <c r="QV1" s="125"/>
      <c r="QW1" s="125"/>
      <c r="QX1" s="125"/>
      <c r="QY1" s="125"/>
      <c r="QZ1" s="125"/>
      <c r="RA1" s="125"/>
      <c r="RB1" s="125"/>
      <c r="RC1" s="125"/>
      <c r="RD1" s="125"/>
      <c r="RE1" s="125"/>
      <c r="RF1" s="125"/>
      <c r="RG1" s="125"/>
      <c r="RH1" s="125"/>
      <c r="RI1" s="125"/>
      <c r="RJ1" s="125"/>
      <c r="RK1" s="125"/>
      <c r="RL1" s="125"/>
      <c r="RM1" s="125"/>
      <c r="RN1" s="125"/>
      <c r="RO1" s="125"/>
      <c r="RP1" s="125"/>
      <c r="RQ1" s="125"/>
      <c r="RR1" s="125"/>
      <c r="RS1" s="125"/>
      <c r="RT1" s="125"/>
      <c r="RU1" s="125"/>
      <c r="RV1" s="125"/>
      <c r="RW1" s="125"/>
      <c r="RX1" s="125"/>
      <c r="RY1" s="125"/>
      <c r="RZ1" s="125"/>
      <c r="SA1" s="125"/>
      <c r="SB1" s="125"/>
      <c r="SC1" s="125"/>
      <c r="SD1" s="125"/>
      <c r="SE1" s="125"/>
      <c r="SF1" s="125"/>
      <c r="SG1" s="125"/>
      <c r="SH1" s="125"/>
      <c r="SI1" s="125"/>
      <c r="SJ1" s="125"/>
      <c r="SK1" s="125"/>
      <c r="SL1" s="125"/>
      <c r="SM1" s="125"/>
      <c r="SN1" s="125"/>
      <c r="SO1" s="125"/>
      <c r="SP1" s="125"/>
      <c r="SQ1" s="125"/>
      <c r="SR1" s="125"/>
      <c r="SS1" s="125"/>
      <c r="ST1" s="125"/>
      <c r="SU1" s="125"/>
      <c r="SV1" s="125"/>
      <c r="SW1" s="125"/>
      <c r="SX1" s="125"/>
      <c r="SY1" s="125"/>
      <c r="SZ1" s="125"/>
      <c r="TA1" s="125"/>
      <c r="TB1" s="125"/>
      <c r="TC1" s="125"/>
      <c r="TD1" s="125"/>
      <c r="TE1" s="125"/>
      <c r="TF1" s="125"/>
      <c r="TG1" s="125"/>
      <c r="TH1" s="125"/>
      <c r="TI1" s="125"/>
      <c r="TJ1" s="125"/>
      <c r="TK1" s="125"/>
      <c r="TL1" s="125"/>
      <c r="TM1" s="125"/>
      <c r="TN1" s="125"/>
      <c r="TO1" s="125"/>
      <c r="TP1" s="125"/>
      <c r="TQ1" s="125"/>
      <c r="TR1" s="125"/>
      <c r="TS1" s="125"/>
      <c r="TT1" s="125"/>
      <c r="TU1" s="125"/>
      <c r="TV1" s="125"/>
      <c r="TW1" s="125"/>
      <c r="TX1" s="125"/>
      <c r="TY1" s="125"/>
      <c r="TZ1" s="125"/>
      <c r="UA1" s="125"/>
      <c r="UB1" s="125"/>
      <c r="UC1" s="125"/>
      <c r="UD1" s="125"/>
      <c r="UE1" s="125"/>
      <c r="UF1" s="125"/>
      <c r="UG1" s="125"/>
      <c r="UH1" s="125"/>
      <c r="UI1" s="125"/>
      <c r="UJ1" s="125"/>
      <c r="UK1" s="125"/>
      <c r="UL1" s="125"/>
      <c r="UM1" s="125"/>
      <c r="UN1" s="125"/>
      <c r="UO1" s="125"/>
      <c r="UP1" s="125"/>
      <c r="UQ1" s="125"/>
      <c r="UR1" s="125"/>
      <c r="US1" s="125"/>
      <c r="UT1" s="125"/>
      <c r="UU1" s="125"/>
      <c r="UV1" s="125"/>
      <c r="UW1" s="125"/>
      <c r="UX1" s="125"/>
      <c r="UY1" s="125"/>
      <c r="UZ1" s="125"/>
      <c r="VA1" s="125"/>
      <c r="VB1" s="125"/>
      <c r="VC1" s="125"/>
      <c r="VD1" s="125"/>
      <c r="VE1" s="125"/>
      <c r="VF1" s="125"/>
      <c r="VG1" s="125"/>
      <c r="VH1" s="125"/>
      <c r="VI1" s="125"/>
      <c r="VJ1" s="125"/>
      <c r="VK1" s="125"/>
      <c r="VL1" s="125"/>
      <c r="VM1" s="125"/>
      <c r="VN1" s="125"/>
      <c r="VO1" s="125"/>
      <c r="VP1" s="125"/>
      <c r="VQ1" s="125"/>
      <c r="VR1" s="125"/>
      <c r="VS1" s="125"/>
      <c r="VT1" s="125"/>
      <c r="VU1" s="125"/>
      <c r="VV1" s="125"/>
      <c r="VW1" s="125"/>
      <c r="VX1" s="125"/>
      <c r="VY1" s="125"/>
      <c r="VZ1" s="125"/>
      <c r="WA1" s="125"/>
      <c r="WB1" s="125"/>
      <c r="WC1" s="125"/>
      <c r="WD1" s="125"/>
      <c r="WE1" s="125"/>
      <c r="WF1" s="125"/>
      <c r="WG1" s="125"/>
      <c r="WH1" s="125"/>
      <c r="WI1" s="125"/>
      <c r="WJ1" s="125"/>
      <c r="WK1" s="125"/>
      <c r="WL1" s="125"/>
      <c r="WM1" s="125"/>
      <c r="WN1" s="125"/>
      <c r="WO1" s="125"/>
      <c r="WP1" s="125"/>
      <c r="WQ1" s="125"/>
      <c r="WR1" s="125"/>
      <c r="WS1" s="125"/>
      <c r="WT1" s="125"/>
      <c r="WU1" s="125"/>
      <c r="WV1" s="125"/>
      <c r="WW1" s="125"/>
      <c r="WX1" s="125"/>
      <c r="WY1" s="125"/>
      <c r="WZ1" s="125"/>
      <c r="XA1" s="125"/>
      <c r="XB1" s="125"/>
      <c r="XC1" s="125"/>
      <c r="XD1" s="125"/>
      <c r="XE1" s="125"/>
      <c r="XF1" s="125"/>
      <c r="XG1" s="125"/>
      <c r="XH1" s="125"/>
      <c r="XI1" s="125"/>
      <c r="XJ1" s="125"/>
      <c r="XK1" s="125"/>
      <c r="XL1" s="125"/>
      <c r="XM1" s="125"/>
      <c r="XN1" s="125"/>
      <c r="XO1" s="125"/>
      <c r="XP1" s="125"/>
      <c r="XQ1" s="125"/>
      <c r="XR1" s="125"/>
      <c r="XS1" s="125"/>
      <c r="XT1" s="125"/>
      <c r="XU1" s="125"/>
      <c r="XV1" s="125"/>
      <c r="XW1" s="125"/>
      <c r="XX1" s="125"/>
      <c r="XY1" s="125"/>
      <c r="XZ1" s="125"/>
      <c r="YA1" s="125"/>
      <c r="YB1" s="125"/>
      <c r="YC1" s="125"/>
      <c r="YD1" s="125"/>
      <c r="YE1" s="125"/>
      <c r="YF1" s="125"/>
      <c r="YG1" s="125"/>
      <c r="YH1" s="125"/>
      <c r="YI1" s="125"/>
      <c r="YJ1" s="125"/>
      <c r="YK1" s="125"/>
      <c r="YL1" s="125"/>
      <c r="YM1" s="125"/>
      <c r="YN1" s="125"/>
      <c r="YO1" s="125"/>
      <c r="YP1" s="125"/>
      <c r="YQ1" s="125"/>
      <c r="YR1" s="125"/>
      <c r="YS1" s="125"/>
      <c r="YT1" s="125"/>
      <c r="YU1" s="125"/>
      <c r="YV1" s="125"/>
      <c r="YW1" s="125"/>
      <c r="YX1" s="125"/>
      <c r="YY1" s="125"/>
      <c r="YZ1" s="125"/>
      <c r="ZA1" s="125"/>
      <c r="ZB1" s="125"/>
      <c r="ZC1" s="125"/>
      <c r="ZD1" s="125"/>
      <c r="ZE1" s="125"/>
      <c r="ZF1" s="125"/>
      <c r="ZG1" s="125"/>
      <c r="ZH1" s="125"/>
      <c r="ZI1" s="125"/>
      <c r="ZJ1" s="125"/>
      <c r="ZK1" s="125"/>
      <c r="ZL1" s="125"/>
      <c r="ZM1" s="125"/>
      <c r="ZN1" s="125"/>
      <c r="ZO1" s="125"/>
      <c r="ZP1" s="125"/>
      <c r="ZQ1" s="125"/>
      <c r="ZR1" s="125"/>
      <c r="ZS1" s="125"/>
      <c r="ZT1" s="125"/>
      <c r="ZU1" s="125"/>
      <c r="ZV1" s="125"/>
      <c r="ZW1" s="125"/>
      <c r="ZX1" s="125"/>
      <c r="ZY1" s="125"/>
      <c r="ZZ1" s="125"/>
      <c r="AAA1" s="125"/>
      <c r="AAB1" s="125"/>
      <c r="AAC1" s="125"/>
      <c r="AAD1" s="125"/>
      <c r="AAE1" s="125"/>
      <c r="AAF1" s="125"/>
      <c r="AAG1" s="125"/>
      <c r="AAH1" s="125"/>
      <c r="AAI1" s="125"/>
      <c r="AAJ1" s="125"/>
      <c r="AAK1" s="125"/>
      <c r="AAL1" s="125"/>
      <c r="AAM1" s="125"/>
      <c r="AAN1" s="125"/>
      <c r="AAO1" s="125"/>
      <c r="AAP1" s="125"/>
      <c r="AAQ1" s="125"/>
      <c r="AAR1" s="125"/>
      <c r="AAS1" s="125"/>
      <c r="AAT1" s="125"/>
      <c r="AAU1" s="125"/>
      <c r="AAV1" s="125"/>
      <c r="AAW1" s="125"/>
      <c r="AAX1" s="125"/>
      <c r="AAY1" s="125"/>
      <c r="AAZ1" s="125"/>
      <c r="ABA1" s="125"/>
      <c r="ABB1" s="125"/>
      <c r="ABC1" s="125"/>
      <c r="ABD1" s="125"/>
      <c r="ABE1" s="125"/>
      <c r="ABF1" s="125"/>
      <c r="ABG1" s="125"/>
      <c r="ABH1" s="125"/>
      <c r="ABI1" s="125"/>
      <c r="ABJ1" s="125"/>
      <c r="ABK1" s="125"/>
      <c r="ABL1" s="125"/>
      <c r="ABM1" s="125"/>
      <c r="ABN1" s="125"/>
      <c r="ABO1" s="125"/>
      <c r="ABP1" s="125"/>
      <c r="ABQ1" s="125"/>
      <c r="ABR1" s="125"/>
      <c r="ABS1" s="125"/>
      <c r="ABT1" s="125"/>
      <c r="ABU1" s="125"/>
      <c r="ABV1" s="125"/>
      <c r="ABW1" s="125"/>
      <c r="ABX1" s="125"/>
      <c r="ABY1" s="125"/>
      <c r="ABZ1" s="125"/>
      <c r="ACA1" s="125"/>
      <c r="ACB1" s="125"/>
      <c r="ACC1" s="125"/>
      <c r="ACD1" s="125"/>
      <c r="ACE1" s="125"/>
      <c r="ACF1" s="125"/>
      <c r="ACG1" s="125"/>
      <c r="ACH1" s="125"/>
      <c r="ACI1" s="125"/>
      <c r="ACJ1" s="125"/>
      <c r="ACK1" s="125"/>
      <c r="ACL1" s="125"/>
      <c r="ACM1" s="125"/>
      <c r="ACN1" s="125"/>
      <c r="ACO1" s="125"/>
      <c r="ACP1" s="125"/>
      <c r="ACQ1" s="125"/>
      <c r="ACR1" s="125"/>
      <c r="ACS1" s="125"/>
      <c r="ACT1" s="125"/>
      <c r="ACU1" s="125"/>
      <c r="ACV1" s="125"/>
      <c r="ACW1" s="125"/>
      <c r="ACX1" s="125"/>
      <c r="ACY1" s="125"/>
      <c r="ACZ1" s="125"/>
      <c r="ADA1" s="125"/>
      <c r="ADB1" s="125"/>
      <c r="ADC1" s="125"/>
      <c r="ADD1" s="125"/>
      <c r="ADE1" s="125"/>
      <c r="ADF1" s="125"/>
      <c r="ADG1" s="125"/>
      <c r="ADH1" s="125"/>
      <c r="ADI1" s="125"/>
      <c r="ADJ1" s="125"/>
      <c r="ADK1" s="125"/>
      <c r="ADL1" s="125"/>
      <c r="ADM1" s="125"/>
      <c r="ADN1" s="125"/>
      <c r="ADO1" s="125"/>
      <c r="ADP1" s="125"/>
      <c r="ADQ1" s="125"/>
      <c r="ADR1" s="125"/>
      <c r="ADS1" s="125"/>
      <c r="ADT1" s="125"/>
      <c r="ADU1" s="125"/>
      <c r="ADV1" s="125"/>
      <c r="ADW1" s="125"/>
      <c r="ADX1" s="125"/>
      <c r="ADY1" s="125"/>
      <c r="ADZ1" s="125"/>
      <c r="AEA1" s="125"/>
      <c r="AEB1" s="125"/>
      <c r="AEC1" s="125"/>
      <c r="AED1" s="125"/>
      <c r="AEE1" s="125"/>
      <c r="AEF1" s="125"/>
      <c r="AEG1" s="125"/>
      <c r="AEH1" s="125"/>
      <c r="AEI1" s="125"/>
      <c r="AEJ1" s="125"/>
      <c r="AEK1" s="125"/>
      <c r="AEL1" s="125"/>
      <c r="AEM1" s="125"/>
      <c r="AEN1" s="125"/>
      <c r="AEO1" s="125"/>
      <c r="AEP1" s="125"/>
      <c r="AEQ1" s="125"/>
      <c r="AER1" s="125"/>
      <c r="AES1" s="125"/>
      <c r="AET1" s="125"/>
      <c r="AEU1" s="125"/>
      <c r="AEV1" s="125"/>
      <c r="AEW1" s="125"/>
      <c r="AEX1" s="125"/>
      <c r="AEY1" s="125"/>
      <c r="AEZ1" s="125"/>
      <c r="AFA1" s="125"/>
      <c r="AFB1" s="125"/>
      <c r="AFC1" s="125"/>
      <c r="AFD1" s="125"/>
      <c r="AFE1" s="125"/>
      <c r="AFF1" s="125"/>
      <c r="AFG1" s="125"/>
      <c r="AFH1" s="125"/>
      <c r="AFI1" s="125"/>
      <c r="AFJ1" s="125"/>
      <c r="AFK1" s="125"/>
      <c r="AFL1" s="125"/>
      <c r="AFM1" s="125"/>
      <c r="AFN1" s="125"/>
      <c r="AFO1" s="125"/>
      <c r="AFP1" s="125"/>
      <c r="AFQ1" s="125"/>
      <c r="AFR1" s="125"/>
      <c r="AFS1" s="125"/>
      <c r="AFT1" s="125"/>
      <c r="AFU1" s="125"/>
      <c r="AFV1" s="125"/>
      <c r="AFW1" s="125"/>
      <c r="AFX1" s="125"/>
      <c r="AFY1" s="125"/>
      <c r="AFZ1" s="125"/>
      <c r="AGA1" s="125"/>
      <c r="AGB1" s="125"/>
      <c r="AGC1" s="125"/>
      <c r="AGD1" s="125"/>
      <c r="AGE1" s="125"/>
      <c r="AGF1" s="125"/>
      <c r="AGG1" s="125"/>
      <c r="AGH1" s="125"/>
      <c r="AGI1" s="125"/>
      <c r="AGJ1" s="125"/>
      <c r="AGK1" s="125"/>
      <c r="AGL1" s="125"/>
      <c r="AGM1" s="125"/>
      <c r="AGN1" s="125"/>
      <c r="AGO1" s="125"/>
      <c r="AGP1" s="125"/>
      <c r="AGQ1" s="125"/>
      <c r="AGR1" s="125"/>
      <c r="AGS1" s="125"/>
      <c r="AGT1" s="125"/>
      <c r="AGU1" s="125"/>
      <c r="AGV1" s="125"/>
      <c r="AGW1" s="125"/>
      <c r="AGX1" s="125"/>
      <c r="AGY1" s="125"/>
      <c r="AGZ1" s="125"/>
      <c r="AHA1" s="125"/>
      <c r="AHB1" s="125"/>
      <c r="AHC1" s="125"/>
      <c r="AHD1" s="125"/>
      <c r="AHE1" s="125"/>
      <c r="AHF1" s="125"/>
      <c r="AHG1" s="125"/>
      <c r="AHH1" s="125"/>
      <c r="AHI1" s="125"/>
      <c r="AHJ1" s="125"/>
      <c r="AHK1" s="125"/>
      <c r="AHL1" s="125"/>
      <c r="AHM1" s="125"/>
      <c r="AHN1" s="125"/>
      <c r="AHO1" s="125"/>
      <c r="AHP1" s="125"/>
      <c r="AHQ1" s="125"/>
      <c r="AHR1" s="125"/>
      <c r="AHS1" s="125"/>
      <c r="AHT1" s="125"/>
      <c r="AHU1" s="125"/>
      <c r="AHV1" s="125"/>
      <c r="AHW1" s="125"/>
      <c r="AHX1" s="125"/>
      <c r="AHY1" s="125"/>
      <c r="AHZ1" s="125"/>
      <c r="AIA1" s="125"/>
      <c r="AIB1" s="125"/>
      <c r="AIC1" s="125"/>
      <c r="AID1" s="125"/>
      <c r="AIE1" s="125"/>
      <c r="AIF1" s="125"/>
      <c r="AIG1" s="125"/>
      <c r="AIH1" s="125"/>
      <c r="AII1" s="125"/>
      <c r="AIJ1" s="125"/>
      <c r="AIK1" s="125"/>
      <c r="AIL1" s="125"/>
      <c r="AIM1" s="125"/>
      <c r="AIN1" s="125"/>
      <c r="AIO1" s="125"/>
      <c r="AIP1" s="125"/>
      <c r="AIQ1" s="125"/>
      <c r="AIR1" s="125"/>
      <c r="AIS1" s="125"/>
      <c r="AIT1" s="125"/>
      <c r="AIU1" s="125"/>
      <c r="AIV1" s="125"/>
      <c r="AIW1" s="125"/>
      <c r="AIX1" s="125"/>
      <c r="AIY1" s="125"/>
      <c r="AIZ1" s="125"/>
      <c r="AJA1" s="125"/>
      <c r="AJB1" s="125"/>
      <c r="AJC1" s="125"/>
      <c r="AJD1" s="125"/>
      <c r="AJE1" s="125"/>
      <c r="AJF1" s="125"/>
      <c r="AJG1" s="125"/>
      <c r="AJH1" s="125"/>
      <c r="AJI1" s="125"/>
      <c r="AJJ1" s="125"/>
      <c r="AJK1" s="125"/>
      <c r="AJL1" s="125"/>
      <c r="AJM1" s="125"/>
      <c r="AJN1" s="125"/>
      <c r="AJO1" s="125"/>
      <c r="AJP1" s="125"/>
      <c r="AJQ1" s="125"/>
      <c r="AJR1" s="125"/>
      <c r="AJS1" s="125"/>
      <c r="AJT1" s="125"/>
      <c r="AJU1" s="125"/>
      <c r="AJV1" s="125"/>
      <c r="AJW1" s="125"/>
      <c r="AJX1" s="125"/>
      <c r="AJY1" s="125"/>
      <c r="AJZ1" s="125"/>
      <c r="AKA1" s="125"/>
      <c r="AKB1" s="125"/>
      <c r="AKC1" s="125"/>
      <c r="AKD1" s="125"/>
      <c r="AKE1" s="125"/>
      <c r="AKF1" s="125"/>
      <c r="AKG1" s="125"/>
      <c r="AKH1" s="125"/>
      <c r="AKI1" s="125"/>
      <c r="AKJ1" s="125"/>
      <c r="AKK1" s="125"/>
      <c r="AKL1" s="125"/>
      <c r="AKM1" s="125"/>
      <c r="AKN1" s="125"/>
      <c r="AKO1" s="125"/>
      <c r="AKP1" s="125"/>
      <c r="AKQ1" s="125"/>
      <c r="AKR1" s="125"/>
      <c r="AKS1" s="125"/>
      <c r="AKT1" s="125"/>
      <c r="AKU1" s="125"/>
      <c r="AKV1" s="125"/>
      <c r="AKW1" s="125"/>
      <c r="AKX1" s="125"/>
      <c r="AKY1" s="125"/>
      <c r="AKZ1" s="125"/>
      <c r="ALA1" s="125"/>
      <c r="ALB1" s="125"/>
      <c r="ALC1" s="125"/>
      <c r="ALD1" s="125"/>
      <c r="ALE1" s="125"/>
      <c r="ALF1" s="125"/>
      <c r="ALG1" s="125"/>
      <c r="ALH1" s="125"/>
      <c r="ALI1" s="125"/>
      <c r="ALJ1" s="125"/>
      <c r="ALK1" s="125"/>
      <c r="ALL1" s="125"/>
      <c r="ALM1" s="125"/>
      <c r="ALN1" s="125"/>
      <c r="ALO1" s="125"/>
      <c r="ALP1" s="125"/>
      <c r="ALQ1" s="125"/>
      <c r="ALR1" s="125"/>
      <c r="ALS1" s="125"/>
      <c r="ALT1" s="125"/>
      <c r="ALU1" s="125"/>
      <c r="ALV1" s="125"/>
      <c r="ALW1" s="125"/>
      <c r="ALX1" s="125"/>
      <c r="ALY1" s="125"/>
      <c r="ALZ1" s="125"/>
      <c r="AMA1" s="125"/>
      <c r="AMB1" s="125"/>
      <c r="AMC1" s="125"/>
      <c r="AMD1" s="125"/>
      <c r="AME1" s="125"/>
      <c r="AMF1" s="125"/>
      <c r="AMG1" s="125"/>
      <c r="AMH1" s="125"/>
      <c r="AMI1" s="125"/>
      <c r="AMJ1" s="125"/>
    </row>
    <row r="3" spans="1:1024" customFormat="1" ht="15" thickBot="1">
      <c r="A3" s="358" t="s">
        <v>246</v>
      </c>
      <c r="B3" s="289">
        <v>43815</v>
      </c>
      <c r="C3" s="360" t="s">
        <v>247</v>
      </c>
      <c r="D3" s="360">
        <v>44179</v>
      </c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  <c r="GN3" s="125"/>
      <c r="GO3" s="125"/>
      <c r="GP3" s="125"/>
      <c r="GQ3" s="125"/>
      <c r="GR3" s="125"/>
      <c r="GS3" s="125"/>
      <c r="GT3" s="125"/>
      <c r="GU3" s="125"/>
      <c r="GV3" s="125"/>
      <c r="GW3" s="125"/>
      <c r="GX3" s="125"/>
      <c r="GY3" s="125"/>
      <c r="GZ3" s="125"/>
      <c r="HA3" s="125"/>
      <c r="HB3" s="125"/>
      <c r="HC3" s="125"/>
      <c r="HD3" s="125"/>
      <c r="HE3" s="125"/>
      <c r="HF3" s="125"/>
      <c r="HG3" s="125"/>
      <c r="HH3" s="125"/>
      <c r="HI3" s="125"/>
      <c r="HJ3" s="125"/>
      <c r="HK3" s="125"/>
      <c r="HL3" s="125"/>
      <c r="HM3" s="125"/>
      <c r="HN3" s="125"/>
      <c r="HO3" s="125"/>
      <c r="HP3" s="125"/>
      <c r="HQ3" s="125"/>
      <c r="HR3" s="125"/>
      <c r="HS3" s="125"/>
      <c r="HT3" s="125"/>
      <c r="HU3" s="125"/>
      <c r="HV3" s="125"/>
      <c r="HW3" s="125"/>
      <c r="HX3" s="125"/>
      <c r="HY3" s="125"/>
      <c r="HZ3" s="125"/>
      <c r="IA3" s="125"/>
      <c r="IB3" s="125"/>
      <c r="IC3" s="125"/>
      <c r="ID3" s="125"/>
      <c r="IE3" s="125"/>
      <c r="IF3" s="125"/>
      <c r="IG3" s="125"/>
      <c r="IH3" s="125"/>
      <c r="II3" s="125"/>
      <c r="IJ3" s="125"/>
      <c r="IK3" s="125"/>
      <c r="IL3" s="125"/>
      <c r="IM3" s="125"/>
      <c r="IN3" s="125"/>
      <c r="IO3" s="125"/>
      <c r="IP3" s="125"/>
      <c r="IQ3" s="125"/>
      <c r="IR3" s="125"/>
      <c r="IS3" s="125"/>
      <c r="IT3" s="125"/>
      <c r="IU3" s="125"/>
      <c r="IV3" s="125"/>
      <c r="IW3" s="125"/>
      <c r="IX3" s="125"/>
      <c r="IY3" s="125"/>
      <c r="IZ3" s="125"/>
      <c r="JA3" s="125"/>
      <c r="JB3" s="125"/>
      <c r="JC3" s="125"/>
      <c r="JD3" s="125"/>
      <c r="JE3" s="125"/>
      <c r="JF3" s="125"/>
      <c r="JG3" s="125"/>
      <c r="JH3" s="125"/>
      <c r="JI3" s="125"/>
      <c r="JJ3" s="125"/>
      <c r="JK3" s="125"/>
      <c r="JL3" s="125"/>
      <c r="JM3" s="125"/>
      <c r="JN3" s="125"/>
      <c r="JO3" s="125"/>
      <c r="JP3" s="125"/>
      <c r="JQ3" s="125"/>
      <c r="JR3" s="125"/>
      <c r="JS3" s="125"/>
      <c r="JT3" s="125"/>
      <c r="JU3" s="125"/>
      <c r="JV3" s="125"/>
      <c r="JW3" s="125"/>
      <c r="JX3" s="125"/>
      <c r="JY3" s="125"/>
      <c r="JZ3" s="125"/>
      <c r="KA3" s="125"/>
      <c r="KB3" s="125"/>
      <c r="KC3" s="125"/>
      <c r="KD3" s="125"/>
      <c r="KE3" s="125"/>
      <c r="KF3" s="125"/>
      <c r="KG3" s="125"/>
      <c r="KH3" s="125"/>
      <c r="KI3" s="125"/>
      <c r="KJ3" s="125"/>
      <c r="KK3" s="125"/>
      <c r="KL3" s="125"/>
      <c r="KM3" s="125"/>
      <c r="KN3" s="125"/>
      <c r="KO3" s="125"/>
      <c r="KP3" s="125"/>
      <c r="KQ3" s="125"/>
      <c r="KR3" s="125"/>
      <c r="KS3" s="125"/>
      <c r="KT3" s="125"/>
      <c r="KU3" s="125"/>
      <c r="KV3" s="125"/>
      <c r="KW3" s="125"/>
      <c r="KX3" s="125"/>
      <c r="KY3" s="125"/>
      <c r="KZ3" s="125"/>
      <c r="LA3" s="125"/>
      <c r="LB3" s="125"/>
      <c r="LC3" s="125"/>
      <c r="LD3" s="125"/>
      <c r="LE3" s="125"/>
      <c r="LF3" s="125"/>
      <c r="LG3" s="125"/>
      <c r="LH3" s="125"/>
      <c r="LI3" s="125"/>
      <c r="LJ3" s="125"/>
      <c r="LK3" s="125"/>
      <c r="LL3" s="125"/>
      <c r="LM3" s="125"/>
      <c r="LN3" s="125"/>
      <c r="LO3" s="125"/>
      <c r="LP3" s="125"/>
      <c r="LQ3" s="125"/>
      <c r="LR3" s="125"/>
      <c r="LS3" s="125"/>
      <c r="LT3" s="125"/>
      <c r="LU3" s="125"/>
      <c r="LV3" s="125"/>
      <c r="LW3" s="125"/>
      <c r="LX3" s="125"/>
      <c r="LY3" s="125"/>
      <c r="LZ3" s="125"/>
      <c r="MA3" s="125"/>
      <c r="MB3" s="125"/>
      <c r="MC3" s="125"/>
      <c r="MD3" s="125"/>
      <c r="ME3" s="125"/>
      <c r="MF3" s="125"/>
      <c r="MG3" s="125"/>
      <c r="MH3" s="125"/>
      <c r="MI3" s="125"/>
      <c r="MJ3" s="125"/>
      <c r="MK3" s="125"/>
      <c r="ML3" s="125"/>
      <c r="MM3" s="125"/>
      <c r="MN3" s="125"/>
      <c r="MO3" s="125"/>
      <c r="MP3" s="125"/>
      <c r="MQ3" s="125"/>
      <c r="MR3" s="125"/>
      <c r="MS3" s="125"/>
      <c r="MT3" s="125"/>
      <c r="MU3" s="125"/>
      <c r="MV3" s="125"/>
      <c r="MW3" s="125"/>
      <c r="MX3" s="125"/>
      <c r="MY3" s="125"/>
      <c r="MZ3" s="125"/>
      <c r="NA3" s="125"/>
      <c r="NB3" s="125"/>
      <c r="NC3" s="125"/>
      <c r="ND3" s="125"/>
      <c r="NE3" s="125"/>
      <c r="NF3" s="125"/>
      <c r="NG3" s="125"/>
      <c r="NH3" s="125"/>
      <c r="NI3" s="125"/>
      <c r="NJ3" s="125"/>
      <c r="NK3" s="125"/>
      <c r="NL3" s="125"/>
      <c r="NM3" s="125"/>
      <c r="NN3" s="125"/>
      <c r="NO3" s="125"/>
      <c r="NP3" s="125"/>
      <c r="NQ3" s="125"/>
      <c r="NR3" s="125"/>
      <c r="NS3" s="125"/>
      <c r="NT3" s="125"/>
      <c r="NU3" s="125"/>
      <c r="NV3" s="125"/>
      <c r="NW3" s="125"/>
      <c r="NX3" s="125"/>
      <c r="NY3" s="125"/>
      <c r="NZ3" s="125"/>
      <c r="OA3" s="125"/>
      <c r="OB3" s="125"/>
      <c r="OC3" s="125"/>
      <c r="OD3" s="125"/>
      <c r="OE3" s="125"/>
      <c r="OF3" s="125"/>
      <c r="OG3" s="125"/>
      <c r="OH3" s="125"/>
      <c r="OI3" s="125"/>
      <c r="OJ3" s="125"/>
      <c r="OK3" s="125"/>
      <c r="OL3" s="125"/>
      <c r="OM3" s="125"/>
      <c r="ON3" s="125"/>
      <c r="OO3" s="125"/>
      <c r="OP3" s="125"/>
      <c r="OQ3" s="125"/>
      <c r="OR3" s="125"/>
      <c r="OS3" s="125"/>
      <c r="OT3" s="125"/>
      <c r="OU3" s="125"/>
      <c r="OV3" s="125"/>
      <c r="OW3" s="125"/>
      <c r="OX3" s="125"/>
      <c r="OY3" s="125"/>
      <c r="OZ3" s="125"/>
      <c r="PA3" s="125"/>
      <c r="PB3" s="125"/>
      <c r="PC3" s="125"/>
      <c r="PD3" s="125"/>
      <c r="PE3" s="125"/>
      <c r="PF3" s="125"/>
      <c r="PG3" s="125"/>
      <c r="PH3" s="125"/>
      <c r="PI3" s="125"/>
      <c r="PJ3" s="125"/>
      <c r="PK3" s="125"/>
      <c r="PL3" s="125"/>
      <c r="PM3" s="125"/>
      <c r="PN3" s="125"/>
      <c r="PO3" s="125"/>
      <c r="PP3" s="125"/>
      <c r="PQ3" s="125"/>
      <c r="PR3" s="125"/>
      <c r="PS3" s="125"/>
      <c r="PT3" s="125"/>
      <c r="PU3" s="125"/>
      <c r="PV3" s="125"/>
      <c r="PW3" s="125"/>
      <c r="PX3" s="125"/>
      <c r="PY3" s="125"/>
      <c r="PZ3" s="125"/>
      <c r="QA3" s="125"/>
      <c r="QB3" s="125"/>
      <c r="QC3" s="125"/>
      <c r="QD3" s="125"/>
      <c r="QE3" s="125"/>
      <c r="QF3" s="125"/>
      <c r="QG3" s="125"/>
      <c r="QH3" s="125"/>
      <c r="QI3" s="125"/>
      <c r="QJ3" s="125"/>
      <c r="QK3" s="125"/>
      <c r="QL3" s="125"/>
      <c r="QM3" s="125"/>
      <c r="QN3" s="125"/>
      <c r="QO3" s="125"/>
      <c r="QP3" s="125"/>
      <c r="QQ3" s="125"/>
      <c r="QR3" s="125"/>
      <c r="QS3" s="125"/>
      <c r="QT3" s="125"/>
      <c r="QU3" s="125"/>
      <c r="QV3" s="125"/>
      <c r="QW3" s="125"/>
      <c r="QX3" s="125"/>
      <c r="QY3" s="125"/>
      <c r="QZ3" s="125"/>
      <c r="RA3" s="125"/>
      <c r="RB3" s="125"/>
      <c r="RC3" s="125"/>
      <c r="RD3" s="125"/>
      <c r="RE3" s="125"/>
      <c r="RF3" s="125"/>
      <c r="RG3" s="125"/>
      <c r="RH3" s="125"/>
      <c r="RI3" s="125"/>
      <c r="RJ3" s="125"/>
      <c r="RK3" s="125"/>
      <c r="RL3" s="125"/>
      <c r="RM3" s="125"/>
      <c r="RN3" s="125"/>
      <c r="RO3" s="125"/>
      <c r="RP3" s="125"/>
      <c r="RQ3" s="125"/>
      <c r="RR3" s="125"/>
      <c r="RS3" s="125"/>
      <c r="RT3" s="125"/>
      <c r="RU3" s="125"/>
      <c r="RV3" s="125"/>
      <c r="RW3" s="125"/>
      <c r="RX3" s="125"/>
      <c r="RY3" s="125"/>
      <c r="RZ3" s="125"/>
      <c r="SA3" s="125"/>
      <c r="SB3" s="125"/>
      <c r="SC3" s="125"/>
      <c r="SD3" s="125"/>
      <c r="SE3" s="125"/>
      <c r="SF3" s="125"/>
      <c r="SG3" s="125"/>
      <c r="SH3" s="125"/>
      <c r="SI3" s="125"/>
      <c r="SJ3" s="125"/>
      <c r="SK3" s="125"/>
      <c r="SL3" s="125"/>
      <c r="SM3" s="125"/>
      <c r="SN3" s="125"/>
      <c r="SO3" s="125"/>
      <c r="SP3" s="125"/>
      <c r="SQ3" s="125"/>
      <c r="SR3" s="125"/>
      <c r="SS3" s="125"/>
      <c r="ST3" s="125"/>
      <c r="SU3" s="125"/>
      <c r="SV3" s="125"/>
      <c r="SW3" s="125"/>
      <c r="SX3" s="125"/>
      <c r="SY3" s="125"/>
      <c r="SZ3" s="125"/>
      <c r="TA3" s="125"/>
      <c r="TB3" s="125"/>
      <c r="TC3" s="125"/>
      <c r="TD3" s="125"/>
      <c r="TE3" s="125"/>
      <c r="TF3" s="125"/>
      <c r="TG3" s="125"/>
      <c r="TH3" s="125"/>
      <c r="TI3" s="125"/>
      <c r="TJ3" s="125"/>
      <c r="TK3" s="125"/>
      <c r="TL3" s="125"/>
      <c r="TM3" s="125"/>
      <c r="TN3" s="125"/>
      <c r="TO3" s="125"/>
      <c r="TP3" s="125"/>
      <c r="TQ3" s="125"/>
      <c r="TR3" s="125"/>
      <c r="TS3" s="125"/>
      <c r="TT3" s="125"/>
      <c r="TU3" s="125"/>
      <c r="TV3" s="125"/>
      <c r="TW3" s="125"/>
      <c r="TX3" s="125"/>
      <c r="TY3" s="125"/>
      <c r="TZ3" s="125"/>
      <c r="UA3" s="125"/>
      <c r="UB3" s="125"/>
      <c r="UC3" s="125"/>
      <c r="UD3" s="125"/>
      <c r="UE3" s="125"/>
      <c r="UF3" s="125"/>
      <c r="UG3" s="125"/>
      <c r="UH3" s="125"/>
      <c r="UI3" s="125"/>
      <c r="UJ3" s="125"/>
      <c r="UK3" s="125"/>
      <c r="UL3" s="125"/>
      <c r="UM3" s="125"/>
      <c r="UN3" s="125"/>
      <c r="UO3" s="125"/>
      <c r="UP3" s="125"/>
      <c r="UQ3" s="125"/>
      <c r="UR3" s="125"/>
      <c r="US3" s="125"/>
      <c r="UT3" s="125"/>
      <c r="UU3" s="125"/>
      <c r="UV3" s="125"/>
      <c r="UW3" s="125"/>
      <c r="UX3" s="125"/>
      <c r="UY3" s="125"/>
      <c r="UZ3" s="125"/>
      <c r="VA3" s="125"/>
      <c r="VB3" s="125"/>
      <c r="VC3" s="125"/>
      <c r="VD3" s="125"/>
      <c r="VE3" s="125"/>
      <c r="VF3" s="125"/>
      <c r="VG3" s="125"/>
      <c r="VH3" s="125"/>
      <c r="VI3" s="125"/>
      <c r="VJ3" s="125"/>
      <c r="VK3" s="125"/>
      <c r="VL3" s="125"/>
      <c r="VM3" s="125"/>
      <c r="VN3" s="125"/>
      <c r="VO3" s="125"/>
      <c r="VP3" s="125"/>
      <c r="VQ3" s="125"/>
      <c r="VR3" s="125"/>
      <c r="VS3" s="125"/>
      <c r="VT3" s="125"/>
      <c r="VU3" s="125"/>
      <c r="VV3" s="125"/>
      <c r="VW3" s="125"/>
      <c r="VX3" s="125"/>
      <c r="VY3" s="125"/>
      <c r="VZ3" s="125"/>
      <c r="WA3" s="125"/>
      <c r="WB3" s="125"/>
      <c r="WC3" s="125"/>
      <c r="WD3" s="125"/>
      <c r="WE3" s="125"/>
      <c r="WF3" s="125"/>
      <c r="WG3" s="125"/>
      <c r="WH3" s="125"/>
      <c r="WI3" s="125"/>
      <c r="WJ3" s="125"/>
      <c r="WK3" s="125"/>
      <c r="WL3" s="125"/>
      <c r="WM3" s="125"/>
      <c r="WN3" s="125"/>
      <c r="WO3" s="125"/>
      <c r="WP3" s="125"/>
      <c r="WQ3" s="125"/>
      <c r="WR3" s="125"/>
      <c r="WS3" s="125"/>
      <c r="WT3" s="125"/>
      <c r="WU3" s="125"/>
      <c r="WV3" s="125"/>
      <c r="WW3" s="125"/>
      <c r="WX3" s="125"/>
      <c r="WY3" s="125"/>
      <c r="WZ3" s="125"/>
      <c r="XA3" s="125"/>
      <c r="XB3" s="125"/>
      <c r="XC3" s="125"/>
      <c r="XD3" s="125"/>
      <c r="XE3" s="125"/>
      <c r="XF3" s="125"/>
      <c r="XG3" s="125"/>
      <c r="XH3" s="125"/>
      <c r="XI3" s="125"/>
      <c r="XJ3" s="125"/>
      <c r="XK3" s="125"/>
      <c r="XL3" s="125"/>
      <c r="XM3" s="125"/>
      <c r="XN3" s="125"/>
      <c r="XO3" s="125"/>
      <c r="XP3" s="125"/>
      <c r="XQ3" s="125"/>
      <c r="XR3" s="125"/>
      <c r="XS3" s="125"/>
      <c r="XT3" s="125"/>
      <c r="XU3" s="125"/>
      <c r="XV3" s="125"/>
      <c r="XW3" s="125"/>
      <c r="XX3" s="125"/>
      <c r="XY3" s="125"/>
      <c r="XZ3" s="125"/>
      <c r="YA3" s="125"/>
      <c r="YB3" s="125"/>
      <c r="YC3" s="125"/>
      <c r="YD3" s="125"/>
      <c r="YE3" s="125"/>
      <c r="YF3" s="125"/>
      <c r="YG3" s="125"/>
      <c r="YH3" s="125"/>
      <c r="YI3" s="125"/>
      <c r="YJ3" s="125"/>
      <c r="YK3" s="125"/>
      <c r="YL3" s="125"/>
      <c r="YM3" s="125"/>
      <c r="YN3" s="125"/>
      <c r="YO3" s="125"/>
      <c r="YP3" s="125"/>
      <c r="YQ3" s="125"/>
      <c r="YR3" s="125"/>
      <c r="YS3" s="125"/>
      <c r="YT3" s="125"/>
      <c r="YU3" s="125"/>
      <c r="YV3" s="125"/>
      <c r="YW3" s="125"/>
      <c r="YX3" s="125"/>
      <c r="YY3" s="125"/>
      <c r="YZ3" s="125"/>
      <c r="ZA3" s="125"/>
      <c r="ZB3" s="125"/>
      <c r="ZC3" s="125"/>
      <c r="ZD3" s="125"/>
      <c r="ZE3" s="125"/>
      <c r="ZF3" s="125"/>
      <c r="ZG3" s="125"/>
      <c r="ZH3" s="125"/>
      <c r="ZI3" s="125"/>
      <c r="ZJ3" s="125"/>
      <c r="ZK3" s="125"/>
      <c r="ZL3" s="125"/>
      <c r="ZM3" s="125"/>
      <c r="ZN3" s="125"/>
      <c r="ZO3" s="125"/>
      <c r="ZP3" s="125"/>
      <c r="ZQ3" s="125"/>
      <c r="ZR3" s="125"/>
      <c r="ZS3" s="125"/>
      <c r="ZT3" s="125"/>
      <c r="ZU3" s="125"/>
      <c r="ZV3" s="125"/>
      <c r="ZW3" s="125"/>
      <c r="ZX3" s="125"/>
      <c r="ZY3" s="125"/>
      <c r="ZZ3" s="125"/>
      <c r="AAA3" s="125"/>
      <c r="AAB3" s="125"/>
      <c r="AAC3" s="125"/>
      <c r="AAD3" s="125"/>
      <c r="AAE3" s="125"/>
      <c r="AAF3" s="125"/>
      <c r="AAG3" s="125"/>
      <c r="AAH3" s="125"/>
      <c r="AAI3" s="125"/>
      <c r="AAJ3" s="125"/>
      <c r="AAK3" s="125"/>
      <c r="AAL3" s="125"/>
      <c r="AAM3" s="125"/>
      <c r="AAN3" s="125"/>
      <c r="AAO3" s="125"/>
      <c r="AAP3" s="125"/>
      <c r="AAQ3" s="125"/>
      <c r="AAR3" s="125"/>
      <c r="AAS3" s="125"/>
      <c r="AAT3" s="125"/>
      <c r="AAU3" s="125"/>
      <c r="AAV3" s="125"/>
      <c r="AAW3" s="125"/>
      <c r="AAX3" s="125"/>
      <c r="AAY3" s="125"/>
      <c r="AAZ3" s="125"/>
      <c r="ABA3" s="125"/>
      <c r="ABB3" s="125"/>
      <c r="ABC3" s="125"/>
      <c r="ABD3" s="125"/>
      <c r="ABE3" s="125"/>
      <c r="ABF3" s="125"/>
      <c r="ABG3" s="125"/>
      <c r="ABH3" s="125"/>
      <c r="ABI3" s="125"/>
      <c r="ABJ3" s="125"/>
      <c r="ABK3" s="125"/>
      <c r="ABL3" s="125"/>
      <c r="ABM3" s="125"/>
      <c r="ABN3" s="125"/>
      <c r="ABO3" s="125"/>
      <c r="ABP3" s="125"/>
      <c r="ABQ3" s="125"/>
      <c r="ABR3" s="125"/>
      <c r="ABS3" s="125"/>
      <c r="ABT3" s="125"/>
      <c r="ABU3" s="125"/>
      <c r="ABV3" s="125"/>
      <c r="ABW3" s="125"/>
      <c r="ABX3" s="125"/>
      <c r="ABY3" s="125"/>
      <c r="ABZ3" s="125"/>
      <c r="ACA3" s="125"/>
      <c r="ACB3" s="125"/>
      <c r="ACC3" s="125"/>
      <c r="ACD3" s="125"/>
      <c r="ACE3" s="125"/>
      <c r="ACF3" s="125"/>
      <c r="ACG3" s="125"/>
      <c r="ACH3" s="125"/>
      <c r="ACI3" s="125"/>
      <c r="ACJ3" s="125"/>
      <c r="ACK3" s="125"/>
      <c r="ACL3" s="125"/>
      <c r="ACM3" s="125"/>
      <c r="ACN3" s="125"/>
      <c r="ACO3" s="125"/>
      <c r="ACP3" s="125"/>
      <c r="ACQ3" s="125"/>
      <c r="ACR3" s="125"/>
      <c r="ACS3" s="125"/>
      <c r="ACT3" s="125"/>
      <c r="ACU3" s="125"/>
      <c r="ACV3" s="125"/>
      <c r="ACW3" s="125"/>
      <c r="ACX3" s="125"/>
      <c r="ACY3" s="125"/>
      <c r="ACZ3" s="125"/>
      <c r="ADA3" s="125"/>
      <c r="ADB3" s="125"/>
      <c r="ADC3" s="125"/>
      <c r="ADD3" s="125"/>
      <c r="ADE3" s="125"/>
      <c r="ADF3" s="125"/>
      <c r="ADG3" s="125"/>
      <c r="ADH3" s="125"/>
      <c r="ADI3" s="125"/>
      <c r="ADJ3" s="125"/>
      <c r="ADK3" s="125"/>
      <c r="ADL3" s="125"/>
      <c r="ADM3" s="125"/>
      <c r="ADN3" s="125"/>
      <c r="ADO3" s="125"/>
      <c r="ADP3" s="125"/>
      <c r="ADQ3" s="125"/>
      <c r="ADR3" s="125"/>
      <c r="ADS3" s="125"/>
      <c r="ADT3" s="125"/>
      <c r="ADU3" s="125"/>
      <c r="ADV3" s="125"/>
      <c r="ADW3" s="125"/>
      <c r="ADX3" s="125"/>
      <c r="ADY3" s="125"/>
      <c r="ADZ3" s="125"/>
      <c r="AEA3" s="125"/>
      <c r="AEB3" s="125"/>
      <c r="AEC3" s="125"/>
      <c r="AED3" s="125"/>
      <c r="AEE3" s="125"/>
      <c r="AEF3" s="125"/>
      <c r="AEG3" s="125"/>
      <c r="AEH3" s="125"/>
      <c r="AEI3" s="125"/>
      <c r="AEJ3" s="125"/>
      <c r="AEK3" s="125"/>
      <c r="AEL3" s="125"/>
      <c r="AEM3" s="125"/>
      <c r="AEN3" s="125"/>
      <c r="AEO3" s="125"/>
      <c r="AEP3" s="125"/>
      <c r="AEQ3" s="125"/>
      <c r="AER3" s="125"/>
      <c r="AES3" s="125"/>
      <c r="AET3" s="125"/>
      <c r="AEU3" s="125"/>
      <c r="AEV3" s="125"/>
      <c r="AEW3" s="125"/>
      <c r="AEX3" s="125"/>
      <c r="AEY3" s="125"/>
      <c r="AEZ3" s="125"/>
      <c r="AFA3" s="125"/>
      <c r="AFB3" s="125"/>
      <c r="AFC3" s="125"/>
      <c r="AFD3" s="125"/>
      <c r="AFE3" s="125"/>
      <c r="AFF3" s="125"/>
      <c r="AFG3" s="125"/>
      <c r="AFH3" s="125"/>
      <c r="AFI3" s="125"/>
      <c r="AFJ3" s="125"/>
      <c r="AFK3" s="125"/>
      <c r="AFL3" s="125"/>
      <c r="AFM3" s="125"/>
      <c r="AFN3" s="125"/>
      <c r="AFO3" s="125"/>
      <c r="AFP3" s="125"/>
      <c r="AFQ3" s="125"/>
      <c r="AFR3" s="125"/>
      <c r="AFS3" s="125"/>
      <c r="AFT3" s="125"/>
      <c r="AFU3" s="125"/>
      <c r="AFV3" s="125"/>
      <c r="AFW3" s="125"/>
      <c r="AFX3" s="125"/>
      <c r="AFY3" s="125"/>
      <c r="AFZ3" s="125"/>
      <c r="AGA3" s="125"/>
      <c r="AGB3" s="125"/>
      <c r="AGC3" s="125"/>
      <c r="AGD3" s="125"/>
      <c r="AGE3" s="125"/>
      <c r="AGF3" s="125"/>
      <c r="AGG3" s="125"/>
      <c r="AGH3" s="125"/>
      <c r="AGI3" s="125"/>
      <c r="AGJ3" s="125"/>
      <c r="AGK3" s="125"/>
      <c r="AGL3" s="125"/>
      <c r="AGM3" s="125"/>
      <c r="AGN3" s="125"/>
      <c r="AGO3" s="125"/>
      <c r="AGP3" s="125"/>
      <c r="AGQ3" s="125"/>
      <c r="AGR3" s="125"/>
      <c r="AGS3" s="125"/>
      <c r="AGT3" s="125"/>
      <c r="AGU3" s="125"/>
      <c r="AGV3" s="125"/>
      <c r="AGW3" s="125"/>
      <c r="AGX3" s="125"/>
      <c r="AGY3" s="125"/>
      <c r="AGZ3" s="125"/>
      <c r="AHA3" s="125"/>
      <c r="AHB3" s="125"/>
      <c r="AHC3" s="125"/>
      <c r="AHD3" s="125"/>
      <c r="AHE3" s="125"/>
      <c r="AHF3" s="125"/>
      <c r="AHG3" s="125"/>
      <c r="AHH3" s="125"/>
      <c r="AHI3" s="125"/>
      <c r="AHJ3" s="125"/>
      <c r="AHK3" s="125"/>
      <c r="AHL3" s="125"/>
      <c r="AHM3" s="125"/>
      <c r="AHN3" s="125"/>
      <c r="AHO3" s="125"/>
      <c r="AHP3" s="125"/>
      <c r="AHQ3" s="125"/>
      <c r="AHR3" s="125"/>
      <c r="AHS3" s="125"/>
      <c r="AHT3" s="125"/>
      <c r="AHU3" s="125"/>
      <c r="AHV3" s="125"/>
      <c r="AHW3" s="125"/>
      <c r="AHX3" s="125"/>
      <c r="AHY3" s="125"/>
      <c r="AHZ3" s="125"/>
      <c r="AIA3" s="125"/>
      <c r="AIB3" s="125"/>
      <c r="AIC3" s="125"/>
      <c r="AID3" s="125"/>
      <c r="AIE3" s="125"/>
      <c r="AIF3" s="125"/>
      <c r="AIG3" s="125"/>
      <c r="AIH3" s="125"/>
      <c r="AII3" s="125"/>
      <c r="AIJ3" s="125"/>
      <c r="AIK3" s="125"/>
      <c r="AIL3" s="125"/>
      <c r="AIM3" s="125"/>
      <c r="AIN3" s="125"/>
      <c r="AIO3" s="125"/>
      <c r="AIP3" s="125"/>
      <c r="AIQ3" s="125"/>
      <c r="AIR3" s="125"/>
      <c r="AIS3" s="125"/>
      <c r="AIT3" s="125"/>
      <c r="AIU3" s="125"/>
      <c r="AIV3" s="125"/>
      <c r="AIW3" s="125"/>
      <c r="AIX3" s="125"/>
      <c r="AIY3" s="125"/>
      <c r="AIZ3" s="125"/>
      <c r="AJA3" s="125"/>
      <c r="AJB3" s="125"/>
      <c r="AJC3" s="125"/>
      <c r="AJD3" s="125"/>
      <c r="AJE3" s="125"/>
      <c r="AJF3" s="125"/>
      <c r="AJG3" s="125"/>
      <c r="AJH3" s="125"/>
      <c r="AJI3" s="125"/>
      <c r="AJJ3" s="125"/>
      <c r="AJK3" s="125"/>
      <c r="AJL3" s="125"/>
      <c r="AJM3" s="125"/>
      <c r="AJN3" s="125"/>
      <c r="AJO3" s="125"/>
      <c r="AJP3" s="125"/>
      <c r="AJQ3" s="125"/>
      <c r="AJR3" s="125"/>
      <c r="AJS3" s="125"/>
      <c r="AJT3" s="125"/>
      <c r="AJU3" s="125"/>
      <c r="AJV3" s="125"/>
      <c r="AJW3" s="125"/>
      <c r="AJX3" s="125"/>
      <c r="AJY3" s="125"/>
      <c r="AJZ3" s="125"/>
      <c r="AKA3" s="125"/>
      <c r="AKB3" s="125"/>
      <c r="AKC3" s="125"/>
      <c r="AKD3" s="125"/>
      <c r="AKE3" s="125"/>
      <c r="AKF3" s="125"/>
      <c r="AKG3" s="125"/>
      <c r="AKH3" s="125"/>
      <c r="AKI3" s="125"/>
      <c r="AKJ3" s="125"/>
      <c r="AKK3" s="125"/>
      <c r="AKL3" s="125"/>
      <c r="AKM3" s="125"/>
      <c r="AKN3" s="125"/>
      <c r="AKO3" s="125"/>
      <c r="AKP3" s="125"/>
      <c r="AKQ3" s="125"/>
      <c r="AKR3" s="125"/>
      <c r="AKS3" s="125"/>
      <c r="AKT3" s="125"/>
      <c r="AKU3" s="125"/>
      <c r="AKV3" s="125"/>
      <c r="AKW3" s="125"/>
      <c r="AKX3" s="125"/>
      <c r="AKY3" s="125"/>
      <c r="AKZ3" s="125"/>
      <c r="ALA3" s="125"/>
      <c r="ALB3" s="125"/>
      <c r="ALC3" s="125"/>
      <c r="ALD3" s="125"/>
      <c r="ALE3" s="125"/>
      <c r="ALF3" s="125"/>
      <c r="ALG3" s="125"/>
      <c r="ALH3" s="125"/>
      <c r="ALI3" s="125"/>
      <c r="ALJ3" s="125"/>
      <c r="ALK3" s="125"/>
      <c r="ALL3" s="125"/>
      <c r="ALM3" s="125"/>
      <c r="ALN3" s="125"/>
      <c r="ALO3" s="125"/>
      <c r="ALP3" s="125"/>
      <c r="ALQ3" s="125"/>
      <c r="ALR3" s="125"/>
      <c r="ALS3" s="125"/>
      <c r="ALT3" s="125"/>
      <c r="ALU3" s="125"/>
      <c r="ALV3" s="125"/>
      <c r="ALW3" s="125"/>
      <c r="ALX3" s="125"/>
      <c r="ALY3" s="125"/>
      <c r="ALZ3" s="125"/>
      <c r="AMA3" s="125"/>
      <c r="AMB3" s="125"/>
      <c r="AMC3" s="125"/>
      <c r="AMD3" s="125"/>
      <c r="AME3" s="125"/>
      <c r="AMF3" s="125"/>
      <c r="AMG3" s="125"/>
      <c r="AMH3" s="125"/>
      <c r="AMI3" s="125"/>
      <c r="AMJ3" s="125"/>
    </row>
    <row r="4" spans="1:1024" customFormat="1" ht="15" thickTop="1">
      <c r="A4" s="361"/>
      <c r="B4" s="362"/>
      <c r="C4" s="389"/>
      <c r="D4" s="389"/>
      <c r="E4" s="389"/>
      <c r="F4" s="389"/>
      <c r="G4" s="390"/>
      <c r="H4" s="390"/>
      <c r="I4" s="390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  <c r="GN4" s="125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5"/>
      <c r="HM4" s="125"/>
      <c r="HN4" s="125"/>
      <c r="HO4" s="125"/>
      <c r="HP4" s="125"/>
      <c r="HQ4" s="125"/>
      <c r="HR4" s="125"/>
      <c r="HS4" s="125"/>
      <c r="HT4" s="125"/>
      <c r="HU4" s="125"/>
      <c r="HV4" s="125"/>
      <c r="HW4" s="125"/>
      <c r="HX4" s="125"/>
      <c r="HY4" s="125"/>
      <c r="HZ4" s="125"/>
      <c r="IA4" s="125"/>
      <c r="IB4" s="125"/>
      <c r="IC4" s="125"/>
      <c r="ID4" s="125"/>
      <c r="IE4" s="125"/>
      <c r="IF4" s="125"/>
      <c r="IG4" s="125"/>
      <c r="IH4" s="125"/>
      <c r="II4" s="125"/>
      <c r="IJ4" s="125"/>
      <c r="IK4" s="125"/>
      <c r="IL4" s="125"/>
      <c r="IM4" s="125"/>
      <c r="IN4" s="125"/>
      <c r="IO4" s="125"/>
      <c r="IP4" s="125"/>
      <c r="IQ4" s="125"/>
      <c r="IR4" s="125"/>
      <c r="IS4" s="125"/>
      <c r="IT4" s="125"/>
      <c r="IU4" s="125"/>
      <c r="IV4" s="125"/>
      <c r="IW4" s="125"/>
      <c r="IX4" s="125"/>
      <c r="IY4" s="125"/>
      <c r="IZ4" s="125"/>
      <c r="JA4" s="125"/>
      <c r="JB4" s="125"/>
      <c r="JC4" s="125"/>
      <c r="JD4" s="125"/>
      <c r="JE4" s="125"/>
      <c r="JF4" s="125"/>
      <c r="JG4" s="125"/>
      <c r="JH4" s="125"/>
      <c r="JI4" s="125"/>
      <c r="JJ4" s="125"/>
      <c r="JK4" s="125"/>
      <c r="JL4" s="125"/>
      <c r="JM4" s="125"/>
      <c r="JN4" s="125"/>
      <c r="JO4" s="125"/>
      <c r="JP4" s="125"/>
      <c r="JQ4" s="125"/>
      <c r="JR4" s="125"/>
      <c r="JS4" s="125"/>
      <c r="JT4" s="125"/>
      <c r="JU4" s="125"/>
      <c r="JV4" s="125"/>
      <c r="JW4" s="125"/>
      <c r="JX4" s="125"/>
      <c r="JY4" s="125"/>
      <c r="JZ4" s="125"/>
      <c r="KA4" s="125"/>
      <c r="KB4" s="125"/>
      <c r="KC4" s="125"/>
      <c r="KD4" s="125"/>
      <c r="KE4" s="125"/>
      <c r="KF4" s="125"/>
      <c r="KG4" s="125"/>
      <c r="KH4" s="125"/>
      <c r="KI4" s="125"/>
      <c r="KJ4" s="125"/>
      <c r="KK4" s="125"/>
      <c r="KL4" s="125"/>
      <c r="KM4" s="125"/>
      <c r="KN4" s="125"/>
      <c r="KO4" s="125"/>
      <c r="KP4" s="125"/>
      <c r="KQ4" s="125"/>
      <c r="KR4" s="125"/>
      <c r="KS4" s="125"/>
      <c r="KT4" s="125"/>
      <c r="KU4" s="125"/>
      <c r="KV4" s="125"/>
      <c r="KW4" s="125"/>
      <c r="KX4" s="125"/>
      <c r="KY4" s="125"/>
      <c r="KZ4" s="125"/>
      <c r="LA4" s="125"/>
      <c r="LB4" s="125"/>
      <c r="LC4" s="125"/>
      <c r="LD4" s="125"/>
      <c r="LE4" s="125"/>
      <c r="LF4" s="125"/>
      <c r="LG4" s="125"/>
      <c r="LH4" s="125"/>
      <c r="LI4" s="125"/>
      <c r="LJ4" s="125"/>
      <c r="LK4" s="125"/>
      <c r="LL4" s="125"/>
      <c r="LM4" s="125"/>
      <c r="LN4" s="125"/>
      <c r="LO4" s="125"/>
      <c r="LP4" s="125"/>
      <c r="LQ4" s="125"/>
      <c r="LR4" s="125"/>
      <c r="LS4" s="125"/>
      <c r="LT4" s="125"/>
      <c r="LU4" s="125"/>
      <c r="LV4" s="125"/>
      <c r="LW4" s="125"/>
      <c r="LX4" s="125"/>
      <c r="LY4" s="125"/>
      <c r="LZ4" s="125"/>
      <c r="MA4" s="125"/>
      <c r="MB4" s="125"/>
      <c r="MC4" s="125"/>
      <c r="MD4" s="125"/>
      <c r="ME4" s="125"/>
      <c r="MF4" s="125"/>
      <c r="MG4" s="125"/>
      <c r="MH4" s="125"/>
      <c r="MI4" s="125"/>
      <c r="MJ4" s="125"/>
      <c r="MK4" s="125"/>
      <c r="ML4" s="125"/>
      <c r="MM4" s="125"/>
      <c r="MN4" s="125"/>
      <c r="MO4" s="125"/>
      <c r="MP4" s="125"/>
      <c r="MQ4" s="125"/>
      <c r="MR4" s="125"/>
      <c r="MS4" s="125"/>
      <c r="MT4" s="125"/>
      <c r="MU4" s="125"/>
      <c r="MV4" s="125"/>
      <c r="MW4" s="125"/>
      <c r="MX4" s="125"/>
      <c r="MY4" s="125"/>
      <c r="MZ4" s="125"/>
      <c r="NA4" s="125"/>
      <c r="NB4" s="125"/>
      <c r="NC4" s="125"/>
      <c r="ND4" s="125"/>
      <c r="NE4" s="125"/>
      <c r="NF4" s="125"/>
      <c r="NG4" s="125"/>
      <c r="NH4" s="125"/>
      <c r="NI4" s="125"/>
      <c r="NJ4" s="125"/>
      <c r="NK4" s="125"/>
      <c r="NL4" s="125"/>
      <c r="NM4" s="125"/>
      <c r="NN4" s="125"/>
      <c r="NO4" s="125"/>
      <c r="NP4" s="125"/>
      <c r="NQ4" s="125"/>
      <c r="NR4" s="125"/>
      <c r="NS4" s="125"/>
      <c r="NT4" s="125"/>
      <c r="NU4" s="125"/>
      <c r="NV4" s="125"/>
      <c r="NW4" s="125"/>
      <c r="NX4" s="125"/>
      <c r="NY4" s="125"/>
      <c r="NZ4" s="125"/>
      <c r="OA4" s="125"/>
      <c r="OB4" s="125"/>
      <c r="OC4" s="125"/>
      <c r="OD4" s="125"/>
      <c r="OE4" s="125"/>
      <c r="OF4" s="125"/>
      <c r="OG4" s="125"/>
      <c r="OH4" s="125"/>
      <c r="OI4" s="125"/>
      <c r="OJ4" s="125"/>
      <c r="OK4" s="125"/>
      <c r="OL4" s="125"/>
      <c r="OM4" s="125"/>
      <c r="ON4" s="125"/>
      <c r="OO4" s="125"/>
      <c r="OP4" s="125"/>
      <c r="OQ4" s="125"/>
      <c r="OR4" s="125"/>
      <c r="OS4" s="125"/>
      <c r="OT4" s="125"/>
      <c r="OU4" s="125"/>
      <c r="OV4" s="125"/>
      <c r="OW4" s="125"/>
      <c r="OX4" s="125"/>
      <c r="OY4" s="125"/>
      <c r="OZ4" s="125"/>
      <c r="PA4" s="125"/>
      <c r="PB4" s="125"/>
      <c r="PC4" s="125"/>
      <c r="PD4" s="125"/>
      <c r="PE4" s="125"/>
      <c r="PF4" s="125"/>
      <c r="PG4" s="125"/>
      <c r="PH4" s="125"/>
      <c r="PI4" s="125"/>
      <c r="PJ4" s="125"/>
      <c r="PK4" s="125"/>
      <c r="PL4" s="125"/>
      <c r="PM4" s="125"/>
      <c r="PN4" s="125"/>
      <c r="PO4" s="125"/>
      <c r="PP4" s="125"/>
      <c r="PQ4" s="125"/>
      <c r="PR4" s="125"/>
      <c r="PS4" s="125"/>
      <c r="PT4" s="125"/>
      <c r="PU4" s="125"/>
      <c r="PV4" s="125"/>
      <c r="PW4" s="125"/>
      <c r="PX4" s="125"/>
      <c r="PY4" s="125"/>
      <c r="PZ4" s="125"/>
      <c r="QA4" s="125"/>
      <c r="QB4" s="125"/>
      <c r="QC4" s="125"/>
      <c r="QD4" s="125"/>
      <c r="QE4" s="125"/>
      <c r="QF4" s="125"/>
      <c r="QG4" s="125"/>
      <c r="QH4" s="125"/>
      <c r="QI4" s="125"/>
      <c r="QJ4" s="125"/>
      <c r="QK4" s="125"/>
      <c r="QL4" s="125"/>
      <c r="QM4" s="125"/>
      <c r="QN4" s="125"/>
      <c r="QO4" s="125"/>
      <c r="QP4" s="125"/>
      <c r="QQ4" s="125"/>
      <c r="QR4" s="125"/>
      <c r="QS4" s="125"/>
      <c r="QT4" s="125"/>
      <c r="QU4" s="125"/>
      <c r="QV4" s="125"/>
      <c r="QW4" s="125"/>
      <c r="QX4" s="125"/>
      <c r="QY4" s="125"/>
      <c r="QZ4" s="125"/>
      <c r="RA4" s="125"/>
      <c r="RB4" s="125"/>
      <c r="RC4" s="125"/>
      <c r="RD4" s="125"/>
      <c r="RE4" s="125"/>
      <c r="RF4" s="125"/>
      <c r="RG4" s="125"/>
      <c r="RH4" s="125"/>
      <c r="RI4" s="125"/>
      <c r="RJ4" s="125"/>
      <c r="RK4" s="125"/>
      <c r="RL4" s="125"/>
      <c r="RM4" s="125"/>
      <c r="RN4" s="125"/>
      <c r="RO4" s="125"/>
      <c r="RP4" s="125"/>
      <c r="RQ4" s="125"/>
      <c r="RR4" s="125"/>
      <c r="RS4" s="125"/>
      <c r="RT4" s="125"/>
      <c r="RU4" s="125"/>
      <c r="RV4" s="125"/>
      <c r="RW4" s="125"/>
      <c r="RX4" s="125"/>
      <c r="RY4" s="125"/>
      <c r="RZ4" s="125"/>
      <c r="SA4" s="125"/>
      <c r="SB4" s="125"/>
      <c r="SC4" s="125"/>
      <c r="SD4" s="125"/>
      <c r="SE4" s="125"/>
      <c r="SF4" s="125"/>
      <c r="SG4" s="125"/>
      <c r="SH4" s="125"/>
      <c r="SI4" s="125"/>
      <c r="SJ4" s="125"/>
      <c r="SK4" s="125"/>
      <c r="SL4" s="125"/>
      <c r="SM4" s="125"/>
      <c r="SN4" s="125"/>
      <c r="SO4" s="125"/>
      <c r="SP4" s="125"/>
      <c r="SQ4" s="125"/>
      <c r="SR4" s="125"/>
      <c r="SS4" s="125"/>
      <c r="ST4" s="125"/>
      <c r="SU4" s="125"/>
      <c r="SV4" s="125"/>
      <c r="SW4" s="125"/>
      <c r="SX4" s="125"/>
      <c r="SY4" s="125"/>
      <c r="SZ4" s="125"/>
      <c r="TA4" s="125"/>
      <c r="TB4" s="125"/>
      <c r="TC4" s="125"/>
      <c r="TD4" s="125"/>
      <c r="TE4" s="125"/>
      <c r="TF4" s="125"/>
      <c r="TG4" s="125"/>
      <c r="TH4" s="125"/>
      <c r="TI4" s="125"/>
      <c r="TJ4" s="125"/>
      <c r="TK4" s="125"/>
      <c r="TL4" s="125"/>
      <c r="TM4" s="125"/>
      <c r="TN4" s="125"/>
      <c r="TO4" s="125"/>
      <c r="TP4" s="125"/>
      <c r="TQ4" s="125"/>
      <c r="TR4" s="125"/>
      <c r="TS4" s="125"/>
      <c r="TT4" s="125"/>
      <c r="TU4" s="125"/>
      <c r="TV4" s="125"/>
      <c r="TW4" s="125"/>
      <c r="TX4" s="125"/>
      <c r="TY4" s="125"/>
      <c r="TZ4" s="125"/>
      <c r="UA4" s="125"/>
      <c r="UB4" s="125"/>
      <c r="UC4" s="125"/>
      <c r="UD4" s="125"/>
      <c r="UE4" s="125"/>
      <c r="UF4" s="125"/>
      <c r="UG4" s="125"/>
      <c r="UH4" s="125"/>
      <c r="UI4" s="125"/>
      <c r="UJ4" s="125"/>
      <c r="UK4" s="125"/>
      <c r="UL4" s="125"/>
      <c r="UM4" s="125"/>
      <c r="UN4" s="125"/>
      <c r="UO4" s="125"/>
      <c r="UP4" s="125"/>
      <c r="UQ4" s="125"/>
      <c r="UR4" s="125"/>
      <c r="US4" s="125"/>
      <c r="UT4" s="125"/>
      <c r="UU4" s="125"/>
      <c r="UV4" s="125"/>
      <c r="UW4" s="125"/>
      <c r="UX4" s="125"/>
      <c r="UY4" s="125"/>
      <c r="UZ4" s="125"/>
      <c r="VA4" s="125"/>
      <c r="VB4" s="125"/>
      <c r="VC4" s="125"/>
      <c r="VD4" s="125"/>
      <c r="VE4" s="125"/>
      <c r="VF4" s="125"/>
      <c r="VG4" s="125"/>
      <c r="VH4" s="125"/>
      <c r="VI4" s="125"/>
      <c r="VJ4" s="125"/>
      <c r="VK4" s="125"/>
      <c r="VL4" s="125"/>
      <c r="VM4" s="125"/>
      <c r="VN4" s="125"/>
      <c r="VO4" s="125"/>
      <c r="VP4" s="125"/>
      <c r="VQ4" s="125"/>
      <c r="VR4" s="125"/>
      <c r="VS4" s="125"/>
      <c r="VT4" s="125"/>
      <c r="VU4" s="125"/>
      <c r="VV4" s="125"/>
      <c r="VW4" s="125"/>
      <c r="VX4" s="125"/>
      <c r="VY4" s="125"/>
      <c r="VZ4" s="125"/>
      <c r="WA4" s="125"/>
      <c r="WB4" s="125"/>
      <c r="WC4" s="125"/>
      <c r="WD4" s="125"/>
      <c r="WE4" s="125"/>
      <c r="WF4" s="125"/>
      <c r="WG4" s="125"/>
      <c r="WH4" s="125"/>
      <c r="WI4" s="125"/>
      <c r="WJ4" s="125"/>
      <c r="WK4" s="125"/>
      <c r="WL4" s="125"/>
      <c r="WM4" s="125"/>
      <c r="WN4" s="125"/>
      <c r="WO4" s="125"/>
      <c r="WP4" s="125"/>
      <c r="WQ4" s="125"/>
      <c r="WR4" s="125"/>
      <c r="WS4" s="125"/>
      <c r="WT4" s="125"/>
      <c r="WU4" s="125"/>
      <c r="WV4" s="125"/>
      <c r="WW4" s="125"/>
      <c r="WX4" s="125"/>
      <c r="WY4" s="125"/>
      <c r="WZ4" s="125"/>
      <c r="XA4" s="125"/>
      <c r="XB4" s="125"/>
      <c r="XC4" s="125"/>
      <c r="XD4" s="125"/>
      <c r="XE4" s="125"/>
      <c r="XF4" s="125"/>
      <c r="XG4" s="125"/>
      <c r="XH4" s="125"/>
      <c r="XI4" s="125"/>
      <c r="XJ4" s="125"/>
      <c r="XK4" s="125"/>
      <c r="XL4" s="125"/>
      <c r="XM4" s="125"/>
      <c r="XN4" s="125"/>
      <c r="XO4" s="125"/>
      <c r="XP4" s="125"/>
      <c r="XQ4" s="125"/>
      <c r="XR4" s="125"/>
      <c r="XS4" s="125"/>
      <c r="XT4" s="125"/>
      <c r="XU4" s="125"/>
      <c r="XV4" s="125"/>
      <c r="XW4" s="125"/>
      <c r="XX4" s="125"/>
      <c r="XY4" s="125"/>
      <c r="XZ4" s="125"/>
      <c r="YA4" s="125"/>
      <c r="YB4" s="125"/>
      <c r="YC4" s="125"/>
      <c r="YD4" s="125"/>
      <c r="YE4" s="125"/>
      <c r="YF4" s="125"/>
      <c r="YG4" s="125"/>
      <c r="YH4" s="125"/>
      <c r="YI4" s="125"/>
      <c r="YJ4" s="125"/>
      <c r="YK4" s="125"/>
      <c r="YL4" s="125"/>
      <c r="YM4" s="125"/>
      <c r="YN4" s="125"/>
      <c r="YO4" s="125"/>
      <c r="YP4" s="125"/>
      <c r="YQ4" s="125"/>
      <c r="YR4" s="125"/>
      <c r="YS4" s="125"/>
      <c r="YT4" s="125"/>
      <c r="YU4" s="125"/>
      <c r="YV4" s="125"/>
      <c r="YW4" s="125"/>
      <c r="YX4" s="125"/>
      <c r="YY4" s="125"/>
      <c r="YZ4" s="125"/>
      <c r="ZA4" s="125"/>
      <c r="ZB4" s="125"/>
      <c r="ZC4" s="125"/>
      <c r="ZD4" s="125"/>
      <c r="ZE4" s="125"/>
      <c r="ZF4" s="125"/>
      <c r="ZG4" s="125"/>
      <c r="ZH4" s="125"/>
      <c r="ZI4" s="125"/>
      <c r="ZJ4" s="125"/>
      <c r="ZK4" s="125"/>
      <c r="ZL4" s="125"/>
      <c r="ZM4" s="125"/>
      <c r="ZN4" s="125"/>
      <c r="ZO4" s="125"/>
      <c r="ZP4" s="125"/>
      <c r="ZQ4" s="125"/>
      <c r="ZR4" s="125"/>
      <c r="ZS4" s="125"/>
      <c r="ZT4" s="125"/>
      <c r="ZU4" s="125"/>
      <c r="ZV4" s="125"/>
      <c r="ZW4" s="125"/>
      <c r="ZX4" s="125"/>
      <c r="ZY4" s="125"/>
      <c r="ZZ4" s="125"/>
      <c r="AAA4" s="125"/>
      <c r="AAB4" s="125"/>
      <c r="AAC4" s="125"/>
      <c r="AAD4" s="125"/>
      <c r="AAE4" s="125"/>
      <c r="AAF4" s="125"/>
      <c r="AAG4" s="125"/>
      <c r="AAH4" s="125"/>
      <c r="AAI4" s="125"/>
      <c r="AAJ4" s="125"/>
      <c r="AAK4" s="125"/>
      <c r="AAL4" s="125"/>
      <c r="AAM4" s="125"/>
      <c r="AAN4" s="125"/>
      <c r="AAO4" s="125"/>
      <c r="AAP4" s="125"/>
      <c r="AAQ4" s="125"/>
      <c r="AAR4" s="125"/>
      <c r="AAS4" s="125"/>
      <c r="AAT4" s="125"/>
      <c r="AAU4" s="125"/>
      <c r="AAV4" s="125"/>
      <c r="AAW4" s="125"/>
      <c r="AAX4" s="125"/>
      <c r="AAY4" s="125"/>
      <c r="AAZ4" s="125"/>
      <c r="ABA4" s="125"/>
      <c r="ABB4" s="125"/>
      <c r="ABC4" s="125"/>
      <c r="ABD4" s="125"/>
      <c r="ABE4" s="125"/>
      <c r="ABF4" s="125"/>
      <c r="ABG4" s="125"/>
      <c r="ABH4" s="125"/>
      <c r="ABI4" s="125"/>
      <c r="ABJ4" s="125"/>
      <c r="ABK4" s="125"/>
      <c r="ABL4" s="125"/>
      <c r="ABM4" s="125"/>
      <c r="ABN4" s="125"/>
      <c r="ABO4" s="125"/>
      <c r="ABP4" s="125"/>
      <c r="ABQ4" s="125"/>
      <c r="ABR4" s="125"/>
      <c r="ABS4" s="125"/>
      <c r="ABT4" s="125"/>
      <c r="ABU4" s="125"/>
      <c r="ABV4" s="125"/>
      <c r="ABW4" s="125"/>
      <c r="ABX4" s="125"/>
      <c r="ABY4" s="125"/>
      <c r="ABZ4" s="125"/>
      <c r="ACA4" s="125"/>
      <c r="ACB4" s="125"/>
      <c r="ACC4" s="125"/>
      <c r="ACD4" s="125"/>
      <c r="ACE4" s="125"/>
      <c r="ACF4" s="125"/>
      <c r="ACG4" s="125"/>
      <c r="ACH4" s="125"/>
      <c r="ACI4" s="125"/>
      <c r="ACJ4" s="125"/>
      <c r="ACK4" s="125"/>
      <c r="ACL4" s="125"/>
      <c r="ACM4" s="125"/>
      <c r="ACN4" s="125"/>
      <c r="ACO4" s="125"/>
      <c r="ACP4" s="125"/>
      <c r="ACQ4" s="125"/>
      <c r="ACR4" s="125"/>
      <c r="ACS4" s="125"/>
      <c r="ACT4" s="125"/>
      <c r="ACU4" s="125"/>
      <c r="ACV4" s="125"/>
      <c r="ACW4" s="125"/>
      <c r="ACX4" s="125"/>
      <c r="ACY4" s="125"/>
      <c r="ACZ4" s="125"/>
      <c r="ADA4" s="125"/>
      <c r="ADB4" s="125"/>
      <c r="ADC4" s="125"/>
      <c r="ADD4" s="125"/>
      <c r="ADE4" s="125"/>
      <c r="ADF4" s="125"/>
      <c r="ADG4" s="125"/>
      <c r="ADH4" s="125"/>
      <c r="ADI4" s="125"/>
      <c r="ADJ4" s="125"/>
      <c r="ADK4" s="125"/>
      <c r="ADL4" s="125"/>
      <c r="ADM4" s="125"/>
      <c r="ADN4" s="125"/>
      <c r="ADO4" s="125"/>
      <c r="ADP4" s="125"/>
      <c r="ADQ4" s="125"/>
      <c r="ADR4" s="125"/>
      <c r="ADS4" s="125"/>
      <c r="ADT4" s="125"/>
      <c r="ADU4" s="125"/>
      <c r="ADV4" s="125"/>
      <c r="ADW4" s="125"/>
      <c r="ADX4" s="125"/>
      <c r="ADY4" s="125"/>
      <c r="ADZ4" s="125"/>
      <c r="AEA4" s="125"/>
      <c r="AEB4" s="125"/>
      <c r="AEC4" s="125"/>
      <c r="AED4" s="125"/>
      <c r="AEE4" s="125"/>
      <c r="AEF4" s="125"/>
      <c r="AEG4" s="125"/>
      <c r="AEH4" s="125"/>
      <c r="AEI4" s="125"/>
      <c r="AEJ4" s="125"/>
      <c r="AEK4" s="125"/>
      <c r="AEL4" s="125"/>
      <c r="AEM4" s="125"/>
      <c r="AEN4" s="125"/>
      <c r="AEO4" s="125"/>
      <c r="AEP4" s="125"/>
      <c r="AEQ4" s="125"/>
      <c r="AER4" s="125"/>
      <c r="AES4" s="125"/>
      <c r="AET4" s="125"/>
      <c r="AEU4" s="125"/>
      <c r="AEV4" s="125"/>
      <c r="AEW4" s="125"/>
      <c r="AEX4" s="125"/>
      <c r="AEY4" s="125"/>
      <c r="AEZ4" s="125"/>
      <c r="AFA4" s="125"/>
      <c r="AFB4" s="125"/>
      <c r="AFC4" s="125"/>
      <c r="AFD4" s="125"/>
      <c r="AFE4" s="125"/>
      <c r="AFF4" s="125"/>
      <c r="AFG4" s="125"/>
      <c r="AFH4" s="125"/>
      <c r="AFI4" s="125"/>
      <c r="AFJ4" s="125"/>
      <c r="AFK4" s="125"/>
      <c r="AFL4" s="125"/>
      <c r="AFM4" s="125"/>
      <c r="AFN4" s="125"/>
      <c r="AFO4" s="125"/>
      <c r="AFP4" s="125"/>
      <c r="AFQ4" s="125"/>
      <c r="AFR4" s="125"/>
      <c r="AFS4" s="125"/>
      <c r="AFT4" s="125"/>
      <c r="AFU4" s="125"/>
      <c r="AFV4" s="125"/>
      <c r="AFW4" s="125"/>
      <c r="AFX4" s="125"/>
      <c r="AFY4" s="125"/>
      <c r="AFZ4" s="125"/>
      <c r="AGA4" s="125"/>
      <c r="AGB4" s="125"/>
      <c r="AGC4" s="125"/>
      <c r="AGD4" s="125"/>
      <c r="AGE4" s="125"/>
      <c r="AGF4" s="125"/>
      <c r="AGG4" s="125"/>
      <c r="AGH4" s="125"/>
      <c r="AGI4" s="125"/>
      <c r="AGJ4" s="125"/>
      <c r="AGK4" s="125"/>
      <c r="AGL4" s="125"/>
      <c r="AGM4" s="125"/>
      <c r="AGN4" s="125"/>
      <c r="AGO4" s="125"/>
      <c r="AGP4" s="125"/>
      <c r="AGQ4" s="125"/>
      <c r="AGR4" s="125"/>
      <c r="AGS4" s="125"/>
      <c r="AGT4" s="125"/>
      <c r="AGU4" s="125"/>
      <c r="AGV4" s="125"/>
      <c r="AGW4" s="125"/>
      <c r="AGX4" s="125"/>
      <c r="AGY4" s="125"/>
      <c r="AGZ4" s="125"/>
      <c r="AHA4" s="125"/>
      <c r="AHB4" s="125"/>
      <c r="AHC4" s="125"/>
      <c r="AHD4" s="125"/>
      <c r="AHE4" s="125"/>
      <c r="AHF4" s="125"/>
      <c r="AHG4" s="125"/>
      <c r="AHH4" s="125"/>
      <c r="AHI4" s="125"/>
      <c r="AHJ4" s="125"/>
      <c r="AHK4" s="125"/>
      <c r="AHL4" s="125"/>
      <c r="AHM4" s="125"/>
      <c r="AHN4" s="125"/>
      <c r="AHO4" s="125"/>
      <c r="AHP4" s="125"/>
      <c r="AHQ4" s="125"/>
      <c r="AHR4" s="125"/>
      <c r="AHS4" s="125"/>
      <c r="AHT4" s="125"/>
      <c r="AHU4" s="125"/>
      <c r="AHV4" s="125"/>
      <c r="AHW4" s="125"/>
      <c r="AHX4" s="125"/>
      <c r="AHY4" s="125"/>
      <c r="AHZ4" s="125"/>
      <c r="AIA4" s="125"/>
      <c r="AIB4" s="125"/>
      <c r="AIC4" s="125"/>
      <c r="AID4" s="125"/>
      <c r="AIE4" s="125"/>
      <c r="AIF4" s="125"/>
      <c r="AIG4" s="125"/>
      <c r="AIH4" s="125"/>
      <c r="AII4" s="125"/>
      <c r="AIJ4" s="125"/>
      <c r="AIK4" s="125"/>
      <c r="AIL4" s="125"/>
      <c r="AIM4" s="125"/>
      <c r="AIN4" s="125"/>
      <c r="AIO4" s="125"/>
      <c r="AIP4" s="125"/>
      <c r="AIQ4" s="125"/>
      <c r="AIR4" s="125"/>
      <c r="AIS4" s="125"/>
      <c r="AIT4" s="125"/>
      <c r="AIU4" s="125"/>
      <c r="AIV4" s="125"/>
      <c r="AIW4" s="125"/>
      <c r="AIX4" s="125"/>
      <c r="AIY4" s="125"/>
      <c r="AIZ4" s="125"/>
      <c r="AJA4" s="125"/>
      <c r="AJB4" s="125"/>
      <c r="AJC4" s="125"/>
      <c r="AJD4" s="125"/>
      <c r="AJE4" s="125"/>
      <c r="AJF4" s="125"/>
      <c r="AJG4" s="125"/>
      <c r="AJH4" s="125"/>
      <c r="AJI4" s="125"/>
      <c r="AJJ4" s="125"/>
      <c r="AJK4" s="125"/>
      <c r="AJL4" s="125"/>
      <c r="AJM4" s="125"/>
      <c r="AJN4" s="125"/>
      <c r="AJO4" s="125"/>
      <c r="AJP4" s="125"/>
      <c r="AJQ4" s="125"/>
      <c r="AJR4" s="125"/>
      <c r="AJS4" s="125"/>
      <c r="AJT4" s="125"/>
      <c r="AJU4" s="125"/>
      <c r="AJV4" s="125"/>
      <c r="AJW4" s="125"/>
      <c r="AJX4" s="125"/>
      <c r="AJY4" s="125"/>
      <c r="AJZ4" s="125"/>
      <c r="AKA4" s="125"/>
      <c r="AKB4" s="125"/>
      <c r="AKC4" s="125"/>
      <c r="AKD4" s="125"/>
      <c r="AKE4" s="125"/>
      <c r="AKF4" s="125"/>
      <c r="AKG4" s="125"/>
      <c r="AKH4" s="125"/>
      <c r="AKI4" s="125"/>
      <c r="AKJ4" s="125"/>
      <c r="AKK4" s="125"/>
      <c r="AKL4" s="125"/>
      <c r="AKM4" s="125"/>
      <c r="AKN4" s="125"/>
      <c r="AKO4" s="125"/>
      <c r="AKP4" s="125"/>
      <c r="AKQ4" s="125"/>
      <c r="AKR4" s="125"/>
      <c r="AKS4" s="125"/>
      <c r="AKT4" s="125"/>
      <c r="AKU4" s="125"/>
      <c r="AKV4" s="125"/>
      <c r="AKW4" s="125"/>
      <c r="AKX4" s="125"/>
      <c r="AKY4" s="125"/>
      <c r="AKZ4" s="125"/>
      <c r="ALA4" s="125"/>
      <c r="ALB4" s="125"/>
      <c r="ALC4" s="125"/>
      <c r="ALD4" s="125"/>
      <c r="ALE4" s="125"/>
      <c r="ALF4" s="125"/>
      <c r="ALG4" s="125"/>
      <c r="ALH4" s="125"/>
      <c r="ALI4" s="125"/>
      <c r="ALJ4" s="125"/>
      <c r="ALK4" s="125"/>
      <c r="ALL4" s="125"/>
      <c r="ALM4" s="125"/>
      <c r="ALN4" s="125"/>
      <c r="ALO4" s="125"/>
      <c r="ALP4" s="125"/>
      <c r="ALQ4" s="125"/>
      <c r="ALR4" s="125"/>
      <c r="ALS4" s="125"/>
      <c r="ALT4" s="125"/>
      <c r="ALU4" s="125"/>
      <c r="ALV4" s="125"/>
      <c r="ALW4" s="125"/>
      <c r="ALX4" s="125"/>
      <c r="ALY4" s="125"/>
      <c r="ALZ4" s="125"/>
      <c r="AMA4" s="125"/>
      <c r="AMB4" s="125"/>
      <c r="AMC4" s="125"/>
      <c r="AMD4" s="125"/>
      <c r="AME4" s="125"/>
      <c r="AMF4" s="125"/>
      <c r="AMG4" s="125"/>
      <c r="AMH4" s="125"/>
      <c r="AMI4" s="125"/>
      <c r="AMJ4" s="125"/>
    </row>
    <row r="5" spans="1:1024" customFormat="1">
      <c r="A5" s="361"/>
      <c r="B5" s="362"/>
      <c r="C5" s="209" t="s">
        <v>381</v>
      </c>
      <c r="D5" s="209" t="s">
        <v>248</v>
      </c>
      <c r="E5" s="209" t="s">
        <v>249</v>
      </c>
      <c r="F5" s="209" t="s">
        <v>250</v>
      </c>
      <c r="G5" s="209" t="s">
        <v>251</v>
      </c>
      <c r="H5" s="209" t="s">
        <v>252</v>
      </c>
      <c r="I5" s="209" t="s">
        <v>253</v>
      </c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  <c r="GX5" s="125"/>
      <c r="GY5" s="125"/>
      <c r="GZ5" s="125"/>
      <c r="HA5" s="125"/>
      <c r="HB5" s="125"/>
      <c r="HC5" s="125"/>
      <c r="HD5" s="125"/>
      <c r="HE5" s="125"/>
      <c r="HF5" s="125"/>
      <c r="HG5" s="125"/>
      <c r="HH5" s="125"/>
      <c r="HI5" s="125"/>
      <c r="HJ5" s="125"/>
      <c r="HK5" s="125"/>
      <c r="HL5" s="125"/>
      <c r="HM5" s="125"/>
      <c r="HN5" s="125"/>
      <c r="HO5" s="125"/>
      <c r="HP5" s="125"/>
      <c r="HQ5" s="125"/>
      <c r="HR5" s="125"/>
      <c r="HS5" s="125"/>
      <c r="HT5" s="125"/>
      <c r="HU5" s="125"/>
      <c r="HV5" s="125"/>
      <c r="HW5" s="125"/>
      <c r="HX5" s="125"/>
      <c r="HY5" s="125"/>
      <c r="HZ5" s="125"/>
      <c r="IA5" s="125"/>
      <c r="IB5" s="125"/>
      <c r="IC5" s="125"/>
      <c r="ID5" s="125"/>
      <c r="IE5" s="125"/>
      <c r="IF5" s="125"/>
      <c r="IG5" s="125"/>
      <c r="IH5" s="125"/>
      <c r="II5" s="125"/>
      <c r="IJ5" s="125"/>
      <c r="IK5" s="125"/>
      <c r="IL5" s="125"/>
      <c r="IM5" s="125"/>
      <c r="IN5" s="125"/>
      <c r="IO5" s="125"/>
      <c r="IP5" s="125"/>
      <c r="IQ5" s="125"/>
      <c r="IR5" s="125"/>
      <c r="IS5" s="125"/>
      <c r="IT5" s="125"/>
      <c r="IU5" s="125"/>
      <c r="IV5" s="125"/>
      <c r="IW5" s="125"/>
      <c r="IX5" s="125"/>
      <c r="IY5" s="125"/>
      <c r="IZ5" s="125"/>
      <c r="JA5" s="125"/>
      <c r="JB5" s="125"/>
      <c r="JC5" s="125"/>
      <c r="JD5" s="125"/>
      <c r="JE5" s="125"/>
      <c r="JF5" s="125"/>
      <c r="JG5" s="125"/>
      <c r="JH5" s="125"/>
      <c r="JI5" s="125"/>
      <c r="JJ5" s="125"/>
      <c r="JK5" s="125"/>
      <c r="JL5" s="125"/>
      <c r="JM5" s="125"/>
      <c r="JN5" s="125"/>
      <c r="JO5" s="125"/>
      <c r="JP5" s="125"/>
      <c r="JQ5" s="125"/>
      <c r="JR5" s="125"/>
      <c r="JS5" s="125"/>
      <c r="JT5" s="125"/>
      <c r="JU5" s="125"/>
      <c r="JV5" s="125"/>
      <c r="JW5" s="125"/>
      <c r="JX5" s="125"/>
      <c r="JY5" s="125"/>
      <c r="JZ5" s="125"/>
      <c r="KA5" s="125"/>
      <c r="KB5" s="125"/>
      <c r="KC5" s="125"/>
      <c r="KD5" s="125"/>
      <c r="KE5" s="125"/>
      <c r="KF5" s="125"/>
      <c r="KG5" s="125"/>
      <c r="KH5" s="125"/>
      <c r="KI5" s="125"/>
      <c r="KJ5" s="125"/>
      <c r="KK5" s="125"/>
      <c r="KL5" s="125"/>
      <c r="KM5" s="125"/>
      <c r="KN5" s="125"/>
      <c r="KO5" s="125"/>
      <c r="KP5" s="125"/>
      <c r="KQ5" s="125"/>
      <c r="KR5" s="125"/>
      <c r="KS5" s="125"/>
      <c r="KT5" s="125"/>
      <c r="KU5" s="125"/>
      <c r="KV5" s="125"/>
      <c r="KW5" s="125"/>
      <c r="KX5" s="125"/>
      <c r="KY5" s="125"/>
      <c r="KZ5" s="125"/>
      <c r="LA5" s="125"/>
      <c r="LB5" s="125"/>
      <c r="LC5" s="125"/>
      <c r="LD5" s="125"/>
      <c r="LE5" s="125"/>
      <c r="LF5" s="125"/>
      <c r="LG5" s="125"/>
      <c r="LH5" s="125"/>
      <c r="LI5" s="125"/>
      <c r="LJ5" s="125"/>
      <c r="LK5" s="125"/>
      <c r="LL5" s="125"/>
      <c r="LM5" s="125"/>
      <c r="LN5" s="125"/>
      <c r="LO5" s="125"/>
      <c r="LP5" s="125"/>
      <c r="LQ5" s="125"/>
      <c r="LR5" s="125"/>
      <c r="LS5" s="125"/>
      <c r="LT5" s="125"/>
      <c r="LU5" s="125"/>
      <c r="LV5" s="125"/>
      <c r="LW5" s="125"/>
      <c r="LX5" s="125"/>
      <c r="LY5" s="125"/>
      <c r="LZ5" s="125"/>
      <c r="MA5" s="125"/>
      <c r="MB5" s="125"/>
      <c r="MC5" s="125"/>
      <c r="MD5" s="125"/>
      <c r="ME5" s="125"/>
      <c r="MF5" s="125"/>
      <c r="MG5" s="125"/>
      <c r="MH5" s="125"/>
      <c r="MI5" s="125"/>
      <c r="MJ5" s="125"/>
      <c r="MK5" s="125"/>
      <c r="ML5" s="125"/>
      <c r="MM5" s="125"/>
      <c r="MN5" s="125"/>
      <c r="MO5" s="125"/>
      <c r="MP5" s="125"/>
      <c r="MQ5" s="125"/>
      <c r="MR5" s="125"/>
      <c r="MS5" s="125"/>
      <c r="MT5" s="125"/>
      <c r="MU5" s="125"/>
      <c r="MV5" s="125"/>
      <c r="MW5" s="125"/>
      <c r="MX5" s="125"/>
      <c r="MY5" s="125"/>
      <c r="MZ5" s="125"/>
      <c r="NA5" s="125"/>
      <c r="NB5" s="125"/>
      <c r="NC5" s="125"/>
      <c r="ND5" s="125"/>
      <c r="NE5" s="125"/>
      <c r="NF5" s="125"/>
      <c r="NG5" s="125"/>
      <c r="NH5" s="125"/>
      <c r="NI5" s="125"/>
      <c r="NJ5" s="125"/>
      <c r="NK5" s="125"/>
      <c r="NL5" s="125"/>
      <c r="NM5" s="125"/>
      <c r="NN5" s="125"/>
      <c r="NO5" s="125"/>
      <c r="NP5" s="125"/>
      <c r="NQ5" s="125"/>
      <c r="NR5" s="125"/>
      <c r="NS5" s="125"/>
      <c r="NT5" s="125"/>
      <c r="NU5" s="125"/>
      <c r="NV5" s="125"/>
      <c r="NW5" s="125"/>
      <c r="NX5" s="125"/>
      <c r="NY5" s="125"/>
      <c r="NZ5" s="125"/>
      <c r="OA5" s="125"/>
      <c r="OB5" s="125"/>
      <c r="OC5" s="125"/>
      <c r="OD5" s="125"/>
      <c r="OE5" s="125"/>
      <c r="OF5" s="125"/>
      <c r="OG5" s="125"/>
      <c r="OH5" s="125"/>
      <c r="OI5" s="125"/>
      <c r="OJ5" s="125"/>
      <c r="OK5" s="125"/>
      <c r="OL5" s="125"/>
      <c r="OM5" s="125"/>
      <c r="ON5" s="125"/>
      <c r="OO5" s="125"/>
      <c r="OP5" s="125"/>
      <c r="OQ5" s="125"/>
      <c r="OR5" s="125"/>
      <c r="OS5" s="125"/>
      <c r="OT5" s="125"/>
      <c r="OU5" s="125"/>
      <c r="OV5" s="125"/>
      <c r="OW5" s="125"/>
      <c r="OX5" s="125"/>
      <c r="OY5" s="125"/>
      <c r="OZ5" s="125"/>
      <c r="PA5" s="125"/>
      <c r="PB5" s="125"/>
      <c r="PC5" s="125"/>
      <c r="PD5" s="125"/>
      <c r="PE5" s="125"/>
      <c r="PF5" s="125"/>
      <c r="PG5" s="125"/>
      <c r="PH5" s="125"/>
      <c r="PI5" s="125"/>
      <c r="PJ5" s="125"/>
      <c r="PK5" s="125"/>
      <c r="PL5" s="125"/>
      <c r="PM5" s="125"/>
      <c r="PN5" s="125"/>
      <c r="PO5" s="125"/>
      <c r="PP5" s="125"/>
      <c r="PQ5" s="125"/>
      <c r="PR5" s="125"/>
      <c r="PS5" s="125"/>
      <c r="PT5" s="125"/>
      <c r="PU5" s="125"/>
      <c r="PV5" s="125"/>
      <c r="PW5" s="125"/>
      <c r="PX5" s="125"/>
      <c r="PY5" s="125"/>
      <c r="PZ5" s="125"/>
      <c r="QA5" s="125"/>
      <c r="QB5" s="125"/>
      <c r="QC5" s="125"/>
      <c r="QD5" s="125"/>
      <c r="QE5" s="125"/>
      <c r="QF5" s="125"/>
      <c r="QG5" s="125"/>
      <c r="QH5" s="125"/>
      <c r="QI5" s="125"/>
      <c r="QJ5" s="125"/>
      <c r="QK5" s="125"/>
      <c r="QL5" s="125"/>
      <c r="QM5" s="125"/>
      <c r="QN5" s="125"/>
      <c r="QO5" s="125"/>
      <c r="QP5" s="125"/>
      <c r="QQ5" s="125"/>
      <c r="QR5" s="125"/>
      <c r="QS5" s="125"/>
      <c r="QT5" s="125"/>
      <c r="QU5" s="125"/>
      <c r="QV5" s="125"/>
      <c r="QW5" s="125"/>
      <c r="QX5" s="125"/>
      <c r="QY5" s="125"/>
      <c r="QZ5" s="125"/>
      <c r="RA5" s="125"/>
      <c r="RB5" s="125"/>
      <c r="RC5" s="125"/>
      <c r="RD5" s="125"/>
      <c r="RE5" s="125"/>
      <c r="RF5" s="125"/>
      <c r="RG5" s="125"/>
      <c r="RH5" s="125"/>
      <c r="RI5" s="125"/>
      <c r="RJ5" s="125"/>
      <c r="RK5" s="125"/>
      <c r="RL5" s="125"/>
      <c r="RM5" s="125"/>
      <c r="RN5" s="125"/>
      <c r="RO5" s="125"/>
      <c r="RP5" s="125"/>
      <c r="RQ5" s="125"/>
      <c r="RR5" s="125"/>
      <c r="RS5" s="125"/>
      <c r="RT5" s="125"/>
      <c r="RU5" s="125"/>
      <c r="RV5" s="125"/>
      <c r="RW5" s="125"/>
      <c r="RX5" s="125"/>
      <c r="RY5" s="125"/>
      <c r="RZ5" s="125"/>
      <c r="SA5" s="125"/>
      <c r="SB5" s="125"/>
      <c r="SC5" s="125"/>
      <c r="SD5" s="125"/>
      <c r="SE5" s="125"/>
      <c r="SF5" s="125"/>
      <c r="SG5" s="125"/>
      <c r="SH5" s="125"/>
      <c r="SI5" s="125"/>
      <c r="SJ5" s="125"/>
      <c r="SK5" s="125"/>
      <c r="SL5" s="125"/>
      <c r="SM5" s="125"/>
      <c r="SN5" s="125"/>
      <c r="SO5" s="125"/>
      <c r="SP5" s="125"/>
      <c r="SQ5" s="125"/>
      <c r="SR5" s="125"/>
      <c r="SS5" s="125"/>
      <c r="ST5" s="125"/>
      <c r="SU5" s="125"/>
      <c r="SV5" s="125"/>
      <c r="SW5" s="125"/>
      <c r="SX5" s="125"/>
      <c r="SY5" s="125"/>
      <c r="SZ5" s="125"/>
      <c r="TA5" s="125"/>
      <c r="TB5" s="125"/>
      <c r="TC5" s="125"/>
      <c r="TD5" s="125"/>
      <c r="TE5" s="125"/>
      <c r="TF5" s="125"/>
      <c r="TG5" s="125"/>
      <c r="TH5" s="125"/>
      <c r="TI5" s="125"/>
      <c r="TJ5" s="125"/>
      <c r="TK5" s="125"/>
      <c r="TL5" s="125"/>
      <c r="TM5" s="125"/>
      <c r="TN5" s="125"/>
      <c r="TO5" s="125"/>
      <c r="TP5" s="125"/>
      <c r="TQ5" s="125"/>
      <c r="TR5" s="125"/>
      <c r="TS5" s="125"/>
      <c r="TT5" s="125"/>
      <c r="TU5" s="125"/>
      <c r="TV5" s="125"/>
      <c r="TW5" s="125"/>
      <c r="TX5" s="125"/>
      <c r="TY5" s="125"/>
      <c r="TZ5" s="125"/>
      <c r="UA5" s="125"/>
      <c r="UB5" s="125"/>
      <c r="UC5" s="125"/>
      <c r="UD5" s="125"/>
      <c r="UE5" s="125"/>
      <c r="UF5" s="125"/>
      <c r="UG5" s="125"/>
      <c r="UH5" s="125"/>
      <c r="UI5" s="125"/>
      <c r="UJ5" s="125"/>
      <c r="UK5" s="125"/>
      <c r="UL5" s="125"/>
      <c r="UM5" s="125"/>
      <c r="UN5" s="125"/>
      <c r="UO5" s="125"/>
      <c r="UP5" s="125"/>
      <c r="UQ5" s="125"/>
      <c r="UR5" s="125"/>
      <c r="US5" s="125"/>
      <c r="UT5" s="125"/>
      <c r="UU5" s="125"/>
      <c r="UV5" s="125"/>
      <c r="UW5" s="125"/>
      <c r="UX5" s="125"/>
      <c r="UY5" s="125"/>
      <c r="UZ5" s="125"/>
      <c r="VA5" s="125"/>
      <c r="VB5" s="125"/>
      <c r="VC5" s="125"/>
      <c r="VD5" s="125"/>
      <c r="VE5" s="125"/>
      <c r="VF5" s="125"/>
      <c r="VG5" s="125"/>
      <c r="VH5" s="125"/>
      <c r="VI5" s="125"/>
      <c r="VJ5" s="125"/>
      <c r="VK5" s="125"/>
      <c r="VL5" s="125"/>
      <c r="VM5" s="125"/>
      <c r="VN5" s="125"/>
      <c r="VO5" s="125"/>
      <c r="VP5" s="125"/>
      <c r="VQ5" s="125"/>
      <c r="VR5" s="125"/>
      <c r="VS5" s="125"/>
      <c r="VT5" s="125"/>
      <c r="VU5" s="125"/>
      <c r="VV5" s="125"/>
      <c r="VW5" s="125"/>
      <c r="VX5" s="125"/>
      <c r="VY5" s="125"/>
      <c r="VZ5" s="125"/>
      <c r="WA5" s="125"/>
      <c r="WB5" s="125"/>
      <c r="WC5" s="125"/>
      <c r="WD5" s="125"/>
      <c r="WE5" s="125"/>
      <c r="WF5" s="125"/>
      <c r="WG5" s="125"/>
      <c r="WH5" s="125"/>
      <c r="WI5" s="125"/>
      <c r="WJ5" s="125"/>
      <c r="WK5" s="125"/>
      <c r="WL5" s="125"/>
      <c r="WM5" s="125"/>
      <c r="WN5" s="125"/>
      <c r="WO5" s="125"/>
      <c r="WP5" s="125"/>
      <c r="WQ5" s="125"/>
      <c r="WR5" s="125"/>
      <c r="WS5" s="125"/>
      <c r="WT5" s="125"/>
      <c r="WU5" s="125"/>
      <c r="WV5" s="125"/>
      <c r="WW5" s="125"/>
      <c r="WX5" s="125"/>
      <c r="WY5" s="125"/>
      <c r="WZ5" s="125"/>
      <c r="XA5" s="125"/>
      <c r="XB5" s="125"/>
      <c r="XC5" s="125"/>
      <c r="XD5" s="125"/>
      <c r="XE5" s="125"/>
      <c r="XF5" s="125"/>
      <c r="XG5" s="125"/>
      <c r="XH5" s="125"/>
      <c r="XI5" s="125"/>
      <c r="XJ5" s="125"/>
      <c r="XK5" s="125"/>
      <c r="XL5" s="125"/>
      <c r="XM5" s="125"/>
      <c r="XN5" s="125"/>
      <c r="XO5" s="125"/>
      <c r="XP5" s="125"/>
      <c r="XQ5" s="125"/>
      <c r="XR5" s="125"/>
      <c r="XS5" s="125"/>
      <c r="XT5" s="125"/>
      <c r="XU5" s="125"/>
      <c r="XV5" s="125"/>
      <c r="XW5" s="125"/>
      <c r="XX5" s="125"/>
      <c r="XY5" s="125"/>
      <c r="XZ5" s="125"/>
      <c r="YA5" s="125"/>
      <c r="YB5" s="125"/>
      <c r="YC5" s="125"/>
      <c r="YD5" s="125"/>
      <c r="YE5" s="125"/>
      <c r="YF5" s="125"/>
      <c r="YG5" s="125"/>
      <c r="YH5" s="125"/>
      <c r="YI5" s="125"/>
      <c r="YJ5" s="125"/>
      <c r="YK5" s="125"/>
      <c r="YL5" s="125"/>
      <c r="YM5" s="125"/>
      <c r="YN5" s="125"/>
      <c r="YO5" s="125"/>
      <c r="YP5" s="125"/>
      <c r="YQ5" s="125"/>
      <c r="YR5" s="125"/>
      <c r="YS5" s="125"/>
      <c r="YT5" s="125"/>
      <c r="YU5" s="125"/>
      <c r="YV5" s="125"/>
      <c r="YW5" s="125"/>
      <c r="YX5" s="125"/>
      <c r="YY5" s="125"/>
      <c r="YZ5" s="125"/>
      <c r="ZA5" s="125"/>
      <c r="ZB5" s="125"/>
      <c r="ZC5" s="125"/>
      <c r="ZD5" s="125"/>
      <c r="ZE5" s="125"/>
      <c r="ZF5" s="125"/>
      <c r="ZG5" s="125"/>
      <c r="ZH5" s="125"/>
      <c r="ZI5" s="125"/>
      <c r="ZJ5" s="125"/>
      <c r="ZK5" s="125"/>
      <c r="ZL5" s="125"/>
      <c r="ZM5" s="125"/>
      <c r="ZN5" s="125"/>
      <c r="ZO5" s="125"/>
      <c r="ZP5" s="125"/>
      <c r="ZQ5" s="125"/>
      <c r="ZR5" s="125"/>
      <c r="ZS5" s="125"/>
      <c r="ZT5" s="125"/>
      <c r="ZU5" s="125"/>
      <c r="ZV5" s="125"/>
      <c r="ZW5" s="125"/>
      <c r="ZX5" s="125"/>
      <c r="ZY5" s="125"/>
      <c r="ZZ5" s="125"/>
      <c r="AAA5" s="125"/>
      <c r="AAB5" s="125"/>
      <c r="AAC5" s="125"/>
      <c r="AAD5" s="125"/>
      <c r="AAE5" s="125"/>
      <c r="AAF5" s="125"/>
      <c r="AAG5" s="125"/>
      <c r="AAH5" s="125"/>
      <c r="AAI5" s="125"/>
      <c r="AAJ5" s="125"/>
      <c r="AAK5" s="125"/>
      <c r="AAL5" s="125"/>
      <c r="AAM5" s="125"/>
      <c r="AAN5" s="125"/>
      <c r="AAO5" s="125"/>
      <c r="AAP5" s="125"/>
      <c r="AAQ5" s="125"/>
      <c r="AAR5" s="125"/>
      <c r="AAS5" s="125"/>
      <c r="AAT5" s="125"/>
      <c r="AAU5" s="125"/>
      <c r="AAV5" s="125"/>
      <c r="AAW5" s="125"/>
      <c r="AAX5" s="125"/>
      <c r="AAY5" s="125"/>
      <c r="AAZ5" s="125"/>
      <c r="ABA5" s="125"/>
      <c r="ABB5" s="125"/>
      <c r="ABC5" s="125"/>
      <c r="ABD5" s="125"/>
      <c r="ABE5" s="125"/>
      <c r="ABF5" s="125"/>
      <c r="ABG5" s="125"/>
      <c r="ABH5" s="125"/>
      <c r="ABI5" s="125"/>
      <c r="ABJ5" s="125"/>
      <c r="ABK5" s="125"/>
      <c r="ABL5" s="125"/>
      <c r="ABM5" s="125"/>
      <c r="ABN5" s="125"/>
      <c r="ABO5" s="125"/>
      <c r="ABP5" s="125"/>
      <c r="ABQ5" s="125"/>
      <c r="ABR5" s="125"/>
      <c r="ABS5" s="125"/>
      <c r="ABT5" s="125"/>
      <c r="ABU5" s="125"/>
      <c r="ABV5" s="125"/>
      <c r="ABW5" s="125"/>
      <c r="ABX5" s="125"/>
      <c r="ABY5" s="125"/>
      <c r="ABZ5" s="125"/>
      <c r="ACA5" s="125"/>
      <c r="ACB5" s="125"/>
      <c r="ACC5" s="125"/>
      <c r="ACD5" s="125"/>
      <c r="ACE5" s="125"/>
      <c r="ACF5" s="125"/>
      <c r="ACG5" s="125"/>
      <c r="ACH5" s="125"/>
      <c r="ACI5" s="125"/>
      <c r="ACJ5" s="125"/>
      <c r="ACK5" s="125"/>
      <c r="ACL5" s="125"/>
      <c r="ACM5" s="125"/>
      <c r="ACN5" s="125"/>
      <c r="ACO5" s="125"/>
      <c r="ACP5" s="125"/>
      <c r="ACQ5" s="125"/>
      <c r="ACR5" s="125"/>
      <c r="ACS5" s="125"/>
      <c r="ACT5" s="125"/>
      <c r="ACU5" s="125"/>
      <c r="ACV5" s="125"/>
      <c r="ACW5" s="125"/>
      <c r="ACX5" s="125"/>
      <c r="ACY5" s="125"/>
      <c r="ACZ5" s="125"/>
      <c r="ADA5" s="125"/>
      <c r="ADB5" s="125"/>
      <c r="ADC5" s="125"/>
      <c r="ADD5" s="125"/>
      <c r="ADE5" s="125"/>
      <c r="ADF5" s="125"/>
      <c r="ADG5" s="125"/>
      <c r="ADH5" s="125"/>
      <c r="ADI5" s="125"/>
      <c r="ADJ5" s="125"/>
      <c r="ADK5" s="125"/>
      <c r="ADL5" s="125"/>
      <c r="ADM5" s="125"/>
      <c r="ADN5" s="125"/>
      <c r="ADO5" s="125"/>
      <c r="ADP5" s="125"/>
      <c r="ADQ5" s="125"/>
      <c r="ADR5" s="125"/>
      <c r="ADS5" s="125"/>
      <c r="ADT5" s="125"/>
      <c r="ADU5" s="125"/>
      <c r="ADV5" s="125"/>
      <c r="ADW5" s="125"/>
      <c r="ADX5" s="125"/>
      <c r="ADY5" s="125"/>
      <c r="ADZ5" s="125"/>
      <c r="AEA5" s="125"/>
      <c r="AEB5" s="125"/>
      <c r="AEC5" s="125"/>
      <c r="AED5" s="125"/>
      <c r="AEE5" s="125"/>
      <c r="AEF5" s="125"/>
      <c r="AEG5" s="125"/>
      <c r="AEH5" s="125"/>
      <c r="AEI5" s="125"/>
      <c r="AEJ5" s="125"/>
      <c r="AEK5" s="125"/>
      <c r="AEL5" s="125"/>
      <c r="AEM5" s="125"/>
      <c r="AEN5" s="125"/>
      <c r="AEO5" s="125"/>
      <c r="AEP5" s="125"/>
      <c r="AEQ5" s="125"/>
      <c r="AER5" s="125"/>
      <c r="AES5" s="125"/>
      <c r="AET5" s="125"/>
      <c r="AEU5" s="125"/>
      <c r="AEV5" s="125"/>
      <c r="AEW5" s="125"/>
      <c r="AEX5" s="125"/>
      <c r="AEY5" s="125"/>
      <c r="AEZ5" s="125"/>
      <c r="AFA5" s="125"/>
      <c r="AFB5" s="125"/>
      <c r="AFC5" s="125"/>
      <c r="AFD5" s="125"/>
      <c r="AFE5" s="125"/>
      <c r="AFF5" s="125"/>
      <c r="AFG5" s="125"/>
      <c r="AFH5" s="125"/>
      <c r="AFI5" s="125"/>
      <c r="AFJ5" s="125"/>
      <c r="AFK5" s="125"/>
      <c r="AFL5" s="125"/>
      <c r="AFM5" s="125"/>
      <c r="AFN5" s="125"/>
      <c r="AFO5" s="125"/>
      <c r="AFP5" s="125"/>
      <c r="AFQ5" s="125"/>
      <c r="AFR5" s="125"/>
      <c r="AFS5" s="125"/>
      <c r="AFT5" s="125"/>
      <c r="AFU5" s="125"/>
      <c r="AFV5" s="125"/>
      <c r="AFW5" s="125"/>
      <c r="AFX5" s="125"/>
      <c r="AFY5" s="125"/>
      <c r="AFZ5" s="125"/>
      <c r="AGA5" s="125"/>
      <c r="AGB5" s="125"/>
      <c r="AGC5" s="125"/>
      <c r="AGD5" s="125"/>
      <c r="AGE5" s="125"/>
      <c r="AGF5" s="125"/>
      <c r="AGG5" s="125"/>
      <c r="AGH5" s="125"/>
      <c r="AGI5" s="125"/>
      <c r="AGJ5" s="125"/>
      <c r="AGK5" s="125"/>
      <c r="AGL5" s="125"/>
      <c r="AGM5" s="125"/>
      <c r="AGN5" s="125"/>
      <c r="AGO5" s="125"/>
      <c r="AGP5" s="125"/>
      <c r="AGQ5" s="125"/>
      <c r="AGR5" s="125"/>
      <c r="AGS5" s="125"/>
      <c r="AGT5" s="125"/>
      <c r="AGU5" s="125"/>
      <c r="AGV5" s="125"/>
      <c r="AGW5" s="125"/>
      <c r="AGX5" s="125"/>
      <c r="AGY5" s="125"/>
      <c r="AGZ5" s="125"/>
      <c r="AHA5" s="125"/>
      <c r="AHB5" s="125"/>
      <c r="AHC5" s="125"/>
      <c r="AHD5" s="125"/>
      <c r="AHE5" s="125"/>
      <c r="AHF5" s="125"/>
      <c r="AHG5" s="125"/>
      <c r="AHH5" s="125"/>
      <c r="AHI5" s="125"/>
      <c r="AHJ5" s="125"/>
      <c r="AHK5" s="125"/>
      <c r="AHL5" s="125"/>
      <c r="AHM5" s="125"/>
      <c r="AHN5" s="125"/>
      <c r="AHO5" s="125"/>
      <c r="AHP5" s="125"/>
      <c r="AHQ5" s="125"/>
      <c r="AHR5" s="125"/>
      <c r="AHS5" s="125"/>
      <c r="AHT5" s="125"/>
      <c r="AHU5" s="125"/>
      <c r="AHV5" s="125"/>
      <c r="AHW5" s="125"/>
      <c r="AHX5" s="125"/>
      <c r="AHY5" s="125"/>
      <c r="AHZ5" s="125"/>
      <c r="AIA5" s="125"/>
      <c r="AIB5" s="125"/>
      <c r="AIC5" s="125"/>
      <c r="AID5" s="125"/>
      <c r="AIE5" s="125"/>
      <c r="AIF5" s="125"/>
      <c r="AIG5" s="125"/>
      <c r="AIH5" s="125"/>
      <c r="AII5" s="125"/>
      <c r="AIJ5" s="125"/>
      <c r="AIK5" s="125"/>
      <c r="AIL5" s="125"/>
      <c r="AIM5" s="125"/>
      <c r="AIN5" s="125"/>
      <c r="AIO5" s="125"/>
      <c r="AIP5" s="125"/>
      <c r="AIQ5" s="125"/>
      <c r="AIR5" s="125"/>
      <c r="AIS5" s="125"/>
      <c r="AIT5" s="125"/>
      <c r="AIU5" s="125"/>
      <c r="AIV5" s="125"/>
      <c r="AIW5" s="125"/>
      <c r="AIX5" s="125"/>
      <c r="AIY5" s="125"/>
      <c r="AIZ5" s="125"/>
      <c r="AJA5" s="125"/>
      <c r="AJB5" s="125"/>
      <c r="AJC5" s="125"/>
      <c r="AJD5" s="125"/>
      <c r="AJE5" s="125"/>
      <c r="AJF5" s="125"/>
      <c r="AJG5" s="125"/>
      <c r="AJH5" s="125"/>
      <c r="AJI5" s="125"/>
      <c r="AJJ5" s="125"/>
      <c r="AJK5" s="125"/>
      <c r="AJL5" s="125"/>
      <c r="AJM5" s="125"/>
      <c r="AJN5" s="125"/>
      <c r="AJO5" s="125"/>
      <c r="AJP5" s="125"/>
      <c r="AJQ5" s="125"/>
      <c r="AJR5" s="125"/>
      <c r="AJS5" s="125"/>
      <c r="AJT5" s="125"/>
      <c r="AJU5" s="125"/>
      <c r="AJV5" s="125"/>
      <c r="AJW5" s="125"/>
      <c r="AJX5" s="125"/>
      <c r="AJY5" s="125"/>
      <c r="AJZ5" s="125"/>
      <c r="AKA5" s="125"/>
      <c r="AKB5" s="125"/>
      <c r="AKC5" s="125"/>
      <c r="AKD5" s="125"/>
      <c r="AKE5" s="125"/>
      <c r="AKF5" s="125"/>
      <c r="AKG5" s="125"/>
      <c r="AKH5" s="125"/>
      <c r="AKI5" s="125"/>
      <c r="AKJ5" s="125"/>
      <c r="AKK5" s="125"/>
      <c r="AKL5" s="125"/>
      <c r="AKM5" s="125"/>
      <c r="AKN5" s="125"/>
      <c r="AKO5" s="125"/>
      <c r="AKP5" s="125"/>
      <c r="AKQ5" s="125"/>
      <c r="AKR5" s="125"/>
      <c r="AKS5" s="125"/>
      <c r="AKT5" s="125"/>
      <c r="AKU5" s="125"/>
      <c r="AKV5" s="125"/>
      <c r="AKW5" s="125"/>
      <c r="AKX5" s="125"/>
      <c r="AKY5" s="125"/>
      <c r="AKZ5" s="125"/>
      <c r="ALA5" s="125"/>
      <c r="ALB5" s="125"/>
      <c r="ALC5" s="125"/>
      <c r="ALD5" s="125"/>
      <c r="ALE5" s="125"/>
      <c r="ALF5" s="125"/>
      <c r="ALG5" s="125"/>
      <c r="ALH5" s="125"/>
      <c r="ALI5" s="125"/>
      <c r="ALJ5" s="125"/>
      <c r="ALK5" s="125"/>
      <c r="ALL5" s="125"/>
      <c r="ALM5" s="125"/>
      <c r="ALN5" s="125"/>
      <c r="ALO5" s="125"/>
      <c r="ALP5" s="125"/>
      <c r="ALQ5" s="125"/>
      <c r="ALR5" s="125"/>
      <c r="ALS5" s="125"/>
      <c r="ALT5" s="125"/>
      <c r="ALU5" s="125"/>
      <c r="ALV5" s="125"/>
      <c r="ALW5" s="125"/>
      <c r="ALX5" s="125"/>
      <c r="ALY5" s="125"/>
      <c r="ALZ5" s="125"/>
      <c r="AMA5" s="125"/>
      <c r="AMB5" s="125"/>
      <c r="AMC5" s="125"/>
      <c r="AMD5" s="125"/>
      <c r="AME5" s="125"/>
      <c r="AMF5" s="125"/>
      <c r="AMG5" s="125"/>
      <c r="AMH5" s="125"/>
      <c r="AMI5" s="125"/>
      <c r="AMJ5" s="125"/>
    </row>
    <row r="6" spans="1:1024" customFormat="1">
      <c r="A6" s="1" t="s">
        <v>382</v>
      </c>
      <c r="B6" s="213" t="s">
        <v>22</v>
      </c>
      <c r="C6" s="145">
        <f>COUNT('USA Ret'!B43:B294)</f>
        <v>252</v>
      </c>
      <c r="D6" s="145">
        <f>COUNT('USA Ret'!C43:C294)</f>
        <v>252</v>
      </c>
      <c r="E6" s="145">
        <f>COUNT('USA Ret'!D43:D294)</f>
        <v>252</v>
      </c>
      <c r="F6" s="145">
        <f>COUNT('USA Ret'!E43:E294)</f>
        <v>252</v>
      </c>
      <c r="G6" s="145">
        <f>COUNT('USA Ret'!G43:G294)</f>
        <v>252</v>
      </c>
      <c r="H6" s="145">
        <f>COUNT('USA Ret'!H43:H294)</f>
        <v>252</v>
      </c>
      <c r="I6" s="145">
        <f>COUNT('USA Ret'!I43:I294)</f>
        <v>252</v>
      </c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5"/>
      <c r="OC6" s="125"/>
      <c r="OD6" s="125"/>
      <c r="OE6" s="125"/>
      <c r="OF6" s="125"/>
      <c r="OG6" s="125"/>
      <c r="OH6" s="125"/>
      <c r="OI6" s="125"/>
      <c r="OJ6" s="125"/>
      <c r="OK6" s="125"/>
      <c r="OL6" s="125"/>
      <c r="OM6" s="125"/>
      <c r="ON6" s="125"/>
      <c r="OO6" s="125"/>
      <c r="OP6" s="125"/>
      <c r="OQ6" s="125"/>
      <c r="OR6" s="125"/>
      <c r="OS6" s="125"/>
      <c r="OT6" s="125"/>
      <c r="OU6" s="125"/>
      <c r="OV6" s="125"/>
      <c r="OW6" s="125"/>
      <c r="OX6" s="125"/>
      <c r="OY6" s="125"/>
      <c r="OZ6" s="125"/>
      <c r="PA6" s="125"/>
      <c r="PB6" s="125"/>
      <c r="PC6" s="125"/>
      <c r="PD6" s="125"/>
      <c r="PE6" s="125"/>
      <c r="PF6" s="125"/>
      <c r="PG6" s="125"/>
      <c r="PH6" s="125"/>
      <c r="PI6" s="125"/>
      <c r="PJ6" s="125"/>
      <c r="PK6" s="125"/>
      <c r="PL6" s="125"/>
      <c r="PM6" s="125"/>
      <c r="PN6" s="125"/>
      <c r="PO6" s="125"/>
      <c r="PP6" s="125"/>
      <c r="PQ6" s="125"/>
      <c r="PR6" s="125"/>
      <c r="PS6" s="125"/>
      <c r="PT6" s="125"/>
      <c r="PU6" s="125"/>
      <c r="PV6" s="125"/>
      <c r="PW6" s="125"/>
      <c r="PX6" s="125"/>
      <c r="PY6" s="125"/>
      <c r="PZ6" s="125"/>
      <c r="QA6" s="125"/>
      <c r="QB6" s="125"/>
      <c r="QC6" s="125"/>
      <c r="QD6" s="125"/>
      <c r="QE6" s="125"/>
      <c r="QF6" s="125"/>
      <c r="QG6" s="125"/>
      <c r="QH6" s="125"/>
      <c r="QI6" s="125"/>
      <c r="QJ6" s="125"/>
      <c r="QK6" s="125"/>
      <c r="QL6" s="125"/>
      <c r="QM6" s="125"/>
      <c r="QN6" s="125"/>
      <c r="QO6" s="125"/>
      <c r="QP6" s="125"/>
      <c r="QQ6" s="125"/>
      <c r="QR6" s="125"/>
      <c r="QS6" s="125"/>
      <c r="QT6" s="125"/>
      <c r="QU6" s="125"/>
      <c r="QV6" s="125"/>
      <c r="QW6" s="125"/>
      <c r="QX6" s="125"/>
      <c r="QY6" s="125"/>
      <c r="QZ6" s="125"/>
      <c r="RA6" s="125"/>
      <c r="RB6" s="125"/>
      <c r="RC6" s="125"/>
      <c r="RD6" s="125"/>
      <c r="RE6" s="125"/>
      <c r="RF6" s="125"/>
      <c r="RG6" s="125"/>
      <c r="RH6" s="125"/>
      <c r="RI6" s="125"/>
      <c r="RJ6" s="125"/>
      <c r="RK6" s="125"/>
      <c r="RL6" s="125"/>
      <c r="RM6" s="125"/>
      <c r="RN6" s="125"/>
      <c r="RO6" s="125"/>
      <c r="RP6" s="125"/>
      <c r="RQ6" s="125"/>
      <c r="RR6" s="125"/>
      <c r="RS6" s="125"/>
      <c r="RT6" s="125"/>
      <c r="RU6" s="125"/>
      <c r="RV6" s="125"/>
      <c r="RW6" s="125"/>
      <c r="RX6" s="125"/>
      <c r="RY6" s="125"/>
      <c r="RZ6" s="125"/>
      <c r="SA6" s="125"/>
      <c r="SB6" s="125"/>
      <c r="SC6" s="125"/>
      <c r="SD6" s="125"/>
      <c r="SE6" s="125"/>
      <c r="SF6" s="125"/>
      <c r="SG6" s="125"/>
      <c r="SH6" s="125"/>
      <c r="SI6" s="125"/>
      <c r="SJ6" s="125"/>
      <c r="SK6" s="125"/>
      <c r="SL6" s="125"/>
      <c r="SM6" s="125"/>
      <c r="SN6" s="125"/>
      <c r="SO6" s="125"/>
      <c r="SP6" s="125"/>
      <c r="SQ6" s="125"/>
      <c r="SR6" s="125"/>
      <c r="SS6" s="125"/>
      <c r="ST6" s="125"/>
      <c r="SU6" s="125"/>
      <c r="SV6" s="125"/>
      <c r="SW6" s="125"/>
      <c r="SX6" s="125"/>
      <c r="SY6" s="125"/>
      <c r="SZ6" s="125"/>
      <c r="TA6" s="125"/>
      <c r="TB6" s="125"/>
      <c r="TC6" s="125"/>
      <c r="TD6" s="125"/>
      <c r="TE6" s="125"/>
      <c r="TF6" s="125"/>
      <c r="TG6" s="125"/>
      <c r="TH6" s="125"/>
      <c r="TI6" s="125"/>
      <c r="TJ6" s="125"/>
      <c r="TK6" s="125"/>
      <c r="TL6" s="125"/>
      <c r="TM6" s="125"/>
      <c r="TN6" s="125"/>
      <c r="TO6" s="125"/>
      <c r="TP6" s="125"/>
      <c r="TQ6" s="125"/>
      <c r="TR6" s="125"/>
      <c r="TS6" s="125"/>
      <c r="TT6" s="125"/>
      <c r="TU6" s="125"/>
      <c r="TV6" s="125"/>
      <c r="TW6" s="125"/>
      <c r="TX6" s="125"/>
      <c r="TY6" s="125"/>
      <c r="TZ6" s="125"/>
      <c r="UA6" s="125"/>
      <c r="UB6" s="125"/>
      <c r="UC6" s="125"/>
      <c r="UD6" s="125"/>
      <c r="UE6" s="125"/>
      <c r="UF6" s="125"/>
      <c r="UG6" s="125"/>
      <c r="UH6" s="125"/>
      <c r="UI6" s="125"/>
      <c r="UJ6" s="125"/>
      <c r="UK6" s="125"/>
      <c r="UL6" s="125"/>
      <c r="UM6" s="125"/>
      <c r="UN6" s="125"/>
      <c r="UO6" s="125"/>
      <c r="UP6" s="125"/>
      <c r="UQ6" s="125"/>
      <c r="UR6" s="125"/>
      <c r="US6" s="125"/>
      <c r="UT6" s="125"/>
      <c r="UU6" s="125"/>
      <c r="UV6" s="125"/>
      <c r="UW6" s="125"/>
      <c r="UX6" s="125"/>
      <c r="UY6" s="125"/>
      <c r="UZ6" s="125"/>
      <c r="VA6" s="125"/>
      <c r="VB6" s="125"/>
      <c r="VC6" s="125"/>
      <c r="VD6" s="125"/>
      <c r="VE6" s="125"/>
      <c r="VF6" s="125"/>
      <c r="VG6" s="125"/>
      <c r="VH6" s="125"/>
      <c r="VI6" s="125"/>
      <c r="VJ6" s="125"/>
      <c r="VK6" s="125"/>
      <c r="VL6" s="125"/>
      <c r="VM6" s="125"/>
      <c r="VN6" s="125"/>
      <c r="VO6" s="125"/>
      <c r="VP6" s="125"/>
      <c r="VQ6" s="125"/>
      <c r="VR6" s="125"/>
      <c r="VS6" s="125"/>
      <c r="VT6" s="125"/>
      <c r="VU6" s="125"/>
      <c r="VV6" s="125"/>
      <c r="VW6" s="125"/>
      <c r="VX6" s="125"/>
      <c r="VY6" s="125"/>
      <c r="VZ6" s="125"/>
      <c r="WA6" s="125"/>
      <c r="WB6" s="125"/>
      <c r="WC6" s="125"/>
      <c r="WD6" s="125"/>
      <c r="WE6" s="125"/>
      <c r="WF6" s="125"/>
      <c r="WG6" s="125"/>
      <c r="WH6" s="125"/>
      <c r="WI6" s="125"/>
      <c r="WJ6" s="125"/>
      <c r="WK6" s="125"/>
      <c r="WL6" s="125"/>
      <c r="WM6" s="125"/>
      <c r="WN6" s="125"/>
      <c r="WO6" s="125"/>
      <c r="WP6" s="125"/>
      <c r="WQ6" s="125"/>
      <c r="WR6" s="125"/>
      <c r="WS6" s="125"/>
      <c r="WT6" s="125"/>
      <c r="WU6" s="125"/>
      <c r="WV6" s="125"/>
      <c r="WW6" s="125"/>
      <c r="WX6" s="125"/>
      <c r="WY6" s="125"/>
      <c r="WZ6" s="125"/>
      <c r="XA6" s="125"/>
      <c r="XB6" s="125"/>
      <c r="XC6" s="125"/>
      <c r="XD6" s="125"/>
      <c r="XE6" s="125"/>
      <c r="XF6" s="125"/>
      <c r="XG6" s="125"/>
      <c r="XH6" s="125"/>
      <c r="XI6" s="125"/>
      <c r="XJ6" s="125"/>
      <c r="XK6" s="125"/>
      <c r="XL6" s="125"/>
      <c r="XM6" s="125"/>
      <c r="XN6" s="125"/>
      <c r="XO6" s="125"/>
      <c r="XP6" s="125"/>
      <c r="XQ6" s="125"/>
      <c r="XR6" s="125"/>
      <c r="XS6" s="125"/>
      <c r="XT6" s="125"/>
      <c r="XU6" s="125"/>
      <c r="XV6" s="125"/>
      <c r="XW6" s="125"/>
      <c r="XX6" s="125"/>
      <c r="XY6" s="125"/>
      <c r="XZ6" s="125"/>
      <c r="YA6" s="125"/>
      <c r="YB6" s="125"/>
      <c r="YC6" s="125"/>
      <c r="YD6" s="125"/>
      <c r="YE6" s="125"/>
      <c r="YF6" s="125"/>
      <c r="YG6" s="125"/>
      <c r="YH6" s="125"/>
      <c r="YI6" s="125"/>
      <c r="YJ6" s="125"/>
      <c r="YK6" s="125"/>
      <c r="YL6" s="125"/>
      <c r="YM6" s="125"/>
      <c r="YN6" s="125"/>
      <c r="YO6" s="125"/>
      <c r="YP6" s="125"/>
      <c r="YQ6" s="125"/>
      <c r="YR6" s="125"/>
      <c r="YS6" s="125"/>
      <c r="YT6" s="125"/>
      <c r="YU6" s="125"/>
      <c r="YV6" s="125"/>
      <c r="YW6" s="125"/>
      <c r="YX6" s="125"/>
      <c r="YY6" s="125"/>
      <c r="YZ6" s="125"/>
      <c r="ZA6" s="125"/>
      <c r="ZB6" s="125"/>
      <c r="ZC6" s="125"/>
      <c r="ZD6" s="125"/>
      <c r="ZE6" s="125"/>
      <c r="ZF6" s="125"/>
      <c r="ZG6" s="125"/>
      <c r="ZH6" s="125"/>
      <c r="ZI6" s="125"/>
      <c r="ZJ6" s="125"/>
      <c r="ZK6" s="125"/>
      <c r="ZL6" s="125"/>
      <c r="ZM6" s="125"/>
      <c r="ZN6" s="125"/>
      <c r="ZO6" s="125"/>
      <c r="ZP6" s="125"/>
      <c r="ZQ6" s="125"/>
      <c r="ZR6" s="125"/>
      <c r="ZS6" s="125"/>
      <c r="ZT6" s="125"/>
      <c r="ZU6" s="125"/>
      <c r="ZV6" s="125"/>
      <c r="ZW6" s="125"/>
      <c r="ZX6" s="125"/>
      <c r="ZY6" s="125"/>
      <c r="ZZ6" s="125"/>
      <c r="AAA6" s="125"/>
      <c r="AAB6" s="125"/>
      <c r="AAC6" s="125"/>
      <c r="AAD6" s="125"/>
      <c r="AAE6" s="125"/>
      <c r="AAF6" s="125"/>
      <c r="AAG6" s="125"/>
      <c r="AAH6" s="125"/>
      <c r="AAI6" s="125"/>
      <c r="AAJ6" s="125"/>
      <c r="AAK6" s="125"/>
      <c r="AAL6" s="125"/>
      <c r="AAM6" s="125"/>
      <c r="AAN6" s="125"/>
      <c r="AAO6" s="125"/>
      <c r="AAP6" s="125"/>
      <c r="AAQ6" s="125"/>
      <c r="AAR6" s="125"/>
      <c r="AAS6" s="125"/>
      <c r="AAT6" s="125"/>
      <c r="AAU6" s="125"/>
      <c r="AAV6" s="125"/>
      <c r="AAW6" s="125"/>
      <c r="AAX6" s="125"/>
      <c r="AAY6" s="125"/>
      <c r="AAZ6" s="125"/>
      <c r="ABA6" s="125"/>
      <c r="ABB6" s="125"/>
      <c r="ABC6" s="125"/>
      <c r="ABD6" s="125"/>
      <c r="ABE6" s="125"/>
      <c r="ABF6" s="125"/>
      <c r="ABG6" s="125"/>
      <c r="ABH6" s="125"/>
      <c r="ABI6" s="125"/>
      <c r="ABJ6" s="125"/>
      <c r="ABK6" s="125"/>
      <c r="ABL6" s="125"/>
      <c r="ABM6" s="125"/>
      <c r="ABN6" s="125"/>
      <c r="ABO6" s="125"/>
      <c r="ABP6" s="125"/>
      <c r="ABQ6" s="125"/>
      <c r="ABR6" s="125"/>
      <c r="ABS6" s="125"/>
      <c r="ABT6" s="125"/>
      <c r="ABU6" s="125"/>
      <c r="ABV6" s="125"/>
      <c r="ABW6" s="125"/>
      <c r="ABX6" s="125"/>
      <c r="ABY6" s="125"/>
      <c r="ABZ6" s="125"/>
      <c r="ACA6" s="125"/>
      <c r="ACB6" s="125"/>
      <c r="ACC6" s="125"/>
      <c r="ACD6" s="125"/>
      <c r="ACE6" s="125"/>
      <c r="ACF6" s="125"/>
      <c r="ACG6" s="125"/>
      <c r="ACH6" s="125"/>
      <c r="ACI6" s="125"/>
      <c r="ACJ6" s="125"/>
      <c r="ACK6" s="125"/>
      <c r="ACL6" s="125"/>
      <c r="ACM6" s="125"/>
      <c r="ACN6" s="125"/>
      <c r="ACO6" s="125"/>
      <c r="ACP6" s="125"/>
      <c r="ACQ6" s="125"/>
      <c r="ACR6" s="125"/>
      <c r="ACS6" s="125"/>
      <c r="ACT6" s="125"/>
      <c r="ACU6" s="125"/>
      <c r="ACV6" s="125"/>
      <c r="ACW6" s="125"/>
      <c r="ACX6" s="125"/>
      <c r="ACY6" s="125"/>
      <c r="ACZ6" s="125"/>
      <c r="ADA6" s="125"/>
      <c r="ADB6" s="125"/>
      <c r="ADC6" s="125"/>
      <c r="ADD6" s="125"/>
      <c r="ADE6" s="125"/>
      <c r="ADF6" s="125"/>
      <c r="ADG6" s="125"/>
      <c r="ADH6" s="125"/>
      <c r="ADI6" s="125"/>
      <c r="ADJ6" s="125"/>
      <c r="ADK6" s="125"/>
      <c r="ADL6" s="125"/>
      <c r="ADM6" s="125"/>
      <c r="ADN6" s="125"/>
      <c r="ADO6" s="125"/>
      <c r="ADP6" s="125"/>
      <c r="ADQ6" s="125"/>
      <c r="ADR6" s="125"/>
      <c r="ADS6" s="125"/>
      <c r="ADT6" s="125"/>
      <c r="ADU6" s="125"/>
      <c r="ADV6" s="125"/>
      <c r="ADW6" s="125"/>
      <c r="ADX6" s="125"/>
      <c r="ADY6" s="125"/>
      <c r="ADZ6" s="125"/>
      <c r="AEA6" s="125"/>
      <c r="AEB6" s="125"/>
      <c r="AEC6" s="125"/>
      <c r="AED6" s="125"/>
      <c r="AEE6" s="125"/>
      <c r="AEF6" s="125"/>
      <c r="AEG6" s="125"/>
      <c r="AEH6" s="125"/>
      <c r="AEI6" s="125"/>
      <c r="AEJ6" s="125"/>
      <c r="AEK6" s="125"/>
      <c r="AEL6" s="125"/>
      <c r="AEM6" s="125"/>
      <c r="AEN6" s="125"/>
      <c r="AEO6" s="125"/>
      <c r="AEP6" s="125"/>
      <c r="AEQ6" s="125"/>
      <c r="AER6" s="125"/>
      <c r="AES6" s="125"/>
      <c r="AET6" s="125"/>
      <c r="AEU6" s="125"/>
      <c r="AEV6" s="125"/>
      <c r="AEW6" s="125"/>
      <c r="AEX6" s="125"/>
      <c r="AEY6" s="125"/>
      <c r="AEZ6" s="125"/>
      <c r="AFA6" s="125"/>
      <c r="AFB6" s="125"/>
      <c r="AFC6" s="125"/>
      <c r="AFD6" s="125"/>
      <c r="AFE6" s="125"/>
      <c r="AFF6" s="125"/>
      <c r="AFG6" s="125"/>
      <c r="AFH6" s="125"/>
      <c r="AFI6" s="125"/>
      <c r="AFJ6" s="125"/>
      <c r="AFK6" s="125"/>
      <c r="AFL6" s="125"/>
      <c r="AFM6" s="125"/>
      <c r="AFN6" s="125"/>
      <c r="AFO6" s="125"/>
      <c r="AFP6" s="125"/>
      <c r="AFQ6" s="125"/>
      <c r="AFR6" s="125"/>
      <c r="AFS6" s="125"/>
      <c r="AFT6" s="125"/>
      <c r="AFU6" s="125"/>
      <c r="AFV6" s="125"/>
      <c r="AFW6" s="125"/>
      <c r="AFX6" s="125"/>
      <c r="AFY6" s="125"/>
      <c r="AFZ6" s="125"/>
      <c r="AGA6" s="125"/>
      <c r="AGB6" s="125"/>
      <c r="AGC6" s="125"/>
      <c r="AGD6" s="125"/>
      <c r="AGE6" s="125"/>
      <c r="AGF6" s="125"/>
      <c r="AGG6" s="125"/>
      <c r="AGH6" s="125"/>
      <c r="AGI6" s="125"/>
      <c r="AGJ6" s="125"/>
      <c r="AGK6" s="125"/>
      <c r="AGL6" s="125"/>
      <c r="AGM6" s="125"/>
      <c r="AGN6" s="125"/>
      <c r="AGO6" s="125"/>
      <c r="AGP6" s="125"/>
      <c r="AGQ6" s="125"/>
      <c r="AGR6" s="125"/>
      <c r="AGS6" s="125"/>
      <c r="AGT6" s="125"/>
      <c r="AGU6" s="125"/>
      <c r="AGV6" s="125"/>
      <c r="AGW6" s="125"/>
      <c r="AGX6" s="125"/>
      <c r="AGY6" s="125"/>
      <c r="AGZ6" s="125"/>
      <c r="AHA6" s="125"/>
      <c r="AHB6" s="125"/>
      <c r="AHC6" s="125"/>
      <c r="AHD6" s="125"/>
      <c r="AHE6" s="125"/>
      <c r="AHF6" s="125"/>
      <c r="AHG6" s="125"/>
      <c r="AHH6" s="125"/>
      <c r="AHI6" s="125"/>
      <c r="AHJ6" s="125"/>
      <c r="AHK6" s="125"/>
      <c r="AHL6" s="125"/>
      <c r="AHM6" s="125"/>
      <c r="AHN6" s="125"/>
      <c r="AHO6" s="125"/>
      <c r="AHP6" s="125"/>
      <c r="AHQ6" s="125"/>
      <c r="AHR6" s="125"/>
      <c r="AHS6" s="125"/>
      <c r="AHT6" s="125"/>
      <c r="AHU6" s="125"/>
      <c r="AHV6" s="125"/>
      <c r="AHW6" s="125"/>
      <c r="AHX6" s="125"/>
      <c r="AHY6" s="125"/>
      <c r="AHZ6" s="125"/>
      <c r="AIA6" s="125"/>
      <c r="AIB6" s="125"/>
      <c r="AIC6" s="125"/>
      <c r="AID6" s="125"/>
      <c r="AIE6" s="125"/>
      <c r="AIF6" s="125"/>
      <c r="AIG6" s="125"/>
      <c r="AIH6" s="125"/>
      <c r="AII6" s="125"/>
      <c r="AIJ6" s="125"/>
      <c r="AIK6" s="125"/>
      <c r="AIL6" s="125"/>
      <c r="AIM6" s="125"/>
      <c r="AIN6" s="125"/>
      <c r="AIO6" s="125"/>
      <c r="AIP6" s="125"/>
      <c r="AIQ6" s="125"/>
      <c r="AIR6" s="125"/>
      <c r="AIS6" s="125"/>
      <c r="AIT6" s="125"/>
      <c r="AIU6" s="125"/>
      <c r="AIV6" s="125"/>
      <c r="AIW6" s="125"/>
      <c r="AIX6" s="125"/>
      <c r="AIY6" s="125"/>
      <c r="AIZ6" s="125"/>
      <c r="AJA6" s="125"/>
      <c r="AJB6" s="125"/>
      <c r="AJC6" s="125"/>
      <c r="AJD6" s="125"/>
      <c r="AJE6" s="125"/>
      <c r="AJF6" s="125"/>
      <c r="AJG6" s="125"/>
      <c r="AJH6" s="125"/>
      <c r="AJI6" s="125"/>
      <c r="AJJ6" s="125"/>
      <c r="AJK6" s="125"/>
      <c r="AJL6" s="125"/>
      <c r="AJM6" s="125"/>
      <c r="AJN6" s="125"/>
      <c r="AJO6" s="125"/>
      <c r="AJP6" s="125"/>
      <c r="AJQ6" s="125"/>
      <c r="AJR6" s="125"/>
      <c r="AJS6" s="125"/>
      <c r="AJT6" s="125"/>
      <c r="AJU6" s="125"/>
      <c r="AJV6" s="125"/>
      <c r="AJW6" s="125"/>
      <c r="AJX6" s="125"/>
      <c r="AJY6" s="125"/>
      <c r="AJZ6" s="125"/>
      <c r="AKA6" s="125"/>
      <c r="AKB6" s="125"/>
      <c r="AKC6" s="125"/>
      <c r="AKD6" s="125"/>
      <c r="AKE6" s="125"/>
      <c r="AKF6" s="125"/>
      <c r="AKG6" s="125"/>
      <c r="AKH6" s="125"/>
      <c r="AKI6" s="125"/>
      <c r="AKJ6" s="125"/>
      <c r="AKK6" s="125"/>
      <c r="AKL6" s="125"/>
      <c r="AKM6" s="125"/>
      <c r="AKN6" s="125"/>
      <c r="AKO6" s="125"/>
      <c r="AKP6" s="125"/>
      <c r="AKQ6" s="125"/>
      <c r="AKR6" s="125"/>
      <c r="AKS6" s="125"/>
      <c r="AKT6" s="125"/>
      <c r="AKU6" s="125"/>
      <c r="AKV6" s="125"/>
      <c r="AKW6" s="125"/>
      <c r="AKX6" s="125"/>
      <c r="AKY6" s="125"/>
      <c r="AKZ6" s="125"/>
      <c r="ALA6" s="125"/>
      <c r="ALB6" s="125"/>
      <c r="ALC6" s="125"/>
      <c r="ALD6" s="125"/>
      <c r="ALE6" s="125"/>
      <c r="ALF6" s="125"/>
      <c r="ALG6" s="125"/>
      <c r="ALH6" s="125"/>
      <c r="ALI6" s="125"/>
      <c r="ALJ6" s="125"/>
      <c r="ALK6" s="125"/>
      <c r="ALL6" s="125"/>
      <c r="ALM6" s="125"/>
      <c r="ALN6" s="125"/>
      <c r="ALO6" s="125"/>
      <c r="ALP6" s="125"/>
      <c r="ALQ6" s="125"/>
      <c r="ALR6" s="125"/>
      <c r="ALS6" s="125"/>
      <c r="ALT6" s="125"/>
      <c r="ALU6" s="125"/>
      <c r="ALV6" s="125"/>
      <c r="ALW6" s="125"/>
      <c r="ALX6" s="125"/>
      <c r="ALY6" s="125"/>
      <c r="ALZ6" s="125"/>
      <c r="AMA6" s="125"/>
      <c r="AMB6" s="125"/>
      <c r="AMC6" s="125"/>
      <c r="AMD6" s="125"/>
      <c r="AME6" s="125"/>
      <c r="AMF6" s="125"/>
      <c r="AMG6" s="125"/>
      <c r="AMH6" s="125"/>
      <c r="AMI6" s="125"/>
      <c r="AMJ6" s="125"/>
    </row>
    <row r="7" spans="1:1024" customFormat="1">
      <c r="A7" s="363" t="s">
        <v>174</v>
      </c>
      <c r="B7" s="213" t="s">
        <v>383</v>
      </c>
      <c r="C7" s="39">
        <f>(AVERAGE('USA Ret'!B43:B294)+AVERAGE('USA Ret'!F43:F294))/2</f>
        <v>8.5608083080839057E-4</v>
      </c>
      <c r="D7" s="39">
        <f>AVERAGE('USA Ret'!C43:C294)</f>
        <v>7.1783583386003408E-4</v>
      </c>
      <c r="E7" s="39">
        <f>AVERAGE('USA Ret'!D43:D294)</f>
        <v>1.480327851836627E-4</v>
      </c>
      <c r="F7" s="39">
        <f>AVERAGE('USA Ret'!E43:E294)</f>
        <v>4.0366595160363773E-4</v>
      </c>
      <c r="G7" s="39">
        <f>AVERAGE('USA Ret'!G43:G294)</f>
        <v>9.6390975245537935E-4</v>
      </c>
      <c r="H7" s="39">
        <f>AVERAGE('USA Ret'!H43:H294)</f>
        <v>3.0044813607524366E-4</v>
      </c>
      <c r="I7" s="39">
        <f>AVERAGE('USA Ret'!I43:I294)</f>
        <v>5.7060911438646625E-4</v>
      </c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5"/>
      <c r="OS7" s="125"/>
      <c r="OT7" s="125"/>
      <c r="OU7" s="125"/>
      <c r="OV7" s="125"/>
      <c r="OW7" s="125"/>
      <c r="OX7" s="125"/>
      <c r="OY7" s="125"/>
      <c r="OZ7" s="125"/>
      <c r="PA7" s="125"/>
      <c r="PB7" s="125"/>
      <c r="PC7" s="125"/>
      <c r="PD7" s="125"/>
      <c r="PE7" s="125"/>
      <c r="PF7" s="125"/>
      <c r="PG7" s="125"/>
      <c r="PH7" s="125"/>
      <c r="PI7" s="125"/>
      <c r="PJ7" s="125"/>
      <c r="PK7" s="125"/>
      <c r="PL7" s="125"/>
      <c r="PM7" s="125"/>
      <c r="PN7" s="125"/>
      <c r="PO7" s="125"/>
      <c r="PP7" s="125"/>
      <c r="PQ7" s="125"/>
      <c r="PR7" s="125"/>
      <c r="PS7" s="125"/>
      <c r="PT7" s="125"/>
      <c r="PU7" s="125"/>
      <c r="PV7" s="125"/>
      <c r="PW7" s="125"/>
      <c r="PX7" s="125"/>
      <c r="PY7" s="125"/>
      <c r="PZ7" s="125"/>
      <c r="QA7" s="125"/>
      <c r="QB7" s="125"/>
      <c r="QC7" s="125"/>
      <c r="QD7" s="125"/>
      <c r="QE7" s="125"/>
      <c r="QF7" s="125"/>
      <c r="QG7" s="125"/>
      <c r="QH7" s="125"/>
      <c r="QI7" s="125"/>
      <c r="QJ7" s="125"/>
      <c r="QK7" s="125"/>
      <c r="QL7" s="125"/>
      <c r="QM7" s="125"/>
      <c r="QN7" s="125"/>
      <c r="QO7" s="125"/>
      <c r="QP7" s="125"/>
      <c r="QQ7" s="125"/>
      <c r="QR7" s="125"/>
      <c r="QS7" s="125"/>
      <c r="QT7" s="125"/>
      <c r="QU7" s="125"/>
      <c r="QV7" s="125"/>
      <c r="QW7" s="125"/>
      <c r="QX7" s="125"/>
      <c r="QY7" s="125"/>
      <c r="QZ7" s="125"/>
      <c r="RA7" s="125"/>
      <c r="RB7" s="125"/>
      <c r="RC7" s="125"/>
      <c r="RD7" s="125"/>
      <c r="RE7" s="125"/>
      <c r="RF7" s="125"/>
      <c r="RG7" s="125"/>
      <c r="RH7" s="125"/>
      <c r="RI7" s="125"/>
      <c r="RJ7" s="125"/>
      <c r="RK7" s="125"/>
      <c r="RL7" s="125"/>
      <c r="RM7" s="125"/>
      <c r="RN7" s="125"/>
      <c r="RO7" s="125"/>
      <c r="RP7" s="125"/>
      <c r="RQ7" s="125"/>
      <c r="RR7" s="125"/>
      <c r="RS7" s="125"/>
      <c r="RT7" s="125"/>
      <c r="RU7" s="125"/>
      <c r="RV7" s="125"/>
      <c r="RW7" s="125"/>
      <c r="RX7" s="125"/>
      <c r="RY7" s="125"/>
      <c r="RZ7" s="125"/>
      <c r="SA7" s="125"/>
      <c r="SB7" s="125"/>
      <c r="SC7" s="125"/>
      <c r="SD7" s="125"/>
      <c r="SE7" s="125"/>
      <c r="SF7" s="125"/>
      <c r="SG7" s="125"/>
      <c r="SH7" s="125"/>
      <c r="SI7" s="125"/>
      <c r="SJ7" s="125"/>
      <c r="SK7" s="125"/>
      <c r="SL7" s="125"/>
      <c r="SM7" s="125"/>
      <c r="SN7" s="125"/>
      <c r="SO7" s="125"/>
      <c r="SP7" s="125"/>
      <c r="SQ7" s="125"/>
      <c r="SR7" s="125"/>
      <c r="SS7" s="125"/>
      <c r="ST7" s="125"/>
      <c r="SU7" s="125"/>
      <c r="SV7" s="125"/>
      <c r="SW7" s="125"/>
      <c r="SX7" s="125"/>
      <c r="SY7" s="125"/>
      <c r="SZ7" s="125"/>
      <c r="TA7" s="125"/>
      <c r="TB7" s="125"/>
      <c r="TC7" s="125"/>
      <c r="TD7" s="125"/>
      <c r="TE7" s="125"/>
      <c r="TF7" s="125"/>
      <c r="TG7" s="125"/>
      <c r="TH7" s="125"/>
      <c r="TI7" s="125"/>
      <c r="TJ7" s="125"/>
      <c r="TK7" s="125"/>
      <c r="TL7" s="125"/>
      <c r="TM7" s="125"/>
      <c r="TN7" s="125"/>
      <c r="TO7" s="125"/>
      <c r="TP7" s="125"/>
      <c r="TQ7" s="125"/>
      <c r="TR7" s="125"/>
      <c r="TS7" s="125"/>
      <c r="TT7" s="125"/>
      <c r="TU7" s="125"/>
      <c r="TV7" s="125"/>
      <c r="TW7" s="125"/>
      <c r="TX7" s="125"/>
      <c r="TY7" s="125"/>
      <c r="TZ7" s="125"/>
      <c r="UA7" s="125"/>
      <c r="UB7" s="125"/>
      <c r="UC7" s="125"/>
      <c r="UD7" s="125"/>
      <c r="UE7" s="125"/>
      <c r="UF7" s="125"/>
      <c r="UG7" s="125"/>
      <c r="UH7" s="125"/>
      <c r="UI7" s="125"/>
      <c r="UJ7" s="125"/>
      <c r="UK7" s="125"/>
      <c r="UL7" s="125"/>
      <c r="UM7" s="125"/>
      <c r="UN7" s="125"/>
      <c r="UO7" s="125"/>
      <c r="UP7" s="125"/>
      <c r="UQ7" s="125"/>
      <c r="UR7" s="125"/>
      <c r="US7" s="125"/>
      <c r="UT7" s="125"/>
      <c r="UU7" s="125"/>
      <c r="UV7" s="125"/>
      <c r="UW7" s="125"/>
      <c r="UX7" s="125"/>
      <c r="UY7" s="125"/>
      <c r="UZ7" s="125"/>
      <c r="VA7" s="125"/>
      <c r="VB7" s="125"/>
      <c r="VC7" s="125"/>
      <c r="VD7" s="125"/>
      <c r="VE7" s="125"/>
      <c r="VF7" s="125"/>
      <c r="VG7" s="125"/>
      <c r="VH7" s="125"/>
      <c r="VI7" s="125"/>
      <c r="VJ7" s="125"/>
      <c r="VK7" s="125"/>
      <c r="VL7" s="125"/>
      <c r="VM7" s="125"/>
      <c r="VN7" s="125"/>
      <c r="VO7" s="125"/>
      <c r="VP7" s="125"/>
      <c r="VQ7" s="125"/>
      <c r="VR7" s="125"/>
      <c r="VS7" s="125"/>
      <c r="VT7" s="125"/>
      <c r="VU7" s="125"/>
      <c r="VV7" s="125"/>
      <c r="VW7" s="125"/>
      <c r="VX7" s="125"/>
      <c r="VY7" s="125"/>
      <c r="VZ7" s="125"/>
      <c r="WA7" s="125"/>
      <c r="WB7" s="125"/>
      <c r="WC7" s="125"/>
      <c r="WD7" s="125"/>
      <c r="WE7" s="125"/>
      <c r="WF7" s="125"/>
      <c r="WG7" s="125"/>
      <c r="WH7" s="125"/>
      <c r="WI7" s="125"/>
      <c r="WJ7" s="125"/>
      <c r="WK7" s="125"/>
      <c r="WL7" s="125"/>
      <c r="WM7" s="125"/>
      <c r="WN7" s="125"/>
      <c r="WO7" s="125"/>
      <c r="WP7" s="125"/>
      <c r="WQ7" s="125"/>
      <c r="WR7" s="125"/>
      <c r="WS7" s="125"/>
      <c r="WT7" s="125"/>
      <c r="WU7" s="125"/>
      <c r="WV7" s="125"/>
      <c r="WW7" s="125"/>
      <c r="WX7" s="125"/>
      <c r="WY7" s="125"/>
      <c r="WZ7" s="125"/>
      <c r="XA7" s="125"/>
      <c r="XB7" s="125"/>
      <c r="XC7" s="125"/>
      <c r="XD7" s="125"/>
      <c r="XE7" s="125"/>
      <c r="XF7" s="125"/>
      <c r="XG7" s="125"/>
      <c r="XH7" s="125"/>
      <c r="XI7" s="125"/>
      <c r="XJ7" s="125"/>
      <c r="XK7" s="125"/>
      <c r="XL7" s="125"/>
      <c r="XM7" s="125"/>
      <c r="XN7" s="125"/>
      <c r="XO7" s="125"/>
      <c r="XP7" s="125"/>
      <c r="XQ7" s="125"/>
      <c r="XR7" s="125"/>
      <c r="XS7" s="125"/>
      <c r="XT7" s="125"/>
      <c r="XU7" s="125"/>
      <c r="XV7" s="125"/>
      <c r="XW7" s="125"/>
      <c r="XX7" s="125"/>
      <c r="XY7" s="125"/>
      <c r="XZ7" s="125"/>
      <c r="YA7" s="125"/>
      <c r="YB7" s="125"/>
      <c r="YC7" s="125"/>
      <c r="YD7" s="125"/>
      <c r="YE7" s="125"/>
      <c r="YF7" s="125"/>
      <c r="YG7" s="125"/>
      <c r="YH7" s="125"/>
      <c r="YI7" s="125"/>
      <c r="YJ7" s="125"/>
      <c r="YK7" s="125"/>
      <c r="YL7" s="125"/>
      <c r="YM7" s="125"/>
      <c r="YN7" s="125"/>
      <c r="YO7" s="125"/>
      <c r="YP7" s="125"/>
      <c r="YQ7" s="125"/>
      <c r="YR7" s="125"/>
      <c r="YS7" s="125"/>
      <c r="YT7" s="125"/>
      <c r="YU7" s="125"/>
      <c r="YV7" s="125"/>
      <c r="YW7" s="125"/>
      <c r="YX7" s="125"/>
      <c r="YY7" s="125"/>
      <c r="YZ7" s="125"/>
      <c r="ZA7" s="125"/>
      <c r="ZB7" s="125"/>
      <c r="ZC7" s="125"/>
      <c r="ZD7" s="125"/>
      <c r="ZE7" s="125"/>
      <c r="ZF7" s="125"/>
      <c r="ZG7" s="125"/>
      <c r="ZH7" s="125"/>
      <c r="ZI7" s="125"/>
      <c r="ZJ7" s="125"/>
      <c r="ZK7" s="125"/>
      <c r="ZL7" s="125"/>
      <c r="ZM7" s="125"/>
      <c r="ZN7" s="125"/>
      <c r="ZO7" s="125"/>
      <c r="ZP7" s="125"/>
      <c r="ZQ7" s="125"/>
      <c r="ZR7" s="125"/>
      <c r="ZS7" s="125"/>
      <c r="ZT7" s="125"/>
      <c r="ZU7" s="125"/>
      <c r="ZV7" s="125"/>
      <c r="ZW7" s="125"/>
      <c r="ZX7" s="125"/>
      <c r="ZY7" s="125"/>
      <c r="ZZ7" s="125"/>
      <c r="AAA7" s="125"/>
      <c r="AAB7" s="125"/>
      <c r="AAC7" s="125"/>
      <c r="AAD7" s="125"/>
      <c r="AAE7" s="125"/>
      <c r="AAF7" s="125"/>
      <c r="AAG7" s="125"/>
      <c r="AAH7" s="125"/>
      <c r="AAI7" s="125"/>
      <c r="AAJ7" s="125"/>
      <c r="AAK7" s="125"/>
      <c r="AAL7" s="125"/>
      <c r="AAM7" s="125"/>
      <c r="AAN7" s="125"/>
      <c r="AAO7" s="125"/>
      <c r="AAP7" s="125"/>
      <c r="AAQ7" s="125"/>
      <c r="AAR7" s="125"/>
      <c r="AAS7" s="125"/>
      <c r="AAT7" s="125"/>
      <c r="AAU7" s="125"/>
      <c r="AAV7" s="125"/>
      <c r="AAW7" s="125"/>
      <c r="AAX7" s="125"/>
      <c r="AAY7" s="125"/>
      <c r="AAZ7" s="125"/>
      <c r="ABA7" s="125"/>
      <c r="ABB7" s="125"/>
      <c r="ABC7" s="125"/>
      <c r="ABD7" s="125"/>
      <c r="ABE7" s="125"/>
      <c r="ABF7" s="125"/>
      <c r="ABG7" s="125"/>
      <c r="ABH7" s="125"/>
      <c r="ABI7" s="125"/>
      <c r="ABJ7" s="125"/>
      <c r="ABK7" s="125"/>
      <c r="ABL7" s="125"/>
      <c r="ABM7" s="125"/>
      <c r="ABN7" s="125"/>
      <c r="ABO7" s="125"/>
      <c r="ABP7" s="125"/>
      <c r="ABQ7" s="125"/>
      <c r="ABR7" s="125"/>
      <c r="ABS7" s="125"/>
      <c r="ABT7" s="125"/>
      <c r="ABU7" s="125"/>
      <c r="ABV7" s="125"/>
      <c r="ABW7" s="125"/>
      <c r="ABX7" s="125"/>
      <c r="ABY7" s="125"/>
      <c r="ABZ7" s="125"/>
      <c r="ACA7" s="125"/>
      <c r="ACB7" s="125"/>
      <c r="ACC7" s="125"/>
      <c r="ACD7" s="125"/>
      <c r="ACE7" s="125"/>
      <c r="ACF7" s="125"/>
      <c r="ACG7" s="125"/>
      <c r="ACH7" s="125"/>
      <c r="ACI7" s="125"/>
      <c r="ACJ7" s="125"/>
      <c r="ACK7" s="125"/>
      <c r="ACL7" s="125"/>
      <c r="ACM7" s="125"/>
      <c r="ACN7" s="125"/>
      <c r="ACO7" s="125"/>
      <c r="ACP7" s="125"/>
      <c r="ACQ7" s="125"/>
      <c r="ACR7" s="125"/>
      <c r="ACS7" s="125"/>
      <c r="ACT7" s="125"/>
      <c r="ACU7" s="125"/>
      <c r="ACV7" s="125"/>
      <c r="ACW7" s="125"/>
      <c r="ACX7" s="125"/>
      <c r="ACY7" s="125"/>
      <c r="ACZ7" s="125"/>
      <c r="ADA7" s="125"/>
      <c r="ADB7" s="125"/>
      <c r="ADC7" s="125"/>
      <c r="ADD7" s="125"/>
      <c r="ADE7" s="125"/>
      <c r="ADF7" s="125"/>
      <c r="ADG7" s="125"/>
      <c r="ADH7" s="125"/>
      <c r="ADI7" s="125"/>
      <c r="ADJ7" s="125"/>
      <c r="ADK7" s="125"/>
      <c r="ADL7" s="125"/>
      <c r="ADM7" s="125"/>
      <c r="ADN7" s="125"/>
      <c r="ADO7" s="125"/>
      <c r="ADP7" s="125"/>
      <c r="ADQ7" s="125"/>
      <c r="ADR7" s="125"/>
      <c r="ADS7" s="125"/>
      <c r="ADT7" s="125"/>
      <c r="ADU7" s="125"/>
      <c r="ADV7" s="125"/>
      <c r="ADW7" s="125"/>
      <c r="ADX7" s="125"/>
      <c r="ADY7" s="125"/>
      <c r="ADZ7" s="125"/>
      <c r="AEA7" s="125"/>
      <c r="AEB7" s="125"/>
      <c r="AEC7" s="125"/>
      <c r="AED7" s="125"/>
      <c r="AEE7" s="125"/>
      <c r="AEF7" s="125"/>
      <c r="AEG7" s="125"/>
      <c r="AEH7" s="125"/>
      <c r="AEI7" s="125"/>
      <c r="AEJ7" s="125"/>
      <c r="AEK7" s="125"/>
      <c r="AEL7" s="125"/>
      <c r="AEM7" s="125"/>
      <c r="AEN7" s="125"/>
      <c r="AEO7" s="125"/>
      <c r="AEP7" s="125"/>
      <c r="AEQ7" s="125"/>
      <c r="AER7" s="125"/>
      <c r="AES7" s="125"/>
      <c r="AET7" s="125"/>
      <c r="AEU7" s="125"/>
      <c r="AEV7" s="125"/>
      <c r="AEW7" s="125"/>
      <c r="AEX7" s="125"/>
      <c r="AEY7" s="125"/>
      <c r="AEZ7" s="125"/>
      <c r="AFA7" s="125"/>
      <c r="AFB7" s="125"/>
      <c r="AFC7" s="125"/>
      <c r="AFD7" s="125"/>
      <c r="AFE7" s="125"/>
      <c r="AFF7" s="125"/>
      <c r="AFG7" s="125"/>
      <c r="AFH7" s="125"/>
      <c r="AFI7" s="125"/>
      <c r="AFJ7" s="125"/>
      <c r="AFK7" s="125"/>
      <c r="AFL7" s="125"/>
      <c r="AFM7" s="125"/>
      <c r="AFN7" s="125"/>
      <c r="AFO7" s="125"/>
      <c r="AFP7" s="125"/>
      <c r="AFQ7" s="125"/>
      <c r="AFR7" s="125"/>
      <c r="AFS7" s="125"/>
      <c r="AFT7" s="125"/>
      <c r="AFU7" s="125"/>
      <c r="AFV7" s="125"/>
      <c r="AFW7" s="125"/>
      <c r="AFX7" s="125"/>
      <c r="AFY7" s="125"/>
      <c r="AFZ7" s="125"/>
      <c r="AGA7" s="125"/>
      <c r="AGB7" s="125"/>
      <c r="AGC7" s="125"/>
      <c r="AGD7" s="125"/>
      <c r="AGE7" s="125"/>
      <c r="AGF7" s="125"/>
      <c r="AGG7" s="125"/>
      <c r="AGH7" s="125"/>
      <c r="AGI7" s="125"/>
      <c r="AGJ7" s="125"/>
      <c r="AGK7" s="125"/>
      <c r="AGL7" s="125"/>
      <c r="AGM7" s="125"/>
      <c r="AGN7" s="125"/>
      <c r="AGO7" s="125"/>
      <c r="AGP7" s="125"/>
      <c r="AGQ7" s="125"/>
      <c r="AGR7" s="125"/>
      <c r="AGS7" s="125"/>
      <c r="AGT7" s="125"/>
      <c r="AGU7" s="125"/>
      <c r="AGV7" s="125"/>
      <c r="AGW7" s="125"/>
      <c r="AGX7" s="125"/>
      <c r="AGY7" s="125"/>
      <c r="AGZ7" s="125"/>
      <c r="AHA7" s="125"/>
      <c r="AHB7" s="125"/>
      <c r="AHC7" s="125"/>
      <c r="AHD7" s="125"/>
      <c r="AHE7" s="125"/>
      <c r="AHF7" s="125"/>
      <c r="AHG7" s="125"/>
      <c r="AHH7" s="125"/>
      <c r="AHI7" s="125"/>
      <c r="AHJ7" s="125"/>
      <c r="AHK7" s="125"/>
      <c r="AHL7" s="125"/>
      <c r="AHM7" s="125"/>
      <c r="AHN7" s="125"/>
      <c r="AHO7" s="125"/>
      <c r="AHP7" s="125"/>
      <c r="AHQ7" s="125"/>
      <c r="AHR7" s="125"/>
      <c r="AHS7" s="125"/>
      <c r="AHT7" s="125"/>
      <c r="AHU7" s="125"/>
      <c r="AHV7" s="125"/>
      <c r="AHW7" s="125"/>
      <c r="AHX7" s="125"/>
      <c r="AHY7" s="125"/>
      <c r="AHZ7" s="125"/>
      <c r="AIA7" s="125"/>
      <c r="AIB7" s="125"/>
      <c r="AIC7" s="125"/>
      <c r="AID7" s="125"/>
      <c r="AIE7" s="125"/>
      <c r="AIF7" s="125"/>
      <c r="AIG7" s="125"/>
      <c r="AIH7" s="125"/>
      <c r="AII7" s="125"/>
      <c r="AIJ7" s="125"/>
      <c r="AIK7" s="125"/>
      <c r="AIL7" s="125"/>
      <c r="AIM7" s="125"/>
      <c r="AIN7" s="125"/>
      <c r="AIO7" s="125"/>
      <c r="AIP7" s="125"/>
      <c r="AIQ7" s="125"/>
      <c r="AIR7" s="125"/>
      <c r="AIS7" s="125"/>
      <c r="AIT7" s="125"/>
      <c r="AIU7" s="125"/>
      <c r="AIV7" s="125"/>
      <c r="AIW7" s="125"/>
      <c r="AIX7" s="125"/>
      <c r="AIY7" s="125"/>
      <c r="AIZ7" s="125"/>
      <c r="AJA7" s="125"/>
      <c r="AJB7" s="125"/>
      <c r="AJC7" s="125"/>
      <c r="AJD7" s="125"/>
      <c r="AJE7" s="125"/>
      <c r="AJF7" s="125"/>
      <c r="AJG7" s="125"/>
      <c r="AJH7" s="125"/>
      <c r="AJI7" s="125"/>
      <c r="AJJ7" s="125"/>
      <c r="AJK7" s="125"/>
      <c r="AJL7" s="125"/>
      <c r="AJM7" s="125"/>
      <c r="AJN7" s="125"/>
      <c r="AJO7" s="125"/>
      <c r="AJP7" s="125"/>
      <c r="AJQ7" s="125"/>
      <c r="AJR7" s="125"/>
      <c r="AJS7" s="125"/>
      <c r="AJT7" s="125"/>
      <c r="AJU7" s="125"/>
      <c r="AJV7" s="125"/>
      <c r="AJW7" s="125"/>
      <c r="AJX7" s="125"/>
      <c r="AJY7" s="125"/>
      <c r="AJZ7" s="125"/>
      <c r="AKA7" s="125"/>
      <c r="AKB7" s="125"/>
      <c r="AKC7" s="125"/>
      <c r="AKD7" s="125"/>
      <c r="AKE7" s="125"/>
      <c r="AKF7" s="125"/>
      <c r="AKG7" s="125"/>
      <c r="AKH7" s="125"/>
      <c r="AKI7" s="125"/>
      <c r="AKJ7" s="125"/>
      <c r="AKK7" s="125"/>
      <c r="AKL7" s="125"/>
      <c r="AKM7" s="125"/>
      <c r="AKN7" s="125"/>
      <c r="AKO7" s="125"/>
      <c r="AKP7" s="125"/>
      <c r="AKQ7" s="125"/>
      <c r="AKR7" s="125"/>
      <c r="AKS7" s="125"/>
      <c r="AKT7" s="125"/>
      <c r="AKU7" s="125"/>
      <c r="AKV7" s="125"/>
      <c r="AKW7" s="125"/>
      <c r="AKX7" s="125"/>
      <c r="AKY7" s="125"/>
      <c r="AKZ7" s="125"/>
      <c r="ALA7" s="125"/>
      <c r="ALB7" s="125"/>
      <c r="ALC7" s="125"/>
      <c r="ALD7" s="125"/>
      <c r="ALE7" s="125"/>
      <c r="ALF7" s="125"/>
      <c r="ALG7" s="125"/>
      <c r="ALH7" s="125"/>
      <c r="ALI7" s="125"/>
      <c r="ALJ7" s="125"/>
      <c r="ALK7" s="125"/>
      <c r="ALL7" s="125"/>
      <c r="ALM7" s="125"/>
      <c r="ALN7" s="125"/>
      <c r="ALO7" s="125"/>
      <c r="ALP7" s="125"/>
      <c r="ALQ7" s="125"/>
      <c r="ALR7" s="125"/>
      <c r="ALS7" s="125"/>
      <c r="ALT7" s="125"/>
      <c r="ALU7" s="125"/>
      <c r="ALV7" s="125"/>
      <c r="ALW7" s="125"/>
      <c r="ALX7" s="125"/>
      <c r="ALY7" s="125"/>
      <c r="ALZ7" s="125"/>
      <c r="AMA7" s="125"/>
      <c r="AMB7" s="125"/>
      <c r="AMC7" s="125"/>
      <c r="AMD7" s="125"/>
      <c r="AME7" s="125"/>
      <c r="AMF7" s="125"/>
      <c r="AMG7" s="125"/>
      <c r="AMH7" s="125"/>
      <c r="AMI7" s="125"/>
      <c r="AMJ7" s="125"/>
    </row>
    <row r="8" spans="1:1024" customFormat="1" ht="17.399999999999999">
      <c r="A8" t="s">
        <v>255</v>
      </c>
      <c r="B8" s="364" t="s">
        <v>256</v>
      </c>
      <c r="C8" s="209"/>
      <c r="D8" s="365">
        <f>INTERCEPT('USA Ret'!C43:C294,'USA Ret'!$B$43:$B$294)</f>
        <v>3.525810136160063E-4</v>
      </c>
      <c r="E8" s="365">
        <f>INTERCEPT('USA Ret'!D43:D294,'USA Ret'!$B$43:$B$294)</f>
        <v>-1.4172211408415911E-4</v>
      </c>
      <c r="F8" s="365">
        <f>INTERCEPT('USA Ret'!E43:E294,'USA Ret'!$B$43:$B$294)</f>
        <v>1.046302311789463E-4</v>
      </c>
      <c r="G8" s="365">
        <f>INTERCEPT('USA Ret'!G43:G294,'USA Ret'!$F$43:$F$294)</f>
        <v>-2.5012295203192603E-4</v>
      </c>
      <c r="H8" s="365">
        <f>INTERCEPT('USA Ret'!H43:H294,'USA Ret'!$F$43:$F$294)</f>
        <v>-1.0102731494913823E-3</v>
      </c>
      <c r="I8" s="365">
        <f>INTERCEPT('USA Ret'!I43:I294,'USA Ret'!$F$43:$F$294)</f>
        <v>-6.2480441415593867E-4</v>
      </c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5"/>
      <c r="OS8" s="125"/>
      <c r="OT8" s="125"/>
      <c r="OU8" s="125"/>
      <c r="OV8" s="125"/>
      <c r="OW8" s="125"/>
      <c r="OX8" s="125"/>
      <c r="OY8" s="125"/>
      <c r="OZ8" s="125"/>
      <c r="PA8" s="125"/>
      <c r="PB8" s="125"/>
      <c r="PC8" s="125"/>
      <c r="PD8" s="125"/>
      <c r="PE8" s="125"/>
      <c r="PF8" s="125"/>
      <c r="PG8" s="125"/>
      <c r="PH8" s="125"/>
      <c r="PI8" s="125"/>
      <c r="PJ8" s="125"/>
      <c r="PK8" s="125"/>
      <c r="PL8" s="125"/>
      <c r="PM8" s="125"/>
      <c r="PN8" s="125"/>
      <c r="PO8" s="125"/>
      <c r="PP8" s="125"/>
      <c r="PQ8" s="125"/>
      <c r="PR8" s="125"/>
      <c r="PS8" s="125"/>
      <c r="PT8" s="125"/>
      <c r="PU8" s="125"/>
      <c r="PV8" s="125"/>
      <c r="PW8" s="125"/>
      <c r="PX8" s="125"/>
      <c r="PY8" s="125"/>
      <c r="PZ8" s="125"/>
      <c r="QA8" s="125"/>
      <c r="QB8" s="125"/>
      <c r="QC8" s="125"/>
      <c r="QD8" s="125"/>
      <c r="QE8" s="125"/>
      <c r="QF8" s="125"/>
      <c r="QG8" s="125"/>
      <c r="QH8" s="125"/>
      <c r="QI8" s="125"/>
      <c r="QJ8" s="125"/>
      <c r="QK8" s="125"/>
      <c r="QL8" s="125"/>
      <c r="QM8" s="125"/>
      <c r="QN8" s="125"/>
      <c r="QO8" s="125"/>
      <c r="QP8" s="125"/>
      <c r="QQ8" s="125"/>
      <c r="QR8" s="125"/>
      <c r="QS8" s="125"/>
      <c r="QT8" s="125"/>
      <c r="QU8" s="125"/>
      <c r="QV8" s="125"/>
      <c r="QW8" s="125"/>
      <c r="QX8" s="125"/>
      <c r="QY8" s="125"/>
      <c r="QZ8" s="125"/>
      <c r="RA8" s="125"/>
      <c r="RB8" s="125"/>
      <c r="RC8" s="125"/>
      <c r="RD8" s="125"/>
      <c r="RE8" s="125"/>
      <c r="RF8" s="125"/>
      <c r="RG8" s="125"/>
      <c r="RH8" s="125"/>
      <c r="RI8" s="125"/>
      <c r="RJ8" s="125"/>
      <c r="RK8" s="125"/>
      <c r="RL8" s="125"/>
      <c r="RM8" s="125"/>
      <c r="RN8" s="125"/>
      <c r="RO8" s="125"/>
      <c r="RP8" s="125"/>
      <c r="RQ8" s="125"/>
      <c r="RR8" s="125"/>
      <c r="RS8" s="125"/>
      <c r="RT8" s="125"/>
      <c r="RU8" s="125"/>
      <c r="RV8" s="125"/>
      <c r="RW8" s="125"/>
      <c r="RX8" s="125"/>
      <c r="RY8" s="125"/>
      <c r="RZ8" s="125"/>
      <c r="SA8" s="125"/>
      <c r="SB8" s="125"/>
      <c r="SC8" s="125"/>
      <c r="SD8" s="125"/>
      <c r="SE8" s="125"/>
      <c r="SF8" s="125"/>
      <c r="SG8" s="125"/>
      <c r="SH8" s="125"/>
      <c r="SI8" s="125"/>
      <c r="SJ8" s="125"/>
      <c r="SK8" s="125"/>
      <c r="SL8" s="125"/>
      <c r="SM8" s="125"/>
      <c r="SN8" s="125"/>
      <c r="SO8" s="125"/>
      <c r="SP8" s="125"/>
      <c r="SQ8" s="125"/>
      <c r="SR8" s="125"/>
      <c r="SS8" s="125"/>
      <c r="ST8" s="125"/>
      <c r="SU8" s="125"/>
      <c r="SV8" s="125"/>
      <c r="SW8" s="125"/>
      <c r="SX8" s="125"/>
      <c r="SY8" s="125"/>
      <c r="SZ8" s="125"/>
      <c r="TA8" s="125"/>
      <c r="TB8" s="125"/>
      <c r="TC8" s="125"/>
      <c r="TD8" s="125"/>
      <c r="TE8" s="125"/>
      <c r="TF8" s="125"/>
      <c r="TG8" s="125"/>
      <c r="TH8" s="125"/>
      <c r="TI8" s="125"/>
      <c r="TJ8" s="125"/>
      <c r="TK8" s="125"/>
      <c r="TL8" s="125"/>
      <c r="TM8" s="125"/>
      <c r="TN8" s="125"/>
      <c r="TO8" s="125"/>
      <c r="TP8" s="125"/>
      <c r="TQ8" s="125"/>
      <c r="TR8" s="125"/>
      <c r="TS8" s="125"/>
      <c r="TT8" s="125"/>
      <c r="TU8" s="125"/>
      <c r="TV8" s="125"/>
      <c r="TW8" s="125"/>
      <c r="TX8" s="125"/>
      <c r="TY8" s="125"/>
      <c r="TZ8" s="125"/>
      <c r="UA8" s="125"/>
      <c r="UB8" s="125"/>
      <c r="UC8" s="125"/>
      <c r="UD8" s="125"/>
      <c r="UE8" s="125"/>
      <c r="UF8" s="125"/>
      <c r="UG8" s="125"/>
      <c r="UH8" s="125"/>
      <c r="UI8" s="125"/>
      <c r="UJ8" s="125"/>
      <c r="UK8" s="125"/>
      <c r="UL8" s="125"/>
      <c r="UM8" s="125"/>
      <c r="UN8" s="125"/>
      <c r="UO8" s="125"/>
      <c r="UP8" s="125"/>
      <c r="UQ8" s="125"/>
      <c r="UR8" s="125"/>
      <c r="US8" s="125"/>
      <c r="UT8" s="125"/>
      <c r="UU8" s="125"/>
      <c r="UV8" s="125"/>
      <c r="UW8" s="125"/>
      <c r="UX8" s="125"/>
      <c r="UY8" s="125"/>
      <c r="UZ8" s="125"/>
      <c r="VA8" s="125"/>
      <c r="VB8" s="125"/>
      <c r="VC8" s="125"/>
      <c r="VD8" s="125"/>
      <c r="VE8" s="125"/>
      <c r="VF8" s="125"/>
      <c r="VG8" s="125"/>
      <c r="VH8" s="125"/>
      <c r="VI8" s="125"/>
      <c r="VJ8" s="125"/>
      <c r="VK8" s="125"/>
      <c r="VL8" s="125"/>
      <c r="VM8" s="125"/>
      <c r="VN8" s="125"/>
      <c r="VO8" s="125"/>
      <c r="VP8" s="125"/>
      <c r="VQ8" s="125"/>
      <c r="VR8" s="125"/>
      <c r="VS8" s="125"/>
      <c r="VT8" s="125"/>
      <c r="VU8" s="125"/>
      <c r="VV8" s="125"/>
      <c r="VW8" s="125"/>
      <c r="VX8" s="125"/>
      <c r="VY8" s="125"/>
      <c r="VZ8" s="125"/>
      <c r="WA8" s="125"/>
      <c r="WB8" s="125"/>
      <c r="WC8" s="125"/>
      <c r="WD8" s="125"/>
      <c r="WE8" s="125"/>
      <c r="WF8" s="125"/>
      <c r="WG8" s="125"/>
      <c r="WH8" s="125"/>
      <c r="WI8" s="125"/>
      <c r="WJ8" s="125"/>
      <c r="WK8" s="125"/>
      <c r="WL8" s="125"/>
      <c r="WM8" s="125"/>
      <c r="WN8" s="125"/>
      <c r="WO8" s="125"/>
      <c r="WP8" s="125"/>
      <c r="WQ8" s="125"/>
      <c r="WR8" s="125"/>
      <c r="WS8" s="125"/>
      <c r="WT8" s="125"/>
      <c r="WU8" s="125"/>
      <c r="WV8" s="125"/>
      <c r="WW8" s="125"/>
      <c r="WX8" s="125"/>
      <c r="WY8" s="125"/>
      <c r="WZ8" s="125"/>
      <c r="XA8" s="125"/>
      <c r="XB8" s="125"/>
      <c r="XC8" s="125"/>
      <c r="XD8" s="125"/>
      <c r="XE8" s="125"/>
      <c r="XF8" s="125"/>
      <c r="XG8" s="125"/>
      <c r="XH8" s="125"/>
      <c r="XI8" s="125"/>
      <c r="XJ8" s="125"/>
      <c r="XK8" s="125"/>
      <c r="XL8" s="125"/>
      <c r="XM8" s="125"/>
      <c r="XN8" s="125"/>
      <c r="XO8" s="125"/>
      <c r="XP8" s="125"/>
      <c r="XQ8" s="125"/>
      <c r="XR8" s="125"/>
      <c r="XS8" s="125"/>
      <c r="XT8" s="125"/>
      <c r="XU8" s="125"/>
      <c r="XV8" s="125"/>
      <c r="XW8" s="125"/>
      <c r="XX8" s="125"/>
      <c r="XY8" s="125"/>
      <c r="XZ8" s="125"/>
      <c r="YA8" s="125"/>
      <c r="YB8" s="125"/>
      <c r="YC8" s="125"/>
      <c r="YD8" s="125"/>
      <c r="YE8" s="125"/>
      <c r="YF8" s="125"/>
      <c r="YG8" s="125"/>
      <c r="YH8" s="125"/>
      <c r="YI8" s="125"/>
      <c r="YJ8" s="125"/>
      <c r="YK8" s="125"/>
      <c r="YL8" s="125"/>
      <c r="YM8" s="125"/>
      <c r="YN8" s="125"/>
      <c r="YO8" s="125"/>
      <c r="YP8" s="125"/>
      <c r="YQ8" s="125"/>
      <c r="YR8" s="125"/>
      <c r="YS8" s="125"/>
      <c r="YT8" s="125"/>
      <c r="YU8" s="125"/>
      <c r="YV8" s="125"/>
      <c r="YW8" s="125"/>
      <c r="YX8" s="125"/>
      <c r="YY8" s="125"/>
      <c r="YZ8" s="125"/>
      <c r="ZA8" s="125"/>
      <c r="ZB8" s="125"/>
      <c r="ZC8" s="125"/>
      <c r="ZD8" s="125"/>
      <c r="ZE8" s="125"/>
      <c r="ZF8" s="125"/>
      <c r="ZG8" s="125"/>
      <c r="ZH8" s="125"/>
      <c r="ZI8" s="125"/>
      <c r="ZJ8" s="125"/>
      <c r="ZK8" s="125"/>
      <c r="ZL8" s="125"/>
      <c r="ZM8" s="125"/>
      <c r="ZN8" s="125"/>
      <c r="ZO8" s="125"/>
      <c r="ZP8" s="125"/>
      <c r="ZQ8" s="125"/>
      <c r="ZR8" s="125"/>
      <c r="ZS8" s="125"/>
      <c r="ZT8" s="125"/>
      <c r="ZU8" s="125"/>
      <c r="ZV8" s="125"/>
      <c r="ZW8" s="125"/>
      <c r="ZX8" s="125"/>
      <c r="ZY8" s="125"/>
      <c r="ZZ8" s="125"/>
      <c r="AAA8" s="125"/>
      <c r="AAB8" s="125"/>
      <c r="AAC8" s="125"/>
      <c r="AAD8" s="125"/>
      <c r="AAE8" s="125"/>
      <c r="AAF8" s="125"/>
      <c r="AAG8" s="125"/>
      <c r="AAH8" s="125"/>
      <c r="AAI8" s="125"/>
      <c r="AAJ8" s="125"/>
      <c r="AAK8" s="125"/>
      <c r="AAL8" s="125"/>
      <c r="AAM8" s="125"/>
      <c r="AAN8" s="125"/>
      <c r="AAO8" s="125"/>
      <c r="AAP8" s="125"/>
      <c r="AAQ8" s="125"/>
      <c r="AAR8" s="125"/>
      <c r="AAS8" s="125"/>
      <c r="AAT8" s="125"/>
      <c r="AAU8" s="125"/>
      <c r="AAV8" s="125"/>
      <c r="AAW8" s="125"/>
      <c r="AAX8" s="125"/>
      <c r="AAY8" s="125"/>
      <c r="AAZ8" s="125"/>
      <c r="ABA8" s="125"/>
      <c r="ABB8" s="125"/>
      <c r="ABC8" s="125"/>
      <c r="ABD8" s="125"/>
      <c r="ABE8" s="125"/>
      <c r="ABF8" s="125"/>
      <c r="ABG8" s="125"/>
      <c r="ABH8" s="125"/>
      <c r="ABI8" s="125"/>
      <c r="ABJ8" s="125"/>
      <c r="ABK8" s="125"/>
      <c r="ABL8" s="125"/>
      <c r="ABM8" s="125"/>
      <c r="ABN8" s="125"/>
      <c r="ABO8" s="125"/>
      <c r="ABP8" s="125"/>
      <c r="ABQ8" s="125"/>
      <c r="ABR8" s="125"/>
      <c r="ABS8" s="125"/>
      <c r="ABT8" s="125"/>
      <c r="ABU8" s="125"/>
      <c r="ABV8" s="125"/>
      <c r="ABW8" s="125"/>
      <c r="ABX8" s="125"/>
      <c r="ABY8" s="125"/>
      <c r="ABZ8" s="125"/>
      <c r="ACA8" s="125"/>
      <c r="ACB8" s="125"/>
      <c r="ACC8" s="125"/>
      <c r="ACD8" s="125"/>
      <c r="ACE8" s="125"/>
      <c r="ACF8" s="125"/>
      <c r="ACG8" s="125"/>
      <c r="ACH8" s="125"/>
      <c r="ACI8" s="125"/>
      <c r="ACJ8" s="125"/>
      <c r="ACK8" s="125"/>
      <c r="ACL8" s="125"/>
      <c r="ACM8" s="125"/>
      <c r="ACN8" s="125"/>
      <c r="ACO8" s="125"/>
      <c r="ACP8" s="125"/>
      <c r="ACQ8" s="125"/>
      <c r="ACR8" s="125"/>
      <c r="ACS8" s="125"/>
      <c r="ACT8" s="125"/>
      <c r="ACU8" s="125"/>
      <c r="ACV8" s="125"/>
      <c r="ACW8" s="125"/>
      <c r="ACX8" s="125"/>
      <c r="ACY8" s="125"/>
      <c r="ACZ8" s="125"/>
      <c r="ADA8" s="125"/>
      <c r="ADB8" s="125"/>
      <c r="ADC8" s="125"/>
      <c r="ADD8" s="125"/>
      <c r="ADE8" s="125"/>
      <c r="ADF8" s="125"/>
      <c r="ADG8" s="125"/>
      <c r="ADH8" s="125"/>
      <c r="ADI8" s="125"/>
      <c r="ADJ8" s="125"/>
      <c r="ADK8" s="125"/>
      <c r="ADL8" s="125"/>
      <c r="ADM8" s="125"/>
      <c r="ADN8" s="125"/>
      <c r="ADO8" s="125"/>
      <c r="ADP8" s="125"/>
      <c r="ADQ8" s="125"/>
      <c r="ADR8" s="125"/>
      <c r="ADS8" s="125"/>
      <c r="ADT8" s="125"/>
      <c r="ADU8" s="125"/>
      <c r="ADV8" s="125"/>
      <c r="ADW8" s="125"/>
      <c r="ADX8" s="125"/>
      <c r="ADY8" s="125"/>
      <c r="ADZ8" s="125"/>
      <c r="AEA8" s="125"/>
      <c r="AEB8" s="125"/>
      <c r="AEC8" s="125"/>
      <c r="AED8" s="125"/>
      <c r="AEE8" s="125"/>
      <c r="AEF8" s="125"/>
      <c r="AEG8" s="125"/>
      <c r="AEH8" s="125"/>
      <c r="AEI8" s="125"/>
      <c r="AEJ8" s="125"/>
      <c r="AEK8" s="125"/>
      <c r="AEL8" s="125"/>
      <c r="AEM8" s="125"/>
      <c r="AEN8" s="125"/>
      <c r="AEO8" s="125"/>
      <c r="AEP8" s="125"/>
      <c r="AEQ8" s="125"/>
      <c r="AER8" s="125"/>
      <c r="AES8" s="125"/>
      <c r="AET8" s="125"/>
      <c r="AEU8" s="125"/>
      <c r="AEV8" s="125"/>
      <c r="AEW8" s="125"/>
      <c r="AEX8" s="125"/>
      <c r="AEY8" s="125"/>
      <c r="AEZ8" s="125"/>
      <c r="AFA8" s="125"/>
      <c r="AFB8" s="125"/>
      <c r="AFC8" s="125"/>
      <c r="AFD8" s="125"/>
      <c r="AFE8" s="125"/>
      <c r="AFF8" s="125"/>
      <c r="AFG8" s="125"/>
      <c r="AFH8" s="125"/>
      <c r="AFI8" s="125"/>
      <c r="AFJ8" s="125"/>
      <c r="AFK8" s="125"/>
      <c r="AFL8" s="125"/>
      <c r="AFM8" s="125"/>
      <c r="AFN8" s="125"/>
      <c r="AFO8" s="125"/>
      <c r="AFP8" s="125"/>
      <c r="AFQ8" s="125"/>
      <c r="AFR8" s="125"/>
      <c r="AFS8" s="125"/>
      <c r="AFT8" s="125"/>
      <c r="AFU8" s="125"/>
      <c r="AFV8" s="125"/>
      <c r="AFW8" s="125"/>
      <c r="AFX8" s="125"/>
      <c r="AFY8" s="125"/>
      <c r="AFZ8" s="125"/>
      <c r="AGA8" s="125"/>
      <c r="AGB8" s="125"/>
      <c r="AGC8" s="125"/>
      <c r="AGD8" s="125"/>
      <c r="AGE8" s="125"/>
      <c r="AGF8" s="125"/>
      <c r="AGG8" s="125"/>
      <c r="AGH8" s="125"/>
      <c r="AGI8" s="125"/>
      <c r="AGJ8" s="125"/>
      <c r="AGK8" s="125"/>
      <c r="AGL8" s="125"/>
      <c r="AGM8" s="125"/>
      <c r="AGN8" s="125"/>
      <c r="AGO8" s="125"/>
      <c r="AGP8" s="125"/>
      <c r="AGQ8" s="125"/>
      <c r="AGR8" s="125"/>
      <c r="AGS8" s="125"/>
      <c r="AGT8" s="125"/>
      <c r="AGU8" s="125"/>
      <c r="AGV8" s="125"/>
      <c r="AGW8" s="125"/>
      <c r="AGX8" s="125"/>
      <c r="AGY8" s="125"/>
      <c r="AGZ8" s="125"/>
      <c r="AHA8" s="125"/>
      <c r="AHB8" s="125"/>
      <c r="AHC8" s="125"/>
      <c r="AHD8" s="125"/>
      <c r="AHE8" s="125"/>
      <c r="AHF8" s="125"/>
      <c r="AHG8" s="125"/>
      <c r="AHH8" s="125"/>
      <c r="AHI8" s="125"/>
      <c r="AHJ8" s="125"/>
      <c r="AHK8" s="125"/>
      <c r="AHL8" s="125"/>
      <c r="AHM8" s="125"/>
      <c r="AHN8" s="125"/>
      <c r="AHO8" s="125"/>
      <c r="AHP8" s="125"/>
      <c r="AHQ8" s="125"/>
      <c r="AHR8" s="125"/>
      <c r="AHS8" s="125"/>
      <c r="AHT8" s="125"/>
      <c r="AHU8" s="125"/>
      <c r="AHV8" s="125"/>
      <c r="AHW8" s="125"/>
      <c r="AHX8" s="125"/>
      <c r="AHY8" s="125"/>
      <c r="AHZ8" s="125"/>
      <c r="AIA8" s="125"/>
      <c r="AIB8" s="125"/>
      <c r="AIC8" s="125"/>
      <c r="AID8" s="125"/>
      <c r="AIE8" s="125"/>
      <c r="AIF8" s="125"/>
      <c r="AIG8" s="125"/>
      <c r="AIH8" s="125"/>
      <c r="AII8" s="125"/>
      <c r="AIJ8" s="125"/>
      <c r="AIK8" s="125"/>
      <c r="AIL8" s="125"/>
      <c r="AIM8" s="125"/>
      <c r="AIN8" s="125"/>
      <c r="AIO8" s="125"/>
      <c r="AIP8" s="125"/>
      <c r="AIQ8" s="125"/>
      <c r="AIR8" s="125"/>
      <c r="AIS8" s="125"/>
      <c r="AIT8" s="125"/>
      <c r="AIU8" s="125"/>
      <c r="AIV8" s="125"/>
      <c r="AIW8" s="125"/>
      <c r="AIX8" s="125"/>
      <c r="AIY8" s="125"/>
      <c r="AIZ8" s="125"/>
      <c r="AJA8" s="125"/>
      <c r="AJB8" s="125"/>
      <c r="AJC8" s="125"/>
      <c r="AJD8" s="125"/>
      <c r="AJE8" s="125"/>
      <c r="AJF8" s="125"/>
      <c r="AJG8" s="125"/>
      <c r="AJH8" s="125"/>
      <c r="AJI8" s="125"/>
      <c r="AJJ8" s="125"/>
      <c r="AJK8" s="125"/>
      <c r="AJL8" s="125"/>
      <c r="AJM8" s="125"/>
      <c r="AJN8" s="125"/>
      <c r="AJO8" s="125"/>
      <c r="AJP8" s="125"/>
      <c r="AJQ8" s="125"/>
      <c r="AJR8" s="125"/>
      <c r="AJS8" s="125"/>
      <c r="AJT8" s="125"/>
      <c r="AJU8" s="125"/>
      <c r="AJV8" s="125"/>
      <c r="AJW8" s="125"/>
      <c r="AJX8" s="125"/>
      <c r="AJY8" s="125"/>
      <c r="AJZ8" s="125"/>
      <c r="AKA8" s="125"/>
      <c r="AKB8" s="125"/>
      <c r="AKC8" s="125"/>
      <c r="AKD8" s="125"/>
      <c r="AKE8" s="125"/>
      <c r="AKF8" s="125"/>
      <c r="AKG8" s="125"/>
      <c r="AKH8" s="125"/>
      <c r="AKI8" s="125"/>
      <c r="AKJ8" s="125"/>
      <c r="AKK8" s="125"/>
      <c r="AKL8" s="125"/>
      <c r="AKM8" s="125"/>
      <c r="AKN8" s="125"/>
      <c r="AKO8" s="125"/>
      <c r="AKP8" s="125"/>
      <c r="AKQ8" s="125"/>
      <c r="AKR8" s="125"/>
      <c r="AKS8" s="125"/>
      <c r="AKT8" s="125"/>
      <c r="AKU8" s="125"/>
      <c r="AKV8" s="125"/>
      <c r="AKW8" s="125"/>
      <c r="AKX8" s="125"/>
      <c r="AKY8" s="125"/>
      <c r="AKZ8" s="125"/>
      <c r="ALA8" s="125"/>
      <c r="ALB8" s="125"/>
      <c r="ALC8" s="125"/>
      <c r="ALD8" s="125"/>
      <c r="ALE8" s="125"/>
      <c r="ALF8" s="125"/>
      <c r="ALG8" s="125"/>
      <c r="ALH8" s="125"/>
      <c r="ALI8" s="125"/>
      <c r="ALJ8" s="125"/>
      <c r="ALK8" s="125"/>
      <c r="ALL8" s="125"/>
      <c r="ALM8" s="125"/>
      <c r="ALN8" s="125"/>
      <c r="ALO8" s="125"/>
      <c r="ALP8" s="125"/>
      <c r="ALQ8" s="125"/>
      <c r="ALR8" s="125"/>
      <c r="ALS8" s="125"/>
      <c r="ALT8" s="125"/>
      <c r="ALU8" s="125"/>
      <c r="ALV8" s="125"/>
      <c r="ALW8" s="125"/>
      <c r="ALX8" s="125"/>
      <c r="ALY8" s="125"/>
      <c r="ALZ8" s="125"/>
      <c r="AMA8" s="125"/>
      <c r="AMB8" s="125"/>
      <c r="AMC8" s="125"/>
      <c r="AMD8" s="125"/>
      <c r="AME8" s="125"/>
      <c r="AMF8" s="125"/>
      <c r="AMG8" s="125"/>
      <c r="AMH8" s="125"/>
      <c r="AMI8" s="125"/>
      <c r="AMJ8" s="125"/>
    </row>
    <row r="9" spans="1:1024" customFormat="1" ht="17.399999999999999">
      <c r="A9" t="s">
        <v>257</v>
      </c>
      <c r="B9" s="366" t="s">
        <v>258</v>
      </c>
      <c r="C9" s="183"/>
      <c r="D9" s="365">
        <f>SLOPE('USA Ret'!C43:C294,'USA Ret'!$B$43:$B$294)</f>
        <v>1.3849451152646268</v>
      </c>
      <c r="E9" s="365">
        <f>SLOPE('USA Ret'!D43:D294,'USA Ret'!$B$43:$B$294)</f>
        <v>1.0986703258203621</v>
      </c>
      <c r="F9" s="365">
        <f>SLOPE('USA Ret'!E43:E294,'USA Ret'!$B$43:$B$294)</f>
        <v>1.1338606291769715</v>
      </c>
      <c r="G9" s="365">
        <f>SLOPE('USA Ret'!G43:G294,'USA Ret'!$F$43:$F$294)</f>
        <v>0.83817186584456083</v>
      </c>
      <c r="H9" s="365">
        <f>SLOPE('USA Ret'!H43:H294,'USA Ret'!$F$43:$F$294)</f>
        <v>0.90492595583700608</v>
      </c>
      <c r="I9" s="365">
        <f>SLOPE('USA Ret'!I43:I294,'USA Ret'!$F$43:$F$294)</f>
        <v>0.82531713023114428</v>
      </c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5"/>
      <c r="OS9" s="125"/>
      <c r="OT9" s="125"/>
      <c r="OU9" s="125"/>
      <c r="OV9" s="125"/>
      <c r="OW9" s="125"/>
      <c r="OX9" s="125"/>
      <c r="OY9" s="125"/>
      <c r="OZ9" s="125"/>
      <c r="PA9" s="125"/>
      <c r="PB9" s="125"/>
      <c r="PC9" s="125"/>
      <c r="PD9" s="125"/>
      <c r="PE9" s="125"/>
      <c r="PF9" s="125"/>
      <c r="PG9" s="125"/>
      <c r="PH9" s="125"/>
      <c r="PI9" s="125"/>
      <c r="PJ9" s="125"/>
      <c r="PK9" s="125"/>
      <c r="PL9" s="125"/>
      <c r="PM9" s="125"/>
      <c r="PN9" s="125"/>
      <c r="PO9" s="125"/>
      <c r="PP9" s="125"/>
      <c r="PQ9" s="125"/>
      <c r="PR9" s="125"/>
      <c r="PS9" s="125"/>
      <c r="PT9" s="125"/>
      <c r="PU9" s="125"/>
      <c r="PV9" s="125"/>
      <c r="PW9" s="125"/>
      <c r="PX9" s="125"/>
      <c r="PY9" s="125"/>
      <c r="PZ9" s="125"/>
      <c r="QA9" s="125"/>
      <c r="QB9" s="125"/>
      <c r="QC9" s="125"/>
      <c r="QD9" s="125"/>
      <c r="QE9" s="125"/>
      <c r="QF9" s="125"/>
      <c r="QG9" s="125"/>
      <c r="QH9" s="125"/>
      <c r="QI9" s="125"/>
      <c r="QJ9" s="125"/>
      <c r="QK9" s="125"/>
      <c r="QL9" s="125"/>
      <c r="QM9" s="125"/>
      <c r="QN9" s="125"/>
      <c r="QO9" s="125"/>
      <c r="QP9" s="125"/>
      <c r="QQ9" s="125"/>
      <c r="QR9" s="125"/>
      <c r="QS9" s="125"/>
      <c r="QT9" s="125"/>
      <c r="QU9" s="125"/>
      <c r="QV9" s="125"/>
      <c r="QW9" s="125"/>
      <c r="QX9" s="125"/>
      <c r="QY9" s="125"/>
      <c r="QZ9" s="125"/>
      <c r="RA9" s="125"/>
      <c r="RB9" s="125"/>
      <c r="RC9" s="125"/>
      <c r="RD9" s="125"/>
      <c r="RE9" s="125"/>
      <c r="RF9" s="125"/>
      <c r="RG9" s="125"/>
      <c r="RH9" s="125"/>
      <c r="RI9" s="125"/>
      <c r="RJ9" s="125"/>
      <c r="RK9" s="125"/>
      <c r="RL9" s="125"/>
      <c r="RM9" s="125"/>
      <c r="RN9" s="125"/>
      <c r="RO9" s="125"/>
      <c r="RP9" s="125"/>
      <c r="RQ9" s="125"/>
      <c r="RR9" s="125"/>
      <c r="RS9" s="125"/>
      <c r="RT9" s="125"/>
      <c r="RU9" s="125"/>
      <c r="RV9" s="125"/>
      <c r="RW9" s="125"/>
      <c r="RX9" s="125"/>
      <c r="RY9" s="125"/>
      <c r="RZ9" s="125"/>
      <c r="SA9" s="125"/>
      <c r="SB9" s="125"/>
      <c r="SC9" s="125"/>
      <c r="SD9" s="125"/>
      <c r="SE9" s="125"/>
      <c r="SF9" s="125"/>
      <c r="SG9" s="125"/>
      <c r="SH9" s="125"/>
      <c r="SI9" s="125"/>
      <c r="SJ9" s="125"/>
      <c r="SK9" s="125"/>
      <c r="SL9" s="125"/>
      <c r="SM9" s="125"/>
      <c r="SN9" s="125"/>
      <c r="SO9" s="125"/>
      <c r="SP9" s="125"/>
      <c r="SQ9" s="125"/>
      <c r="SR9" s="125"/>
      <c r="SS9" s="125"/>
      <c r="ST9" s="125"/>
      <c r="SU9" s="125"/>
      <c r="SV9" s="125"/>
      <c r="SW9" s="125"/>
      <c r="SX9" s="125"/>
      <c r="SY9" s="125"/>
      <c r="SZ9" s="125"/>
      <c r="TA9" s="125"/>
      <c r="TB9" s="125"/>
      <c r="TC9" s="125"/>
      <c r="TD9" s="125"/>
      <c r="TE9" s="125"/>
      <c r="TF9" s="125"/>
      <c r="TG9" s="125"/>
      <c r="TH9" s="125"/>
      <c r="TI9" s="125"/>
      <c r="TJ9" s="125"/>
      <c r="TK9" s="125"/>
      <c r="TL9" s="125"/>
      <c r="TM9" s="125"/>
      <c r="TN9" s="125"/>
      <c r="TO9" s="125"/>
      <c r="TP9" s="125"/>
      <c r="TQ9" s="125"/>
      <c r="TR9" s="125"/>
      <c r="TS9" s="125"/>
      <c r="TT9" s="125"/>
      <c r="TU9" s="125"/>
      <c r="TV9" s="125"/>
      <c r="TW9" s="125"/>
      <c r="TX9" s="125"/>
      <c r="TY9" s="125"/>
      <c r="TZ9" s="125"/>
      <c r="UA9" s="125"/>
      <c r="UB9" s="125"/>
      <c r="UC9" s="125"/>
      <c r="UD9" s="125"/>
      <c r="UE9" s="125"/>
      <c r="UF9" s="125"/>
      <c r="UG9" s="125"/>
      <c r="UH9" s="125"/>
      <c r="UI9" s="125"/>
      <c r="UJ9" s="125"/>
      <c r="UK9" s="125"/>
      <c r="UL9" s="125"/>
      <c r="UM9" s="125"/>
      <c r="UN9" s="125"/>
      <c r="UO9" s="125"/>
      <c r="UP9" s="125"/>
      <c r="UQ9" s="125"/>
      <c r="UR9" s="125"/>
      <c r="US9" s="125"/>
      <c r="UT9" s="125"/>
      <c r="UU9" s="125"/>
      <c r="UV9" s="125"/>
      <c r="UW9" s="125"/>
      <c r="UX9" s="125"/>
      <c r="UY9" s="125"/>
      <c r="UZ9" s="125"/>
      <c r="VA9" s="125"/>
      <c r="VB9" s="125"/>
      <c r="VC9" s="125"/>
      <c r="VD9" s="125"/>
      <c r="VE9" s="125"/>
      <c r="VF9" s="125"/>
      <c r="VG9" s="125"/>
      <c r="VH9" s="125"/>
      <c r="VI9" s="125"/>
      <c r="VJ9" s="125"/>
      <c r="VK9" s="125"/>
      <c r="VL9" s="125"/>
      <c r="VM9" s="125"/>
      <c r="VN9" s="125"/>
      <c r="VO9" s="125"/>
      <c r="VP9" s="125"/>
      <c r="VQ9" s="125"/>
      <c r="VR9" s="125"/>
      <c r="VS9" s="125"/>
      <c r="VT9" s="125"/>
      <c r="VU9" s="125"/>
      <c r="VV9" s="125"/>
      <c r="VW9" s="125"/>
      <c r="VX9" s="125"/>
      <c r="VY9" s="125"/>
      <c r="VZ9" s="125"/>
      <c r="WA9" s="125"/>
      <c r="WB9" s="125"/>
      <c r="WC9" s="125"/>
      <c r="WD9" s="125"/>
      <c r="WE9" s="125"/>
      <c r="WF9" s="125"/>
      <c r="WG9" s="125"/>
      <c r="WH9" s="125"/>
      <c r="WI9" s="125"/>
      <c r="WJ9" s="125"/>
      <c r="WK9" s="125"/>
      <c r="WL9" s="125"/>
      <c r="WM9" s="125"/>
      <c r="WN9" s="125"/>
      <c r="WO9" s="125"/>
      <c r="WP9" s="125"/>
      <c r="WQ9" s="125"/>
      <c r="WR9" s="125"/>
      <c r="WS9" s="125"/>
      <c r="WT9" s="125"/>
      <c r="WU9" s="125"/>
      <c r="WV9" s="125"/>
      <c r="WW9" s="125"/>
      <c r="WX9" s="125"/>
      <c r="WY9" s="125"/>
      <c r="WZ9" s="125"/>
      <c r="XA9" s="125"/>
      <c r="XB9" s="125"/>
      <c r="XC9" s="125"/>
      <c r="XD9" s="125"/>
      <c r="XE9" s="125"/>
      <c r="XF9" s="125"/>
      <c r="XG9" s="125"/>
      <c r="XH9" s="125"/>
      <c r="XI9" s="125"/>
      <c r="XJ9" s="125"/>
      <c r="XK9" s="125"/>
      <c r="XL9" s="125"/>
      <c r="XM9" s="125"/>
      <c r="XN9" s="125"/>
      <c r="XO9" s="125"/>
      <c r="XP9" s="125"/>
      <c r="XQ9" s="125"/>
      <c r="XR9" s="125"/>
      <c r="XS9" s="125"/>
      <c r="XT9" s="125"/>
      <c r="XU9" s="125"/>
      <c r="XV9" s="125"/>
      <c r="XW9" s="125"/>
      <c r="XX9" s="125"/>
      <c r="XY9" s="125"/>
      <c r="XZ9" s="125"/>
      <c r="YA9" s="125"/>
      <c r="YB9" s="125"/>
      <c r="YC9" s="125"/>
      <c r="YD9" s="125"/>
      <c r="YE9" s="125"/>
      <c r="YF9" s="125"/>
      <c r="YG9" s="125"/>
      <c r="YH9" s="125"/>
      <c r="YI9" s="125"/>
      <c r="YJ9" s="125"/>
      <c r="YK9" s="125"/>
      <c r="YL9" s="125"/>
      <c r="YM9" s="125"/>
      <c r="YN9" s="125"/>
      <c r="YO9" s="125"/>
      <c r="YP9" s="125"/>
      <c r="YQ9" s="125"/>
      <c r="YR9" s="125"/>
      <c r="YS9" s="125"/>
      <c r="YT9" s="125"/>
      <c r="YU9" s="125"/>
      <c r="YV9" s="125"/>
      <c r="YW9" s="125"/>
      <c r="YX9" s="125"/>
      <c r="YY9" s="125"/>
      <c r="YZ9" s="125"/>
      <c r="ZA9" s="125"/>
      <c r="ZB9" s="125"/>
      <c r="ZC9" s="125"/>
      <c r="ZD9" s="125"/>
      <c r="ZE9" s="125"/>
      <c r="ZF9" s="125"/>
      <c r="ZG9" s="125"/>
      <c r="ZH9" s="125"/>
      <c r="ZI9" s="125"/>
      <c r="ZJ9" s="125"/>
      <c r="ZK9" s="125"/>
      <c r="ZL9" s="125"/>
      <c r="ZM9" s="125"/>
      <c r="ZN9" s="125"/>
      <c r="ZO9" s="125"/>
      <c r="ZP9" s="125"/>
      <c r="ZQ9" s="125"/>
      <c r="ZR9" s="125"/>
      <c r="ZS9" s="125"/>
      <c r="ZT9" s="125"/>
      <c r="ZU9" s="125"/>
      <c r="ZV9" s="125"/>
      <c r="ZW9" s="125"/>
      <c r="ZX9" s="125"/>
      <c r="ZY9" s="125"/>
      <c r="ZZ9" s="125"/>
      <c r="AAA9" s="125"/>
      <c r="AAB9" s="125"/>
      <c r="AAC9" s="125"/>
      <c r="AAD9" s="125"/>
      <c r="AAE9" s="125"/>
      <c r="AAF9" s="125"/>
      <c r="AAG9" s="125"/>
      <c r="AAH9" s="125"/>
      <c r="AAI9" s="125"/>
      <c r="AAJ9" s="125"/>
      <c r="AAK9" s="125"/>
      <c r="AAL9" s="125"/>
      <c r="AAM9" s="125"/>
      <c r="AAN9" s="125"/>
      <c r="AAO9" s="125"/>
      <c r="AAP9" s="125"/>
      <c r="AAQ9" s="125"/>
      <c r="AAR9" s="125"/>
      <c r="AAS9" s="125"/>
      <c r="AAT9" s="125"/>
      <c r="AAU9" s="125"/>
      <c r="AAV9" s="125"/>
      <c r="AAW9" s="125"/>
      <c r="AAX9" s="125"/>
      <c r="AAY9" s="125"/>
      <c r="AAZ9" s="125"/>
      <c r="ABA9" s="125"/>
      <c r="ABB9" s="125"/>
      <c r="ABC9" s="125"/>
      <c r="ABD9" s="125"/>
      <c r="ABE9" s="125"/>
      <c r="ABF9" s="125"/>
      <c r="ABG9" s="125"/>
      <c r="ABH9" s="125"/>
      <c r="ABI9" s="125"/>
      <c r="ABJ9" s="125"/>
      <c r="ABK9" s="125"/>
      <c r="ABL9" s="125"/>
      <c r="ABM9" s="125"/>
      <c r="ABN9" s="125"/>
      <c r="ABO9" s="125"/>
      <c r="ABP9" s="125"/>
      <c r="ABQ9" s="125"/>
      <c r="ABR9" s="125"/>
      <c r="ABS9" s="125"/>
      <c r="ABT9" s="125"/>
      <c r="ABU9" s="125"/>
      <c r="ABV9" s="125"/>
      <c r="ABW9" s="125"/>
      <c r="ABX9" s="125"/>
      <c r="ABY9" s="125"/>
      <c r="ABZ9" s="125"/>
      <c r="ACA9" s="125"/>
      <c r="ACB9" s="125"/>
      <c r="ACC9" s="125"/>
      <c r="ACD9" s="125"/>
      <c r="ACE9" s="125"/>
      <c r="ACF9" s="125"/>
      <c r="ACG9" s="125"/>
      <c r="ACH9" s="125"/>
      <c r="ACI9" s="125"/>
      <c r="ACJ9" s="125"/>
      <c r="ACK9" s="125"/>
      <c r="ACL9" s="125"/>
      <c r="ACM9" s="125"/>
      <c r="ACN9" s="125"/>
      <c r="ACO9" s="125"/>
      <c r="ACP9" s="125"/>
      <c r="ACQ9" s="125"/>
      <c r="ACR9" s="125"/>
      <c r="ACS9" s="125"/>
      <c r="ACT9" s="125"/>
      <c r="ACU9" s="125"/>
      <c r="ACV9" s="125"/>
      <c r="ACW9" s="125"/>
      <c r="ACX9" s="125"/>
      <c r="ACY9" s="125"/>
      <c r="ACZ9" s="125"/>
      <c r="ADA9" s="125"/>
      <c r="ADB9" s="125"/>
      <c r="ADC9" s="125"/>
      <c r="ADD9" s="125"/>
      <c r="ADE9" s="125"/>
      <c r="ADF9" s="125"/>
      <c r="ADG9" s="125"/>
      <c r="ADH9" s="125"/>
      <c r="ADI9" s="125"/>
      <c r="ADJ9" s="125"/>
      <c r="ADK9" s="125"/>
      <c r="ADL9" s="125"/>
      <c r="ADM9" s="125"/>
      <c r="ADN9" s="125"/>
      <c r="ADO9" s="125"/>
      <c r="ADP9" s="125"/>
      <c r="ADQ9" s="125"/>
      <c r="ADR9" s="125"/>
      <c r="ADS9" s="125"/>
      <c r="ADT9" s="125"/>
      <c r="ADU9" s="125"/>
      <c r="ADV9" s="125"/>
      <c r="ADW9" s="125"/>
      <c r="ADX9" s="125"/>
      <c r="ADY9" s="125"/>
      <c r="ADZ9" s="125"/>
      <c r="AEA9" s="125"/>
      <c r="AEB9" s="125"/>
      <c r="AEC9" s="125"/>
      <c r="AED9" s="125"/>
      <c r="AEE9" s="125"/>
      <c r="AEF9" s="125"/>
      <c r="AEG9" s="125"/>
      <c r="AEH9" s="125"/>
      <c r="AEI9" s="125"/>
      <c r="AEJ9" s="125"/>
      <c r="AEK9" s="125"/>
      <c r="AEL9" s="125"/>
      <c r="AEM9" s="125"/>
      <c r="AEN9" s="125"/>
      <c r="AEO9" s="125"/>
      <c r="AEP9" s="125"/>
      <c r="AEQ9" s="125"/>
      <c r="AER9" s="125"/>
      <c r="AES9" s="125"/>
      <c r="AET9" s="125"/>
      <c r="AEU9" s="125"/>
      <c r="AEV9" s="125"/>
      <c r="AEW9" s="125"/>
      <c r="AEX9" s="125"/>
      <c r="AEY9" s="125"/>
      <c r="AEZ9" s="125"/>
      <c r="AFA9" s="125"/>
      <c r="AFB9" s="125"/>
      <c r="AFC9" s="125"/>
      <c r="AFD9" s="125"/>
      <c r="AFE9" s="125"/>
      <c r="AFF9" s="125"/>
      <c r="AFG9" s="125"/>
      <c r="AFH9" s="125"/>
      <c r="AFI9" s="125"/>
      <c r="AFJ9" s="125"/>
      <c r="AFK9" s="125"/>
      <c r="AFL9" s="125"/>
      <c r="AFM9" s="125"/>
      <c r="AFN9" s="125"/>
      <c r="AFO9" s="125"/>
      <c r="AFP9" s="125"/>
      <c r="AFQ9" s="125"/>
      <c r="AFR9" s="125"/>
      <c r="AFS9" s="125"/>
      <c r="AFT9" s="125"/>
      <c r="AFU9" s="125"/>
      <c r="AFV9" s="125"/>
      <c r="AFW9" s="125"/>
      <c r="AFX9" s="125"/>
      <c r="AFY9" s="125"/>
      <c r="AFZ9" s="125"/>
      <c r="AGA9" s="125"/>
      <c r="AGB9" s="125"/>
      <c r="AGC9" s="125"/>
      <c r="AGD9" s="125"/>
      <c r="AGE9" s="125"/>
      <c r="AGF9" s="125"/>
      <c r="AGG9" s="125"/>
      <c r="AGH9" s="125"/>
      <c r="AGI9" s="125"/>
      <c r="AGJ9" s="125"/>
      <c r="AGK9" s="125"/>
      <c r="AGL9" s="125"/>
      <c r="AGM9" s="125"/>
      <c r="AGN9" s="125"/>
      <c r="AGO9" s="125"/>
      <c r="AGP9" s="125"/>
      <c r="AGQ9" s="125"/>
      <c r="AGR9" s="125"/>
      <c r="AGS9" s="125"/>
      <c r="AGT9" s="125"/>
      <c r="AGU9" s="125"/>
      <c r="AGV9" s="125"/>
      <c r="AGW9" s="125"/>
      <c r="AGX9" s="125"/>
      <c r="AGY9" s="125"/>
      <c r="AGZ9" s="125"/>
      <c r="AHA9" s="125"/>
      <c r="AHB9" s="125"/>
      <c r="AHC9" s="125"/>
      <c r="AHD9" s="125"/>
      <c r="AHE9" s="125"/>
      <c r="AHF9" s="125"/>
      <c r="AHG9" s="125"/>
      <c r="AHH9" s="125"/>
      <c r="AHI9" s="125"/>
      <c r="AHJ9" s="125"/>
      <c r="AHK9" s="125"/>
      <c r="AHL9" s="125"/>
      <c r="AHM9" s="125"/>
      <c r="AHN9" s="125"/>
      <c r="AHO9" s="125"/>
      <c r="AHP9" s="125"/>
      <c r="AHQ9" s="125"/>
      <c r="AHR9" s="125"/>
      <c r="AHS9" s="125"/>
      <c r="AHT9" s="125"/>
      <c r="AHU9" s="125"/>
      <c r="AHV9" s="125"/>
      <c r="AHW9" s="125"/>
      <c r="AHX9" s="125"/>
      <c r="AHY9" s="125"/>
      <c r="AHZ9" s="125"/>
      <c r="AIA9" s="125"/>
      <c r="AIB9" s="125"/>
      <c r="AIC9" s="125"/>
      <c r="AID9" s="125"/>
      <c r="AIE9" s="125"/>
      <c r="AIF9" s="125"/>
      <c r="AIG9" s="125"/>
      <c r="AIH9" s="125"/>
      <c r="AII9" s="125"/>
      <c r="AIJ9" s="125"/>
      <c r="AIK9" s="125"/>
      <c r="AIL9" s="125"/>
      <c r="AIM9" s="125"/>
      <c r="AIN9" s="125"/>
      <c r="AIO9" s="125"/>
      <c r="AIP9" s="125"/>
      <c r="AIQ9" s="125"/>
      <c r="AIR9" s="125"/>
      <c r="AIS9" s="125"/>
      <c r="AIT9" s="125"/>
      <c r="AIU9" s="125"/>
      <c r="AIV9" s="125"/>
      <c r="AIW9" s="125"/>
      <c r="AIX9" s="125"/>
      <c r="AIY9" s="125"/>
      <c r="AIZ9" s="125"/>
      <c r="AJA9" s="125"/>
      <c r="AJB9" s="125"/>
      <c r="AJC9" s="125"/>
      <c r="AJD9" s="125"/>
      <c r="AJE9" s="125"/>
      <c r="AJF9" s="125"/>
      <c r="AJG9" s="125"/>
      <c r="AJH9" s="125"/>
      <c r="AJI9" s="125"/>
      <c r="AJJ9" s="125"/>
      <c r="AJK9" s="125"/>
      <c r="AJL9" s="125"/>
      <c r="AJM9" s="125"/>
      <c r="AJN9" s="125"/>
      <c r="AJO9" s="125"/>
      <c r="AJP9" s="125"/>
      <c r="AJQ9" s="125"/>
      <c r="AJR9" s="125"/>
      <c r="AJS9" s="125"/>
      <c r="AJT9" s="125"/>
      <c r="AJU9" s="125"/>
      <c r="AJV9" s="125"/>
      <c r="AJW9" s="125"/>
      <c r="AJX9" s="125"/>
      <c r="AJY9" s="125"/>
      <c r="AJZ9" s="125"/>
      <c r="AKA9" s="125"/>
      <c r="AKB9" s="125"/>
      <c r="AKC9" s="125"/>
      <c r="AKD9" s="125"/>
      <c r="AKE9" s="125"/>
      <c r="AKF9" s="125"/>
      <c r="AKG9" s="125"/>
      <c r="AKH9" s="125"/>
      <c r="AKI9" s="125"/>
      <c r="AKJ9" s="125"/>
      <c r="AKK9" s="125"/>
      <c r="AKL9" s="125"/>
      <c r="AKM9" s="125"/>
      <c r="AKN9" s="125"/>
      <c r="AKO9" s="125"/>
      <c r="AKP9" s="125"/>
      <c r="AKQ9" s="125"/>
      <c r="AKR9" s="125"/>
      <c r="AKS9" s="125"/>
      <c r="AKT9" s="125"/>
      <c r="AKU9" s="125"/>
      <c r="AKV9" s="125"/>
      <c r="AKW9" s="125"/>
      <c r="AKX9" s="125"/>
      <c r="AKY9" s="125"/>
      <c r="AKZ9" s="125"/>
      <c r="ALA9" s="125"/>
      <c r="ALB9" s="125"/>
      <c r="ALC9" s="125"/>
      <c r="ALD9" s="125"/>
      <c r="ALE9" s="125"/>
      <c r="ALF9" s="125"/>
      <c r="ALG9" s="125"/>
      <c r="ALH9" s="125"/>
      <c r="ALI9" s="125"/>
      <c r="ALJ9" s="125"/>
      <c r="ALK9" s="125"/>
      <c r="ALL9" s="125"/>
      <c r="ALM9" s="125"/>
      <c r="ALN9" s="125"/>
      <c r="ALO9" s="125"/>
      <c r="ALP9" s="125"/>
      <c r="ALQ9" s="125"/>
      <c r="ALR9" s="125"/>
      <c r="ALS9" s="125"/>
      <c r="ALT9" s="125"/>
      <c r="ALU9" s="125"/>
      <c r="ALV9" s="125"/>
      <c r="ALW9" s="125"/>
      <c r="ALX9" s="125"/>
      <c r="ALY9" s="125"/>
      <c r="ALZ9" s="125"/>
      <c r="AMA9" s="125"/>
      <c r="AMB9" s="125"/>
      <c r="AMC9" s="125"/>
      <c r="AMD9" s="125"/>
      <c r="AME9" s="125"/>
      <c r="AMF9" s="125"/>
      <c r="AMG9" s="125"/>
      <c r="AMH9" s="125"/>
      <c r="AMI9" s="125"/>
      <c r="AMJ9" s="125"/>
    </row>
    <row r="10" spans="1:1024" customFormat="1" ht="17.399999999999999">
      <c r="B10" s="216"/>
      <c r="C10" s="183"/>
      <c r="D10" s="219"/>
      <c r="E10" s="219"/>
      <c r="F10" s="219"/>
      <c r="G10" s="219"/>
      <c r="H10" s="219"/>
      <c r="I10" s="219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5"/>
      <c r="OS10" s="125"/>
      <c r="OT10" s="125"/>
      <c r="OU10" s="125"/>
      <c r="OV10" s="125"/>
      <c r="OW10" s="125"/>
      <c r="OX10" s="125"/>
      <c r="OY10" s="125"/>
      <c r="OZ10" s="125"/>
      <c r="PA10" s="125"/>
      <c r="PB10" s="125"/>
      <c r="PC10" s="125"/>
      <c r="PD10" s="125"/>
      <c r="PE10" s="125"/>
      <c r="PF10" s="125"/>
      <c r="PG10" s="125"/>
      <c r="PH10" s="125"/>
      <c r="PI10" s="125"/>
      <c r="PJ10" s="125"/>
      <c r="PK10" s="125"/>
      <c r="PL10" s="125"/>
      <c r="PM10" s="125"/>
      <c r="PN10" s="125"/>
      <c r="PO10" s="125"/>
      <c r="PP10" s="125"/>
      <c r="PQ10" s="125"/>
      <c r="PR10" s="125"/>
      <c r="PS10" s="125"/>
      <c r="PT10" s="125"/>
      <c r="PU10" s="125"/>
      <c r="PV10" s="125"/>
      <c r="PW10" s="125"/>
      <c r="PX10" s="125"/>
      <c r="PY10" s="125"/>
      <c r="PZ10" s="125"/>
      <c r="QA10" s="125"/>
      <c r="QB10" s="125"/>
      <c r="QC10" s="125"/>
      <c r="QD10" s="125"/>
      <c r="QE10" s="125"/>
      <c r="QF10" s="125"/>
      <c r="QG10" s="125"/>
      <c r="QH10" s="125"/>
      <c r="QI10" s="125"/>
      <c r="QJ10" s="125"/>
      <c r="QK10" s="125"/>
      <c r="QL10" s="125"/>
      <c r="QM10" s="125"/>
      <c r="QN10" s="125"/>
      <c r="QO10" s="125"/>
      <c r="QP10" s="125"/>
      <c r="QQ10" s="125"/>
      <c r="QR10" s="125"/>
      <c r="QS10" s="125"/>
      <c r="QT10" s="125"/>
      <c r="QU10" s="125"/>
      <c r="QV10" s="125"/>
      <c r="QW10" s="125"/>
      <c r="QX10" s="125"/>
      <c r="QY10" s="125"/>
      <c r="QZ10" s="125"/>
      <c r="RA10" s="125"/>
      <c r="RB10" s="125"/>
      <c r="RC10" s="125"/>
      <c r="RD10" s="125"/>
      <c r="RE10" s="125"/>
      <c r="RF10" s="125"/>
      <c r="RG10" s="125"/>
      <c r="RH10" s="125"/>
      <c r="RI10" s="125"/>
      <c r="RJ10" s="125"/>
      <c r="RK10" s="125"/>
      <c r="RL10" s="125"/>
      <c r="RM10" s="125"/>
      <c r="RN10" s="125"/>
      <c r="RO10" s="125"/>
      <c r="RP10" s="125"/>
      <c r="RQ10" s="125"/>
      <c r="RR10" s="125"/>
      <c r="RS10" s="125"/>
      <c r="RT10" s="125"/>
      <c r="RU10" s="125"/>
      <c r="RV10" s="125"/>
      <c r="RW10" s="125"/>
      <c r="RX10" s="125"/>
      <c r="RY10" s="125"/>
      <c r="RZ10" s="125"/>
      <c r="SA10" s="125"/>
      <c r="SB10" s="125"/>
      <c r="SC10" s="125"/>
      <c r="SD10" s="125"/>
      <c r="SE10" s="125"/>
      <c r="SF10" s="125"/>
      <c r="SG10" s="125"/>
      <c r="SH10" s="125"/>
      <c r="SI10" s="125"/>
      <c r="SJ10" s="125"/>
      <c r="SK10" s="125"/>
      <c r="SL10" s="125"/>
      <c r="SM10" s="125"/>
      <c r="SN10" s="125"/>
      <c r="SO10" s="125"/>
      <c r="SP10" s="125"/>
      <c r="SQ10" s="125"/>
      <c r="SR10" s="125"/>
      <c r="SS10" s="125"/>
      <c r="ST10" s="125"/>
      <c r="SU10" s="125"/>
      <c r="SV10" s="125"/>
      <c r="SW10" s="125"/>
      <c r="SX10" s="125"/>
      <c r="SY10" s="125"/>
      <c r="SZ10" s="125"/>
      <c r="TA10" s="125"/>
      <c r="TB10" s="125"/>
      <c r="TC10" s="125"/>
      <c r="TD10" s="125"/>
      <c r="TE10" s="125"/>
      <c r="TF10" s="125"/>
      <c r="TG10" s="125"/>
      <c r="TH10" s="125"/>
      <c r="TI10" s="125"/>
      <c r="TJ10" s="125"/>
      <c r="TK10" s="125"/>
      <c r="TL10" s="125"/>
      <c r="TM10" s="125"/>
      <c r="TN10" s="125"/>
      <c r="TO10" s="125"/>
      <c r="TP10" s="125"/>
      <c r="TQ10" s="125"/>
      <c r="TR10" s="125"/>
      <c r="TS10" s="125"/>
      <c r="TT10" s="125"/>
      <c r="TU10" s="125"/>
      <c r="TV10" s="125"/>
      <c r="TW10" s="125"/>
      <c r="TX10" s="125"/>
      <c r="TY10" s="125"/>
      <c r="TZ10" s="125"/>
      <c r="UA10" s="125"/>
      <c r="UB10" s="125"/>
      <c r="UC10" s="125"/>
      <c r="UD10" s="125"/>
      <c r="UE10" s="125"/>
      <c r="UF10" s="125"/>
      <c r="UG10" s="125"/>
      <c r="UH10" s="125"/>
      <c r="UI10" s="125"/>
      <c r="UJ10" s="125"/>
      <c r="UK10" s="125"/>
      <c r="UL10" s="125"/>
      <c r="UM10" s="125"/>
      <c r="UN10" s="125"/>
      <c r="UO10" s="125"/>
      <c r="UP10" s="125"/>
      <c r="UQ10" s="125"/>
      <c r="UR10" s="125"/>
      <c r="US10" s="125"/>
      <c r="UT10" s="125"/>
      <c r="UU10" s="125"/>
      <c r="UV10" s="125"/>
      <c r="UW10" s="125"/>
      <c r="UX10" s="125"/>
      <c r="UY10" s="125"/>
      <c r="UZ10" s="125"/>
      <c r="VA10" s="125"/>
      <c r="VB10" s="125"/>
      <c r="VC10" s="125"/>
      <c r="VD10" s="125"/>
      <c r="VE10" s="125"/>
      <c r="VF10" s="125"/>
      <c r="VG10" s="125"/>
      <c r="VH10" s="125"/>
      <c r="VI10" s="125"/>
      <c r="VJ10" s="125"/>
      <c r="VK10" s="125"/>
      <c r="VL10" s="125"/>
      <c r="VM10" s="125"/>
      <c r="VN10" s="125"/>
      <c r="VO10" s="125"/>
      <c r="VP10" s="125"/>
      <c r="VQ10" s="125"/>
      <c r="VR10" s="125"/>
      <c r="VS10" s="125"/>
      <c r="VT10" s="125"/>
      <c r="VU10" s="125"/>
      <c r="VV10" s="125"/>
      <c r="VW10" s="125"/>
      <c r="VX10" s="125"/>
      <c r="VY10" s="125"/>
      <c r="VZ10" s="125"/>
      <c r="WA10" s="125"/>
      <c r="WB10" s="125"/>
      <c r="WC10" s="125"/>
      <c r="WD10" s="125"/>
      <c r="WE10" s="125"/>
      <c r="WF10" s="125"/>
      <c r="WG10" s="125"/>
      <c r="WH10" s="125"/>
      <c r="WI10" s="125"/>
      <c r="WJ10" s="125"/>
      <c r="WK10" s="125"/>
      <c r="WL10" s="125"/>
      <c r="WM10" s="125"/>
      <c r="WN10" s="125"/>
      <c r="WO10" s="125"/>
      <c r="WP10" s="125"/>
      <c r="WQ10" s="125"/>
      <c r="WR10" s="125"/>
      <c r="WS10" s="125"/>
      <c r="WT10" s="125"/>
      <c r="WU10" s="125"/>
      <c r="WV10" s="125"/>
      <c r="WW10" s="125"/>
      <c r="WX10" s="125"/>
      <c r="WY10" s="125"/>
      <c r="WZ10" s="125"/>
      <c r="XA10" s="125"/>
      <c r="XB10" s="125"/>
      <c r="XC10" s="125"/>
      <c r="XD10" s="125"/>
      <c r="XE10" s="125"/>
      <c r="XF10" s="125"/>
      <c r="XG10" s="125"/>
      <c r="XH10" s="125"/>
      <c r="XI10" s="125"/>
      <c r="XJ10" s="125"/>
      <c r="XK10" s="125"/>
      <c r="XL10" s="125"/>
      <c r="XM10" s="125"/>
      <c r="XN10" s="125"/>
      <c r="XO10" s="125"/>
      <c r="XP10" s="125"/>
      <c r="XQ10" s="125"/>
      <c r="XR10" s="125"/>
      <c r="XS10" s="125"/>
      <c r="XT10" s="125"/>
      <c r="XU10" s="125"/>
      <c r="XV10" s="125"/>
      <c r="XW10" s="125"/>
      <c r="XX10" s="125"/>
      <c r="XY10" s="125"/>
      <c r="XZ10" s="125"/>
      <c r="YA10" s="125"/>
      <c r="YB10" s="125"/>
      <c r="YC10" s="125"/>
      <c r="YD10" s="125"/>
      <c r="YE10" s="125"/>
      <c r="YF10" s="125"/>
      <c r="YG10" s="125"/>
      <c r="YH10" s="125"/>
      <c r="YI10" s="125"/>
      <c r="YJ10" s="125"/>
      <c r="YK10" s="125"/>
      <c r="YL10" s="125"/>
      <c r="YM10" s="125"/>
      <c r="YN10" s="125"/>
      <c r="YO10" s="125"/>
      <c r="YP10" s="125"/>
      <c r="YQ10" s="125"/>
      <c r="YR10" s="125"/>
      <c r="YS10" s="125"/>
      <c r="YT10" s="125"/>
      <c r="YU10" s="125"/>
      <c r="YV10" s="125"/>
      <c r="YW10" s="125"/>
      <c r="YX10" s="125"/>
      <c r="YY10" s="125"/>
      <c r="YZ10" s="125"/>
      <c r="ZA10" s="125"/>
      <c r="ZB10" s="125"/>
      <c r="ZC10" s="125"/>
      <c r="ZD10" s="125"/>
      <c r="ZE10" s="125"/>
      <c r="ZF10" s="125"/>
      <c r="ZG10" s="125"/>
      <c r="ZH10" s="125"/>
      <c r="ZI10" s="125"/>
      <c r="ZJ10" s="125"/>
      <c r="ZK10" s="125"/>
      <c r="ZL10" s="125"/>
      <c r="ZM10" s="125"/>
      <c r="ZN10" s="125"/>
      <c r="ZO10" s="125"/>
      <c r="ZP10" s="125"/>
      <c r="ZQ10" s="125"/>
      <c r="ZR10" s="125"/>
      <c r="ZS10" s="125"/>
      <c r="ZT10" s="125"/>
      <c r="ZU10" s="125"/>
      <c r="ZV10" s="125"/>
      <c r="ZW10" s="125"/>
      <c r="ZX10" s="125"/>
      <c r="ZY10" s="125"/>
      <c r="ZZ10" s="125"/>
      <c r="AAA10" s="125"/>
      <c r="AAB10" s="125"/>
      <c r="AAC10" s="125"/>
      <c r="AAD10" s="125"/>
      <c r="AAE10" s="125"/>
      <c r="AAF10" s="125"/>
      <c r="AAG10" s="125"/>
      <c r="AAH10" s="125"/>
      <c r="AAI10" s="125"/>
      <c r="AAJ10" s="125"/>
      <c r="AAK10" s="125"/>
      <c r="AAL10" s="125"/>
      <c r="AAM10" s="125"/>
      <c r="AAN10" s="125"/>
      <c r="AAO10" s="125"/>
      <c r="AAP10" s="125"/>
      <c r="AAQ10" s="125"/>
      <c r="AAR10" s="125"/>
      <c r="AAS10" s="125"/>
      <c r="AAT10" s="125"/>
      <c r="AAU10" s="125"/>
      <c r="AAV10" s="125"/>
      <c r="AAW10" s="125"/>
      <c r="AAX10" s="125"/>
      <c r="AAY10" s="125"/>
      <c r="AAZ10" s="125"/>
      <c r="ABA10" s="125"/>
      <c r="ABB10" s="125"/>
      <c r="ABC10" s="125"/>
      <c r="ABD10" s="125"/>
      <c r="ABE10" s="125"/>
      <c r="ABF10" s="125"/>
      <c r="ABG10" s="125"/>
      <c r="ABH10" s="125"/>
      <c r="ABI10" s="125"/>
      <c r="ABJ10" s="125"/>
      <c r="ABK10" s="125"/>
      <c r="ABL10" s="125"/>
      <c r="ABM10" s="125"/>
      <c r="ABN10" s="125"/>
      <c r="ABO10" s="125"/>
      <c r="ABP10" s="125"/>
      <c r="ABQ10" s="125"/>
      <c r="ABR10" s="125"/>
      <c r="ABS10" s="125"/>
      <c r="ABT10" s="125"/>
      <c r="ABU10" s="125"/>
      <c r="ABV10" s="125"/>
      <c r="ABW10" s="125"/>
      <c r="ABX10" s="125"/>
      <c r="ABY10" s="125"/>
      <c r="ABZ10" s="125"/>
      <c r="ACA10" s="125"/>
      <c r="ACB10" s="125"/>
      <c r="ACC10" s="125"/>
      <c r="ACD10" s="125"/>
      <c r="ACE10" s="125"/>
      <c r="ACF10" s="125"/>
      <c r="ACG10" s="125"/>
      <c r="ACH10" s="125"/>
      <c r="ACI10" s="125"/>
      <c r="ACJ10" s="125"/>
      <c r="ACK10" s="125"/>
      <c r="ACL10" s="125"/>
      <c r="ACM10" s="125"/>
      <c r="ACN10" s="125"/>
      <c r="ACO10" s="125"/>
      <c r="ACP10" s="125"/>
      <c r="ACQ10" s="125"/>
      <c r="ACR10" s="125"/>
      <c r="ACS10" s="125"/>
      <c r="ACT10" s="125"/>
      <c r="ACU10" s="125"/>
      <c r="ACV10" s="125"/>
      <c r="ACW10" s="125"/>
      <c r="ACX10" s="125"/>
      <c r="ACY10" s="125"/>
      <c r="ACZ10" s="125"/>
      <c r="ADA10" s="125"/>
      <c r="ADB10" s="125"/>
      <c r="ADC10" s="125"/>
      <c r="ADD10" s="125"/>
      <c r="ADE10" s="125"/>
      <c r="ADF10" s="125"/>
      <c r="ADG10" s="125"/>
      <c r="ADH10" s="125"/>
      <c r="ADI10" s="125"/>
      <c r="ADJ10" s="125"/>
      <c r="ADK10" s="125"/>
      <c r="ADL10" s="125"/>
      <c r="ADM10" s="125"/>
      <c r="ADN10" s="125"/>
      <c r="ADO10" s="125"/>
      <c r="ADP10" s="125"/>
      <c r="ADQ10" s="125"/>
      <c r="ADR10" s="125"/>
      <c r="ADS10" s="125"/>
      <c r="ADT10" s="125"/>
      <c r="ADU10" s="125"/>
      <c r="ADV10" s="125"/>
      <c r="ADW10" s="125"/>
      <c r="ADX10" s="125"/>
      <c r="ADY10" s="125"/>
      <c r="ADZ10" s="125"/>
      <c r="AEA10" s="125"/>
      <c r="AEB10" s="125"/>
      <c r="AEC10" s="125"/>
      <c r="AED10" s="125"/>
      <c r="AEE10" s="125"/>
      <c r="AEF10" s="125"/>
      <c r="AEG10" s="125"/>
      <c r="AEH10" s="125"/>
      <c r="AEI10" s="125"/>
      <c r="AEJ10" s="125"/>
      <c r="AEK10" s="125"/>
      <c r="AEL10" s="125"/>
      <c r="AEM10" s="125"/>
      <c r="AEN10" s="125"/>
      <c r="AEO10" s="125"/>
      <c r="AEP10" s="125"/>
      <c r="AEQ10" s="125"/>
      <c r="AER10" s="125"/>
      <c r="AES10" s="125"/>
      <c r="AET10" s="125"/>
      <c r="AEU10" s="125"/>
      <c r="AEV10" s="125"/>
      <c r="AEW10" s="125"/>
      <c r="AEX10" s="125"/>
      <c r="AEY10" s="125"/>
      <c r="AEZ10" s="125"/>
      <c r="AFA10" s="125"/>
      <c r="AFB10" s="125"/>
      <c r="AFC10" s="125"/>
      <c r="AFD10" s="125"/>
      <c r="AFE10" s="125"/>
      <c r="AFF10" s="125"/>
      <c r="AFG10" s="125"/>
      <c r="AFH10" s="125"/>
      <c r="AFI10" s="125"/>
      <c r="AFJ10" s="125"/>
      <c r="AFK10" s="125"/>
      <c r="AFL10" s="125"/>
      <c r="AFM10" s="125"/>
      <c r="AFN10" s="125"/>
      <c r="AFO10" s="125"/>
      <c r="AFP10" s="125"/>
      <c r="AFQ10" s="125"/>
      <c r="AFR10" s="125"/>
      <c r="AFS10" s="125"/>
      <c r="AFT10" s="125"/>
      <c r="AFU10" s="125"/>
      <c r="AFV10" s="125"/>
      <c r="AFW10" s="125"/>
      <c r="AFX10" s="125"/>
      <c r="AFY10" s="125"/>
      <c r="AFZ10" s="125"/>
      <c r="AGA10" s="125"/>
      <c r="AGB10" s="125"/>
      <c r="AGC10" s="125"/>
      <c r="AGD10" s="125"/>
      <c r="AGE10" s="125"/>
      <c r="AGF10" s="125"/>
      <c r="AGG10" s="125"/>
      <c r="AGH10" s="125"/>
      <c r="AGI10" s="125"/>
      <c r="AGJ10" s="125"/>
      <c r="AGK10" s="125"/>
      <c r="AGL10" s="125"/>
      <c r="AGM10" s="125"/>
      <c r="AGN10" s="125"/>
      <c r="AGO10" s="125"/>
      <c r="AGP10" s="125"/>
      <c r="AGQ10" s="125"/>
      <c r="AGR10" s="125"/>
      <c r="AGS10" s="125"/>
      <c r="AGT10" s="125"/>
      <c r="AGU10" s="125"/>
      <c r="AGV10" s="125"/>
      <c r="AGW10" s="125"/>
      <c r="AGX10" s="125"/>
      <c r="AGY10" s="125"/>
      <c r="AGZ10" s="125"/>
      <c r="AHA10" s="125"/>
      <c r="AHB10" s="125"/>
      <c r="AHC10" s="125"/>
      <c r="AHD10" s="125"/>
      <c r="AHE10" s="125"/>
      <c r="AHF10" s="125"/>
      <c r="AHG10" s="125"/>
      <c r="AHH10" s="125"/>
      <c r="AHI10" s="125"/>
      <c r="AHJ10" s="125"/>
      <c r="AHK10" s="125"/>
      <c r="AHL10" s="125"/>
      <c r="AHM10" s="125"/>
      <c r="AHN10" s="125"/>
      <c r="AHO10" s="125"/>
      <c r="AHP10" s="125"/>
      <c r="AHQ10" s="125"/>
      <c r="AHR10" s="125"/>
      <c r="AHS10" s="125"/>
      <c r="AHT10" s="125"/>
      <c r="AHU10" s="125"/>
      <c r="AHV10" s="125"/>
      <c r="AHW10" s="125"/>
      <c r="AHX10" s="125"/>
      <c r="AHY10" s="125"/>
      <c r="AHZ10" s="125"/>
      <c r="AIA10" s="125"/>
      <c r="AIB10" s="125"/>
      <c r="AIC10" s="125"/>
      <c r="AID10" s="125"/>
      <c r="AIE10" s="125"/>
      <c r="AIF10" s="125"/>
      <c r="AIG10" s="125"/>
      <c r="AIH10" s="125"/>
      <c r="AII10" s="125"/>
      <c r="AIJ10" s="125"/>
      <c r="AIK10" s="125"/>
      <c r="AIL10" s="125"/>
      <c r="AIM10" s="125"/>
      <c r="AIN10" s="125"/>
      <c r="AIO10" s="125"/>
      <c r="AIP10" s="125"/>
      <c r="AIQ10" s="125"/>
      <c r="AIR10" s="125"/>
      <c r="AIS10" s="125"/>
      <c r="AIT10" s="125"/>
      <c r="AIU10" s="125"/>
      <c r="AIV10" s="125"/>
      <c r="AIW10" s="125"/>
      <c r="AIX10" s="125"/>
      <c r="AIY10" s="125"/>
      <c r="AIZ10" s="125"/>
      <c r="AJA10" s="125"/>
      <c r="AJB10" s="125"/>
      <c r="AJC10" s="125"/>
      <c r="AJD10" s="125"/>
      <c r="AJE10" s="125"/>
      <c r="AJF10" s="125"/>
      <c r="AJG10" s="125"/>
      <c r="AJH10" s="125"/>
      <c r="AJI10" s="125"/>
      <c r="AJJ10" s="125"/>
      <c r="AJK10" s="125"/>
      <c r="AJL10" s="125"/>
      <c r="AJM10" s="125"/>
      <c r="AJN10" s="125"/>
      <c r="AJO10" s="125"/>
      <c r="AJP10" s="125"/>
      <c r="AJQ10" s="125"/>
      <c r="AJR10" s="125"/>
      <c r="AJS10" s="125"/>
      <c r="AJT10" s="125"/>
      <c r="AJU10" s="125"/>
      <c r="AJV10" s="125"/>
      <c r="AJW10" s="125"/>
      <c r="AJX10" s="125"/>
      <c r="AJY10" s="125"/>
      <c r="AJZ10" s="125"/>
      <c r="AKA10" s="125"/>
      <c r="AKB10" s="125"/>
      <c r="AKC10" s="125"/>
      <c r="AKD10" s="125"/>
      <c r="AKE10" s="125"/>
      <c r="AKF10" s="125"/>
      <c r="AKG10" s="125"/>
      <c r="AKH10" s="125"/>
      <c r="AKI10" s="125"/>
      <c r="AKJ10" s="125"/>
      <c r="AKK10" s="125"/>
      <c r="AKL10" s="125"/>
      <c r="AKM10" s="125"/>
      <c r="AKN10" s="125"/>
      <c r="AKO10" s="125"/>
      <c r="AKP10" s="125"/>
      <c r="AKQ10" s="125"/>
      <c r="AKR10" s="125"/>
      <c r="AKS10" s="125"/>
      <c r="AKT10" s="125"/>
      <c r="AKU10" s="125"/>
      <c r="AKV10" s="125"/>
      <c r="AKW10" s="125"/>
      <c r="AKX10" s="125"/>
      <c r="AKY10" s="125"/>
      <c r="AKZ10" s="125"/>
      <c r="ALA10" s="125"/>
      <c r="ALB10" s="125"/>
      <c r="ALC10" s="125"/>
      <c r="ALD10" s="125"/>
      <c r="ALE10" s="125"/>
      <c r="ALF10" s="125"/>
      <c r="ALG10" s="125"/>
      <c r="ALH10" s="125"/>
      <c r="ALI10" s="125"/>
      <c r="ALJ10" s="125"/>
      <c r="ALK10" s="125"/>
      <c r="ALL10" s="125"/>
      <c r="ALM10" s="125"/>
      <c r="ALN10" s="125"/>
      <c r="ALO10" s="125"/>
      <c r="ALP10" s="125"/>
      <c r="ALQ10" s="125"/>
      <c r="ALR10" s="125"/>
      <c r="ALS10" s="125"/>
      <c r="ALT10" s="125"/>
      <c r="ALU10" s="125"/>
      <c r="ALV10" s="125"/>
      <c r="ALW10" s="125"/>
      <c r="ALX10" s="125"/>
      <c r="ALY10" s="125"/>
      <c r="ALZ10" s="125"/>
      <c r="AMA10" s="125"/>
      <c r="AMB10" s="125"/>
      <c r="AMC10" s="125"/>
      <c r="AMD10" s="125"/>
      <c r="AME10" s="125"/>
      <c r="AMF10" s="125"/>
      <c r="AMG10" s="125"/>
      <c r="AMH10" s="125"/>
      <c r="AMI10" s="125"/>
      <c r="AMJ10" s="125"/>
    </row>
    <row r="11" spans="1:1024" customFormat="1">
      <c r="A11" s="356" t="s">
        <v>384</v>
      </c>
      <c r="B11" s="125"/>
      <c r="C11" s="125"/>
      <c r="D11" s="125"/>
      <c r="E11" s="219"/>
      <c r="F11" s="219"/>
      <c r="G11" s="219"/>
      <c r="H11" s="219"/>
      <c r="I11" s="219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/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/>
      <c r="ON11" s="125"/>
      <c r="OO11" s="125"/>
      <c r="OP11" s="125"/>
      <c r="OQ11" s="125"/>
      <c r="OR11" s="125"/>
      <c r="OS11" s="125"/>
      <c r="OT11" s="125"/>
      <c r="OU11" s="125"/>
      <c r="OV11" s="125"/>
      <c r="OW11" s="125"/>
      <c r="OX11" s="125"/>
      <c r="OY11" s="125"/>
      <c r="OZ11" s="125"/>
      <c r="PA11" s="125"/>
      <c r="PB11" s="125"/>
      <c r="PC11" s="125"/>
      <c r="PD11" s="125"/>
      <c r="PE11" s="125"/>
      <c r="PF11" s="125"/>
      <c r="PG11" s="125"/>
      <c r="PH11" s="125"/>
      <c r="PI11" s="125"/>
      <c r="PJ11" s="125"/>
      <c r="PK11" s="125"/>
      <c r="PL11" s="125"/>
      <c r="PM11" s="125"/>
      <c r="PN11" s="125"/>
      <c r="PO11" s="125"/>
      <c r="PP11" s="125"/>
      <c r="PQ11" s="125"/>
      <c r="PR11" s="125"/>
      <c r="PS11" s="125"/>
      <c r="PT11" s="125"/>
      <c r="PU11" s="125"/>
      <c r="PV11" s="125"/>
      <c r="PW11" s="125"/>
      <c r="PX11" s="125"/>
      <c r="PY11" s="125"/>
      <c r="PZ11" s="125"/>
      <c r="QA11" s="125"/>
      <c r="QB11" s="125"/>
      <c r="QC11" s="125"/>
      <c r="QD11" s="125"/>
      <c r="QE11" s="125"/>
      <c r="QF11" s="125"/>
      <c r="QG11" s="125"/>
      <c r="QH11" s="125"/>
      <c r="QI11" s="125"/>
      <c r="QJ11" s="125"/>
      <c r="QK11" s="125"/>
      <c r="QL11" s="125"/>
      <c r="QM11" s="125"/>
      <c r="QN11" s="125"/>
      <c r="QO11" s="125"/>
      <c r="QP11" s="125"/>
      <c r="QQ11" s="125"/>
      <c r="QR11" s="125"/>
      <c r="QS11" s="125"/>
      <c r="QT11" s="125"/>
      <c r="QU11" s="125"/>
      <c r="QV11" s="125"/>
      <c r="QW11" s="125"/>
      <c r="QX11" s="125"/>
      <c r="QY11" s="125"/>
      <c r="QZ11" s="125"/>
      <c r="RA11" s="125"/>
      <c r="RB11" s="125"/>
      <c r="RC11" s="125"/>
      <c r="RD11" s="125"/>
      <c r="RE11" s="125"/>
      <c r="RF11" s="125"/>
      <c r="RG11" s="125"/>
      <c r="RH11" s="125"/>
      <c r="RI11" s="125"/>
      <c r="RJ11" s="125"/>
      <c r="RK11" s="125"/>
      <c r="RL11" s="125"/>
      <c r="RM11" s="125"/>
      <c r="RN11" s="125"/>
      <c r="RO11" s="125"/>
      <c r="RP11" s="125"/>
      <c r="RQ11" s="125"/>
      <c r="RR11" s="125"/>
      <c r="RS11" s="125"/>
      <c r="RT11" s="125"/>
      <c r="RU11" s="125"/>
      <c r="RV11" s="125"/>
      <c r="RW11" s="125"/>
      <c r="RX11" s="125"/>
      <c r="RY11" s="125"/>
      <c r="RZ11" s="125"/>
      <c r="SA11" s="125"/>
      <c r="SB11" s="125"/>
      <c r="SC11" s="125"/>
      <c r="SD11" s="125"/>
      <c r="SE11" s="125"/>
      <c r="SF11" s="125"/>
      <c r="SG11" s="125"/>
      <c r="SH11" s="125"/>
      <c r="SI11" s="125"/>
      <c r="SJ11" s="125"/>
      <c r="SK11" s="125"/>
      <c r="SL11" s="125"/>
      <c r="SM11" s="125"/>
      <c r="SN11" s="125"/>
      <c r="SO11" s="125"/>
      <c r="SP11" s="125"/>
      <c r="SQ11" s="125"/>
      <c r="SR11" s="125"/>
      <c r="SS11" s="125"/>
      <c r="ST11" s="125"/>
      <c r="SU11" s="125"/>
      <c r="SV11" s="125"/>
      <c r="SW11" s="125"/>
      <c r="SX11" s="125"/>
      <c r="SY11" s="125"/>
      <c r="SZ11" s="125"/>
      <c r="TA11" s="125"/>
      <c r="TB11" s="125"/>
      <c r="TC11" s="125"/>
      <c r="TD11" s="125"/>
      <c r="TE11" s="125"/>
      <c r="TF11" s="125"/>
      <c r="TG11" s="125"/>
      <c r="TH11" s="125"/>
      <c r="TI11" s="125"/>
      <c r="TJ11" s="125"/>
      <c r="TK11" s="125"/>
      <c r="TL11" s="125"/>
      <c r="TM11" s="125"/>
      <c r="TN11" s="125"/>
      <c r="TO11" s="125"/>
      <c r="TP11" s="125"/>
      <c r="TQ11" s="125"/>
      <c r="TR11" s="125"/>
      <c r="TS11" s="125"/>
      <c r="TT11" s="125"/>
      <c r="TU11" s="125"/>
      <c r="TV11" s="125"/>
      <c r="TW11" s="125"/>
      <c r="TX11" s="125"/>
      <c r="TY11" s="125"/>
      <c r="TZ11" s="125"/>
      <c r="UA11" s="125"/>
      <c r="UB11" s="125"/>
      <c r="UC11" s="125"/>
      <c r="UD11" s="125"/>
      <c r="UE11" s="125"/>
      <c r="UF11" s="125"/>
      <c r="UG11" s="125"/>
      <c r="UH11" s="125"/>
      <c r="UI11" s="125"/>
      <c r="UJ11" s="125"/>
      <c r="UK11" s="125"/>
      <c r="UL11" s="125"/>
      <c r="UM11" s="125"/>
      <c r="UN11" s="125"/>
      <c r="UO11" s="125"/>
      <c r="UP11" s="125"/>
      <c r="UQ11" s="125"/>
      <c r="UR11" s="125"/>
      <c r="US11" s="125"/>
      <c r="UT11" s="125"/>
      <c r="UU11" s="125"/>
      <c r="UV11" s="125"/>
      <c r="UW11" s="125"/>
      <c r="UX11" s="125"/>
      <c r="UY11" s="125"/>
      <c r="UZ11" s="125"/>
      <c r="VA11" s="125"/>
      <c r="VB11" s="125"/>
      <c r="VC11" s="125"/>
      <c r="VD11" s="125"/>
      <c r="VE11" s="125"/>
      <c r="VF11" s="125"/>
      <c r="VG11" s="125"/>
      <c r="VH11" s="125"/>
      <c r="VI11" s="125"/>
      <c r="VJ11" s="125"/>
      <c r="VK11" s="125"/>
      <c r="VL11" s="125"/>
      <c r="VM11" s="125"/>
      <c r="VN11" s="125"/>
      <c r="VO11" s="125"/>
      <c r="VP11" s="125"/>
      <c r="VQ11" s="125"/>
      <c r="VR11" s="125"/>
      <c r="VS11" s="125"/>
      <c r="VT11" s="125"/>
      <c r="VU11" s="125"/>
      <c r="VV11" s="125"/>
      <c r="VW11" s="125"/>
      <c r="VX11" s="125"/>
      <c r="VY11" s="125"/>
      <c r="VZ11" s="125"/>
      <c r="WA11" s="125"/>
      <c r="WB11" s="125"/>
      <c r="WC11" s="125"/>
      <c r="WD11" s="125"/>
      <c r="WE11" s="125"/>
      <c r="WF11" s="125"/>
      <c r="WG11" s="125"/>
      <c r="WH11" s="125"/>
      <c r="WI11" s="125"/>
      <c r="WJ11" s="125"/>
      <c r="WK11" s="125"/>
      <c r="WL11" s="125"/>
      <c r="WM11" s="125"/>
      <c r="WN11" s="125"/>
      <c r="WO11" s="125"/>
      <c r="WP11" s="125"/>
      <c r="WQ11" s="125"/>
      <c r="WR11" s="125"/>
      <c r="WS11" s="125"/>
      <c r="WT11" s="125"/>
      <c r="WU11" s="125"/>
      <c r="WV11" s="125"/>
      <c r="WW11" s="125"/>
      <c r="WX11" s="125"/>
      <c r="WY11" s="125"/>
      <c r="WZ11" s="125"/>
      <c r="XA11" s="125"/>
      <c r="XB11" s="125"/>
      <c r="XC11" s="125"/>
      <c r="XD11" s="125"/>
      <c r="XE11" s="125"/>
      <c r="XF11" s="125"/>
      <c r="XG11" s="125"/>
      <c r="XH11" s="125"/>
      <c r="XI11" s="125"/>
      <c r="XJ11" s="125"/>
      <c r="XK11" s="125"/>
      <c r="XL11" s="125"/>
      <c r="XM11" s="125"/>
      <c r="XN11" s="125"/>
      <c r="XO11" s="125"/>
      <c r="XP11" s="125"/>
      <c r="XQ11" s="125"/>
      <c r="XR11" s="125"/>
      <c r="XS11" s="125"/>
      <c r="XT11" s="125"/>
      <c r="XU11" s="125"/>
      <c r="XV11" s="125"/>
      <c r="XW11" s="125"/>
      <c r="XX11" s="125"/>
      <c r="XY11" s="125"/>
      <c r="XZ11" s="125"/>
      <c r="YA11" s="125"/>
      <c r="YB11" s="125"/>
      <c r="YC11" s="125"/>
      <c r="YD11" s="125"/>
      <c r="YE11" s="125"/>
      <c r="YF11" s="125"/>
      <c r="YG11" s="125"/>
      <c r="YH11" s="125"/>
      <c r="YI11" s="125"/>
      <c r="YJ11" s="125"/>
      <c r="YK11" s="125"/>
      <c r="YL11" s="125"/>
      <c r="YM11" s="125"/>
      <c r="YN11" s="125"/>
      <c r="YO11" s="125"/>
      <c r="YP11" s="125"/>
      <c r="YQ11" s="125"/>
      <c r="YR11" s="125"/>
      <c r="YS11" s="125"/>
      <c r="YT11" s="125"/>
      <c r="YU11" s="125"/>
      <c r="YV11" s="125"/>
      <c r="YW11" s="125"/>
      <c r="YX11" s="125"/>
      <c r="YY11" s="125"/>
      <c r="YZ11" s="125"/>
      <c r="ZA11" s="125"/>
      <c r="ZB11" s="125"/>
      <c r="ZC11" s="125"/>
      <c r="ZD11" s="125"/>
      <c r="ZE11" s="125"/>
      <c r="ZF11" s="125"/>
      <c r="ZG11" s="125"/>
      <c r="ZH11" s="125"/>
      <c r="ZI11" s="125"/>
      <c r="ZJ11" s="125"/>
      <c r="ZK11" s="125"/>
      <c r="ZL11" s="125"/>
      <c r="ZM11" s="125"/>
      <c r="ZN11" s="125"/>
      <c r="ZO11" s="125"/>
      <c r="ZP11" s="125"/>
      <c r="ZQ11" s="125"/>
      <c r="ZR11" s="125"/>
      <c r="ZS11" s="125"/>
      <c r="ZT11" s="125"/>
      <c r="ZU11" s="125"/>
      <c r="ZV11" s="125"/>
      <c r="ZW11" s="125"/>
      <c r="ZX11" s="125"/>
      <c r="ZY11" s="125"/>
      <c r="ZZ11" s="125"/>
      <c r="AAA11" s="125"/>
      <c r="AAB11" s="125"/>
      <c r="AAC11" s="125"/>
      <c r="AAD11" s="125"/>
      <c r="AAE11" s="125"/>
      <c r="AAF11" s="125"/>
      <c r="AAG11" s="125"/>
      <c r="AAH11" s="125"/>
      <c r="AAI11" s="125"/>
      <c r="AAJ11" s="125"/>
      <c r="AAK11" s="125"/>
      <c r="AAL11" s="125"/>
      <c r="AAM11" s="125"/>
      <c r="AAN11" s="125"/>
      <c r="AAO11" s="125"/>
      <c r="AAP11" s="125"/>
      <c r="AAQ11" s="125"/>
      <c r="AAR11" s="125"/>
      <c r="AAS11" s="125"/>
      <c r="AAT11" s="125"/>
      <c r="AAU11" s="125"/>
      <c r="AAV11" s="125"/>
      <c r="AAW11" s="125"/>
      <c r="AAX11" s="125"/>
      <c r="AAY11" s="125"/>
      <c r="AAZ11" s="125"/>
      <c r="ABA11" s="125"/>
      <c r="ABB11" s="125"/>
      <c r="ABC11" s="125"/>
      <c r="ABD11" s="125"/>
      <c r="ABE11" s="125"/>
      <c r="ABF11" s="125"/>
      <c r="ABG11" s="125"/>
      <c r="ABH11" s="125"/>
      <c r="ABI11" s="125"/>
      <c r="ABJ11" s="125"/>
      <c r="ABK11" s="125"/>
      <c r="ABL11" s="125"/>
      <c r="ABM11" s="125"/>
      <c r="ABN11" s="125"/>
      <c r="ABO11" s="125"/>
      <c r="ABP11" s="125"/>
      <c r="ABQ11" s="125"/>
      <c r="ABR11" s="125"/>
      <c r="ABS11" s="125"/>
      <c r="ABT11" s="125"/>
      <c r="ABU11" s="125"/>
      <c r="ABV11" s="125"/>
      <c r="ABW11" s="125"/>
      <c r="ABX11" s="125"/>
      <c r="ABY11" s="125"/>
      <c r="ABZ11" s="125"/>
      <c r="ACA11" s="125"/>
      <c r="ACB11" s="125"/>
      <c r="ACC11" s="125"/>
      <c r="ACD11" s="125"/>
      <c r="ACE11" s="125"/>
      <c r="ACF11" s="125"/>
      <c r="ACG11" s="125"/>
      <c r="ACH11" s="125"/>
      <c r="ACI11" s="125"/>
      <c r="ACJ11" s="125"/>
      <c r="ACK11" s="125"/>
      <c r="ACL11" s="125"/>
      <c r="ACM11" s="125"/>
      <c r="ACN11" s="125"/>
      <c r="ACO11" s="125"/>
      <c r="ACP11" s="125"/>
      <c r="ACQ11" s="125"/>
      <c r="ACR11" s="125"/>
      <c r="ACS11" s="125"/>
      <c r="ACT11" s="125"/>
      <c r="ACU11" s="125"/>
      <c r="ACV11" s="125"/>
      <c r="ACW11" s="125"/>
      <c r="ACX11" s="125"/>
      <c r="ACY11" s="125"/>
      <c r="ACZ11" s="125"/>
      <c r="ADA11" s="125"/>
      <c r="ADB11" s="125"/>
      <c r="ADC11" s="125"/>
      <c r="ADD11" s="125"/>
      <c r="ADE11" s="125"/>
      <c r="ADF11" s="125"/>
      <c r="ADG11" s="125"/>
      <c r="ADH11" s="125"/>
      <c r="ADI11" s="125"/>
      <c r="ADJ11" s="125"/>
      <c r="ADK11" s="125"/>
      <c r="ADL11" s="125"/>
      <c r="ADM11" s="125"/>
      <c r="ADN11" s="125"/>
      <c r="ADO11" s="125"/>
      <c r="ADP11" s="125"/>
      <c r="ADQ11" s="125"/>
      <c r="ADR11" s="125"/>
      <c r="ADS11" s="125"/>
      <c r="ADT11" s="125"/>
      <c r="ADU11" s="125"/>
      <c r="ADV11" s="125"/>
      <c r="ADW11" s="125"/>
      <c r="ADX11" s="125"/>
      <c r="ADY11" s="125"/>
      <c r="ADZ11" s="125"/>
      <c r="AEA11" s="125"/>
      <c r="AEB11" s="125"/>
      <c r="AEC11" s="125"/>
      <c r="AED11" s="125"/>
      <c r="AEE11" s="125"/>
      <c r="AEF11" s="125"/>
      <c r="AEG11" s="125"/>
      <c r="AEH11" s="125"/>
      <c r="AEI11" s="125"/>
      <c r="AEJ11" s="125"/>
      <c r="AEK11" s="125"/>
      <c r="AEL11" s="125"/>
      <c r="AEM11" s="125"/>
      <c r="AEN11" s="125"/>
      <c r="AEO11" s="125"/>
      <c r="AEP11" s="125"/>
      <c r="AEQ11" s="125"/>
      <c r="AER11" s="125"/>
      <c r="AES11" s="125"/>
      <c r="AET11" s="125"/>
      <c r="AEU11" s="125"/>
      <c r="AEV11" s="125"/>
      <c r="AEW11" s="125"/>
      <c r="AEX11" s="125"/>
      <c r="AEY11" s="125"/>
      <c r="AEZ11" s="125"/>
      <c r="AFA11" s="125"/>
      <c r="AFB11" s="125"/>
      <c r="AFC11" s="125"/>
      <c r="AFD11" s="125"/>
      <c r="AFE11" s="125"/>
      <c r="AFF11" s="125"/>
      <c r="AFG11" s="125"/>
      <c r="AFH11" s="125"/>
      <c r="AFI11" s="125"/>
      <c r="AFJ11" s="125"/>
      <c r="AFK11" s="125"/>
      <c r="AFL11" s="125"/>
      <c r="AFM11" s="125"/>
      <c r="AFN11" s="125"/>
      <c r="AFO11" s="125"/>
      <c r="AFP11" s="125"/>
      <c r="AFQ11" s="125"/>
      <c r="AFR11" s="125"/>
      <c r="AFS11" s="125"/>
      <c r="AFT11" s="125"/>
      <c r="AFU11" s="125"/>
      <c r="AFV11" s="125"/>
      <c r="AFW11" s="125"/>
      <c r="AFX11" s="125"/>
      <c r="AFY11" s="125"/>
      <c r="AFZ11" s="125"/>
      <c r="AGA11" s="125"/>
      <c r="AGB11" s="125"/>
      <c r="AGC11" s="125"/>
      <c r="AGD11" s="125"/>
      <c r="AGE11" s="125"/>
      <c r="AGF11" s="125"/>
      <c r="AGG11" s="125"/>
      <c r="AGH11" s="125"/>
      <c r="AGI11" s="125"/>
      <c r="AGJ11" s="125"/>
      <c r="AGK11" s="125"/>
      <c r="AGL11" s="125"/>
      <c r="AGM11" s="125"/>
      <c r="AGN11" s="125"/>
      <c r="AGO11" s="125"/>
      <c r="AGP11" s="125"/>
      <c r="AGQ11" s="125"/>
      <c r="AGR11" s="125"/>
      <c r="AGS11" s="125"/>
      <c r="AGT11" s="125"/>
      <c r="AGU11" s="125"/>
      <c r="AGV11" s="125"/>
      <c r="AGW11" s="125"/>
      <c r="AGX11" s="125"/>
      <c r="AGY11" s="125"/>
      <c r="AGZ11" s="125"/>
      <c r="AHA11" s="125"/>
      <c r="AHB11" s="125"/>
      <c r="AHC11" s="125"/>
      <c r="AHD11" s="125"/>
      <c r="AHE11" s="125"/>
      <c r="AHF11" s="125"/>
      <c r="AHG11" s="125"/>
      <c r="AHH11" s="125"/>
      <c r="AHI11" s="125"/>
      <c r="AHJ11" s="125"/>
      <c r="AHK11" s="125"/>
      <c r="AHL11" s="125"/>
      <c r="AHM11" s="125"/>
      <c r="AHN11" s="125"/>
      <c r="AHO11" s="125"/>
      <c r="AHP11" s="125"/>
      <c r="AHQ11" s="125"/>
      <c r="AHR11" s="125"/>
      <c r="AHS11" s="125"/>
      <c r="AHT11" s="125"/>
      <c r="AHU11" s="125"/>
      <c r="AHV11" s="125"/>
      <c r="AHW11" s="125"/>
      <c r="AHX11" s="125"/>
      <c r="AHY11" s="125"/>
      <c r="AHZ11" s="125"/>
      <c r="AIA11" s="125"/>
      <c r="AIB11" s="125"/>
      <c r="AIC11" s="125"/>
      <c r="AID11" s="125"/>
      <c r="AIE11" s="125"/>
      <c r="AIF11" s="125"/>
      <c r="AIG11" s="125"/>
      <c r="AIH11" s="125"/>
      <c r="AII11" s="125"/>
      <c r="AIJ11" s="125"/>
      <c r="AIK11" s="125"/>
      <c r="AIL11" s="125"/>
      <c r="AIM11" s="125"/>
      <c r="AIN11" s="125"/>
      <c r="AIO11" s="125"/>
      <c r="AIP11" s="125"/>
      <c r="AIQ11" s="125"/>
      <c r="AIR11" s="125"/>
      <c r="AIS11" s="125"/>
      <c r="AIT11" s="125"/>
      <c r="AIU11" s="125"/>
      <c r="AIV11" s="125"/>
      <c r="AIW11" s="125"/>
      <c r="AIX11" s="125"/>
      <c r="AIY11" s="125"/>
      <c r="AIZ11" s="125"/>
      <c r="AJA11" s="125"/>
      <c r="AJB11" s="125"/>
      <c r="AJC11" s="125"/>
      <c r="AJD11" s="125"/>
      <c r="AJE11" s="125"/>
      <c r="AJF11" s="125"/>
      <c r="AJG11" s="125"/>
      <c r="AJH11" s="125"/>
      <c r="AJI11" s="125"/>
      <c r="AJJ11" s="125"/>
      <c r="AJK11" s="125"/>
      <c r="AJL11" s="125"/>
      <c r="AJM11" s="125"/>
      <c r="AJN11" s="125"/>
      <c r="AJO11" s="125"/>
      <c r="AJP11" s="125"/>
      <c r="AJQ11" s="125"/>
      <c r="AJR11" s="125"/>
      <c r="AJS11" s="125"/>
      <c r="AJT11" s="125"/>
      <c r="AJU11" s="125"/>
      <c r="AJV11" s="125"/>
      <c r="AJW11" s="125"/>
      <c r="AJX11" s="125"/>
      <c r="AJY11" s="125"/>
      <c r="AJZ11" s="125"/>
      <c r="AKA11" s="125"/>
      <c r="AKB11" s="125"/>
      <c r="AKC11" s="125"/>
      <c r="AKD11" s="125"/>
      <c r="AKE11" s="125"/>
      <c r="AKF11" s="125"/>
      <c r="AKG11" s="125"/>
      <c r="AKH11" s="125"/>
      <c r="AKI11" s="125"/>
      <c r="AKJ11" s="125"/>
      <c r="AKK11" s="125"/>
      <c r="AKL11" s="125"/>
      <c r="AKM11" s="125"/>
      <c r="AKN11" s="125"/>
      <c r="AKO11" s="125"/>
      <c r="AKP11" s="125"/>
      <c r="AKQ11" s="125"/>
      <c r="AKR11" s="125"/>
      <c r="AKS11" s="125"/>
      <c r="AKT11" s="125"/>
      <c r="AKU11" s="125"/>
      <c r="AKV11" s="125"/>
      <c r="AKW11" s="125"/>
      <c r="AKX11" s="125"/>
      <c r="AKY11" s="125"/>
      <c r="AKZ11" s="125"/>
      <c r="ALA11" s="125"/>
      <c r="ALB11" s="125"/>
      <c r="ALC11" s="125"/>
      <c r="ALD11" s="125"/>
      <c r="ALE11" s="125"/>
      <c r="ALF11" s="125"/>
      <c r="ALG11" s="125"/>
      <c r="ALH11" s="125"/>
      <c r="ALI11" s="125"/>
      <c r="ALJ11" s="125"/>
      <c r="ALK11" s="125"/>
      <c r="ALL11" s="125"/>
      <c r="ALM11" s="125"/>
      <c r="ALN11" s="125"/>
      <c r="ALO11" s="125"/>
      <c r="ALP11" s="125"/>
      <c r="ALQ11" s="125"/>
      <c r="ALR11" s="125"/>
      <c r="ALS11" s="125"/>
      <c r="ALT11" s="125"/>
      <c r="ALU11" s="125"/>
      <c r="ALV11" s="125"/>
      <c r="ALW11" s="125"/>
      <c r="ALX11" s="125"/>
      <c r="ALY11" s="125"/>
      <c r="ALZ11" s="125"/>
      <c r="AMA11" s="125"/>
      <c r="AMB11" s="125"/>
      <c r="AMC11" s="125"/>
      <c r="AMD11" s="125"/>
      <c r="AME11" s="125"/>
      <c r="AMF11" s="125"/>
      <c r="AMG11" s="125"/>
      <c r="AMH11" s="125"/>
      <c r="AMI11" s="125"/>
      <c r="AMJ11" s="125"/>
    </row>
    <row r="12" spans="1:1024" customFormat="1">
      <c r="A12" s="125"/>
      <c r="B12" s="125"/>
      <c r="C12" s="125"/>
      <c r="D12" s="125"/>
      <c r="E12" s="219"/>
      <c r="F12" s="219"/>
      <c r="G12" s="219"/>
      <c r="H12" s="219"/>
      <c r="I12" s="219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5"/>
      <c r="OS12" s="125"/>
      <c r="OT12" s="125"/>
      <c r="OU12" s="125"/>
      <c r="OV12" s="125"/>
      <c r="OW12" s="125"/>
      <c r="OX12" s="125"/>
      <c r="OY12" s="125"/>
      <c r="OZ12" s="125"/>
      <c r="PA12" s="125"/>
      <c r="PB12" s="125"/>
      <c r="PC12" s="125"/>
      <c r="PD12" s="125"/>
      <c r="PE12" s="125"/>
      <c r="PF12" s="125"/>
      <c r="PG12" s="125"/>
      <c r="PH12" s="125"/>
      <c r="PI12" s="125"/>
      <c r="PJ12" s="125"/>
      <c r="PK12" s="125"/>
      <c r="PL12" s="125"/>
      <c r="PM12" s="125"/>
      <c r="PN12" s="125"/>
      <c r="PO12" s="125"/>
      <c r="PP12" s="125"/>
      <c r="PQ12" s="125"/>
      <c r="PR12" s="125"/>
      <c r="PS12" s="125"/>
      <c r="PT12" s="125"/>
      <c r="PU12" s="125"/>
      <c r="PV12" s="125"/>
      <c r="PW12" s="125"/>
      <c r="PX12" s="125"/>
      <c r="PY12" s="125"/>
      <c r="PZ12" s="125"/>
      <c r="QA12" s="125"/>
      <c r="QB12" s="125"/>
      <c r="QC12" s="125"/>
      <c r="QD12" s="125"/>
      <c r="QE12" s="125"/>
      <c r="QF12" s="125"/>
      <c r="QG12" s="125"/>
      <c r="QH12" s="125"/>
      <c r="QI12" s="125"/>
      <c r="QJ12" s="125"/>
      <c r="QK12" s="125"/>
      <c r="QL12" s="125"/>
      <c r="QM12" s="125"/>
      <c r="QN12" s="125"/>
      <c r="QO12" s="125"/>
      <c r="QP12" s="125"/>
      <c r="QQ12" s="125"/>
      <c r="QR12" s="125"/>
      <c r="QS12" s="125"/>
      <c r="QT12" s="125"/>
      <c r="QU12" s="125"/>
      <c r="QV12" s="125"/>
      <c r="QW12" s="125"/>
      <c r="QX12" s="125"/>
      <c r="QY12" s="125"/>
      <c r="QZ12" s="125"/>
      <c r="RA12" s="125"/>
      <c r="RB12" s="125"/>
      <c r="RC12" s="125"/>
      <c r="RD12" s="125"/>
      <c r="RE12" s="125"/>
      <c r="RF12" s="125"/>
      <c r="RG12" s="125"/>
      <c r="RH12" s="125"/>
      <c r="RI12" s="125"/>
      <c r="RJ12" s="125"/>
      <c r="RK12" s="125"/>
      <c r="RL12" s="125"/>
      <c r="RM12" s="125"/>
      <c r="RN12" s="125"/>
      <c r="RO12" s="125"/>
      <c r="RP12" s="125"/>
      <c r="RQ12" s="125"/>
      <c r="RR12" s="125"/>
      <c r="RS12" s="125"/>
      <c r="RT12" s="125"/>
      <c r="RU12" s="125"/>
      <c r="RV12" s="125"/>
      <c r="RW12" s="125"/>
      <c r="RX12" s="125"/>
      <c r="RY12" s="125"/>
      <c r="RZ12" s="125"/>
      <c r="SA12" s="125"/>
      <c r="SB12" s="125"/>
      <c r="SC12" s="125"/>
      <c r="SD12" s="125"/>
      <c r="SE12" s="125"/>
      <c r="SF12" s="125"/>
      <c r="SG12" s="125"/>
      <c r="SH12" s="125"/>
      <c r="SI12" s="125"/>
      <c r="SJ12" s="125"/>
      <c r="SK12" s="125"/>
      <c r="SL12" s="125"/>
      <c r="SM12" s="125"/>
      <c r="SN12" s="125"/>
      <c r="SO12" s="125"/>
      <c r="SP12" s="125"/>
      <c r="SQ12" s="125"/>
      <c r="SR12" s="125"/>
      <c r="SS12" s="125"/>
      <c r="ST12" s="125"/>
      <c r="SU12" s="125"/>
      <c r="SV12" s="125"/>
      <c r="SW12" s="125"/>
      <c r="SX12" s="125"/>
      <c r="SY12" s="125"/>
      <c r="SZ12" s="125"/>
      <c r="TA12" s="125"/>
      <c r="TB12" s="125"/>
      <c r="TC12" s="125"/>
      <c r="TD12" s="125"/>
      <c r="TE12" s="125"/>
      <c r="TF12" s="125"/>
      <c r="TG12" s="125"/>
      <c r="TH12" s="125"/>
      <c r="TI12" s="125"/>
      <c r="TJ12" s="125"/>
      <c r="TK12" s="125"/>
      <c r="TL12" s="125"/>
      <c r="TM12" s="125"/>
      <c r="TN12" s="125"/>
      <c r="TO12" s="125"/>
      <c r="TP12" s="125"/>
      <c r="TQ12" s="125"/>
      <c r="TR12" s="125"/>
      <c r="TS12" s="125"/>
      <c r="TT12" s="125"/>
      <c r="TU12" s="125"/>
      <c r="TV12" s="125"/>
      <c r="TW12" s="125"/>
      <c r="TX12" s="125"/>
      <c r="TY12" s="125"/>
      <c r="TZ12" s="125"/>
      <c r="UA12" s="125"/>
      <c r="UB12" s="125"/>
      <c r="UC12" s="125"/>
      <c r="UD12" s="125"/>
      <c r="UE12" s="125"/>
      <c r="UF12" s="125"/>
      <c r="UG12" s="125"/>
      <c r="UH12" s="125"/>
      <c r="UI12" s="125"/>
      <c r="UJ12" s="125"/>
      <c r="UK12" s="125"/>
      <c r="UL12" s="125"/>
      <c r="UM12" s="125"/>
      <c r="UN12" s="125"/>
      <c r="UO12" s="125"/>
      <c r="UP12" s="125"/>
      <c r="UQ12" s="125"/>
      <c r="UR12" s="125"/>
      <c r="US12" s="125"/>
      <c r="UT12" s="125"/>
      <c r="UU12" s="125"/>
      <c r="UV12" s="125"/>
      <c r="UW12" s="125"/>
      <c r="UX12" s="125"/>
      <c r="UY12" s="125"/>
      <c r="UZ12" s="125"/>
      <c r="VA12" s="125"/>
      <c r="VB12" s="125"/>
      <c r="VC12" s="125"/>
      <c r="VD12" s="125"/>
      <c r="VE12" s="125"/>
      <c r="VF12" s="125"/>
      <c r="VG12" s="125"/>
      <c r="VH12" s="125"/>
      <c r="VI12" s="125"/>
      <c r="VJ12" s="125"/>
      <c r="VK12" s="125"/>
      <c r="VL12" s="125"/>
      <c r="VM12" s="125"/>
      <c r="VN12" s="125"/>
      <c r="VO12" s="125"/>
      <c r="VP12" s="125"/>
      <c r="VQ12" s="125"/>
      <c r="VR12" s="125"/>
      <c r="VS12" s="125"/>
      <c r="VT12" s="125"/>
      <c r="VU12" s="125"/>
      <c r="VV12" s="125"/>
      <c r="VW12" s="125"/>
      <c r="VX12" s="125"/>
      <c r="VY12" s="125"/>
      <c r="VZ12" s="125"/>
      <c r="WA12" s="125"/>
      <c r="WB12" s="125"/>
      <c r="WC12" s="125"/>
      <c r="WD12" s="125"/>
      <c r="WE12" s="125"/>
      <c r="WF12" s="125"/>
      <c r="WG12" s="125"/>
      <c r="WH12" s="125"/>
      <c r="WI12" s="125"/>
      <c r="WJ12" s="125"/>
      <c r="WK12" s="125"/>
      <c r="WL12" s="125"/>
      <c r="WM12" s="125"/>
      <c r="WN12" s="125"/>
      <c r="WO12" s="125"/>
      <c r="WP12" s="125"/>
      <c r="WQ12" s="125"/>
      <c r="WR12" s="125"/>
      <c r="WS12" s="125"/>
      <c r="WT12" s="125"/>
      <c r="WU12" s="125"/>
      <c r="WV12" s="125"/>
      <c r="WW12" s="125"/>
      <c r="WX12" s="125"/>
      <c r="WY12" s="125"/>
      <c r="WZ12" s="125"/>
      <c r="XA12" s="125"/>
      <c r="XB12" s="125"/>
      <c r="XC12" s="125"/>
      <c r="XD12" s="125"/>
      <c r="XE12" s="125"/>
      <c r="XF12" s="125"/>
      <c r="XG12" s="125"/>
      <c r="XH12" s="125"/>
      <c r="XI12" s="125"/>
      <c r="XJ12" s="125"/>
      <c r="XK12" s="125"/>
      <c r="XL12" s="125"/>
      <c r="XM12" s="125"/>
      <c r="XN12" s="125"/>
      <c r="XO12" s="125"/>
      <c r="XP12" s="125"/>
      <c r="XQ12" s="125"/>
      <c r="XR12" s="125"/>
      <c r="XS12" s="125"/>
      <c r="XT12" s="125"/>
      <c r="XU12" s="125"/>
      <c r="XV12" s="125"/>
      <c r="XW12" s="125"/>
      <c r="XX12" s="125"/>
      <c r="XY12" s="125"/>
      <c r="XZ12" s="125"/>
      <c r="YA12" s="125"/>
      <c r="YB12" s="125"/>
      <c r="YC12" s="125"/>
      <c r="YD12" s="125"/>
      <c r="YE12" s="125"/>
      <c r="YF12" s="125"/>
      <c r="YG12" s="125"/>
      <c r="YH12" s="125"/>
      <c r="YI12" s="125"/>
      <c r="YJ12" s="125"/>
      <c r="YK12" s="125"/>
      <c r="YL12" s="125"/>
      <c r="YM12" s="125"/>
      <c r="YN12" s="125"/>
      <c r="YO12" s="125"/>
      <c r="YP12" s="125"/>
      <c r="YQ12" s="125"/>
      <c r="YR12" s="125"/>
      <c r="YS12" s="125"/>
      <c r="YT12" s="125"/>
      <c r="YU12" s="125"/>
      <c r="YV12" s="125"/>
      <c r="YW12" s="125"/>
      <c r="YX12" s="125"/>
      <c r="YY12" s="125"/>
      <c r="YZ12" s="125"/>
      <c r="ZA12" s="125"/>
      <c r="ZB12" s="125"/>
      <c r="ZC12" s="125"/>
      <c r="ZD12" s="125"/>
      <c r="ZE12" s="125"/>
      <c r="ZF12" s="125"/>
      <c r="ZG12" s="125"/>
      <c r="ZH12" s="125"/>
      <c r="ZI12" s="125"/>
      <c r="ZJ12" s="125"/>
      <c r="ZK12" s="125"/>
      <c r="ZL12" s="125"/>
      <c r="ZM12" s="125"/>
      <c r="ZN12" s="125"/>
      <c r="ZO12" s="125"/>
      <c r="ZP12" s="125"/>
      <c r="ZQ12" s="125"/>
      <c r="ZR12" s="125"/>
      <c r="ZS12" s="125"/>
      <c r="ZT12" s="125"/>
      <c r="ZU12" s="125"/>
      <c r="ZV12" s="125"/>
      <c r="ZW12" s="125"/>
      <c r="ZX12" s="125"/>
      <c r="ZY12" s="125"/>
      <c r="ZZ12" s="125"/>
      <c r="AAA12" s="125"/>
      <c r="AAB12" s="125"/>
      <c r="AAC12" s="125"/>
      <c r="AAD12" s="125"/>
      <c r="AAE12" s="125"/>
      <c r="AAF12" s="125"/>
      <c r="AAG12" s="125"/>
      <c r="AAH12" s="125"/>
      <c r="AAI12" s="125"/>
      <c r="AAJ12" s="125"/>
      <c r="AAK12" s="125"/>
      <c r="AAL12" s="125"/>
      <c r="AAM12" s="125"/>
      <c r="AAN12" s="125"/>
      <c r="AAO12" s="125"/>
      <c r="AAP12" s="125"/>
      <c r="AAQ12" s="125"/>
      <c r="AAR12" s="125"/>
      <c r="AAS12" s="125"/>
      <c r="AAT12" s="125"/>
      <c r="AAU12" s="125"/>
      <c r="AAV12" s="125"/>
      <c r="AAW12" s="125"/>
      <c r="AAX12" s="125"/>
      <c r="AAY12" s="125"/>
      <c r="AAZ12" s="125"/>
      <c r="ABA12" s="125"/>
      <c r="ABB12" s="125"/>
      <c r="ABC12" s="125"/>
      <c r="ABD12" s="125"/>
      <c r="ABE12" s="125"/>
      <c r="ABF12" s="125"/>
      <c r="ABG12" s="125"/>
      <c r="ABH12" s="125"/>
      <c r="ABI12" s="125"/>
      <c r="ABJ12" s="125"/>
      <c r="ABK12" s="125"/>
      <c r="ABL12" s="125"/>
      <c r="ABM12" s="125"/>
      <c r="ABN12" s="125"/>
      <c r="ABO12" s="125"/>
      <c r="ABP12" s="125"/>
      <c r="ABQ12" s="125"/>
      <c r="ABR12" s="125"/>
      <c r="ABS12" s="125"/>
      <c r="ABT12" s="125"/>
      <c r="ABU12" s="125"/>
      <c r="ABV12" s="125"/>
      <c r="ABW12" s="125"/>
      <c r="ABX12" s="125"/>
      <c r="ABY12" s="125"/>
      <c r="ABZ12" s="125"/>
      <c r="ACA12" s="125"/>
      <c r="ACB12" s="125"/>
      <c r="ACC12" s="125"/>
      <c r="ACD12" s="125"/>
      <c r="ACE12" s="125"/>
      <c r="ACF12" s="125"/>
      <c r="ACG12" s="125"/>
      <c r="ACH12" s="125"/>
      <c r="ACI12" s="125"/>
      <c r="ACJ12" s="125"/>
      <c r="ACK12" s="125"/>
      <c r="ACL12" s="125"/>
      <c r="ACM12" s="125"/>
      <c r="ACN12" s="125"/>
      <c r="ACO12" s="125"/>
      <c r="ACP12" s="125"/>
      <c r="ACQ12" s="125"/>
      <c r="ACR12" s="125"/>
      <c r="ACS12" s="125"/>
      <c r="ACT12" s="125"/>
      <c r="ACU12" s="125"/>
      <c r="ACV12" s="125"/>
      <c r="ACW12" s="125"/>
      <c r="ACX12" s="125"/>
      <c r="ACY12" s="125"/>
      <c r="ACZ12" s="125"/>
      <c r="ADA12" s="125"/>
      <c r="ADB12" s="125"/>
      <c r="ADC12" s="125"/>
      <c r="ADD12" s="125"/>
      <c r="ADE12" s="125"/>
      <c r="ADF12" s="125"/>
      <c r="ADG12" s="125"/>
      <c r="ADH12" s="125"/>
      <c r="ADI12" s="125"/>
      <c r="ADJ12" s="125"/>
      <c r="ADK12" s="125"/>
      <c r="ADL12" s="125"/>
      <c r="ADM12" s="125"/>
      <c r="ADN12" s="125"/>
      <c r="ADO12" s="125"/>
      <c r="ADP12" s="125"/>
      <c r="ADQ12" s="125"/>
      <c r="ADR12" s="125"/>
      <c r="ADS12" s="125"/>
      <c r="ADT12" s="125"/>
      <c r="ADU12" s="125"/>
      <c r="ADV12" s="125"/>
      <c r="ADW12" s="125"/>
      <c r="ADX12" s="125"/>
      <c r="ADY12" s="125"/>
      <c r="ADZ12" s="125"/>
      <c r="AEA12" s="125"/>
      <c r="AEB12" s="125"/>
      <c r="AEC12" s="125"/>
      <c r="AED12" s="125"/>
      <c r="AEE12" s="125"/>
      <c r="AEF12" s="125"/>
      <c r="AEG12" s="125"/>
      <c r="AEH12" s="125"/>
      <c r="AEI12" s="125"/>
      <c r="AEJ12" s="125"/>
      <c r="AEK12" s="125"/>
      <c r="AEL12" s="125"/>
      <c r="AEM12" s="125"/>
      <c r="AEN12" s="125"/>
      <c r="AEO12" s="125"/>
      <c r="AEP12" s="125"/>
      <c r="AEQ12" s="125"/>
      <c r="AER12" s="125"/>
      <c r="AES12" s="125"/>
      <c r="AET12" s="125"/>
      <c r="AEU12" s="125"/>
      <c r="AEV12" s="125"/>
      <c r="AEW12" s="125"/>
      <c r="AEX12" s="125"/>
      <c r="AEY12" s="125"/>
      <c r="AEZ12" s="125"/>
      <c r="AFA12" s="125"/>
      <c r="AFB12" s="125"/>
      <c r="AFC12" s="125"/>
      <c r="AFD12" s="125"/>
      <c r="AFE12" s="125"/>
      <c r="AFF12" s="125"/>
      <c r="AFG12" s="125"/>
      <c r="AFH12" s="125"/>
      <c r="AFI12" s="125"/>
      <c r="AFJ12" s="125"/>
      <c r="AFK12" s="125"/>
      <c r="AFL12" s="125"/>
      <c r="AFM12" s="125"/>
      <c r="AFN12" s="125"/>
      <c r="AFO12" s="125"/>
      <c r="AFP12" s="125"/>
      <c r="AFQ12" s="125"/>
      <c r="AFR12" s="125"/>
      <c r="AFS12" s="125"/>
      <c r="AFT12" s="125"/>
      <c r="AFU12" s="125"/>
      <c r="AFV12" s="125"/>
      <c r="AFW12" s="125"/>
      <c r="AFX12" s="125"/>
      <c r="AFY12" s="125"/>
      <c r="AFZ12" s="125"/>
      <c r="AGA12" s="125"/>
      <c r="AGB12" s="125"/>
      <c r="AGC12" s="125"/>
      <c r="AGD12" s="125"/>
      <c r="AGE12" s="125"/>
      <c r="AGF12" s="125"/>
      <c r="AGG12" s="125"/>
      <c r="AGH12" s="125"/>
      <c r="AGI12" s="125"/>
      <c r="AGJ12" s="125"/>
      <c r="AGK12" s="125"/>
      <c r="AGL12" s="125"/>
      <c r="AGM12" s="125"/>
      <c r="AGN12" s="125"/>
      <c r="AGO12" s="125"/>
      <c r="AGP12" s="125"/>
      <c r="AGQ12" s="125"/>
      <c r="AGR12" s="125"/>
      <c r="AGS12" s="125"/>
      <c r="AGT12" s="125"/>
      <c r="AGU12" s="125"/>
      <c r="AGV12" s="125"/>
      <c r="AGW12" s="125"/>
      <c r="AGX12" s="125"/>
      <c r="AGY12" s="125"/>
      <c r="AGZ12" s="125"/>
      <c r="AHA12" s="125"/>
      <c r="AHB12" s="125"/>
      <c r="AHC12" s="125"/>
      <c r="AHD12" s="125"/>
      <c r="AHE12" s="125"/>
      <c r="AHF12" s="125"/>
      <c r="AHG12" s="125"/>
      <c r="AHH12" s="125"/>
      <c r="AHI12" s="125"/>
      <c r="AHJ12" s="125"/>
      <c r="AHK12" s="125"/>
      <c r="AHL12" s="125"/>
      <c r="AHM12" s="125"/>
      <c r="AHN12" s="125"/>
      <c r="AHO12" s="125"/>
      <c r="AHP12" s="125"/>
      <c r="AHQ12" s="125"/>
      <c r="AHR12" s="125"/>
      <c r="AHS12" s="125"/>
      <c r="AHT12" s="125"/>
      <c r="AHU12" s="125"/>
      <c r="AHV12" s="125"/>
      <c r="AHW12" s="125"/>
      <c r="AHX12" s="125"/>
      <c r="AHY12" s="125"/>
      <c r="AHZ12" s="125"/>
      <c r="AIA12" s="125"/>
      <c r="AIB12" s="125"/>
      <c r="AIC12" s="125"/>
      <c r="AID12" s="125"/>
      <c r="AIE12" s="125"/>
      <c r="AIF12" s="125"/>
      <c r="AIG12" s="125"/>
      <c r="AIH12" s="125"/>
      <c r="AII12" s="125"/>
      <c r="AIJ12" s="125"/>
      <c r="AIK12" s="125"/>
      <c r="AIL12" s="125"/>
      <c r="AIM12" s="125"/>
      <c r="AIN12" s="125"/>
      <c r="AIO12" s="125"/>
      <c r="AIP12" s="125"/>
      <c r="AIQ12" s="125"/>
      <c r="AIR12" s="125"/>
      <c r="AIS12" s="125"/>
      <c r="AIT12" s="125"/>
      <c r="AIU12" s="125"/>
      <c r="AIV12" s="125"/>
      <c r="AIW12" s="125"/>
      <c r="AIX12" s="125"/>
      <c r="AIY12" s="125"/>
      <c r="AIZ12" s="125"/>
      <c r="AJA12" s="125"/>
      <c r="AJB12" s="125"/>
      <c r="AJC12" s="125"/>
      <c r="AJD12" s="125"/>
      <c r="AJE12" s="125"/>
      <c r="AJF12" s="125"/>
      <c r="AJG12" s="125"/>
      <c r="AJH12" s="125"/>
      <c r="AJI12" s="125"/>
      <c r="AJJ12" s="125"/>
      <c r="AJK12" s="125"/>
      <c r="AJL12" s="125"/>
      <c r="AJM12" s="125"/>
      <c r="AJN12" s="125"/>
      <c r="AJO12" s="125"/>
      <c r="AJP12" s="125"/>
      <c r="AJQ12" s="125"/>
      <c r="AJR12" s="125"/>
      <c r="AJS12" s="125"/>
      <c r="AJT12" s="125"/>
      <c r="AJU12" s="125"/>
      <c r="AJV12" s="125"/>
      <c r="AJW12" s="125"/>
      <c r="AJX12" s="125"/>
      <c r="AJY12" s="125"/>
      <c r="AJZ12" s="125"/>
      <c r="AKA12" s="125"/>
      <c r="AKB12" s="125"/>
      <c r="AKC12" s="125"/>
      <c r="AKD12" s="125"/>
      <c r="AKE12" s="125"/>
      <c r="AKF12" s="125"/>
      <c r="AKG12" s="125"/>
      <c r="AKH12" s="125"/>
      <c r="AKI12" s="125"/>
      <c r="AKJ12" s="125"/>
      <c r="AKK12" s="125"/>
      <c r="AKL12" s="125"/>
      <c r="AKM12" s="125"/>
      <c r="AKN12" s="125"/>
      <c r="AKO12" s="125"/>
      <c r="AKP12" s="125"/>
      <c r="AKQ12" s="125"/>
      <c r="AKR12" s="125"/>
      <c r="AKS12" s="125"/>
      <c r="AKT12" s="125"/>
      <c r="AKU12" s="125"/>
      <c r="AKV12" s="125"/>
      <c r="AKW12" s="125"/>
      <c r="AKX12" s="125"/>
      <c r="AKY12" s="125"/>
      <c r="AKZ12" s="125"/>
      <c r="ALA12" s="125"/>
      <c r="ALB12" s="125"/>
      <c r="ALC12" s="125"/>
      <c r="ALD12" s="125"/>
      <c r="ALE12" s="125"/>
      <c r="ALF12" s="125"/>
      <c r="ALG12" s="125"/>
      <c r="ALH12" s="125"/>
      <c r="ALI12" s="125"/>
      <c r="ALJ12" s="125"/>
      <c r="ALK12" s="125"/>
      <c r="ALL12" s="125"/>
      <c r="ALM12" s="125"/>
      <c r="ALN12" s="125"/>
      <c r="ALO12" s="125"/>
      <c r="ALP12" s="125"/>
      <c r="ALQ12" s="125"/>
      <c r="ALR12" s="125"/>
      <c r="ALS12" s="125"/>
      <c r="ALT12" s="125"/>
      <c r="ALU12" s="125"/>
      <c r="ALV12" s="125"/>
      <c r="ALW12" s="125"/>
      <c r="ALX12" s="125"/>
      <c r="ALY12" s="125"/>
      <c r="ALZ12" s="125"/>
      <c r="AMA12" s="125"/>
      <c r="AMB12" s="125"/>
      <c r="AMC12" s="125"/>
      <c r="AMD12" s="125"/>
      <c r="AME12" s="125"/>
      <c r="AMF12" s="125"/>
      <c r="AMG12" s="125"/>
      <c r="AMH12" s="125"/>
      <c r="AMI12" s="125"/>
      <c r="AMJ12" s="125"/>
    </row>
    <row r="13" spans="1:1024" customFormat="1">
      <c r="A13" s="368" t="s">
        <v>246</v>
      </c>
      <c r="B13" s="359">
        <f>D3</f>
        <v>44179</v>
      </c>
      <c r="C13" s="360" t="s">
        <v>247</v>
      </c>
      <c r="D13" s="360">
        <f>B13+365</f>
        <v>44544</v>
      </c>
      <c r="E13" s="125"/>
      <c r="F13" s="125"/>
      <c r="G13" s="125"/>
      <c r="H13" s="125"/>
      <c r="I13" s="125"/>
      <c r="J13" s="125"/>
      <c r="K13" s="369" t="s">
        <v>385</v>
      </c>
      <c r="L13" s="370"/>
      <c r="M13" s="370"/>
      <c r="N13" s="370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5"/>
      <c r="OS13" s="125"/>
      <c r="OT13" s="125"/>
      <c r="OU13" s="125"/>
      <c r="OV13" s="125"/>
      <c r="OW13" s="125"/>
      <c r="OX13" s="125"/>
      <c r="OY13" s="125"/>
      <c r="OZ13" s="125"/>
      <c r="PA13" s="125"/>
      <c r="PB13" s="125"/>
      <c r="PC13" s="125"/>
      <c r="PD13" s="125"/>
      <c r="PE13" s="125"/>
      <c r="PF13" s="125"/>
      <c r="PG13" s="125"/>
      <c r="PH13" s="125"/>
      <c r="PI13" s="125"/>
      <c r="PJ13" s="125"/>
      <c r="PK13" s="125"/>
      <c r="PL13" s="125"/>
      <c r="PM13" s="125"/>
      <c r="PN13" s="125"/>
      <c r="PO13" s="125"/>
      <c r="PP13" s="125"/>
      <c r="PQ13" s="125"/>
      <c r="PR13" s="125"/>
      <c r="PS13" s="125"/>
      <c r="PT13" s="125"/>
      <c r="PU13" s="125"/>
      <c r="PV13" s="125"/>
      <c r="PW13" s="125"/>
      <c r="PX13" s="125"/>
      <c r="PY13" s="125"/>
      <c r="PZ13" s="125"/>
      <c r="QA13" s="125"/>
      <c r="QB13" s="125"/>
      <c r="QC13" s="125"/>
      <c r="QD13" s="125"/>
      <c r="QE13" s="125"/>
      <c r="QF13" s="125"/>
      <c r="QG13" s="125"/>
      <c r="QH13" s="125"/>
      <c r="QI13" s="125"/>
      <c r="QJ13" s="125"/>
      <c r="QK13" s="125"/>
      <c r="QL13" s="125"/>
      <c r="QM13" s="125"/>
      <c r="QN13" s="125"/>
      <c r="QO13" s="125"/>
      <c r="QP13" s="125"/>
      <c r="QQ13" s="125"/>
      <c r="QR13" s="125"/>
      <c r="QS13" s="125"/>
      <c r="QT13" s="125"/>
      <c r="QU13" s="125"/>
      <c r="QV13" s="125"/>
      <c r="QW13" s="125"/>
      <c r="QX13" s="125"/>
      <c r="QY13" s="125"/>
      <c r="QZ13" s="125"/>
      <c r="RA13" s="125"/>
      <c r="RB13" s="125"/>
      <c r="RC13" s="125"/>
      <c r="RD13" s="125"/>
      <c r="RE13" s="125"/>
      <c r="RF13" s="125"/>
      <c r="RG13" s="125"/>
      <c r="RH13" s="125"/>
      <c r="RI13" s="125"/>
      <c r="RJ13" s="125"/>
      <c r="RK13" s="125"/>
      <c r="RL13" s="125"/>
      <c r="RM13" s="125"/>
      <c r="RN13" s="125"/>
      <c r="RO13" s="125"/>
      <c r="RP13" s="125"/>
      <c r="RQ13" s="125"/>
      <c r="RR13" s="125"/>
      <c r="RS13" s="125"/>
      <c r="RT13" s="125"/>
      <c r="RU13" s="125"/>
      <c r="RV13" s="125"/>
      <c r="RW13" s="125"/>
      <c r="RX13" s="125"/>
      <c r="RY13" s="125"/>
      <c r="RZ13" s="125"/>
      <c r="SA13" s="125"/>
      <c r="SB13" s="125"/>
      <c r="SC13" s="125"/>
      <c r="SD13" s="125"/>
      <c r="SE13" s="125"/>
      <c r="SF13" s="125"/>
      <c r="SG13" s="125"/>
      <c r="SH13" s="125"/>
      <c r="SI13" s="125"/>
      <c r="SJ13" s="125"/>
      <c r="SK13" s="125"/>
      <c r="SL13" s="125"/>
      <c r="SM13" s="125"/>
      <c r="SN13" s="125"/>
      <c r="SO13" s="125"/>
      <c r="SP13" s="125"/>
      <c r="SQ13" s="125"/>
      <c r="SR13" s="125"/>
      <c r="SS13" s="125"/>
      <c r="ST13" s="125"/>
      <c r="SU13" s="125"/>
      <c r="SV13" s="125"/>
      <c r="SW13" s="125"/>
      <c r="SX13" s="125"/>
      <c r="SY13" s="125"/>
      <c r="SZ13" s="125"/>
      <c r="TA13" s="125"/>
      <c r="TB13" s="125"/>
      <c r="TC13" s="125"/>
      <c r="TD13" s="125"/>
      <c r="TE13" s="125"/>
      <c r="TF13" s="125"/>
      <c r="TG13" s="125"/>
      <c r="TH13" s="125"/>
      <c r="TI13" s="125"/>
      <c r="TJ13" s="125"/>
      <c r="TK13" s="125"/>
      <c r="TL13" s="125"/>
      <c r="TM13" s="125"/>
      <c r="TN13" s="125"/>
      <c r="TO13" s="125"/>
      <c r="TP13" s="125"/>
      <c r="TQ13" s="125"/>
      <c r="TR13" s="125"/>
      <c r="TS13" s="125"/>
      <c r="TT13" s="125"/>
      <c r="TU13" s="125"/>
      <c r="TV13" s="125"/>
      <c r="TW13" s="125"/>
      <c r="TX13" s="125"/>
      <c r="TY13" s="125"/>
      <c r="TZ13" s="125"/>
      <c r="UA13" s="125"/>
      <c r="UB13" s="125"/>
      <c r="UC13" s="125"/>
      <c r="UD13" s="125"/>
      <c r="UE13" s="125"/>
      <c r="UF13" s="125"/>
      <c r="UG13" s="125"/>
      <c r="UH13" s="125"/>
      <c r="UI13" s="125"/>
      <c r="UJ13" s="125"/>
      <c r="UK13" s="125"/>
      <c r="UL13" s="125"/>
      <c r="UM13" s="125"/>
      <c r="UN13" s="125"/>
      <c r="UO13" s="125"/>
      <c r="UP13" s="125"/>
      <c r="UQ13" s="125"/>
      <c r="UR13" s="125"/>
      <c r="US13" s="125"/>
      <c r="UT13" s="125"/>
      <c r="UU13" s="125"/>
      <c r="UV13" s="125"/>
      <c r="UW13" s="125"/>
      <c r="UX13" s="125"/>
      <c r="UY13" s="125"/>
      <c r="UZ13" s="125"/>
      <c r="VA13" s="125"/>
      <c r="VB13" s="125"/>
      <c r="VC13" s="125"/>
      <c r="VD13" s="125"/>
      <c r="VE13" s="125"/>
      <c r="VF13" s="125"/>
      <c r="VG13" s="125"/>
      <c r="VH13" s="125"/>
      <c r="VI13" s="125"/>
      <c r="VJ13" s="125"/>
      <c r="VK13" s="125"/>
      <c r="VL13" s="125"/>
      <c r="VM13" s="125"/>
      <c r="VN13" s="125"/>
      <c r="VO13" s="125"/>
      <c r="VP13" s="125"/>
      <c r="VQ13" s="125"/>
      <c r="VR13" s="125"/>
      <c r="VS13" s="125"/>
      <c r="VT13" s="125"/>
      <c r="VU13" s="125"/>
      <c r="VV13" s="125"/>
      <c r="VW13" s="125"/>
      <c r="VX13" s="125"/>
      <c r="VY13" s="125"/>
      <c r="VZ13" s="125"/>
      <c r="WA13" s="125"/>
      <c r="WB13" s="125"/>
      <c r="WC13" s="125"/>
      <c r="WD13" s="125"/>
      <c r="WE13" s="125"/>
      <c r="WF13" s="125"/>
      <c r="WG13" s="125"/>
      <c r="WH13" s="125"/>
      <c r="WI13" s="125"/>
      <c r="WJ13" s="125"/>
      <c r="WK13" s="125"/>
      <c r="WL13" s="125"/>
      <c r="WM13" s="125"/>
      <c r="WN13" s="125"/>
      <c r="WO13" s="125"/>
      <c r="WP13" s="125"/>
      <c r="WQ13" s="125"/>
      <c r="WR13" s="125"/>
      <c r="WS13" s="125"/>
      <c r="WT13" s="125"/>
      <c r="WU13" s="125"/>
      <c r="WV13" s="125"/>
      <c r="WW13" s="125"/>
      <c r="WX13" s="125"/>
      <c r="WY13" s="125"/>
      <c r="WZ13" s="125"/>
      <c r="XA13" s="125"/>
      <c r="XB13" s="125"/>
      <c r="XC13" s="125"/>
      <c r="XD13" s="125"/>
      <c r="XE13" s="125"/>
      <c r="XF13" s="125"/>
      <c r="XG13" s="125"/>
      <c r="XH13" s="125"/>
      <c r="XI13" s="125"/>
      <c r="XJ13" s="125"/>
      <c r="XK13" s="125"/>
      <c r="XL13" s="125"/>
      <c r="XM13" s="125"/>
      <c r="XN13" s="125"/>
      <c r="XO13" s="125"/>
      <c r="XP13" s="125"/>
      <c r="XQ13" s="125"/>
      <c r="XR13" s="125"/>
      <c r="XS13" s="125"/>
      <c r="XT13" s="125"/>
      <c r="XU13" s="125"/>
      <c r="XV13" s="125"/>
      <c r="XW13" s="125"/>
      <c r="XX13" s="125"/>
      <c r="XY13" s="125"/>
      <c r="XZ13" s="125"/>
      <c r="YA13" s="125"/>
      <c r="YB13" s="125"/>
      <c r="YC13" s="125"/>
      <c r="YD13" s="125"/>
      <c r="YE13" s="125"/>
      <c r="YF13" s="125"/>
      <c r="YG13" s="125"/>
      <c r="YH13" s="125"/>
      <c r="YI13" s="125"/>
      <c r="YJ13" s="125"/>
      <c r="YK13" s="125"/>
      <c r="YL13" s="125"/>
      <c r="YM13" s="125"/>
      <c r="YN13" s="125"/>
      <c r="YO13" s="125"/>
      <c r="YP13" s="125"/>
      <c r="YQ13" s="125"/>
      <c r="YR13" s="125"/>
      <c r="YS13" s="125"/>
      <c r="YT13" s="125"/>
      <c r="YU13" s="125"/>
      <c r="YV13" s="125"/>
      <c r="YW13" s="125"/>
      <c r="YX13" s="125"/>
      <c r="YY13" s="125"/>
      <c r="YZ13" s="125"/>
      <c r="ZA13" s="125"/>
      <c r="ZB13" s="125"/>
      <c r="ZC13" s="125"/>
      <c r="ZD13" s="125"/>
      <c r="ZE13" s="125"/>
      <c r="ZF13" s="125"/>
      <c r="ZG13" s="125"/>
      <c r="ZH13" s="125"/>
      <c r="ZI13" s="125"/>
      <c r="ZJ13" s="125"/>
      <c r="ZK13" s="125"/>
      <c r="ZL13" s="125"/>
      <c r="ZM13" s="125"/>
      <c r="ZN13" s="125"/>
      <c r="ZO13" s="125"/>
      <c r="ZP13" s="125"/>
      <c r="ZQ13" s="125"/>
      <c r="ZR13" s="125"/>
      <c r="ZS13" s="125"/>
      <c r="ZT13" s="125"/>
      <c r="ZU13" s="125"/>
      <c r="ZV13" s="125"/>
      <c r="ZW13" s="125"/>
      <c r="ZX13" s="125"/>
      <c r="ZY13" s="125"/>
      <c r="ZZ13" s="125"/>
      <c r="AAA13" s="125"/>
      <c r="AAB13" s="125"/>
      <c r="AAC13" s="125"/>
      <c r="AAD13" s="125"/>
      <c r="AAE13" s="125"/>
      <c r="AAF13" s="125"/>
      <c r="AAG13" s="125"/>
      <c r="AAH13" s="125"/>
      <c r="AAI13" s="125"/>
      <c r="AAJ13" s="125"/>
      <c r="AAK13" s="125"/>
      <c r="AAL13" s="125"/>
      <c r="AAM13" s="125"/>
      <c r="AAN13" s="125"/>
      <c r="AAO13" s="125"/>
      <c r="AAP13" s="125"/>
      <c r="AAQ13" s="125"/>
      <c r="AAR13" s="125"/>
      <c r="AAS13" s="125"/>
      <c r="AAT13" s="125"/>
      <c r="AAU13" s="125"/>
      <c r="AAV13" s="125"/>
      <c r="AAW13" s="125"/>
      <c r="AAX13" s="125"/>
      <c r="AAY13" s="125"/>
      <c r="AAZ13" s="125"/>
      <c r="ABA13" s="125"/>
      <c r="ABB13" s="125"/>
      <c r="ABC13" s="125"/>
      <c r="ABD13" s="125"/>
      <c r="ABE13" s="125"/>
      <c r="ABF13" s="125"/>
      <c r="ABG13" s="125"/>
      <c r="ABH13" s="125"/>
      <c r="ABI13" s="125"/>
      <c r="ABJ13" s="125"/>
      <c r="ABK13" s="125"/>
      <c r="ABL13" s="125"/>
      <c r="ABM13" s="125"/>
      <c r="ABN13" s="125"/>
      <c r="ABO13" s="125"/>
      <c r="ABP13" s="125"/>
      <c r="ABQ13" s="125"/>
      <c r="ABR13" s="125"/>
      <c r="ABS13" s="125"/>
      <c r="ABT13" s="125"/>
      <c r="ABU13" s="125"/>
      <c r="ABV13" s="125"/>
      <c r="ABW13" s="125"/>
      <c r="ABX13" s="125"/>
      <c r="ABY13" s="125"/>
      <c r="ABZ13" s="125"/>
      <c r="ACA13" s="125"/>
      <c r="ACB13" s="125"/>
      <c r="ACC13" s="125"/>
      <c r="ACD13" s="125"/>
      <c r="ACE13" s="125"/>
      <c r="ACF13" s="125"/>
      <c r="ACG13" s="125"/>
      <c r="ACH13" s="125"/>
      <c r="ACI13" s="125"/>
      <c r="ACJ13" s="125"/>
      <c r="ACK13" s="125"/>
      <c r="ACL13" s="125"/>
      <c r="ACM13" s="125"/>
      <c r="ACN13" s="125"/>
      <c r="ACO13" s="125"/>
      <c r="ACP13" s="125"/>
      <c r="ACQ13" s="125"/>
      <c r="ACR13" s="125"/>
      <c r="ACS13" s="125"/>
      <c r="ACT13" s="125"/>
      <c r="ACU13" s="125"/>
      <c r="ACV13" s="125"/>
      <c r="ACW13" s="125"/>
      <c r="ACX13" s="125"/>
      <c r="ACY13" s="125"/>
      <c r="ACZ13" s="125"/>
      <c r="ADA13" s="125"/>
      <c r="ADB13" s="125"/>
      <c r="ADC13" s="125"/>
      <c r="ADD13" s="125"/>
      <c r="ADE13" s="125"/>
      <c r="ADF13" s="125"/>
      <c r="ADG13" s="125"/>
      <c r="ADH13" s="125"/>
      <c r="ADI13" s="125"/>
      <c r="ADJ13" s="125"/>
      <c r="ADK13" s="125"/>
      <c r="ADL13" s="125"/>
      <c r="ADM13" s="125"/>
      <c r="ADN13" s="125"/>
      <c r="ADO13" s="125"/>
      <c r="ADP13" s="125"/>
      <c r="ADQ13" s="125"/>
      <c r="ADR13" s="125"/>
      <c r="ADS13" s="125"/>
      <c r="ADT13" s="125"/>
      <c r="ADU13" s="125"/>
      <c r="ADV13" s="125"/>
      <c r="ADW13" s="125"/>
      <c r="ADX13" s="125"/>
      <c r="ADY13" s="125"/>
      <c r="ADZ13" s="125"/>
      <c r="AEA13" s="125"/>
      <c r="AEB13" s="125"/>
      <c r="AEC13" s="125"/>
      <c r="AED13" s="125"/>
      <c r="AEE13" s="125"/>
      <c r="AEF13" s="125"/>
      <c r="AEG13" s="125"/>
      <c r="AEH13" s="125"/>
      <c r="AEI13" s="125"/>
      <c r="AEJ13" s="125"/>
      <c r="AEK13" s="125"/>
      <c r="AEL13" s="125"/>
      <c r="AEM13" s="125"/>
      <c r="AEN13" s="125"/>
      <c r="AEO13" s="125"/>
      <c r="AEP13" s="125"/>
      <c r="AEQ13" s="125"/>
      <c r="AER13" s="125"/>
      <c r="AES13" s="125"/>
      <c r="AET13" s="125"/>
      <c r="AEU13" s="125"/>
      <c r="AEV13" s="125"/>
      <c r="AEW13" s="125"/>
      <c r="AEX13" s="125"/>
      <c r="AEY13" s="125"/>
      <c r="AEZ13" s="125"/>
      <c r="AFA13" s="125"/>
      <c r="AFB13" s="125"/>
      <c r="AFC13" s="125"/>
      <c r="AFD13" s="125"/>
      <c r="AFE13" s="125"/>
      <c r="AFF13" s="125"/>
      <c r="AFG13" s="125"/>
      <c r="AFH13" s="125"/>
      <c r="AFI13" s="125"/>
      <c r="AFJ13" s="125"/>
      <c r="AFK13" s="125"/>
      <c r="AFL13" s="125"/>
      <c r="AFM13" s="125"/>
      <c r="AFN13" s="125"/>
      <c r="AFO13" s="125"/>
      <c r="AFP13" s="125"/>
      <c r="AFQ13" s="125"/>
      <c r="AFR13" s="125"/>
      <c r="AFS13" s="125"/>
      <c r="AFT13" s="125"/>
      <c r="AFU13" s="125"/>
      <c r="AFV13" s="125"/>
      <c r="AFW13" s="125"/>
      <c r="AFX13" s="125"/>
      <c r="AFY13" s="125"/>
      <c r="AFZ13" s="125"/>
      <c r="AGA13" s="125"/>
      <c r="AGB13" s="125"/>
      <c r="AGC13" s="125"/>
      <c r="AGD13" s="125"/>
      <c r="AGE13" s="125"/>
      <c r="AGF13" s="125"/>
      <c r="AGG13" s="125"/>
      <c r="AGH13" s="125"/>
      <c r="AGI13" s="125"/>
      <c r="AGJ13" s="125"/>
      <c r="AGK13" s="125"/>
      <c r="AGL13" s="125"/>
      <c r="AGM13" s="125"/>
      <c r="AGN13" s="125"/>
      <c r="AGO13" s="125"/>
      <c r="AGP13" s="125"/>
      <c r="AGQ13" s="125"/>
      <c r="AGR13" s="125"/>
      <c r="AGS13" s="125"/>
      <c r="AGT13" s="125"/>
      <c r="AGU13" s="125"/>
      <c r="AGV13" s="125"/>
      <c r="AGW13" s="125"/>
      <c r="AGX13" s="125"/>
      <c r="AGY13" s="125"/>
      <c r="AGZ13" s="125"/>
      <c r="AHA13" s="125"/>
      <c r="AHB13" s="125"/>
      <c r="AHC13" s="125"/>
      <c r="AHD13" s="125"/>
      <c r="AHE13" s="125"/>
      <c r="AHF13" s="125"/>
      <c r="AHG13" s="125"/>
      <c r="AHH13" s="125"/>
      <c r="AHI13" s="125"/>
      <c r="AHJ13" s="125"/>
      <c r="AHK13" s="125"/>
      <c r="AHL13" s="125"/>
      <c r="AHM13" s="125"/>
      <c r="AHN13" s="125"/>
      <c r="AHO13" s="125"/>
      <c r="AHP13" s="125"/>
      <c r="AHQ13" s="125"/>
      <c r="AHR13" s="125"/>
      <c r="AHS13" s="125"/>
      <c r="AHT13" s="125"/>
      <c r="AHU13" s="125"/>
      <c r="AHV13" s="125"/>
      <c r="AHW13" s="125"/>
      <c r="AHX13" s="125"/>
      <c r="AHY13" s="125"/>
      <c r="AHZ13" s="125"/>
      <c r="AIA13" s="125"/>
      <c r="AIB13" s="125"/>
      <c r="AIC13" s="125"/>
      <c r="AID13" s="125"/>
      <c r="AIE13" s="125"/>
      <c r="AIF13" s="125"/>
      <c r="AIG13" s="125"/>
      <c r="AIH13" s="125"/>
      <c r="AII13" s="125"/>
      <c r="AIJ13" s="125"/>
      <c r="AIK13" s="125"/>
      <c r="AIL13" s="125"/>
      <c r="AIM13" s="125"/>
      <c r="AIN13" s="125"/>
      <c r="AIO13" s="125"/>
      <c r="AIP13" s="125"/>
      <c r="AIQ13" s="125"/>
      <c r="AIR13" s="125"/>
      <c r="AIS13" s="125"/>
      <c r="AIT13" s="125"/>
      <c r="AIU13" s="125"/>
      <c r="AIV13" s="125"/>
      <c r="AIW13" s="125"/>
      <c r="AIX13" s="125"/>
      <c r="AIY13" s="125"/>
      <c r="AIZ13" s="125"/>
      <c r="AJA13" s="125"/>
      <c r="AJB13" s="125"/>
      <c r="AJC13" s="125"/>
      <c r="AJD13" s="125"/>
      <c r="AJE13" s="125"/>
      <c r="AJF13" s="125"/>
      <c r="AJG13" s="125"/>
      <c r="AJH13" s="125"/>
      <c r="AJI13" s="125"/>
      <c r="AJJ13" s="125"/>
      <c r="AJK13" s="125"/>
      <c r="AJL13" s="125"/>
      <c r="AJM13" s="125"/>
      <c r="AJN13" s="125"/>
      <c r="AJO13" s="125"/>
      <c r="AJP13" s="125"/>
      <c r="AJQ13" s="125"/>
      <c r="AJR13" s="125"/>
      <c r="AJS13" s="125"/>
      <c r="AJT13" s="125"/>
      <c r="AJU13" s="125"/>
      <c r="AJV13" s="125"/>
      <c r="AJW13" s="125"/>
      <c r="AJX13" s="125"/>
      <c r="AJY13" s="125"/>
      <c r="AJZ13" s="125"/>
      <c r="AKA13" s="125"/>
      <c r="AKB13" s="125"/>
      <c r="AKC13" s="125"/>
      <c r="AKD13" s="125"/>
      <c r="AKE13" s="125"/>
      <c r="AKF13" s="125"/>
      <c r="AKG13" s="125"/>
      <c r="AKH13" s="125"/>
      <c r="AKI13" s="125"/>
      <c r="AKJ13" s="125"/>
      <c r="AKK13" s="125"/>
      <c r="AKL13" s="125"/>
      <c r="AKM13" s="125"/>
      <c r="AKN13" s="125"/>
      <c r="AKO13" s="125"/>
      <c r="AKP13" s="125"/>
      <c r="AKQ13" s="125"/>
      <c r="AKR13" s="125"/>
      <c r="AKS13" s="125"/>
      <c r="AKT13" s="125"/>
      <c r="AKU13" s="125"/>
      <c r="AKV13" s="125"/>
      <c r="AKW13" s="125"/>
      <c r="AKX13" s="125"/>
      <c r="AKY13" s="125"/>
      <c r="AKZ13" s="125"/>
      <c r="ALA13" s="125"/>
      <c r="ALB13" s="125"/>
      <c r="ALC13" s="125"/>
      <c r="ALD13" s="125"/>
      <c r="ALE13" s="125"/>
      <c r="ALF13" s="125"/>
      <c r="ALG13" s="125"/>
      <c r="ALH13" s="125"/>
      <c r="ALI13" s="125"/>
      <c r="ALJ13" s="125"/>
      <c r="ALK13" s="125"/>
      <c r="ALL13" s="125"/>
      <c r="ALM13" s="125"/>
      <c r="ALN13" s="125"/>
      <c r="ALO13" s="125"/>
      <c r="ALP13" s="125"/>
      <c r="ALQ13" s="125"/>
      <c r="ALR13" s="125"/>
      <c r="ALS13" s="125"/>
      <c r="ALT13" s="125"/>
      <c r="ALU13" s="125"/>
      <c r="ALV13" s="125"/>
      <c r="ALW13" s="125"/>
      <c r="ALX13" s="125"/>
      <c r="ALY13" s="125"/>
      <c r="ALZ13" s="125"/>
      <c r="AMA13" s="125"/>
      <c r="AMB13" s="125"/>
      <c r="AMC13" s="125"/>
      <c r="AMD13" s="125"/>
      <c r="AME13" s="125"/>
      <c r="AMF13" s="125"/>
      <c r="AMG13" s="125"/>
      <c r="AMH13" s="125"/>
      <c r="AMI13" s="125"/>
      <c r="AMJ13" s="125"/>
    </row>
    <row r="14" spans="1:1024" customFormat="1">
      <c r="A14" s="361"/>
      <c r="B14" s="362"/>
      <c r="C14" s="362"/>
      <c r="D14" s="362"/>
      <c r="E14" s="125"/>
      <c r="F14" s="125"/>
      <c r="G14" s="125"/>
      <c r="H14" s="125"/>
      <c r="I14" s="125"/>
      <c r="J14" s="125"/>
      <c r="K14" s="371" t="s">
        <v>386</v>
      </c>
      <c r="L14" s="372" t="s">
        <v>387</v>
      </c>
      <c r="M14" s="372"/>
      <c r="N14" s="372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5"/>
      <c r="OS14" s="125"/>
      <c r="OT14" s="125"/>
      <c r="OU14" s="125"/>
      <c r="OV14" s="125"/>
      <c r="OW14" s="125"/>
      <c r="OX14" s="125"/>
      <c r="OY14" s="125"/>
      <c r="OZ14" s="125"/>
      <c r="PA14" s="125"/>
      <c r="PB14" s="125"/>
      <c r="PC14" s="125"/>
      <c r="PD14" s="125"/>
      <c r="PE14" s="125"/>
      <c r="PF14" s="125"/>
      <c r="PG14" s="125"/>
      <c r="PH14" s="125"/>
      <c r="PI14" s="125"/>
      <c r="PJ14" s="125"/>
      <c r="PK14" s="125"/>
      <c r="PL14" s="125"/>
      <c r="PM14" s="125"/>
      <c r="PN14" s="125"/>
      <c r="PO14" s="125"/>
      <c r="PP14" s="125"/>
      <c r="PQ14" s="125"/>
      <c r="PR14" s="125"/>
      <c r="PS14" s="125"/>
      <c r="PT14" s="125"/>
      <c r="PU14" s="125"/>
      <c r="PV14" s="125"/>
      <c r="PW14" s="125"/>
      <c r="PX14" s="125"/>
      <c r="PY14" s="125"/>
      <c r="PZ14" s="125"/>
      <c r="QA14" s="125"/>
      <c r="QB14" s="125"/>
      <c r="QC14" s="125"/>
      <c r="QD14" s="125"/>
      <c r="QE14" s="125"/>
      <c r="QF14" s="125"/>
      <c r="QG14" s="125"/>
      <c r="QH14" s="125"/>
      <c r="QI14" s="125"/>
      <c r="QJ14" s="125"/>
      <c r="QK14" s="125"/>
      <c r="QL14" s="125"/>
      <c r="QM14" s="125"/>
      <c r="QN14" s="125"/>
      <c r="QO14" s="125"/>
      <c r="QP14" s="125"/>
      <c r="QQ14" s="125"/>
      <c r="QR14" s="125"/>
      <c r="QS14" s="125"/>
      <c r="QT14" s="125"/>
      <c r="QU14" s="125"/>
      <c r="QV14" s="125"/>
      <c r="QW14" s="125"/>
      <c r="QX14" s="125"/>
      <c r="QY14" s="125"/>
      <c r="QZ14" s="125"/>
      <c r="RA14" s="125"/>
      <c r="RB14" s="125"/>
      <c r="RC14" s="125"/>
      <c r="RD14" s="125"/>
      <c r="RE14" s="125"/>
      <c r="RF14" s="125"/>
      <c r="RG14" s="125"/>
      <c r="RH14" s="125"/>
      <c r="RI14" s="125"/>
      <c r="RJ14" s="125"/>
      <c r="RK14" s="125"/>
      <c r="RL14" s="125"/>
      <c r="RM14" s="125"/>
      <c r="RN14" s="125"/>
      <c r="RO14" s="125"/>
      <c r="RP14" s="125"/>
      <c r="RQ14" s="125"/>
      <c r="RR14" s="125"/>
      <c r="RS14" s="125"/>
      <c r="RT14" s="125"/>
      <c r="RU14" s="125"/>
      <c r="RV14" s="125"/>
      <c r="RW14" s="125"/>
      <c r="RX14" s="125"/>
      <c r="RY14" s="125"/>
      <c r="RZ14" s="125"/>
      <c r="SA14" s="125"/>
      <c r="SB14" s="125"/>
      <c r="SC14" s="125"/>
      <c r="SD14" s="125"/>
      <c r="SE14" s="125"/>
      <c r="SF14" s="125"/>
      <c r="SG14" s="125"/>
      <c r="SH14" s="125"/>
      <c r="SI14" s="125"/>
      <c r="SJ14" s="125"/>
      <c r="SK14" s="125"/>
      <c r="SL14" s="125"/>
      <c r="SM14" s="125"/>
      <c r="SN14" s="125"/>
      <c r="SO14" s="125"/>
      <c r="SP14" s="125"/>
      <c r="SQ14" s="125"/>
      <c r="SR14" s="125"/>
      <c r="SS14" s="125"/>
      <c r="ST14" s="125"/>
      <c r="SU14" s="125"/>
      <c r="SV14" s="125"/>
      <c r="SW14" s="125"/>
      <c r="SX14" s="125"/>
      <c r="SY14" s="125"/>
      <c r="SZ14" s="125"/>
      <c r="TA14" s="125"/>
      <c r="TB14" s="125"/>
      <c r="TC14" s="125"/>
      <c r="TD14" s="125"/>
      <c r="TE14" s="125"/>
      <c r="TF14" s="125"/>
      <c r="TG14" s="125"/>
      <c r="TH14" s="125"/>
      <c r="TI14" s="125"/>
      <c r="TJ14" s="125"/>
      <c r="TK14" s="125"/>
      <c r="TL14" s="125"/>
      <c r="TM14" s="125"/>
      <c r="TN14" s="125"/>
      <c r="TO14" s="125"/>
      <c r="TP14" s="125"/>
      <c r="TQ14" s="125"/>
      <c r="TR14" s="125"/>
      <c r="TS14" s="125"/>
      <c r="TT14" s="125"/>
      <c r="TU14" s="125"/>
      <c r="TV14" s="125"/>
      <c r="TW14" s="125"/>
      <c r="TX14" s="125"/>
      <c r="TY14" s="125"/>
      <c r="TZ14" s="125"/>
      <c r="UA14" s="125"/>
      <c r="UB14" s="125"/>
      <c r="UC14" s="125"/>
      <c r="UD14" s="125"/>
      <c r="UE14" s="125"/>
      <c r="UF14" s="125"/>
      <c r="UG14" s="125"/>
      <c r="UH14" s="125"/>
      <c r="UI14" s="125"/>
      <c r="UJ14" s="125"/>
      <c r="UK14" s="125"/>
      <c r="UL14" s="125"/>
      <c r="UM14" s="125"/>
      <c r="UN14" s="125"/>
      <c r="UO14" s="125"/>
      <c r="UP14" s="125"/>
      <c r="UQ14" s="125"/>
      <c r="UR14" s="125"/>
      <c r="US14" s="125"/>
      <c r="UT14" s="125"/>
      <c r="UU14" s="125"/>
      <c r="UV14" s="125"/>
      <c r="UW14" s="125"/>
      <c r="UX14" s="125"/>
      <c r="UY14" s="125"/>
      <c r="UZ14" s="125"/>
      <c r="VA14" s="125"/>
      <c r="VB14" s="125"/>
      <c r="VC14" s="125"/>
      <c r="VD14" s="125"/>
      <c r="VE14" s="125"/>
      <c r="VF14" s="125"/>
      <c r="VG14" s="125"/>
      <c r="VH14" s="125"/>
      <c r="VI14" s="125"/>
      <c r="VJ14" s="125"/>
      <c r="VK14" s="125"/>
      <c r="VL14" s="125"/>
      <c r="VM14" s="125"/>
      <c r="VN14" s="125"/>
      <c r="VO14" s="125"/>
      <c r="VP14" s="125"/>
      <c r="VQ14" s="125"/>
      <c r="VR14" s="125"/>
      <c r="VS14" s="125"/>
      <c r="VT14" s="125"/>
      <c r="VU14" s="125"/>
      <c r="VV14" s="125"/>
      <c r="VW14" s="125"/>
      <c r="VX14" s="125"/>
      <c r="VY14" s="125"/>
      <c r="VZ14" s="125"/>
      <c r="WA14" s="125"/>
      <c r="WB14" s="125"/>
      <c r="WC14" s="125"/>
      <c r="WD14" s="125"/>
      <c r="WE14" s="125"/>
      <c r="WF14" s="125"/>
      <c r="WG14" s="125"/>
      <c r="WH14" s="125"/>
      <c r="WI14" s="125"/>
      <c r="WJ14" s="125"/>
      <c r="WK14" s="125"/>
      <c r="WL14" s="125"/>
      <c r="WM14" s="125"/>
      <c r="WN14" s="125"/>
      <c r="WO14" s="125"/>
      <c r="WP14" s="125"/>
      <c r="WQ14" s="125"/>
      <c r="WR14" s="125"/>
      <c r="WS14" s="125"/>
      <c r="WT14" s="125"/>
      <c r="WU14" s="125"/>
      <c r="WV14" s="125"/>
      <c r="WW14" s="125"/>
      <c r="WX14" s="125"/>
      <c r="WY14" s="125"/>
      <c r="WZ14" s="125"/>
      <c r="XA14" s="125"/>
      <c r="XB14" s="125"/>
      <c r="XC14" s="125"/>
      <c r="XD14" s="125"/>
      <c r="XE14" s="125"/>
      <c r="XF14" s="125"/>
      <c r="XG14" s="125"/>
      <c r="XH14" s="125"/>
      <c r="XI14" s="125"/>
      <c r="XJ14" s="125"/>
      <c r="XK14" s="125"/>
      <c r="XL14" s="125"/>
      <c r="XM14" s="125"/>
      <c r="XN14" s="125"/>
      <c r="XO14" s="125"/>
      <c r="XP14" s="125"/>
      <c r="XQ14" s="125"/>
      <c r="XR14" s="125"/>
      <c r="XS14" s="125"/>
      <c r="XT14" s="125"/>
      <c r="XU14" s="125"/>
      <c r="XV14" s="125"/>
      <c r="XW14" s="125"/>
      <c r="XX14" s="125"/>
      <c r="XY14" s="125"/>
      <c r="XZ14" s="125"/>
      <c r="YA14" s="125"/>
      <c r="YB14" s="125"/>
      <c r="YC14" s="125"/>
      <c r="YD14" s="125"/>
      <c r="YE14" s="125"/>
      <c r="YF14" s="125"/>
      <c r="YG14" s="125"/>
      <c r="YH14" s="125"/>
      <c r="YI14" s="125"/>
      <c r="YJ14" s="125"/>
      <c r="YK14" s="125"/>
      <c r="YL14" s="125"/>
      <c r="YM14" s="125"/>
      <c r="YN14" s="125"/>
      <c r="YO14" s="125"/>
      <c r="YP14" s="125"/>
      <c r="YQ14" s="125"/>
      <c r="YR14" s="125"/>
      <c r="YS14" s="125"/>
      <c r="YT14" s="125"/>
      <c r="YU14" s="125"/>
      <c r="YV14" s="125"/>
      <c r="YW14" s="125"/>
      <c r="YX14" s="125"/>
      <c r="YY14" s="125"/>
      <c r="YZ14" s="125"/>
      <c r="ZA14" s="125"/>
      <c r="ZB14" s="125"/>
      <c r="ZC14" s="125"/>
      <c r="ZD14" s="125"/>
      <c r="ZE14" s="125"/>
      <c r="ZF14" s="125"/>
      <c r="ZG14" s="125"/>
      <c r="ZH14" s="125"/>
      <c r="ZI14" s="125"/>
      <c r="ZJ14" s="125"/>
      <c r="ZK14" s="125"/>
      <c r="ZL14" s="125"/>
      <c r="ZM14" s="125"/>
      <c r="ZN14" s="125"/>
      <c r="ZO14" s="125"/>
      <c r="ZP14" s="125"/>
      <c r="ZQ14" s="125"/>
      <c r="ZR14" s="125"/>
      <c r="ZS14" s="125"/>
      <c r="ZT14" s="125"/>
      <c r="ZU14" s="125"/>
      <c r="ZV14" s="125"/>
      <c r="ZW14" s="125"/>
      <c r="ZX14" s="125"/>
      <c r="ZY14" s="125"/>
      <c r="ZZ14" s="125"/>
      <c r="AAA14" s="125"/>
      <c r="AAB14" s="125"/>
      <c r="AAC14" s="125"/>
      <c r="AAD14" s="125"/>
      <c r="AAE14" s="125"/>
      <c r="AAF14" s="125"/>
      <c r="AAG14" s="125"/>
      <c r="AAH14" s="125"/>
      <c r="AAI14" s="125"/>
      <c r="AAJ14" s="125"/>
      <c r="AAK14" s="125"/>
      <c r="AAL14" s="125"/>
      <c r="AAM14" s="125"/>
      <c r="AAN14" s="125"/>
      <c r="AAO14" s="125"/>
      <c r="AAP14" s="125"/>
      <c r="AAQ14" s="125"/>
      <c r="AAR14" s="125"/>
      <c r="AAS14" s="125"/>
      <c r="AAT14" s="125"/>
      <c r="AAU14" s="125"/>
      <c r="AAV14" s="125"/>
      <c r="AAW14" s="125"/>
      <c r="AAX14" s="125"/>
      <c r="AAY14" s="125"/>
      <c r="AAZ14" s="125"/>
      <c r="ABA14" s="125"/>
      <c r="ABB14" s="125"/>
      <c r="ABC14" s="125"/>
      <c r="ABD14" s="125"/>
      <c r="ABE14" s="125"/>
      <c r="ABF14" s="125"/>
      <c r="ABG14" s="125"/>
      <c r="ABH14" s="125"/>
      <c r="ABI14" s="125"/>
      <c r="ABJ14" s="125"/>
      <c r="ABK14" s="125"/>
      <c r="ABL14" s="125"/>
      <c r="ABM14" s="125"/>
      <c r="ABN14" s="125"/>
      <c r="ABO14" s="125"/>
      <c r="ABP14" s="125"/>
      <c r="ABQ14" s="125"/>
      <c r="ABR14" s="125"/>
      <c r="ABS14" s="125"/>
      <c r="ABT14" s="125"/>
      <c r="ABU14" s="125"/>
      <c r="ABV14" s="125"/>
      <c r="ABW14" s="125"/>
      <c r="ABX14" s="125"/>
      <c r="ABY14" s="125"/>
      <c r="ABZ14" s="125"/>
      <c r="ACA14" s="125"/>
      <c r="ACB14" s="125"/>
      <c r="ACC14" s="125"/>
      <c r="ACD14" s="125"/>
      <c r="ACE14" s="125"/>
      <c r="ACF14" s="125"/>
      <c r="ACG14" s="125"/>
      <c r="ACH14" s="125"/>
      <c r="ACI14" s="125"/>
      <c r="ACJ14" s="125"/>
      <c r="ACK14" s="125"/>
      <c r="ACL14" s="125"/>
      <c r="ACM14" s="125"/>
      <c r="ACN14" s="125"/>
      <c r="ACO14" s="125"/>
      <c r="ACP14" s="125"/>
      <c r="ACQ14" s="125"/>
      <c r="ACR14" s="125"/>
      <c r="ACS14" s="125"/>
      <c r="ACT14" s="125"/>
      <c r="ACU14" s="125"/>
      <c r="ACV14" s="125"/>
      <c r="ACW14" s="125"/>
      <c r="ACX14" s="125"/>
      <c r="ACY14" s="125"/>
      <c r="ACZ14" s="125"/>
      <c r="ADA14" s="125"/>
      <c r="ADB14" s="125"/>
      <c r="ADC14" s="125"/>
      <c r="ADD14" s="125"/>
      <c r="ADE14" s="125"/>
      <c r="ADF14" s="125"/>
      <c r="ADG14" s="125"/>
      <c r="ADH14" s="125"/>
      <c r="ADI14" s="125"/>
      <c r="ADJ14" s="125"/>
      <c r="ADK14" s="125"/>
      <c r="ADL14" s="125"/>
      <c r="ADM14" s="125"/>
      <c r="ADN14" s="125"/>
      <c r="ADO14" s="125"/>
      <c r="ADP14" s="125"/>
      <c r="ADQ14" s="125"/>
      <c r="ADR14" s="125"/>
      <c r="ADS14" s="125"/>
      <c r="ADT14" s="125"/>
      <c r="ADU14" s="125"/>
      <c r="ADV14" s="125"/>
      <c r="ADW14" s="125"/>
      <c r="ADX14" s="125"/>
      <c r="ADY14" s="125"/>
      <c r="ADZ14" s="125"/>
      <c r="AEA14" s="125"/>
      <c r="AEB14" s="125"/>
      <c r="AEC14" s="125"/>
      <c r="AED14" s="125"/>
      <c r="AEE14" s="125"/>
      <c r="AEF14" s="125"/>
      <c r="AEG14" s="125"/>
      <c r="AEH14" s="125"/>
      <c r="AEI14" s="125"/>
      <c r="AEJ14" s="125"/>
      <c r="AEK14" s="125"/>
      <c r="AEL14" s="125"/>
      <c r="AEM14" s="125"/>
      <c r="AEN14" s="125"/>
      <c r="AEO14" s="125"/>
      <c r="AEP14" s="125"/>
      <c r="AEQ14" s="125"/>
      <c r="AER14" s="125"/>
      <c r="AES14" s="125"/>
      <c r="AET14" s="125"/>
      <c r="AEU14" s="125"/>
      <c r="AEV14" s="125"/>
      <c r="AEW14" s="125"/>
      <c r="AEX14" s="125"/>
      <c r="AEY14" s="125"/>
      <c r="AEZ14" s="125"/>
      <c r="AFA14" s="125"/>
      <c r="AFB14" s="125"/>
      <c r="AFC14" s="125"/>
      <c r="AFD14" s="125"/>
      <c r="AFE14" s="125"/>
      <c r="AFF14" s="125"/>
      <c r="AFG14" s="125"/>
      <c r="AFH14" s="125"/>
      <c r="AFI14" s="125"/>
      <c r="AFJ14" s="125"/>
      <c r="AFK14" s="125"/>
      <c r="AFL14" s="125"/>
      <c r="AFM14" s="125"/>
      <c r="AFN14" s="125"/>
      <c r="AFO14" s="125"/>
      <c r="AFP14" s="125"/>
      <c r="AFQ14" s="125"/>
      <c r="AFR14" s="125"/>
      <c r="AFS14" s="125"/>
      <c r="AFT14" s="125"/>
      <c r="AFU14" s="125"/>
      <c r="AFV14" s="125"/>
      <c r="AFW14" s="125"/>
      <c r="AFX14" s="125"/>
      <c r="AFY14" s="125"/>
      <c r="AFZ14" s="125"/>
      <c r="AGA14" s="125"/>
      <c r="AGB14" s="125"/>
      <c r="AGC14" s="125"/>
      <c r="AGD14" s="125"/>
      <c r="AGE14" s="125"/>
      <c r="AGF14" s="125"/>
      <c r="AGG14" s="125"/>
      <c r="AGH14" s="125"/>
      <c r="AGI14" s="125"/>
      <c r="AGJ14" s="125"/>
      <c r="AGK14" s="125"/>
      <c r="AGL14" s="125"/>
      <c r="AGM14" s="125"/>
      <c r="AGN14" s="125"/>
      <c r="AGO14" s="125"/>
      <c r="AGP14" s="125"/>
      <c r="AGQ14" s="125"/>
      <c r="AGR14" s="125"/>
      <c r="AGS14" s="125"/>
      <c r="AGT14" s="125"/>
      <c r="AGU14" s="125"/>
      <c r="AGV14" s="125"/>
      <c r="AGW14" s="125"/>
      <c r="AGX14" s="125"/>
      <c r="AGY14" s="125"/>
      <c r="AGZ14" s="125"/>
      <c r="AHA14" s="125"/>
      <c r="AHB14" s="125"/>
      <c r="AHC14" s="125"/>
      <c r="AHD14" s="125"/>
      <c r="AHE14" s="125"/>
      <c r="AHF14" s="125"/>
      <c r="AHG14" s="125"/>
      <c r="AHH14" s="125"/>
      <c r="AHI14" s="125"/>
      <c r="AHJ14" s="125"/>
      <c r="AHK14" s="125"/>
      <c r="AHL14" s="125"/>
      <c r="AHM14" s="125"/>
      <c r="AHN14" s="125"/>
      <c r="AHO14" s="125"/>
      <c r="AHP14" s="125"/>
      <c r="AHQ14" s="125"/>
      <c r="AHR14" s="125"/>
      <c r="AHS14" s="125"/>
      <c r="AHT14" s="125"/>
      <c r="AHU14" s="125"/>
      <c r="AHV14" s="125"/>
      <c r="AHW14" s="125"/>
      <c r="AHX14" s="125"/>
      <c r="AHY14" s="125"/>
      <c r="AHZ14" s="125"/>
      <c r="AIA14" s="125"/>
      <c r="AIB14" s="125"/>
      <c r="AIC14" s="125"/>
      <c r="AID14" s="125"/>
      <c r="AIE14" s="125"/>
      <c r="AIF14" s="125"/>
      <c r="AIG14" s="125"/>
      <c r="AIH14" s="125"/>
      <c r="AII14" s="125"/>
      <c r="AIJ14" s="125"/>
      <c r="AIK14" s="125"/>
      <c r="AIL14" s="125"/>
      <c r="AIM14" s="125"/>
      <c r="AIN14" s="125"/>
      <c r="AIO14" s="125"/>
      <c r="AIP14" s="125"/>
      <c r="AIQ14" s="125"/>
      <c r="AIR14" s="125"/>
      <c r="AIS14" s="125"/>
      <c r="AIT14" s="125"/>
      <c r="AIU14" s="125"/>
      <c r="AIV14" s="125"/>
      <c r="AIW14" s="125"/>
      <c r="AIX14" s="125"/>
      <c r="AIY14" s="125"/>
      <c r="AIZ14" s="125"/>
      <c r="AJA14" s="125"/>
      <c r="AJB14" s="125"/>
      <c r="AJC14" s="125"/>
      <c r="AJD14" s="125"/>
      <c r="AJE14" s="125"/>
      <c r="AJF14" s="125"/>
      <c r="AJG14" s="125"/>
      <c r="AJH14" s="125"/>
      <c r="AJI14" s="125"/>
      <c r="AJJ14" s="125"/>
      <c r="AJK14" s="125"/>
      <c r="AJL14" s="125"/>
      <c r="AJM14" s="125"/>
      <c r="AJN14" s="125"/>
      <c r="AJO14" s="125"/>
      <c r="AJP14" s="125"/>
      <c r="AJQ14" s="125"/>
      <c r="AJR14" s="125"/>
      <c r="AJS14" s="125"/>
      <c r="AJT14" s="125"/>
      <c r="AJU14" s="125"/>
      <c r="AJV14" s="125"/>
      <c r="AJW14" s="125"/>
      <c r="AJX14" s="125"/>
      <c r="AJY14" s="125"/>
      <c r="AJZ14" s="125"/>
      <c r="AKA14" s="125"/>
      <c r="AKB14" s="125"/>
      <c r="AKC14" s="125"/>
      <c r="AKD14" s="125"/>
      <c r="AKE14" s="125"/>
      <c r="AKF14" s="125"/>
      <c r="AKG14" s="125"/>
      <c r="AKH14" s="125"/>
      <c r="AKI14" s="125"/>
      <c r="AKJ14" s="125"/>
      <c r="AKK14" s="125"/>
      <c r="AKL14" s="125"/>
      <c r="AKM14" s="125"/>
      <c r="AKN14" s="125"/>
      <c r="AKO14" s="125"/>
      <c r="AKP14" s="125"/>
      <c r="AKQ14" s="125"/>
      <c r="AKR14" s="125"/>
      <c r="AKS14" s="125"/>
      <c r="AKT14" s="125"/>
      <c r="AKU14" s="125"/>
      <c r="AKV14" s="125"/>
      <c r="AKW14" s="125"/>
      <c r="AKX14" s="125"/>
      <c r="AKY14" s="125"/>
      <c r="AKZ14" s="125"/>
      <c r="ALA14" s="125"/>
      <c r="ALB14" s="125"/>
      <c r="ALC14" s="125"/>
      <c r="ALD14" s="125"/>
      <c r="ALE14" s="125"/>
      <c r="ALF14" s="125"/>
      <c r="ALG14" s="125"/>
      <c r="ALH14" s="125"/>
      <c r="ALI14" s="125"/>
      <c r="ALJ14" s="125"/>
      <c r="ALK14" s="125"/>
      <c r="ALL14" s="125"/>
      <c r="ALM14" s="125"/>
      <c r="ALN14" s="125"/>
      <c r="ALO14" s="125"/>
      <c r="ALP14" s="125"/>
      <c r="ALQ14" s="125"/>
      <c r="ALR14" s="125"/>
      <c r="ALS14" s="125"/>
      <c r="ALT14" s="125"/>
      <c r="ALU14" s="125"/>
      <c r="ALV14" s="125"/>
      <c r="ALW14" s="125"/>
      <c r="ALX14" s="125"/>
      <c r="ALY14" s="125"/>
      <c r="ALZ14" s="125"/>
      <c r="AMA14" s="125"/>
      <c r="AMB14" s="125"/>
      <c r="AMC14" s="125"/>
      <c r="AMD14" s="125"/>
      <c r="AME14" s="125"/>
      <c r="AMF14" s="125"/>
      <c r="AMG14" s="125"/>
      <c r="AMH14" s="125"/>
      <c r="AMI14" s="125"/>
      <c r="AMJ14" s="125"/>
    </row>
    <row r="15" spans="1:1024" customFormat="1" ht="16.8">
      <c r="A15" s="361"/>
      <c r="B15" s="369" t="s">
        <v>388</v>
      </c>
      <c r="C15" s="362"/>
      <c r="D15" s="362"/>
      <c r="E15" s="373" t="s">
        <v>389</v>
      </c>
      <c r="K15" s="371"/>
      <c r="L15" s="372"/>
      <c r="M15" s="372"/>
      <c r="N15" s="372"/>
    </row>
    <row r="16" spans="1:1024" customFormat="1">
      <c r="A16" s="125"/>
      <c r="B16" s="374" t="s">
        <v>390</v>
      </c>
      <c r="C16" s="39">
        <f>N21</f>
        <v>5.0000000000000001E-3</v>
      </c>
      <c r="D16" s="125"/>
      <c r="E16" s="125"/>
      <c r="F16" s="125"/>
      <c r="G16" s="125"/>
      <c r="H16" s="125"/>
      <c r="I16" s="125"/>
      <c r="J16" s="125"/>
      <c r="K16" s="375">
        <v>0.25</v>
      </c>
      <c r="L16" s="376">
        <v>0.03</v>
      </c>
      <c r="M16" s="372"/>
      <c r="N16" s="388">
        <f>K16*L16</f>
        <v>7.4999999999999997E-3</v>
      </c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/>
      <c r="OP16" s="125"/>
      <c r="OQ16" s="125"/>
      <c r="OR16" s="125"/>
      <c r="OS16" s="125"/>
      <c r="OT16" s="125"/>
      <c r="OU16" s="125"/>
      <c r="OV16" s="125"/>
      <c r="OW16" s="125"/>
      <c r="OX16" s="125"/>
      <c r="OY16" s="125"/>
      <c r="OZ16" s="125"/>
      <c r="PA16" s="125"/>
      <c r="PB16" s="125"/>
      <c r="PC16" s="125"/>
      <c r="PD16" s="125"/>
      <c r="PE16" s="125"/>
      <c r="PF16" s="125"/>
      <c r="PG16" s="125"/>
      <c r="PH16" s="125"/>
      <c r="PI16" s="125"/>
      <c r="PJ16" s="125"/>
      <c r="PK16" s="125"/>
      <c r="PL16" s="125"/>
      <c r="PM16" s="125"/>
      <c r="PN16" s="125"/>
      <c r="PO16" s="125"/>
      <c r="PP16" s="125"/>
      <c r="PQ16" s="125"/>
      <c r="PR16" s="125"/>
      <c r="PS16" s="125"/>
      <c r="PT16" s="125"/>
      <c r="PU16" s="125"/>
      <c r="PV16" s="125"/>
      <c r="PW16" s="125"/>
      <c r="PX16" s="125"/>
      <c r="PY16" s="125"/>
      <c r="PZ16" s="125"/>
      <c r="QA16" s="125"/>
      <c r="QB16" s="125"/>
      <c r="QC16" s="125"/>
      <c r="QD16" s="125"/>
      <c r="QE16" s="125"/>
      <c r="QF16" s="125"/>
      <c r="QG16" s="125"/>
      <c r="QH16" s="125"/>
      <c r="QI16" s="125"/>
      <c r="QJ16" s="125"/>
      <c r="QK16" s="125"/>
      <c r="QL16" s="125"/>
      <c r="QM16" s="125"/>
      <c r="QN16" s="125"/>
      <c r="QO16" s="125"/>
      <c r="QP16" s="125"/>
      <c r="QQ16" s="125"/>
      <c r="QR16" s="125"/>
      <c r="QS16" s="125"/>
      <c r="QT16" s="125"/>
      <c r="QU16" s="125"/>
      <c r="QV16" s="125"/>
      <c r="QW16" s="125"/>
      <c r="QX16" s="125"/>
      <c r="QY16" s="125"/>
      <c r="QZ16" s="125"/>
      <c r="RA16" s="125"/>
      <c r="RB16" s="125"/>
      <c r="RC16" s="125"/>
      <c r="RD16" s="125"/>
      <c r="RE16" s="125"/>
      <c r="RF16" s="125"/>
      <c r="RG16" s="125"/>
      <c r="RH16" s="125"/>
      <c r="RI16" s="125"/>
      <c r="RJ16" s="125"/>
      <c r="RK16" s="125"/>
      <c r="RL16" s="125"/>
      <c r="RM16" s="125"/>
      <c r="RN16" s="125"/>
      <c r="RO16" s="125"/>
      <c r="RP16" s="125"/>
      <c r="RQ16" s="125"/>
      <c r="RR16" s="125"/>
      <c r="RS16" s="125"/>
      <c r="RT16" s="125"/>
      <c r="RU16" s="125"/>
      <c r="RV16" s="125"/>
      <c r="RW16" s="125"/>
      <c r="RX16" s="125"/>
      <c r="RY16" s="125"/>
      <c r="RZ16" s="125"/>
      <c r="SA16" s="125"/>
      <c r="SB16" s="125"/>
      <c r="SC16" s="125"/>
      <c r="SD16" s="125"/>
      <c r="SE16" s="125"/>
      <c r="SF16" s="125"/>
      <c r="SG16" s="125"/>
      <c r="SH16" s="125"/>
      <c r="SI16" s="125"/>
      <c r="SJ16" s="125"/>
      <c r="SK16" s="125"/>
      <c r="SL16" s="125"/>
      <c r="SM16" s="125"/>
      <c r="SN16" s="125"/>
      <c r="SO16" s="125"/>
      <c r="SP16" s="125"/>
      <c r="SQ16" s="125"/>
      <c r="SR16" s="125"/>
      <c r="SS16" s="125"/>
      <c r="ST16" s="125"/>
      <c r="SU16" s="125"/>
      <c r="SV16" s="125"/>
      <c r="SW16" s="125"/>
      <c r="SX16" s="125"/>
      <c r="SY16" s="125"/>
      <c r="SZ16" s="125"/>
      <c r="TA16" s="125"/>
      <c r="TB16" s="125"/>
      <c r="TC16" s="125"/>
      <c r="TD16" s="125"/>
      <c r="TE16" s="125"/>
      <c r="TF16" s="125"/>
      <c r="TG16" s="125"/>
      <c r="TH16" s="125"/>
      <c r="TI16" s="125"/>
      <c r="TJ16" s="125"/>
      <c r="TK16" s="125"/>
      <c r="TL16" s="125"/>
      <c r="TM16" s="125"/>
      <c r="TN16" s="125"/>
      <c r="TO16" s="125"/>
      <c r="TP16" s="125"/>
      <c r="TQ16" s="125"/>
      <c r="TR16" s="125"/>
      <c r="TS16" s="125"/>
      <c r="TT16" s="125"/>
      <c r="TU16" s="125"/>
      <c r="TV16" s="125"/>
      <c r="TW16" s="125"/>
      <c r="TX16" s="125"/>
      <c r="TY16" s="125"/>
      <c r="TZ16" s="125"/>
      <c r="UA16" s="125"/>
      <c r="UB16" s="125"/>
      <c r="UC16" s="125"/>
      <c r="UD16" s="125"/>
      <c r="UE16" s="125"/>
      <c r="UF16" s="125"/>
      <c r="UG16" s="125"/>
      <c r="UH16" s="125"/>
      <c r="UI16" s="125"/>
      <c r="UJ16" s="125"/>
      <c r="UK16" s="125"/>
      <c r="UL16" s="125"/>
      <c r="UM16" s="125"/>
      <c r="UN16" s="125"/>
      <c r="UO16" s="125"/>
      <c r="UP16" s="125"/>
      <c r="UQ16" s="125"/>
      <c r="UR16" s="125"/>
      <c r="US16" s="125"/>
      <c r="UT16" s="125"/>
      <c r="UU16" s="125"/>
      <c r="UV16" s="125"/>
      <c r="UW16" s="125"/>
      <c r="UX16" s="125"/>
      <c r="UY16" s="125"/>
      <c r="UZ16" s="125"/>
      <c r="VA16" s="125"/>
      <c r="VB16" s="125"/>
      <c r="VC16" s="125"/>
      <c r="VD16" s="125"/>
      <c r="VE16" s="125"/>
      <c r="VF16" s="125"/>
      <c r="VG16" s="125"/>
      <c r="VH16" s="125"/>
      <c r="VI16" s="125"/>
      <c r="VJ16" s="125"/>
      <c r="VK16" s="125"/>
      <c r="VL16" s="125"/>
      <c r="VM16" s="125"/>
      <c r="VN16" s="125"/>
      <c r="VO16" s="125"/>
      <c r="VP16" s="125"/>
      <c r="VQ16" s="125"/>
      <c r="VR16" s="125"/>
      <c r="VS16" s="125"/>
      <c r="VT16" s="125"/>
      <c r="VU16" s="125"/>
      <c r="VV16" s="125"/>
      <c r="VW16" s="125"/>
      <c r="VX16" s="125"/>
      <c r="VY16" s="125"/>
      <c r="VZ16" s="125"/>
      <c r="WA16" s="125"/>
      <c r="WB16" s="125"/>
      <c r="WC16" s="125"/>
      <c r="WD16" s="125"/>
      <c r="WE16" s="125"/>
      <c r="WF16" s="125"/>
      <c r="WG16" s="125"/>
      <c r="WH16" s="125"/>
      <c r="WI16" s="125"/>
      <c r="WJ16" s="125"/>
      <c r="WK16" s="125"/>
      <c r="WL16" s="125"/>
      <c r="WM16" s="125"/>
      <c r="WN16" s="125"/>
      <c r="WO16" s="125"/>
      <c r="WP16" s="125"/>
      <c r="WQ16" s="125"/>
      <c r="WR16" s="125"/>
      <c r="WS16" s="125"/>
      <c r="WT16" s="125"/>
      <c r="WU16" s="125"/>
      <c r="WV16" s="125"/>
      <c r="WW16" s="125"/>
      <c r="WX16" s="125"/>
      <c r="WY16" s="125"/>
      <c r="WZ16" s="125"/>
      <c r="XA16" s="125"/>
      <c r="XB16" s="125"/>
      <c r="XC16" s="125"/>
      <c r="XD16" s="125"/>
      <c r="XE16" s="125"/>
      <c r="XF16" s="125"/>
      <c r="XG16" s="125"/>
      <c r="XH16" s="125"/>
      <c r="XI16" s="125"/>
      <c r="XJ16" s="125"/>
      <c r="XK16" s="125"/>
      <c r="XL16" s="125"/>
      <c r="XM16" s="125"/>
      <c r="XN16" s="125"/>
      <c r="XO16" s="125"/>
      <c r="XP16" s="125"/>
      <c r="XQ16" s="125"/>
      <c r="XR16" s="125"/>
      <c r="XS16" s="125"/>
      <c r="XT16" s="125"/>
      <c r="XU16" s="125"/>
      <c r="XV16" s="125"/>
      <c r="XW16" s="125"/>
      <c r="XX16" s="125"/>
      <c r="XY16" s="125"/>
      <c r="XZ16" s="125"/>
      <c r="YA16" s="125"/>
      <c r="YB16" s="125"/>
      <c r="YC16" s="125"/>
      <c r="YD16" s="125"/>
      <c r="YE16" s="125"/>
      <c r="YF16" s="125"/>
      <c r="YG16" s="125"/>
      <c r="YH16" s="125"/>
      <c r="YI16" s="125"/>
      <c r="YJ16" s="125"/>
      <c r="YK16" s="125"/>
      <c r="YL16" s="125"/>
      <c r="YM16" s="125"/>
      <c r="YN16" s="125"/>
      <c r="YO16" s="125"/>
      <c r="YP16" s="125"/>
      <c r="YQ16" s="125"/>
      <c r="YR16" s="125"/>
      <c r="YS16" s="125"/>
      <c r="YT16" s="125"/>
      <c r="YU16" s="125"/>
      <c r="YV16" s="125"/>
      <c r="YW16" s="125"/>
      <c r="YX16" s="125"/>
      <c r="YY16" s="125"/>
      <c r="YZ16" s="125"/>
      <c r="ZA16" s="125"/>
      <c r="ZB16" s="125"/>
      <c r="ZC16" s="125"/>
      <c r="ZD16" s="125"/>
      <c r="ZE16" s="125"/>
      <c r="ZF16" s="125"/>
      <c r="ZG16" s="125"/>
      <c r="ZH16" s="125"/>
      <c r="ZI16" s="125"/>
      <c r="ZJ16" s="125"/>
      <c r="ZK16" s="125"/>
      <c r="ZL16" s="125"/>
      <c r="ZM16" s="125"/>
      <c r="ZN16" s="125"/>
      <c r="ZO16" s="125"/>
      <c r="ZP16" s="125"/>
      <c r="ZQ16" s="125"/>
      <c r="ZR16" s="125"/>
      <c r="ZS16" s="125"/>
      <c r="ZT16" s="125"/>
      <c r="ZU16" s="125"/>
      <c r="ZV16" s="125"/>
      <c r="ZW16" s="125"/>
      <c r="ZX16" s="125"/>
      <c r="ZY16" s="125"/>
      <c r="ZZ16" s="125"/>
      <c r="AAA16" s="125"/>
      <c r="AAB16" s="125"/>
      <c r="AAC16" s="125"/>
      <c r="AAD16" s="125"/>
      <c r="AAE16" s="125"/>
      <c r="AAF16" s="125"/>
      <c r="AAG16" s="125"/>
      <c r="AAH16" s="125"/>
      <c r="AAI16" s="125"/>
      <c r="AAJ16" s="125"/>
      <c r="AAK16" s="125"/>
      <c r="AAL16" s="125"/>
      <c r="AAM16" s="125"/>
      <c r="AAN16" s="125"/>
      <c r="AAO16" s="125"/>
      <c r="AAP16" s="125"/>
      <c r="AAQ16" s="125"/>
      <c r="AAR16" s="125"/>
      <c r="AAS16" s="125"/>
      <c r="AAT16" s="125"/>
      <c r="AAU16" s="125"/>
      <c r="AAV16" s="125"/>
      <c r="AAW16" s="125"/>
      <c r="AAX16" s="125"/>
      <c r="AAY16" s="125"/>
      <c r="AAZ16" s="125"/>
      <c r="ABA16" s="125"/>
      <c r="ABB16" s="125"/>
      <c r="ABC16" s="125"/>
      <c r="ABD16" s="125"/>
      <c r="ABE16" s="125"/>
      <c r="ABF16" s="125"/>
      <c r="ABG16" s="125"/>
      <c r="ABH16" s="125"/>
      <c r="ABI16" s="125"/>
      <c r="ABJ16" s="125"/>
      <c r="ABK16" s="125"/>
      <c r="ABL16" s="125"/>
      <c r="ABM16" s="125"/>
      <c r="ABN16" s="125"/>
      <c r="ABO16" s="125"/>
      <c r="ABP16" s="125"/>
      <c r="ABQ16" s="125"/>
      <c r="ABR16" s="125"/>
      <c r="ABS16" s="125"/>
      <c r="ABT16" s="125"/>
      <c r="ABU16" s="125"/>
      <c r="ABV16" s="125"/>
      <c r="ABW16" s="125"/>
      <c r="ABX16" s="125"/>
      <c r="ABY16" s="125"/>
      <c r="ABZ16" s="125"/>
      <c r="ACA16" s="125"/>
      <c r="ACB16" s="125"/>
      <c r="ACC16" s="125"/>
      <c r="ACD16" s="125"/>
      <c r="ACE16" s="125"/>
      <c r="ACF16" s="125"/>
      <c r="ACG16" s="125"/>
      <c r="ACH16" s="125"/>
      <c r="ACI16" s="125"/>
      <c r="ACJ16" s="125"/>
      <c r="ACK16" s="125"/>
      <c r="ACL16" s="125"/>
      <c r="ACM16" s="125"/>
      <c r="ACN16" s="125"/>
      <c r="ACO16" s="125"/>
      <c r="ACP16" s="125"/>
      <c r="ACQ16" s="125"/>
      <c r="ACR16" s="125"/>
      <c r="ACS16" s="125"/>
      <c r="ACT16" s="125"/>
      <c r="ACU16" s="125"/>
      <c r="ACV16" s="125"/>
      <c r="ACW16" s="125"/>
      <c r="ACX16" s="125"/>
      <c r="ACY16" s="125"/>
      <c r="ACZ16" s="125"/>
      <c r="ADA16" s="125"/>
      <c r="ADB16" s="125"/>
      <c r="ADC16" s="125"/>
      <c r="ADD16" s="125"/>
      <c r="ADE16" s="125"/>
      <c r="ADF16" s="125"/>
      <c r="ADG16" s="125"/>
      <c r="ADH16" s="125"/>
      <c r="ADI16" s="125"/>
      <c r="ADJ16" s="125"/>
      <c r="ADK16" s="125"/>
      <c r="ADL16" s="125"/>
      <c r="ADM16" s="125"/>
      <c r="ADN16" s="125"/>
      <c r="ADO16" s="125"/>
      <c r="ADP16" s="125"/>
      <c r="ADQ16" s="125"/>
      <c r="ADR16" s="125"/>
      <c r="ADS16" s="125"/>
      <c r="ADT16" s="125"/>
      <c r="ADU16" s="125"/>
      <c r="ADV16" s="125"/>
      <c r="ADW16" s="125"/>
      <c r="ADX16" s="125"/>
      <c r="ADY16" s="125"/>
      <c r="ADZ16" s="125"/>
      <c r="AEA16" s="125"/>
      <c r="AEB16" s="125"/>
      <c r="AEC16" s="125"/>
      <c r="AED16" s="125"/>
      <c r="AEE16" s="125"/>
      <c r="AEF16" s="125"/>
      <c r="AEG16" s="125"/>
      <c r="AEH16" s="125"/>
      <c r="AEI16" s="125"/>
      <c r="AEJ16" s="125"/>
      <c r="AEK16" s="125"/>
      <c r="AEL16" s="125"/>
      <c r="AEM16" s="125"/>
      <c r="AEN16" s="125"/>
      <c r="AEO16" s="125"/>
      <c r="AEP16" s="125"/>
      <c r="AEQ16" s="125"/>
      <c r="AER16" s="125"/>
      <c r="AES16" s="125"/>
      <c r="AET16" s="125"/>
      <c r="AEU16" s="125"/>
      <c r="AEV16" s="125"/>
      <c r="AEW16" s="125"/>
      <c r="AEX16" s="125"/>
      <c r="AEY16" s="125"/>
      <c r="AEZ16" s="125"/>
      <c r="AFA16" s="125"/>
      <c r="AFB16" s="125"/>
      <c r="AFC16" s="125"/>
      <c r="AFD16" s="125"/>
      <c r="AFE16" s="125"/>
      <c r="AFF16" s="125"/>
      <c r="AFG16" s="125"/>
      <c r="AFH16" s="125"/>
      <c r="AFI16" s="125"/>
      <c r="AFJ16" s="125"/>
      <c r="AFK16" s="125"/>
      <c r="AFL16" s="125"/>
      <c r="AFM16" s="125"/>
      <c r="AFN16" s="125"/>
      <c r="AFO16" s="125"/>
      <c r="AFP16" s="125"/>
      <c r="AFQ16" s="125"/>
      <c r="AFR16" s="125"/>
      <c r="AFS16" s="125"/>
      <c r="AFT16" s="125"/>
      <c r="AFU16" s="125"/>
      <c r="AFV16" s="125"/>
      <c r="AFW16" s="125"/>
      <c r="AFX16" s="125"/>
      <c r="AFY16" s="125"/>
      <c r="AFZ16" s="125"/>
      <c r="AGA16" s="125"/>
      <c r="AGB16" s="125"/>
      <c r="AGC16" s="125"/>
      <c r="AGD16" s="125"/>
      <c r="AGE16" s="125"/>
      <c r="AGF16" s="125"/>
      <c r="AGG16" s="125"/>
      <c r="AGH16" s="125"/>
      <c r="AGI16" s="125"/>
      <c r="AGJ16" s="125"/>
      <c r="AGK16" s="125"/>
      <c r="AGL16" s="125"/>
      <c r="AGM16" s="125"/>
      <c r="AGN16" s="125"/>
      <c r="AGO16" s="125"/>
      <c r="AGP16" s="125"/>
      <c r="AGQ16" s="125"/>
      <c r="AGR16" s="125"/>
      <c r="AGS16" s="125"/>
      <c r="AGT16" s="125"/>
      <c r="AGU16" s="125"/>
      <c r="AGV16" s="125"/>
      <c r="AGW16" s="125"/>
      <c r="AGX16" s="125"/>
      <c r="AGY16" s="125"/>
      <c r="AGZ16" s="125"/>
      <c r="AHA16" s="125"/>
      <c r="AHB16" s="125"/>
      <c r="AHC16" s="125"/>
      <c r="AHD16" s="125"/>
      <c r="AHE16" s="125"/>
      <c r="AHF16" s="125"/>
      <c r="AHG16" s="125"/>
      <c r="AHH16" s="125"/>
      <c r="AHI16" s="125"/>
      <c r="AHJ16" s="125"/>
      <c r="AHK16" s="125"/>
      <c r="AHL16" s="125"/>
      <c r="AHM16" s="125"/>
      <c r="AHN16" s="125"/>
      <c r="AHO16" s="125"/>
      <c r="AHP16" s="125"/>
      <c r="AHQ16" s="125"/>
      <c r="AHR16" s="125"/>
      <c r="AHS16" s="125"/>
      <c r="AHT16" s="125"/>
      <c r="AHU16" s="125"/>
      <c r="AHV16" s="125"/>
      <c r="AHW16" s="125"/>
      <c r="AHX16" s="125"/>
      <c r="AHY16" s="125"/>
      <c r="AHZ16" s="125"/>
      <c r="AIA16" s="125"/>
      <c r="AIB16" s="125"/>
      <c r="AIC16" s="125"/>
      <c r="AID16" s="125"/>
      <c r="AIE16" s="125"/>
      <c r="AIF16" s="125"/>
      <c r="AIG16" s="125"/>
      <c r="AIH16" s="125"/>
      <c r="AII16" s="125"/>
      <c r="AIJ16" s="125"/>
      <c r="AIK16" s="125"/>
      <c r="AIL16" s="125"/>
      <c r="AIM16" s="125"/>
      <c r="AIN16" s="125"/>
      <c r="AIO16" s="125"/>
      <c r="AIP16" s="125"/>
      <c r="AIQ16" s="125"/>
      <c r="AIR16" s="125"/>
      <c r="AIS16" s="125"/>
      <c r="AIT16" s="125"/>
      <c r="AIU16" s="125"/>
      <c r="AIV16" s="125"/>
      <c r="AIW16" s="125"/>
      <c r="AIX16" s="125"/>
      <c r="AIY16" s="125"/>
      <c r="AIZ16" s="125"/>
      <c r="AJA16" s="125"/>
      <c r="AJB16" s="125"/>
      <c r="AJC16" s="125"/>
      <c r="AJD16" s="125"/>
      <c r="AJE16" s="125"/>
      <c r="AJF16" s="125"/>
      <c r="AJG16" s="125"/>
      <c r="AJH16" s="125"/>
      <c r="AJI16" s="125"/>
      <c r="AJJ16" s="125"/>
      <c r="AJK16" s="125"/>
      <c r="AJL16" s="125"/>
      <c r="AJM16" s="125"/>
      <c r="AJN16" s="125"/>
      <c r="AJO16" s="125"/>
      <c r="AJP16" s="125"/>
      <c r="AJQ16" s="125"/>
      <c r="AJR16" s="125"/>
      <c r="AJS16" s="125"/>
      <c r="AJT16" s="125"/>
      <c r="AJU16" s="125"/>
      <c r="AJV16" s="125"/>
      <c r="AJW16" s="125"/>
      <c r="AJX16" s="125"/>
      <c r="AJY16" s="125"/>
      <c r="AJZ16" s="125"/>
      <c r="AKA16" s="125"/>
      <c r="AKB16" s="125"/>
      <c r="AKC16" s="125"/>
      <c r="AKD16" s="125"/>
      <c r="AKE16" s="125"/>
      <c r="AKF16" s="125"/>
      <c r="AKG16" s="125"/>
      <c r="AKH16" s="125"/>
      <c r="AKI16" s="125"/>
      <c r="AKJ16" s="125"/>
      <c r="AKK16" s="125"/>
      <c r="AKL16" s="125"/>
      <c r="AKM16" s="125"/>
      <c r="AKN16" s="125"/>
      <c r="AKO16" s="125"/>
      <c r="AKP16" s="125"/>
      <c r="AKQ16" s="125"/>
      <c r="AKR16" s="125"/>
      <c r="AKS16" s="125"/>
      <c r="AKT16" s="125"/>
      <c r="AKU16" s="125"/>
      <c r="AKV16" s="125"/>
      <c r="AKW16" s="125"/>
      <c r="AKX16" s="125"/>
      <c r="AKY16" s="125"/>
      <c r="AKZ16" s="125"/>
      <c r="ALA16" s="125"/>
      <c r="ALB16" s="125"/>
      <c r="ALC16" s="125"/>
      <c r="ALD16" s="125"/>
      <c r="ALE16" s="125"/>
      <c r="ALF16" s="125"/>
      <c r="ALG16" s="125"/>
      <c r="ALH16" s="125"/>
      <c r="ALI16" s="125"/>
      <c r="ALJ16" s="125"/>
      <c r="ALK16" s="125"/>
      <c r="ALL16" s="125"/>
      <c r="ALM16" s="125"/>
      <c r="ALN16" s="125"/>
      <c r="ALO16" s="125"/>
      <c r="ALP16" s="125"/>
      <c r="ALQ16" s="125"/>
      <c r="ALR16" s="125"/>
      <c r="ALS16" s="125"/>
      <c r="ALT16" s="125"/>
      <c r="ALU16" s="125"/>
      <c r="ALV16" s="125"/>
      <c r="ALW16" s="125"/>
      <c r="ALX16" s="125"/>
      <c r="ALY16" s="125"/>
      <c r="ALZ16" s="125"/>
      <c r="AMA16" s="125"/>
      <c r="AMB16" s="125"/>
      <c r="AMC16" s="125"/>
      <c r="AMD16" s="125"/>
      <c r="AME16" s="125"/>
      <c r="AMF16" s="125"/>
      <c r="AMG16" s="125"/>
      <c r="AMH16" s="125"/>
      <c r="AMI16" s="125"/>
      <c r="AMJ16" s="125"/>
    </row>
    <row r="17" spans="2:14" customFormat="1">
      <c r="B17" s="370" t="s">
        <v>391</v>
      </c>
      <c r="C17" s="182">
        <f>((1+C16)^(1/C6))-1</f>
        <v>1.9792027252663047E-5</v>
      </c>
      <c r="D17" s="1" t="s">
        <v>392</v>
      </c>
      <c r="E17" s="182">
        <f>C16/C6</f>
        <v>1.9841269841269841E-5</v>
      </c>
      <c r="F17" s="125"/>
      <c r="G17" s="125"/>
      <c r="H17" s="125"/>
      <c r="I17" s="125"/>
      <c r="J17" s="125"/>
      <c r="K17" s="375">
        <v>0.25</v>
      </c>
      <c r="L17" s="376">
        <v>0.02</v>
      </c>
      <c r="M17" s="372"/>
      <c r="N17" s="388">
        <f t="shared" ref="N17:N19" si="0">K17*L17</f>
        <v>5.0000000000000001E-3</v>
      </c>
    </row>
    <row r="18" spans="2:14" customFormat="1">
      <c r="B18" s="125"/>
      <c r="C18" s="125"/>
      <c r="D18" s="125"/>
      <c r="E18" s="125"/>
      <c r="F18" s="125"/>
      <c r="G18" s="125"/>
      <c r="H18" s="125"/>
      <c r="I18" s="125"/>
      <c r="J18" s="125"/>
      <c r="K18" s="375">
        <v>0.25</v>
      </c>
      <c r="L18" s="376">
        <v>-0.01</v>
      </c>
      <c r="M18" s="372"/>
      <c r="N18" s="388">
        <f t="shared" si="0"/>
        <v>-2.5000000000000001E-3</v>
      </c>
    </row>
    <row r="19" spans="2:14" customFormat="1">
      <c r="B19" s="378" t="s">
        <v>400</v>
      </c>
      <c r="D19" s="1" t="s">
        <v>298</v>
      </c>
      <c r="E19" s="125"/>
      <c r="F19" s="125"/>
      <c r="G19" s="125"/>
      <c r="H19" s="125"/>
      <c r="I19" s="125"/>
      <c r="J19" s="125"/>
      <c r="K19" s="375">
        <v>0.25</v>
      </c>
      <c r="L19" s="376">
        <v>-0.02</v>
      </c>
      <c r="M19" s="372"/>
      <c r="N19" s="388">
        <f t="shared" si="0"/>
        <v>-5.0000000000000001E-3</v>
      </c>
    </row>
    <row r="20" spans="2:14" customFormat="1">
      <c r="B20" s="379" t="s">
        <v>390</v>
      </c>
      <c r="C20" s="39">
        <f>N31</f>
        <v>9.6249999999999999E-3</v>
      </c>
      <c r="D20" s="40"/>
      <c r="E20" s="125"/>
      <c r="F20" s="125"/>
      <c r="G20" s="125"/>
      <c r="H20" s="125"/>
      <c r="I20" s="125"/>
      <c r="J20" s="125"/>
      <c r="K20" s="375"/>
      <c r="L20" s="372"/>
      <c r="M20" s="372"/>
      <c r="N20" s="377"/>
    </row>
    <row r="21" spans="2:14" customFormat="1">
      <c r="B21" s="379" t="s">
        <v>401</v>
      </c>
      <c r="C21" s="182">
        <f>((1+C20)^(1/C6))-1</f>
        <v>3.8012527141528807E-5</v>
      </c>
      <c r="D21" s="1" t="s">
        <v>393</v>
      </c>
      <c r="E21" s="182">
        <f>C20/C6</f>
        <v>3.8194444444444444E-5</v>
      </c>
      <c r="F21" s="125"/>
      <c r="G21" s="125"/>
      <c r="H21" s="125"/>
      <c r="I21" s="125"/>
      <c r="J21" s="125"/>
      <c r="K21" s="375">
        <f>SUM(K16:K19)</f>
        <v>1</v>
      </c>
      <c r="L21" s="372"/>
      <c r="M21" s="372"/>
      <c r="N21" s="388">
        <f>SUM(N16:N19)</f>
        <v>5.0000000000000001E-3</v>
      </c>
    </row>
    <row r="23" spans="2:14" customFormat="1">
      <c r="B23" s="356" t="s">
        <v>394</v>
      </c>
      <c r="C23" s="125"/>
      <c r="D23" s="125"/>
      <c r="E23" s="125"/>
      <c r="F23" s="125"/>
      <c r="G23" s="125"/>
      <c r="H23" s="125"/>
      <c r="I23" s="125"/>
      <c r="J23" s="125"/>
      <c r="K23" s="378" t="s">
        <v>402</v>
      </c>
      <c r="L23" s="379"/>
      <c r="M23" s="379"/>
      <c r="N23" s="379"/>
    </row>
    <row r="24" spans="2:14" customFormat="1">
      <c r="B24" s="125" t="s">
        <v>390</v>
      </c>
      <c r="C24" s="125"/>
      <c r="D24" s="125"/>
      <c r="E24" s="125"/>
      <c r="F24" s="125"/>
      <c r="G24" s="125"/>
      <c r="H24" s="125"/>
      <c r="I24" s="125"/>
      <c r="J24" s="125"/>
      <c r="K24" s="378" t="s">
        <v>386</v>
      </c>
      <c r="L24" s="379" t="s">
        <v>387</v>
      </c>
      <c r="M24" s="379"/>
      <c r="N24" s="379"/>
    </row>
    <row r="25" spans="2:14" customFormat="1">
      <c r="B25" s="125"/>
      <c r="C25" s="125"/>
      <c r="D25" s="125"/>
      <c r="E25" s="125"/>
      <c r="F25" s="125"/>
      <c r="G25" s="125"/>
      <c r="H25" s="125"/>
      <c r="I25" s="125"/>
      <c r="J25" s="125"/>
      <c r="K25" s="380"/>
      <c r="L25" s="381"/>
      <c r="M25" s="382"/>
      <c r="N25" s="383"/>
    </row>
    <row r="26" spans="2:14" customFormat="1">
      <c r="B26" s="125" t="s">
        <v>395</v>
      </c>
      <c r="C26" s="125"/>
      <c r="D26" s="219">
        <f>(D8+D9*($C$17-$C$21))+$C$21</f>
        <v>3.6535914843877082E-4</v>
      </c>
      <c r="E26" s="219">
        <f t="shared" ref="E26:H26" si="1">(E8+E9*($C$17-$C$21))+$C$21</f>
        <v>-1.2372790949214031E-4</v>
      </c>
      <c r="F26" s="219">
        <f t="shared" si="1"/>
        <v>1.2198325085256684E-4</v>
      </c>
      <c r="G26" s="219">
        <f t="shared" si="1"/>
        <v>-2.2738233527886846E-4</v>
      </c>
      <c r="H26" s="219">
        <f t="shared" si="1"/>
        <v>-9.8874882562761338E-4</v>
      </c>
      <c r="I26" s="219">
        <f>(I8+I9*($C$17-$C$21))+$C$21</f>
        <v>-6.0182957769406545E-4</v>
      </c>
      <c r="J26" s="125"/>
      <c r="K26" s="380">
        <v>0.25</v>
      </c>
      <c r="L26" s="381">
        <v>0.01</v>
      </c>
      <c r="M26" s="382"/>
      <c r="N26" s="468">
        <f>K26*L26</f>
        <v>2.5000000000000001E-3</v>
      </c>
    </row>
    <row r="27" spans="2:14" customFormat="1" ht="16.2">
      <c r="B27" s="125" t="s">
        <v>396</v>
      </c>
      <c r="C27" s="373" t="s">
        <v>397</v>
      </c>
      <c r="D27" s="384">
        <f>((1+D26)^D6)-1</f>
        <v>9.6423687599599628E-2</v>
      </c>
      <c r="E27" s="384">
        <f t="shared" ref="E27:I27" si="2">((1+E26)^E6)-1</f>
        <v>-3.0700237236723216E-2</v>
      </c>
      <c r="F27" s="384">
        <f t="shared" si="2"/>
        <v>3.1215191601148717E-2</v>
      </c>
      <c r="G27" s="384">
        <f t="shared" si="2"/>
        <v>-5.5695748098728015E-2</v>
      </c>
      <c r="H27" s="384">
        <f t="shared" si="2"/>
        <v>-0.22064448679787596</v>
      </c>
      <c r="I27" s="384">
        <f t="shared" si="2"/>
        <v>-0.14075974873689101</v>
      </c>
      <c r="J27" s="125"/>
      <c r="K27" s="380">
        <v>0.25</v>
      </c>
      <c r="L27" s="381">
        <v>1.0999999999999999E-2</v>
      </c>
      <c r="M27" s="382"/>
      <c r="N27" s="468">
        <f t="shared" ref="N27:N29" si="3">K27*L27</f>
        <v>2.7499999999999998E-3</v>
      </c>
    </row>
    <row r="28" spans="2:14" customFormat="1" ht="29.4" customHeight="1">
      <c r="B28" s="125"/>
      <c r="C28" s="125"/>
      <c r="D28" s="407" t="s">
        <v>441</v>
      </c>
      <c r="E28" s="407" t="s">
        <v>442</v>
      </c>
      <c r="F28" s="407" t="s">
        <v>443</v>
      </c>
      <c r="G28" s="407" t="s">
        <v>446</v>
      </c>
      <c r="H28" s="407" t="s">
        <v>447</v>
      </c>
      <c r="I28" s="407" t="s">
        <v>448</v>
      </c>
      <c r="J28" s="125"/>
      <c r="K28" s="380">
        <v>0.25</v>
      </c>
      <c r="L28" s="381">
        <v>8.9999999999999993E-3</v>
      </c>
      <c r="M28" s="382"/>
      <c r="N28" s="468">
        <f t="shared" si="3"/>
        <v>2.2499999999999998E-3</v>
      </c>
    </row>
    <row r="29" spans="2:14" customFormat="1">
      <c r="B29" s="373" t="s">
        <v>398</v>
      </c>
      <c r="C29" s="125"/>
      <c r="D29" s="385"/>
      <c r="E29" s="385"/>
      <c r="F29" s="385"/>
      <c r="G29" s="385"/>
      <c r="H29" s="385"/>
      <c r="I29" s="385"/>
      <c r="J29" s="125"/>
      <c r="K29" s="380">
        <v>0.25</v>
      </c>
      <c r="L29" s="470">
        <v>8.5000000000000006E-3</v>
      </c>
      <c r="M29" s="382"/>
      <c r="N29" s="468">
        <f t="shared" si="3"/>
        <v>2.1250000000000002E-3</v>
      </c>
    </row>
    <row r="30" spans="2:14" customFormat="1">
      <c r="B30" s="386">
        <f>B13</f>
        <v>44179</v>
      </c>
      <c r="D30" s="125">
        <f t="array" ref="D30:I30">TRANSPOSE(Investment!N37:N42)</f>
        <v>83.419998000000007</v>
      </c>
      <c r="E30" s="125">
        <v>56.639999000000003</v>
      </c>
      <c r="F30" s="125">
        <v>25.447001</v>
      </c>
      <c r="G30" s="125">
        <v>41.27</v>
      </c>
      <c r="H30" s="125">
        <v>27.07</v>
      </c>
      <c r="I30" s="125">
        <v>21.280000999999999</v>
      </c>
      <c r="J30" s="125"/>
      <c r="K30" s="380"/>
      <c r="L30" s="382"/>
      <c r="M30" s="382"/>
      <c r="N30" s="383"/>
    </row>
    <row r="31" spans="2:14" customFormat="1">
      <c r="B31" s="1"/>
      <c r="D31" s="125"/>
      <c r="E31" s="125"/>
      <c r="F31" s="125"/>
      <c r="G31" s="125"/>
      <c r="H31" s="125"/>
      <c r="I31" s="125"/>
      <c r="J31" s="125"/>
      <c r="K31" s="380">
        <f>SUM(K26:K29)</f>
        <v>1</v>
      </c>
      <c r="L31" s="382"/>
      <c r="M31" s="382"/>
      <c r="N31" s="468">
        <f>SUM(N26:N29)</f>
        <v>9.6249999999999999E-3</v>
      </c>
    </row>
    <row r="32" spans="2:14" customFormat="1">
      <c r="B32" s="373" t="s">
        <v>398</v>
      </c>
      <c r="D32" s="385"/>
      <c r="E32" s="385"/>
      <c r="F32" s="385"/>
      <c r="G32" s="385"/>
      <c r="H32" s="385"/>
      <c r="I32" s="385"/>
      <c r="J32" s="125"/>
      <c r="K32" s="125"/>
      <c r="L32" s="125"/>
      <c r="M32" s="125"/>
      <c r="N32" s="125"/>
    </row>
    <row r="33" spans="2:9" customFormat="1" ht="15" thickBot="1">
      <c r="B33" s="387">
        <f>D13</f>
        <v>44544</v>
      </c>
      <c r="D33">
        <f>D30*(1+D27)</f>
        <v>91.463661826711231</v>
      </c>
      <c r="E33">
        <f t="shared" ref="E33:I33" si="4">E30*(1+E27)</f>
        <v>54.901137593612241</v>
      </c>
      <c r="F33">
        <f t="shared" si="4"/>
        <v>26.241334011889624</v>
      </c>
      <c r="G33">
        <f t="shared" si="4"/>
        <v>38.971436475965497</v>
      </c>
      <c r="H33">
        <f t="shared" si="4"/>
        <v>21.097153742381497</v>
      </c>
      <c r="I33">
        <f t="shared" si="4"/>
        <v>18.284633406119209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20</vt:i4>
      </vt:variant>
      <vt:variant>
        <vt:lpstr>Περιοχές με ονόματα</vt:lpstr>
      </vt:variant>
      <vt:variant>
        <vt:i4>13</vt:i4>
      </vt:variant>
    </vt:vector>
  </HeadingPairs>
  <TitlesOfParts>
    <vt:vector size="33" baseType="lpstr">
      <vt:lpstr>EROTHM</vt:lpstr>
      <vt:lpstr>Screenshots</vt:lpstr>
      <vt:lpstr>ΟΜΟΛΟΓΑ ΧΑΑ</vt:lpstr>
      <vt:lpstr>ΟΜΟΛΟΓΑ USA</vt:lpstr>
      <vt:lpstr>OMOLOGA</vt:lpstr>
      <vt:lpstr>EKTIMHSH OMOLOGOU</vt:lpstr>
      <vt:lpstr>ΧΑΑ</vt:lpstr>
      <vt:lpstr>AMOIVAIA</vt:lpstr>
      <vt:lpstr>NYSE</vt:lpstr>
      <vt:lpstr>NASDAQ</vt:lpstr>
      <vt:lpstr>GREECE Ret</vt:lpstr>
      <vt:lpstr>USA Ret</vt:lpstr>
      <vt:lpstr>GREECE Markowitz</vt:lpstr>
      <vt:lpstr>USA Markowitz</vt:lpstr>
      <vt:lpstr>GREECE Sharpe</vt:lpstr>
      <vt:lpstr>USA Sharpe</vt:lpstr>
      <vt:lpstr>Composite</vt:lpstr>
      <vt:lpstr>Investment</vt:lpstr>
      <vt:lpstr>Forecasts Greece</vt:lpstr>
      <vt:lpstr>Forecasts USA</vt:lpstr>
      <vt:lpstr>AER</vt:lpstr>
      <vt:lpstr>COV</vt:lpstr>
      <vt:lpstr>'GREECE Markowitz'!COVij</vt:lpstr>
      <vt:lpstr>'USA Markowitz'!COVij</vt:lpstr>
      <vt:lpstr>EROTHM!Print_Area</vt:lpstr>
      <vt:lpstr>USaeg</vt:lpstr>
      <vt:lpstr>UScovij</vt:lpstr>
      <vt:lpstr>USw</vt:lpstr>
      <vt:lpstr>USwr</vt:lpstr>
      <vt:lpstr>v</vt:lpstr>
      <vt:lpstr>'GREECE Sharpe'!VarRm</vt:lpstr>
      <vt:lpstr>'USA Sharpe'!VarRm</vt:lpstr>
      <vt:lpstr>Wr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stavros tsiaousis</cp:lastModifiedBy>
  <cp:revision>6</cp:revision>
  <cp:lastPrinted>2017-06-02T05:12:21Z</cp:lastPrinted>
  <dcterms:created xsi:type="dcterms:W3CDTF">2017-03-02T10:04:20Z</dcterms:created>
  <dcterms:modified xsi:type="dcterms:W3CDTF">2021-02-09T16:17:29Z</dcterms:modified>
  <dc:language>el-GR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