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e ho tro ra quyet dinh\"/>
    </mc:Choice>
  </mc:AlternateContent>
  <xr:revisionPtr revIDLastSave="0" documentId="13_ncr:1_{5B8A3B78-C2AF-40DB-BB2B-2F51F7FC0727}" xr6:coauthVersionLast="47" xr6:coauthVersionMax="47" xr10:uidLastSave="{00000000-0000-0000-0000-000000000000}"/>
  <bookViews>
    <workbookView xWindow="-108" yWindow="-108" windowWidth="23256" windowHeight="12576" activeTab="7" xr2:uid="{F0A6D1B5-EAF4-4CAF-BF31-15CC7A745917}"/>
  </bookViews>
  <sheets>
    <sheet name="Sheet1" sheetId="1" r:id="rId1"/>
    <sheet name="Sheet2" sheetId="2" r:id="rId2"/>
    <sheet name="Sheet3" sheetId="3" r:id="rId3"/>
    <sheet name="Sheet4" sheetId="4" r:id="rId4"/>
    <sheet name="repon" sheetId="5" r:id="rId5"/>
    <sheet name="baita1" sheetId="6" r:id="rId6"/>
    <sheet name="các phương pháp dự báo 1" sheetId="7" r:id="rId7"/>
    <sheet name="bài2" sheetId="8" r:id="rId8"/>
  </sheets>
  <definedNames>
    <definedName name="solver_eng" localSheetId="7" hidden="1">1</definedName>
    <definedName name="solver_eng" localSheetId="1" hidden="1">1</definedName>
    <definedName name="solver_neg" localSheetId="7" hidden="1">1</definedName>
    <definedName name="solver_neg" localSheetId="1" hidden="1">1</definedName>
    <definedName name="solver_num" localSheetId="7" hidden="1">0</definedName>
    <definedName name="solver_num" localSheetId="1" hidden="1">0</definedName>
    <definedName name="solver_opt" localSheetId="1" hidden="1">Sheet2!$D$3</definedName>
    <definedName name="solver_typ" localSheetId="7" hidden="1">1</definedName>
    <definedName name="solver_typ" localSheetId="1" hidden="1">1</definedName>
    <definedName name="solver_val" localSheetId="7" hidden="1">0</definedName>
    <definedName name="solver_val" localSheetId="1" hidden="1">0</definedName>
    <definedName name="solver_ver" localSheetId="7" hidden="1">3</definedName>
    <definedName name="solver_ver" localSheetId="1" hidden="1">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5" i="6" l="1"/>
  <c r="E6" i="6"/>
  <c r="E7" i="6"/>
  <c r="E8" i="6"/>
  <c r="E9" i="6"/>
  <c r="E10" i="6"/>
  <c r="E11" i="6"/>
  <c r="E12" i="6"/>
  <c r="E13" i="6"/>
  <c r="E14" i="6"/>
  <c r="E15" i="6"/>
  <c r="E16" i="6"/>
  <c r="E17" i="6"/>
  <c r="E5" i="6"/>
  <c r="F5" i="6"/>
  <c r="C5" i="6"/>
  <c r="F6" i="6"/>
  <c r="F7" i="6"/>
  <c r="F8" i="6"/>
  <c r="F9" i="6"/>
  <c r="F10" i="6"/>
  <c r="F11" i="6"/>
  <c r="F12" i="6"/>
  <c r="F13" i="6"/>
  <c r="F14" i="6"/>
  <c r="F16" i="6"/>
  <c r="F17" i="6"/>
  <c r="G5" i="6" a="1"/>
  <c r="G5" i="6" s="1"/>
  <c r="D6" i="6"/>
  <c r="D7" i="6"/>
  <c r="D8" i="6"/>
  <c r="D9" i="6"/>
  <c r="D10" i="6"/>
  <c r="D11" i="6"/>
  <c r="D12" i="6"/>
  <c r="D13" i="6"/>
  <c r="D14" i="6"/>
  <c r="D15" i="6"/>
  <c r="D16" i="6"/>
  <c r="D17" i="6"/>
  <c r="D5" i="6"/>
  <c r="C6" i="6"/>
  <c r="C7" i="6"/>
  <c r="C8" i="6"/>
  <c r="C9" i="6"/>
  <c r="C10" i="6"/>
  <c r="C11" i="6"/>
  <c r="C12" i="6"/>
  <c r="C13" i="6"/>
  <c r="C14" i="6"/>
  <c r="C15" i="6"/>
  <c r="C16" i="6"/>
  <c r="C17" i="6"/>
  <c r="A13" i="5"/>
  <c r="L14" i="5"/>
  <c r="L17" i="6" l="1"/>
  <c r="H17" i="6"/>
  <c r="L16" i="6"/>
  <c r="H16" i="6"/>
  <c r="L15" i="6"/>
  <c r="H15" i="6"/>
  <c r="L14" i="6"/>
  <c r="H14" i="6"/>
  <c r="L13" i="6"/>
  <c r="H13" i="6"/>
  <c r="L12" i="6"/>
  <c r="H12" i="6"/>
  <c r="L11" i="6"/>
  <c r="H11" i="6"/>
  <c r="L10" i="6"/>
  <c r="H10" i="6"/>
  <c r="L9" i="6"/>
  <c r="H9" i="6"/>
  <c r="L8" i="6"/>
  <c r="H8" i="6"/>
  <c r="L7" i="6"/>
  <c r="H7" i="6"/>
  <c r="L6" i="6"/>
  <c r="H6" i="6"/>
  <c r="L5" i="6"/>
  <c r="H5" i="6"/>
  <c r="N17" i="6"/>
  <c r="J17" i="6"/>
  <c r="N16" i="6"/>
  <c r="J16" i="6"/>
  <c r="N15" i="6"/>
  <c r="J15" i="6"/>
  <c r="N14" i="6"/>
  <c r="J14" i="6"/>
  <c r="N13" i="6"/>
  <c r="J13" i="6"/>
  <c r="N12" i="6"/>
  <c r="J12" i="6"/>
  <c r="N11" i="6"/>
  <c r="J11" i="6"/>
  <c r="N10" i="6"/>
  <c r="J10" i="6"/>
  <c r="N9" i="6"/>
  <c r="J9" i="6"/>
  <c r="N8" i="6"/>
  <c r="J8" i="6"/>
  <c r="N7" i="6"/>
  <c r="J7" i="6"/>
  <c r="N6" i="6"/>
  <c r="J6" i="6"/>
  <c r="N5" i="6"/>
  <c r="J5" i="6"/>
  <c r="M17" i="6"/>
  <c r="I17" i="6"/>
  <c r="M16" i="6"/>
  <c r="I16" i="6"/>
  <c r="M15" i="6"/>
  <c r="I15" i="6"/>
  <c r="M14" i="6"/>
  <c r="I14" i="6"/>
  <c r="M13" i="6"/>
  <c r="I13" i="6"/>
  <c r="M12" i="6"/>
  <c r="I12" i="6"/>
  <c r="M11" i="6"/>
  <c r="I11" i="6"/>
  <c r="M10" i="6"/>
  <c r="I10" i="6"/>
  <c r="M9" i="6"/>
  <c r="I9" i="6"/>
  <c r="M8" i="6"/>
  <c r="I8" i="6"/>
  <c r="M7" i="6"/>
  <c r="I7" i="6"/>
  <c r="M6" i="6"/>
  <c r="I6" i="6"/>
  <c r="M5" i="6"/>
  <c r="I5" i="6"/>
  <c r="K17" i="6"/>
  <c r="G17" i="6"/>
  <c r="K16" i="6"/>
  <c r="G16" i="6"/>
  <c r="K15" i="6"/>
  <c r="G15" i="6"/>
  <c r="K14" i="6"/>
  <c r="G14" i="6"/>
  <c r="K13" i="6"/>
  <c r="G13" i="6"/>
  <c r="K12" i="6"/>
  <c r="G12" i="6"/>
  <c r="K11" i="6"/>
  <c r="G11" i="6"/>
  <c r="K10" i="6"/>
  <c r="G10" i="6"/>
  <c r="K9" i="6"/>
  <c r="G9" i="6"/>
  <c r="K8" i="6"/>
  <c r="G8" i="6"/>
  <c r="K7" i="6"/>
  <c r="G7" i="6"/>
  <c r="K6" i="6"/>
  <c r="G6" i="6"/>
  <c r="K5" i="6"/>
  <c r="B16" i="4" a="1"/>
  <c r="B16" i="4" s="1"/>
  <c r="C13" i="3"/>
  <c r="F10" i="3"/>
  <c r="F9" i="3"/>
  <c r="E8" i="2"/>
  <c r="E9" i="2"/>
  <c r="D6" i="2"/>
  <c r="D7" i="2"/>
  <c r="D8" i="2"/>
  <c r="D9" i="2"/>
  <c r="D16" i="4" l="1"/>
  <c r="A13" i="4" s="1"/>
  <c r="E24" i="4"/>
  <c r="E23" i="4"/>
  <c r="E22" i="4"/>
  <c r="E21" i="4"/>
  <c r="E20" i="4"/>
  <c r="C16" i="4"/>
  <c r="E19" i="4"/>
  <c r="E18" i="4"/>
  <c r="E17" i="4"/>
  <c r="E16" i="4"/>
  <c r="D24" i="4"/>
  <c r="D23" i="4"/>
  <c r="D22" i="4"/>
  <c r="D21" i="4"/>
  <c r="D20" i="4"/>
  <c r="D19" i="4"/>
  <c r="D18" i="4"/>
  <c r="D17" i="4"/>
  <c r="C24" i="4"/>
  <c r="C23" i="4"/>
  <c r="C22" i="4"/>
  <c r="C21" i="4"/>
  <c r="C20" i="4"/>
  <c r="C19" i="4"/>
  <c r="C18" i="4"/>
  <c r="C17" i="4"/>
  <c r="B24" i="4"/>
  <c r="B23" i="4"/>
  <c r="B22" i="4"/>
  <c r="B21" i="4"/>
  <c r="B20" i="4"/>
  <c r="B19" i="4"/>
  <c r="B18" i="4"/>
  <c r="B17" i="4"/>
  <c r="C6" i="1"/>
  <c r="C7" i="1"/>
  <c r="C8" i="1"/>
  <c r="C5" i="1"/>
</calcChain>
</file>

<file path=xl/sharedStrings.xml><?xml version="1.0" encoding="utf-8"?>
<sst xmlns="http://schemas.openxmlformats.org/spreadsheetml/2006/main" count="75" uniqueCount="62">
  <si>
    <t>Dự báo số tàu đóng được</t>
  </si>
  <si>
    <t>Năm</t>
  </si>
  <si>
    <t>Thực tế</t>
  </si>
  <si>
    <t>Dự báo</t>
  </si>
  <si>
    <t>Moving</t>
  </si>
  <si>
    <t>a</t>
  </si>
  <si>
    <t>b</t>
  </si>
  <si>
    <t>Lợi nhuận y</t>
  </si>
  <si>
    <t>Giá thành x1</t>
  </si>
  <si>
    <t>Chi phí quản lý x2</t>
  </si>
  <si>
    <t>chi phí bán hàng x3</t>
  </si>
  <si>
    <t>Tính</t>
  </si>
  <si>
    <t>a3</t>
  </si>
  <si>
    <t>a2</t>
  </si>
  <si>
    <t>a1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</si>
  <si>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</si>
  <si>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</si>
  <si>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</si>
  <si>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</si>
  <si>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</si>
  <si>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</si>
  <si>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</si>
  <si>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</si>
  <si>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</si>
  <si>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</si>
  <si>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</si>
  <si>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</si>
  <si>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</si>
  <si>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</si>
  <si>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</si>
  <si>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</si>
  <si>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</si>
  <si>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</si>
  <si>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</si>
  <si>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</si>
  <si>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</si>
  <si>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</si>
  <si>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</si>
  <si>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</si>
  <si>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</si>
  <si>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Y</t>
  </si>
  <si>
    <t>Residuals</t>
  </si>
  <si>
    <t>X Variable 1(a1)</t>
  </si>
  <si>
    <t>X Variable 2(a2)</t>
  </si>
  <si>
    <t>X Variable 3(a3)</t>
  </si>
  <si>
    <t>Intercept(b)</t>
  </si>
  <si>
    <t>tuần</t>
  </si>
  <si>
    <t>thực tế</t>
  </si>
  <si>
    <t>grow1</t>
  </si>
  <si>
    <t>doán trend</t>
  </si>
  <si>
    <t>dự doán grow 2</t>
  </si>
  <si>
    <t>dự đoán logest</t>
  </si>
  <si>
    <t>y=b*a^x</t>
  </si>
  <si>
    <t>Quần</t>
  </si>
  <si>
    <t>Áo</t>
  </si>
  <si>
    <t>SL cần SX</t>
  </si>
  <si>
    <t>Đơn Giá Bán</t>
  </si>
  <si>
    <t>Công suất/ tháng</t>
  </si>
  <si>
    <t>Chi phí SX 1SP</t>
  </si>
  <si>
    <t>Bài Toán 2-Tối ưu</t>
  </si>
  <si>
    <t>Ràng Buộc Chi phí SX</t>
  </si>
  <si>
    <t>Lợi nhuận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</si>
</sst>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1" xfId="0" applyFont="1" applyBorder="1"/>
    <xf numFmtId="0" fontId="3" fillId="0" borderId="1" xfId="0" applyFont="1" applyBorder="1"/>
    <xf numFmtId="0" fontId="0" fillId="0" borderId="1" xfId="0" applyBorder="1"/>
    <xf numFmtId="0" fontId="1" fillId="0" borderId="1" xfId="0" applyFont="1" applyBorder="1"/>
    <xf numFmtId="0" fontId="0" fillId="2" borderId="0" xfId="0" applyFill="1"/>
    <xf numFmtId="0" fontId="0" fillId="0" borderId="0" xfId="0" applyAlignment="1">
      <alignment horizontal="center"/>
    </xf>
    <xf numFmtId="0" fontId="0" fillId="0" borderId="0" xfId="0" applyFill="1" applyBorder="1" applyAlignment="1"/>
    <xf numFmtId="0" fontId="0" fillId="0" borderId="2" xfId="0" applyFill="1" applyBorder="1" applyAlignment="1"/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Continuous"/>
    </xf>
    <xf numFmtId="0" fontId="1" fillId="2" borderId="1" xfId="0" applyFont="1" applyFill="1" applyBorder="1"/>
    <xf numFmtId="0" fontId="0" fillId="2" borderId="1" xfId="0" applyFill="1" applyBorder="1"/>
    <xf numFmtId="0" fontId="1" fillId="3" borderId="1" xfId="0" applyFont="1" applyFill="1" applyBorder="1"/>
    <xf numFmtId="0" fontId="0" fillId="4" borderId="1" xfId="0" applyFill="1" applyBorder="1"/>
    <xf numFmtId="1" fontId="0" fillId="0" borderId="1" xfId="0" applyNumberForma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 vertical="top"/>
    </xf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Moving Average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Sheet2!$B$3:$B$8</c:f>
              <c:numCache>
                <c:formatCode>General</c:formatCode>
                <c:ptCount val="6"/>
                <c:pt idx="0">
                  <c:v>28</c:v>
                </c:pt>
                <c:pt idx="1">
                  <c:v>29</c:v>
                </c:pt>
                <c:pt idx="2">
                  <c:v>27</c:v>
                </c:pt>
                <c:pt idx="3">
                  <c:v>30</c:v>
                </c:pt>
                <c:pt idx="4">
                  <c:v>28</c:v>
                </c:pt>
                <c:pt idx="5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67-4058-A8B2-C9A4D18A4D77}"/>
            </c:ext>
          </c:extLst>
        </c:ser>
        <c:ser>
          <c:idx val="1"/>
          <c:order val="1"/>
          <c:tx>
            <c:v>Forecast</c:v>
          </c:tx>
          <c:val>
            <c:numRef>
              <c:f>Sheet2!$D$4:$D$9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28</c:v>
                </c:pt>
                <c:pt idx="3">
                  <c:v>28.666666666666668</c:v>
                </c:pt>
                <c:pt idx="4">
                  <c:v>28.333333333333332</c:v>
                </c:pt>
                <c:pt idx="5">
                  <c:v>28.333333333333332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67-4058-A8B2-C9A4D18A4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310408"/>
        <c:axId val="587313032"/>
      </c:lineChart>
      <c:catAx>
        <c:axId val="587310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587313032"/>
        <c:crosses val="autoZero"/>
        <c:auto val="1"/>
        <c:lblAlgn val="ctr"/>
        <c:lblOffset val="100"/>
        <c:noMultiLvlLbl val="0"/>
      </c:catAx>
      <c:valAx>
        <c:axId val="5873130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310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repon!$B$4:$B$12</c:f>
              <c:numCache>
                <c:formatCode>General</c:formatCode>
                <c:ptCount val="9"/>
                <c:pt idx="0">
                  <c:v>450</c:v>
                </c:pt>
                <c:pt idx="1">
                  <c:v>520</c:v>
                </c:pt>
                <c:pt idx="2">
                  <c:v>550</c:v>
                </c:pt>
                <c:pt idx="3">
                  <c:v>555</c:v>
                </c:pt>
                <c:pt idx="4">
                  <c:v>525</c:v>
                </c:pt>
                <c:pt idx="5">
                  <c:v>540</c:v>
                </c:pt>
                <c:pt idx="6">
                  <c:v>560</c:v>
                </c:pt>
                <c:pt idx="7">
                  <c:v>575</c:v>
                </c:pt>
                <c:pt idx="8">
                  <c:v>580</c:v>
                </c:pt>
              </c:numCache>
            </c:numRef>
          </c:xVal>
          <c:yVal>
            <c:numRef>
              <c:f>repon!$A$4:$A$12</c:f>
              <c:numCache>
                <c:formatCode>General</c:formatCode>
                <c:ptCount val="9"/>
                <c:pt idx="0">
                  <c:v>540000</c:v>
                </c:pt>
                <c:pt idx="1">
                  <c:v>520000</c:v>
                </c:pt>
                <c:pt idx="2">
                  <c:v>541000</c:v>
                </c:pt>
                <c:pt idx="3">
                  <c:v>532000</c:v>
                </c:pt>
                <c:pt idx="4">
                  <c:v>530000</c:v>
                </c:pt>
                <c:pt idx="5">
                  <c:v>560000</c:v>
                </c:pt>
                <c:pt idx="6">
                  <c:v>547000</c:v>
                </c:pt>
                <c:pt idx="7">
                  <c:v>559000</c:v>
                </c:pt>
                <c:pt idx="8">
                  <c:v>592000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98-4120-8D9A-12CD542A0401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repon!$B$4:$B$12</c:f>
              <c:numCache>
                <c:formatCode>General</c:formatCode>
                <c:ptCount val="9"/>
                <c:pt idx="0">
                  <c:v>450</c:v>
                </c:pt>
                <c:pt idx="1">
                  <c:v>520</c:v>
                </c:pt>
                <c:pt idx="2">
                  <c:v>550</c:v>
                </c:pt>
                <c:pt idx="3">
                  <c:v>555</c:v>
                </c:pt>
                <c:pt idx="4">
                  <c:v>525</c:v>
                </c:pt>
                <c:pt idx="5">
                  <c:v>540</c:v>
                </c:pt>
                <c:pt idx="6">
                  <c:v>560</c:v>
                </c:pt>
                <c:pt idx="7">
                  <c:v>575</c:v>
                </c:pt>
                <c:pt idx="8">
                  <c:v>580</c:v>
                </c:pt>
              </c:numCache>
            </c:numRef>
          </c:xVal>
          <c:yVal>
            <c:numRef>
              <c:f>repon!$B$41:$B$49</c:f>
              <c:numCache>
                <c:formatCode>General</c:formatCode>
                <c:ptCount val="9"/>
                <c:pt idx="0">
                  <c:v>524892.88883131871</c:v>
                </c:pt>
                <c:pt idx="1">
                  <c:v>545931.6685331614</c:v>
                </c:pt>
                <c:pt idx="2">
                  <c:v>541199.93529634795</c:v>
                </c:pt>
                <c:pt idx="3">
                  <c:v>542852.56809873006</c:v>
                </c:pt>
                <c:pt idx="4">
                  <c:v>546421.09857568308</c:v>
                </c:pt>
                <c:pt idx="5">
                  <c:v>540410.56905998022</c:v>
                </c:pt>
                <c:pt idx="6">
                  <c:v>545909.32212091784</c:v>
                </c:pt>
                <c:pt idx="7">
                  <c:v>565588.4904200132</c:v>
                </c:pt>
                <c:pt idx="8">
                  <c:v>567793.45906384778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98-4120-8D9A-12CD542A0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693472"/>
        <c:axId val="553695112"/>
      </c:scatterChart>
      <c:valAx>
        <c:axId val="55369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695112"/>
        <c:crosses val="autoZero"/>
        <c:crossBetween val="midCat"/>
      </c:valAx>
      <c:valAx>
        <c:axId val="5536951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693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2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repon!$C$4:$C$12</c:f>
              <c:numCache>
                <c:formatCode>General</c:formatCode>
                <c:ptCount val="9"/>
                <c:pt idx="0">
                  <c:v>30.2</c:v>
                </c:pt>
                <c:pt idx="1">
                  <c:v>32.1</c:v>
                </c:pt>
                <c:pt idx="2">
                  <c:v>28.7</c:v>
                </c:pt>
                <c:pt idx="3">
                  <c:v>28.6</c:v>
                </c:pt>
                <c:pt idx="4">
                  <c:v>31.2</c:v>
                </c:pt>
                <c:pt idx="5">
                  <c:v>28.7</c:v>
                </c:pt>
                <c:pt idx="6">
                  <c:v>29.3</c:v>
                </c:pt>
                <c:pt idx="7">
                  <c:v>34.1</c:v>
                </c:pt>
                <c:pt idx="8">
                  <c:v>34.5</c:v>
                </c:pt>
              </c:numCache>
            </c:numRef>
          </c:xVal>
          <c:yVal>
            <c:numRef>
              <c:f>repon!$A$4:$A$12</c:f>
              <c:numCache>
                <c:formatCode>General</c:formatCode>
                <c:ptCount val="9"/>
                <c:pt idx="0">
                  <c:v>540000</c:v>
                </c:pt>
                <c:pt idx="1">
                  <c:v>520000</c:v>
                </c:pt>
                <c:pt idx="2">
                  <c:v>541000</c:v>
                </c:pt>
                <c:pt idx="3">
                  <c:v>532000</c:v>
                </c:pt>
                <c:pt idx="4">
                  <c:v>530000</c:v>
                </c:pt>
                <c:pt idx="5">
                  <c:v>560000</c:v>
                </c:pt>
                <c:pt idx="6">
                  <c:v>547000</c:v>
                </c:pt>
                <c:pt idx="7">
                  <c:v>559000</c:v>
                </c:pt>
                <c:pt idx="8">
                  <c:v>592000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4D-4861-8415-FA35AD565681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repon!$C$4:$C$12</c:f>
              <c:numCache>
                <c:formatCode>General</c:formatCode>
                <c:ptCount val="9"/>
                <c:pt idx="0">
                  <c:v>30.2</c:v>
                </c:pt>
                <c:pt idx="1">
                  <c:v>32.1</c:v>
                </c:pt>
                <c:pt idx="2">
                  <c:v>28.7</c:v>
                </c:pt>
                <c:pt idx="3">
                  <c:v>28.6</c:v>
                </c:pt>
                <c:pt idx="4">
                  <c:v>31.2</c:v>
                </c:pt>
                <c:pt idx="5">
                  <c:v>28.7</c:v>
                </c:pt>
                <c:pt idx="6">
                  <c:v>29.3</c:v>
                </c:pt>
                <c:pt idx="7">
                  <c:v>34.1</c:v>
                </c:pt>
                <c:pt idx="8">
                  <c:v>34.5</c:v>
                </c:pt>
              </c:numCache>
            </c:numRef>
          </c:xVal>
          <c:yVal>
            <c:numRef>
              <c:f>repon!$B$41:$B$49</c:f>
              <c:numCache>
                <c:formatCode>General</c:formatCode>
                <c:ptCount val="9"/>
                <c:pt idx="0">
                  <c:v>524892.88883131871</c:v>
                </c:pt>
                <c:pt idx="1">
                  <c:v>545931.6685331614</c:v>
                </c:pt>
                <c:pt idx="2">
                  <c:v>541199.93529634795</c:v>
                </c:pt>
                <c:pt idx="3">
                  <c:v>542852.56809873006</c:v>
                </c:pt>
                <c:pt idx="4">
                  <c:v>546421.09857568308</c:v>
                </c:pt>
                <c:pt idx="5">
                  <c:v>540410.56905998022</c:v>
                </c:pt>
                <c:pt idx="6">
                  <c:v>545909.32212091784</c:v>
                </c:pt>
                <c:pt idx="7">
                  <c:v>565588.4904200132</c:v>
                </c:pt>
                <c:pt idx="8">
                  <c:v>567793.45906384778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4D-4861-8415-FA35AD565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672480"/>
        <c:axId val="553665592"/>
      </c:scatterChart>
      <c:valAx>
        <c:axId val="553672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665592"/>
        <c:crosses val="autoZero"/>
        <c:crossBetween val="midCat"/>
      </c:valAx>
      <c:valAx>
        <c:axId val="553665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672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3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repon!$D$4:$D$12</c:f>
              <c:numCache>
                <c:formatCode>General</c:formatCode>
                <c:ptCount val="9"/>
                <c:pt idx="0">
                  <c:v>20.3</c:v>
                </c:pt>
                <c:pt idx="1">
                  <c:v>21.2</c:v>
                </c:pt>
                <c:pt idx="2">
                  <c:v>22.1</c:v>
                </c:pt>
                <c:pt idx="3">
                  <c:v>24.1</c:v>
                </c:pt>
                <c:pt idx="4">
                  <c:v>26.3</c:v>
                </c:pt>
                <c:pt idx="5">
                  <c:v>24.7</c:v>
                </c:pt>
                <c:pt idx="6">
                  <c:v>23.5</c:v>
                </c:pt>
                <c:pt idx="7">
                  <c:v>24.9</c:v>
                </c:pt>
                <c:pt idx="8">
                  <c:v>24.6</c:v>
                </c:pt>
              </c:numCache>
            </c:numRef>
          </c:xVal>
          <c:yVal>
            <c:numRef>
              <c:f>repon!$A$4:$A$12</c:f>
              <c:numCache>
                <c:formatCode>General</c:formatCode>
                <c:ptCount val="9"/>
                <c:pt idx="0">
                  <c:v>540000</c:v>
                </c:pt>
                <c:pt idx="1">
                  <c:v>520000</c:v>
                </c:pt>
                <c:pt idx="2">
                  <c:v>541000</c:v>
                </c:pt>
                <c:pt idx="3">
                  <c:v>532000</c:v>
                </c:pt>
                <c:pt idx="4">
                  <c:v>530000</c:v>
                </c:pt>
                <c:pt idx="5">
                  <c:v>560000</c:v>
                </c:pt>
                <c:pt idx="6">
                  <c:v>547000</c:v>
                </c:pt>
                <c:pt idx="7">
                  <c:v>559000</c:v>
                </c:pt>
                <c:pt idx="8">
                  <c:v>592000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5B-4AC3-B70C-30FEE4AA48BE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repon!$D$4:$D$12</c:f>
              <c:numCache>
                <c:formatCode>General</c:formatCode>
                <c:ptCount val="9"/>
                <c:pt idx="0">
                  <c:v>20.3</c:v>
                </c:pt>
                <c:pt idx="1">
                  <c:v>21.2</c:v>
                </c:pt>
                <c:pt idx="2">
                  <c:v>22.1</c:v>
                </c:pt>
                <c:pt idx="3">
                  <c:v>24.1</c:v>
                </c:pt>
                <c:pt idx="4">
                  <c:v>26.3</c:v>
                </c:pt>
                <c:pt idx="5">
                  <c:v>24.7</c:v>
                </c:pt>
                <c:pt idx="6">
                  <c:v>23.5</c:v>
                </c:pt>
                <c:pt idx="7">
                  <c:v>24.9</c:v>
                </c:pt>
                <c:pt idx="8">
                  <c:v>24.6</c:v>
                </c:pt>
              </c:numCache>
            </c:numRef>
          </c:xVal>
          <c:yVal>
            <c:numRef>
              <c:f>repon!$B$41:$B$49</c:f>
              <c:numCache>
                <c:formatCode>General</c:formatCode>
                <c:ptCount val="9"/>
                <c:pt idx="0">
                  <c:v>524892.88883131871</c:v>
                </c:pt>
                <c:pt idx="1">
                  <c:v>545931.6685331614</c:v>
                </c:pt>
                <c:pt idx="2">
                  <c:v>541199.93529634795</c:v>
                </c:pt>
                <c:pt idx="3">
                  <c:v>542852.56809873006</c:v>
                </c:pt>
                <c:pt idx="4">
                  <c:v>546421.09857568308</c:v>
                </c:pt>
                <c:pt idx="5">
                  <c:v>540410.56905998022</c:v>
                </c:pt>
                <c:pt idx="6">
                  <c:v>545909.32212091784</c:v>
                </c:pt>
                <c:pt idx="7">
                  <c:v>565588.4904200132</c:v>
                </c:pt>
                <c:pt idx="8">
                  <c:v>567793.45906384778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5B-4AC3-B70C-30FEE4AA4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672808"/>
        <c:axId val="553674120"/>
      </c:scatterChart>
      <c:valAx>
        <c:axId val="553672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674120"/>
        <c:crosses val="autoZero"/>
        <c:crossBetween val="midCat"/>
      </c:valAx>
      <c:valAx>
        <c:axId val="5536741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672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3</xdr:row>
      <xdr:rowOff>175260</xdr:rowOff>
    </xdr:from>
    <xdr:to>
      <xdr:col>12</xdr:col>
      <xdr:colOff>251460</xdr:colOff>
      <xdr:row>13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91112D-AFE5-4803-91C4-784671CBC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14</xdr:row>
      <xdr:rowOff>175260</xdr:rowOff>
    </xdr:from>
    <xdr:to>
      <xdr:col>15</xdr:col>
      <xdr:colOff>251460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6FF35-151F-4C8D-A8E4-12750D5AF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16</xdr:row>
      <xdr:rowOff>175260</xdr:rowOff>
    </xdr:from>
    <xdr:to>
      <xdr:col>16</xdr:col>
      <xdr:colOff>251460</xdr:colOff>
      <xdr:row>26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3C7592-07B6-4BBB-978B-79843BB7A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251460</xdr:colOff>
      <xdr:row>18</xdr:row>
      <xdr:rowOff>175260</xdr:rowOff>
    </xdr:from>
    <xdr:to>
      <xdr:col>17</xdr:col>
      <xdr:colOff>251460</xdr:colOff>
      <xdr:row>28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61F099-A7CD-47E3-8A51-355E4F51C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342900</xdr:colOff>
      <xdr:row>17</xdr:row>
      <xdr:rowOff>68580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07529A-ED0D-497A-A290-B158902EF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19700" cy="3177540"/>
        </a:xfrm>
        <a:prstGeom prst="rect">
          <a:avLst/>
        </a:prstGeom>
      </xdr:spPr>
    </xdr:pic>
    <xdr:clientData/>
  </xdr:twoCellAnchor>
  <xdr:twoCellAnchor editAs="oneCell">
    <xdr:from>
      <xdr:col>8</xdr:col>
      <xdr:colOff>334433</xdr:colOff>
      <xdr:row>0</xdr:row>
      <xdr:rowOff>0</xdr:rowOff>
    </xdr:from>
    <xdr:to>
      <xdr:col>16</xdr:col>
      <xdr:colOff>472441</xdr:colOff>
      <xdr:row>17</xdr:row>
      <xdr:rowOff>68580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78AD13-7562-4A71-885B-8C9ECCD27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1233" y="0"/>
          <a:ext cx="5014808" cy="317754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</xdr:row>
      <xdr:rowOff>34908</xdr:rowOff>
    </xdr:from>
    <xdr:to>
      <xdr:col>8</xdr:col>
      <xdr:colOff>396241</xdr:colOff>
      <xdr:row>33</xdr:row>
      <xdr:rowOff>74913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04A54A-A643-4830-A8D8-DE54768E7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3143868"/>
          <a:ext cx="5273040" cy="29660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289560</xdr:colOff>
      <xdr:row>4</xdr:row>
      <xdr:rowOff>181926</xdr:rowOff>
    </xdr:from>
    <xdr:to>
      <xdr:col>19</xdr:col>
      <xdr:colOff>302514</xdr:colOff>
      <xdr:row>25</xdr:row>
      <xdr:rowOff>52053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AAF3B2-517F-45B1-A20D-63A260049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9480" y="1142046"/>
          <a:ext cx="7328154" cy="41220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4D8A3-C0B4-439E-8770-63B5C7C51BAA}">
  <dimension ref="A1:C9"/>
  <sheetViews>
    <sheetView workbookViewId="0">
      <selection sqref="A1:C9"/>
    </sheetView>
  </sheetViews>
  <sheetFormatPr defaultRowHeight="14.4" x14ac:dyDescent="0.3"/>
  <sheetData>
    <row r="1" spans="1:3" x14ac:dyDescent="0.3">
      <c r="A1" s="16" t="s">
        <v>0</v>
      </c>
      <c r="B1" s="16"/>
      <c r="C1" s="16"/>
    </row>
    <row r="2" spans="1:3" x14ac:dyDescent="0.3">
      <c r="A2" s="1" t="s">
        <v>1</v>
      </c>
      <c r="B2" s="1" t="s">
        <v>2</v>
      </c>
      <c r="C2" s="2" t="s">
        <v>3</v>
      </c>
    </row>
    <row r="3" spans="1:3" x14ac:dyDescent="0.3">
      <c r="A3" s="3">
        <v>2015</v>
      </c>
      <c r="B3" s="3">
        <v>28</v>
      </c>
      <c r="C3" s="3"/>
    </row>
    <row r="4" spans="1:3" x14ac:dyDescent="0.3">
      <c r="A4" s="3">
        <v>2016</v>
      </c>
      <c r="B4" s="3">
        <v>29</v>
      </c>
      <c r="C4" s="3"/>
    </row>
    <row r="5" spans="1:3" x14ac:dyDescent="0.3">
      <c r="A5" s="3">
        <v>2017</v>
      </c>
      <c r="B5" s="3">
        <v>27</v>
      </c>
      <c r="C5" s="3">
        <f>AVERAGE($B$3:$B$4)</f>
        <v>28.5</v>
      </c>
    </row>
    <row r="6" spans="1:3" x14ac:dyDescent="0.3">
      <c r="A6" s="3">
        <v>2018</v>
      </c>
      <c r="B6" s="3">
        <v>30</v>
      </c>
      <c r="C6" s="3">
        <f t="shared" ref="C6:C8" si="0">AVERAGE($B$3:$B$4)</f>
        <v>28.5</v>
      </c>
    </row>
    <row r="7" spans="1:3" x14ac:dyDescent="0.3">
      <c r="A7" s="3">
        <v>2019</v>
      </c>
      <c r="B7" s="3">
        <v>28</v>
      </c>
      <c r="C7" s="3">
        <f t="shared" si="0"/>
        <v>28.5</v>
      </c>
    </row>
    <row r="8" spans="1:3" x14ac:dyDescent="0.3">
      <c r="A8" s="3">
        <v>2020</v>
      </c>
      <c r="B8" s="3">
        <v>27</v>
      </c>
      <c r="C8" s="3">
        <f t="shared" si="0"/>
        <v>28.5</v>
      </c>
    </row>
    <row r="9" spans="1:3" x14ac:dyDescent="0.3">
      <c r="A9" s="4">
        <v>2021</v>
      </c>
      <c r="B9" s="3"/>
      <c r="C9" s="3"/>
    </row>
  </sheetData>
  <mergeCells count="1">
    <mergeCell ref="A1:C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A06AB-B975-40D5-8F99-207C3A64E140}">
  <dimension ref="A1:E9"/>
  <sheetViews>
    <sheetView workbookViewId="0">
      <selection activeCell="D4" sqref="D4:E9"/>
    </sheetView>
  </sheetViews>
  <sheetFormatPr defaultRowHeight="14.4" x14ac:dyDescent="0.3"/>
  <sheetData>
    <row r="1" spans="1:5" x14ac:dyDescent="0.3">
      <c r="A1" s="16" t="s">
        <v>0</v>
      </c>
      <c r="B1" s="16"/>
      <c r="C1" s="16"/>
    </row>
    <row r="2" spans="1:5" x14ac:dyDescent="0.3">
      <c r="A2" s="1" t="s">
        <v>1</v>
      </c>
      <c r="B2" s="1" t="s">
        <v>2</v>
      </c>
      <c r="C2" s="2" t="s">
        <v>3</v>
      </c>
      <c r="D2" t="s">
        <v>4</v>
      </c>
    </row>
    <row r="3" spans="1:5" x14ac:dyDescent="0.3">
      <c r="A3" s="3">
        <v>2015</v>
      </c>
      <c r="B3" s="3">
        <v>28</v>
      </c>
      <c r="C3" s="3"/>
    </row>
    <row r="4" spans="1:5" x14ac:dyDescent="0.3">
      <c r="A4" s="3">
        <v>2016</v>
      </c>
      <c r="B4" s="3">
        <v>29</v>
      </c>
      <c r="C4" s="3"/>
      <c r="D4" t="e">
        <v>#N/A</v>
      </c>
      <c r="E4" t="e">
        <v>#N/A</v>
      </c>
    </row>
    <row r="5" spans="1:5" x14ac:dyDescent="0.3">
      <c r="A5" s="3">
        <v>2017</v>
      </c>
      <c r="B5" s="3">
        <v>27</v>
      </c>
      <c r="C5" s="3"/>
      <c r="D5" t="e">
        <v>#N/A</v>
      </c>
      <c r="E5" t="e">
        <v>#N/A</v>
      </c>
    </row>
    <row r="6" spans="1:5" x14ac:dyDescent="0.3">
      <c r="A6" s="3">
        <v>2018</v>
      </c>
      <c r="B6" s="3">
        <v>30</v>
      </c>
      <c r="C6" s="3">
        <v>28</v>
      </c>
      <c r="D6">
        <f t="shared" ref="D6:D9" si="0">AVERAGE(B3:B5)</f>
        <v>28</v>
      </c>
      <c r="E6" t="e">
        <v>#N/A</v>
      </c>
    </row>
    <row r="7" spans="1:5" x14ac:dyDescent="0.3">
      <c r="A7" s="3">
        <v>2019</v>
      </c>
      <c r="B7" s="3">
        <v>28</v>
      </c>
      <c r="C7" s="3">
        <v>28.7</v>
      </c>
      <c r="D7">
        <f t="shared" si="0"/>
        <v>28.666666666666668</v>
      </c>
      <c r="E7" t="e">
        <v>#N/A</v>
      </c>
    </row>
    <row r="8" spans="1:5" x14ac:dyDescent="0.3">
      <c r="A8" s="3">
        <v>2020</v>
      </c>
      <c r="B8" s="3">
        <v>27</v>
      </c>
      <c r="C8" s="3">
        <v>28.3</v>
      </c>
      <c r="D8">
        <f t="shared" si="0"/>
        <v>28.333333333333332</v>
      </c>
      <c r="E8">
        <f t="shared" ref="E8:E9" si="1">SQRT(SUMXMY2(B5:B7,D6:D8)/3)</f>
        <v>0.9813067629253156</v>
      </c>
    </row>
    <row r="9" spans="1:5" x14ac:dyDescent="0.3">
      <c r="A9" s="4">
        <v>2021</v>
      </c>
      <c r="B9" s="3"/>
      <c r="C9" s="3">
        <v>28.3</v>
      </c>
      <c r="D9">
        <f t="shared" si="0"/>
        <v>28.333333333333332</v>
      </c>
      <c r="E9">
        <f t="shared" si="1"/>
        <v>1.1055415967851323</v>
      </c>
    </row>
  </sheetData>
  <mergeCells count="1">
    <mergeCell ref="A1:C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AD20B-90D9-4B16-B990-DD2E364785A0}">
  <dimension ref="B4:F13"/>
  <sheetViews>
    <sheetView workbookViewId="0">
      <selection activeCell="F10" sqref="F10"/>
    </sheetView>
  </sheetViews>
  <sheetFormatPr defaultRowHeight="14.4" x14ac:dyDescent="0.3"/>
  <sheetData>
    <row r="4" spans="2:6" x14ac:dyDescent="0.3">
      <c r="B4">
        <v>245</v>
      </c>
      <c r="C4">
        <v>279</v>
      </c>
    </row>
    <row r="5" spans="2:6" x14ac:dyDescent="0.3">
      <c r="B5">
        <v>250</v>
      </c>
      <c r="C5">
        <v>284</v>
      </c>
    </row>
    <row r="6" spans="2:6" x14ac:dyDescent="0.3">
      <c r="B6">
        <v>255</v>
      </c>
      <c r="C6">
        <v>288</v>
      </c>
    </row>
    <row r="7" spans="2:6" x14ac:dyDescent="0.3">
      <c r="B7">
        <v>256</v>
      </c>
      <c r="C7">
        <v>289</v>
      </c>
    </row>
    <row r="8" spans="2:6" x14ac:dyDescent="0.3">
      <c r="B8">
        <v>258</v>
      </c>
      <c r="C8">
        <v>290</v>
      </c>
    </row>
    <row r="9" spans="2:6" x14ac:dyDescent="0.3">
      <c r="B9">
        <v>261</v>
      </c>
      <c r="C9">
        <v>291.5</v>
      </c>
      <c r="E9" t="s">
        <v>5</v>
      </c>
      <c r="F9">
        <f>SLOPE(C4:C12,B4:B12)</f>
        <v>0.68421846710923351</v>
      </c>
    </row>
    <row r="10" spans="2:6" x14ac:dyDescent="0.3">
      <c r="B10">
        <v>262</v>
      </c>
      <c r="C10">
        <v>292</v>
      </c>
      <c r="E10" t="s">
        <v>6</v>
      </c>
      <c r="F10">
        <f>INTERCEPT(C4:C12,B4:B12)</f>
        <v>112.74064574532289</v>
      </c>
    </row>
    <row r="11" spans="2:6" x14ac:dyDescent="0.3">
      <c r="B11">
        <v>264</v>
      </c>
      <c r="C11">
        <v>293</v>
      </c>
    </row>
    <row r="12" spans="2:6" x14ac:dyDescent="0.3">
      <c r="B12">
        <v>266</v>
      </c>
      <c r="C12">
        <v>293.5</v>
      </c>
    </row>
    <row r="13" spans="2:6" x14ac:dyDescent="0.3">
      <c r="B13">
        <v>270</v>
      </c>
      <c r="C13" s="5">
        <f>B13*F9+F10</f>
        <v>297.47963186481593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17BE7-F45B-4933-A817-32CD0259EE30}">
  <dimension ref="A3:E24"/>
  <sheetViews>
    <sheetView workbookViewId="0">
      <selection activeCell="D19" sqref="D19"/>
    </sheetView>
  </sheetViews>
  <sheetFormatPr defaultRowHeight="14.4" x14ac:dyDescent="0.3"/>
  <cols>
    <col min="1" max="3" width="14.77734375" customWidth="1"/>
    <col min="4" max="4" width="16.5546875" customWidth="1"/>
  </cols>
  <sheetData>
    <row r="3" spans="1:5" x14ac:dyDescent="0.3">
      <c r="A3" t="s">
        <v>7</v>
      </c>
      <c r="B3" t="s">
        <v>8</v>
      </c>
      <c r="C3" t="s">
        <v>9</v>
      </c>
      <c r="D3" t="s">
        <v>10</v>
      </c>
    </row>
    <row r="4" spans="1:5" x14ac:dyDescent="0.3">
      <c r="A4">
        <v>540000</v>
      </c>
      <c r="B4">
        <v>450</v>
      </c>
      <c r="C4">
        <v>30.2</v>
      </c>
      <c r="D4">
        <v>20.3</v>
      </c>
    </row>
    <row r="5" spans="1:5" x14ac:dyDescent="0.3">
      <c r="A5">
        <v>520000</v>
      </c>
      <c r="B5">
        <v>520</v>
      </c>
      <c r="C5">
        <v>32.1</v>
      </c>
      <c r="D5">
        <v>21.2</v>
      </c>
    </row>
    <row r="6" spans="1:5" x14ac:dyDescent="0.3">
      <c r="A6">
        <v>541000</v>
      </c>
      <c r="B6">
        <v>550</v>
      </c>
      <c r="C6">
        <v>28.7</v>
      </c>
      <c r="D6">
        <v>22.1</v>
      </c>
    </row>
    <row r="7" spans="1:5" x14ac:dyDescent="0.3">
      <c r="A7">
        <v>532000</v>
      </c>
      <c r="B7">
        <v>555</v>
      </c>
      <c r="C7">
        <v>28.6</v>
      </c>
      <c r="D7">
        <v>24.1</v>
      </c>
    </row>
    <row r="8" spans="1:5" x14ac:dyDescent="0.3">
      <c r="A8">
        <v>530000</v>
      </c>
      <c r="B8">
        <v>525</v>
      </c>
      <c r="C8">
        <v>31.2</v>
      </c>
      <c r="D8">
        <v>26.3</v>
      </c>
    </row>
    <row r="9" spans="1:5" x14ac:dyDescent="0.3">
      <c r="A9">
        <v>560000</v>
      </c>
      <c r="B9">
        <v>540</v>
      </c>
      <c r="C9">
        <v>28.7</v>
      </c>
      <c r="D9">
        <v>24.7</v>
      </c>
    </row>
    <row r="10" spans="1:5" x14ac:dyDescent="0.3">
      <c r="A10">
        <v>547000</v>
      </c>
      <c r="B10">
        <v>560</v>
      </c>
      <c r="C10">
        <v>29.3</v>
      </c>
      <c r="D10">
        <v>23.5</v>
      </c>
    </row>
    <row r="11" spans="1:5" x14ac:dyDescent="0.3">
      <c r="A11">
        <v>559000</v>
      </c>
      <c r="B11">
        <v>575</v>
      </c>
      <c r="C11">
        <v>34.1</v>
      </c>
      <c r="D11">
        <v>24.9</v>
      </c>
    </row>
    <row r="12" spans="1:5" x14ac:dyDescent="0.3">
      <c r="A12">
        <v>592000</v>
      </c>
      <c r="B12">
        <v>580</v>
      </c>
      <c r="C12">
        <v>34.5</v>
      </c>
      <c r="D12">
        <v>24.6</v>
      </c>
    </row>
    <row r="13" spans="1:5" x14ac:dyDescent="0.3">
      <c r="A13">
        <f>D16*B13+C16*C13+B16*D13+E16</f>
        <v>573731.03904516995</v>
      </c>
      <c r="B13">
        <v>600</v>
      </c>
      <c r="C13">
        <v>35</v>
      </c>
      <c r="D13">
        <v>25</v>
      </c>
    </row>
    <row r="15" spans="1:5" x14ac:dyDescent="0.3">
      <c r="A15" t="s">
        <v>11</v>
      </c>
      <c r="B15" t="s">
        <v>12</v>
      </c>
      <c r="C15" t="s">
        <v>13</v>
      </c>
      <c r="D15" t="s">
        <v>14</v>
      </c>
      <c r="E15" t="s">
        <v>6</v>
      </c>
    </row>
    <row r="16" spans="1:5" x14ac:dyDescent="0.3">
      <c r="B16">
        <f t="array" ref="B16:E24">LINEST(A4:A12,B4:D12,1,1)</f>
        <v>481.83691989044019</v>
      </c>
      <c r="C16">
        <v>3321.1215144009398</v>
      </c>
      <c r="D16">
        <v>204.2142228082779</v>
      </c>
      <c r="E16">
        <v>322917.32935890934</v>
      </c>
    </row>
    <row r="17" spans="2:5" x14ac:dyDescent="0.3">
      <c r="B17">
        <v>4994.7944021108542</v>
      </c>
      <c r="C17">
        <v>3425.3726927478792</v>
      </c>
      <c r="D17">
        <v>252.18563854575274</v>
      </c>
      <c r="E17">
        <v>132232.01455508207</v>
      </c>
    </row>
    <row r="18" spans="2:5" x14ac:dyDescent="0.3">
      <c r="B18">
        <v>0.37186952818718738</v>
      </c>
      <c r="C18">
        <v>21459.017407920557</v>
      </c>
      <c r="D18" t="e">
        <v>#N/A</v>
      </c>
      <c r="E18" t="e">
        <v>#N/A</v>
      </c>
    </row>
    <row r="19" spans="2:5" x14ac:dyDescent="0.3">
      <c r="B19">
        <v>0.98670988718303299</v>
      </c>
      <c r="C19">
        <v>5</v>
      </c>
      <c r="D19" t="e">
        <v>#N/A</v>
      </c>
      <c r="E19" t="e">
        <v>#N/A</v>
      </c>
    </row>
    <row r="20" spans="2:5" x14ac:dyDescent="0.3">
      <c r="B20">
        <v>1363108414.988368</v>
      </c>
      <c r="C20">
        <v>2302447140.5671878</v>
      </c>
      <c r="D20" t="e">
        <v>#N/A</v>
      </c>
      <c r="E20" t="e">
        <v>#N/A</v>
      </c>
    </row>
    <row r="21" spans="2:5" x14ac:dyDescent="0.3">
      <c r="B21" t="e">
        <v>#N/A</v>
      </c>
      <c r="C21" t="e">
        <v>#N/A</v>
      </c>
      <c r="D21" t="e">
        <v>#N/A</v>
      </c>
      <c r="E21" t="e">
        <v>#N/A</v>
      </c>
    </row>
    <row r="22" spans="2:5" x14ac:dyDescent="0.3">
      <c r="B22" t="e">
        <v>#N/A</v>
      </c>
      <c r="C22" t="e">
        <v>#N/A</v>
      </c>
      <c r="D22" t="e">
        <v>#N/A</v>
      </c>
      <c r="E22" t="e">
        <v>#N/A</v>
      </c>
    </row>
    <row r="23" spans="2:5" x14ac:dyDescent="0.3">
      <c r="B23" t="e">
        <v>#N/A</v>
      </c>
      <c r="C23" t="e">
        <v>#N/A</v>
      </c>
      <c r="D23" t="e">
        <v>#N/A</v>
      </c>
      <c r="E23" t="e">
        <v>#N/A</v>
      </c>
    </row>
    <row r="24" spans="2:5" x14ac:dyDescent="0.3">
      <c r="B24" t="e">
        <v>#N/A</v>
      </c>
      <c r="C24" t="e">
        <v>#N/A</v>
      </c>
      <c r="D24" t="e">
        <v>#N/A</v>
      </c>
      <c r="E24" t="e"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79113-2D66-41E0-88D5-AA69BB9F3F82}">
  <dimension ref="A3:L49"/>
  <sheetViews>
    <sheetView workbookViewId="0">
      <selection activeCell="F28" sqref="F28"/>
    </sheetView>
  </sheetViews>
  <sheetFormatPr defaultRowHeight="14.4" x14ac:dyDescent="0.3"/>
  <cols>
    <col min="1" max="1" width="15.21875" customWidth="1"/>
    <col min="2" max="2" width="18.33203125" customWidth="1"/>
    <col min="3" max="3" width="14.44140625" customWidth="1"/>
    <col min="4" max="4" width="16.77734375" customWidth="1"/>
  </cols>
  <sheetData>
    <row r="3" spans="1:12" x14ac:dyDescent="0.3">
      <c r="A3" s="6" t="s">
        <v>7</v>
      </c>
      <c r="B3" s="6" t="s">
        <v>8</v>
      </c>
      <c r="C3" s="6" t="s">
        <v>9</v>
      </c>
      <c r="D3" s="6" t="s">
        <v>10</v>
      </c>
    </row>
    <row r="4" spans="1:12" x14ac:dyDescent="0.3">
      <c r="A4" s="6">
        <v>540000</v>
      </c>
      <c r="B4" s="6">
        <v>450</v>
      </c>
      <c r="C4" s="6">
        <v>30.2</v>
      </c>
      <c r="D4" s="6">
        <v>20.3</v>
      </c>
    </row>
    <row r="5" spans="1:12" x14ac:dyDescent="0.3">
      <c r="A5" s="6">
        <v>520000</v>
      </c>
      <c r="B5" s="6">
        <v>520</v>
      </c>
      <c r="C5" s="6">
        <v>32.1</v>
      </c>
      <c r="D5" s="6">
        <v>21.2</v>
      </c>
    </row>
    <row r="6" spans="1:12" x14ac:dyDescent="0.3">
      <c r="A6" s="6">
        <v>541000</v>
      </c>
      <c r="B6" s="6">
        <v>550</v>
      </c>
      <c r="C6" s="6">
        <v>28.7</v>
      </c>
      <c r="D6" s="6">
        <v>22.1</v>
      </c>
    </row>
    <row r="7" spans="1:12" x14ac:dyDescent="0.3">
      <c r="A7" s="6">
        <v>532000</v>
      </c>
      <c r="B7" s="6">
        <v>555</v>
      </c>
      <c r="C7" s="6">
        <v>28.6</v>
      </c>
      <c r="D7" s="6">
        <v>24.1</v>
      </c>
    </row>
    <row r="8" spans="1:12" x14ac:dyDescent="0.3">
      <c r="A8" s="6">
        <v>530000</v>
      </c>
      <c r="B8" s="6">
        <v>525</v>
      </c>
      <c r="C8" s="6">
        <v>31.2</v>
      </c>
      <c r="D8" s="6">
        <v>26.3</v>
      </c>
    </row>
    <row r="9" spans="1:12" x14ac:dyDescent="0.3">
      <c r="A9" s="6">
        <v>560000</v>
      </c>
      <c r="B9" s="6">
        <v>540</v>
      </c>
      <c r="C9" s="6">
        <v>28.7</v>
      </c>
      <c r="D9" s="6">
        <v>24.7</v>
      </c>
    </row>
    <row r="10" spans="1:12" x14ac:dyDescent="0.3">
      <c r="A10" s="6">
        <v>547000</v>
      </c>
      <c r="B10" s="6">
        <v>560</v>
      </c>
      <c r="C10" s="6">
        <v>29.3</v>
      </c>
      <c r="D10" s="6">
        <v>23.5</v>
      </c>
    </row>
    <row r="11" spans="1:12" x14ac:dyDescent="0.3">
      <c r="A11" s="6">
        <v>559000</v>
      </c>
      <c r="B11" s="6">
        <v>575</v>
      </c>
      <c r="C11" s="6">
        <v>34.1</v>
      </c>
      <c r="D11" s="6">
        <v>24.9</v>
      </c>
    </row>
    <row r="12" spans="1:12" x14ac:dyDescent="0.3">
      <c r="A12" s="6">
        <v>592000</v>
      </c>
      <c r="B12" s="6">
        <v>580</v>
      </c>
      <c r="C12" s="6">
        <v>34.5</v>
      </c>
      <c r="D12" s="6">
        <v>24.6</v>
      </c>
    </row>
    <row r="13" spans="1:12" x14ac:dyDescent="0.3">
      <c r="A13" s="6">
        <f>repon!B32*repon!B13+repon!B33*repon!C13+repon!B34*repon!D13+B31</f>
        <v>573731.03904516995</v>
      </c>
      <c r="B13" s="6">
        <v>600</v>
      </c>
      <c r="C13" s="6">
        <v>35</v>
      </c>
      <c r="D13" s="6">
        <v>25</v>
      </c>
    </row>
    <row r="14" spans="1:12" x14ac:dyDescent="0.3">
      <c r="L14" t="e">
        <f ca="1">regression(excel&gt;=2010)</f>
        <v>#NAME?</v>
      </c>
    </row>
    <row r="15" spans="1:12" x14ac:dyDescent="0.3">
      <c r="A15" t="s">
        <v>15</v>
      </c>
    </row>
    <row r="16" spans="1:12" ht="15" thickBot="1" x14ac:dyDescent="0.35"/>
    <row r="17" spans="1:9" x14ac:dyDescent="0.3">
      <c r="A17" s="10" t="s">
        <v>16</v>
      </c>
      <c r="B17" s="10"/>
    </row>
    <row r="18" spans="1:9" x14ac:dyDescent="0.3">
      <c r="A18" s="7" t="s">
        <v>17</v>
      </c>
      <c r="B18" s="7">
        <v>0.60981105941692082</v>
      </c>
    </row>
    <row r="19" spans="1:9" x14ac:dyDescent="0.3">
      <c r="A19" s="7" t="s">
        <v>18</v>
      </c>
      <c r="B19" s="7">
        <v>0.37186952818718738</v>
      </c>
    </row>
    <row r="20" spans="1:9" x14ac:dyDescent="0.3">
      <c r="A20" s="7" t="s">
        <v>19</v>
      </c>
      <c r="B20" s="7">
        <v>-5.0087549005001899E-3</v>
      </c>
    </row>
    <row r="21" spans="1:9" x14ac:dyDescent="0.3">
      <c r="A21" s="7" t="s">
        <v>20</v>
      </c>
      <c r="B21" s="7">
        <v>21459.017407920557</v>
      </c>
    </row>
    <row r="22" spans="1:9" ht="15" thickBot="1" x14ac:dyDescent="0.35">
      <c r="A22" s="8" t="s">
        <v>21</v>
      </c>
      <c r="B22" s="8">
        <v>9</v>
      </c>
    </row>
    <row r="24" spans="1:9" ht="15" thickBot="1" x14ac:dyDescent="0.35">
      <c r="A24" t="s">
        <v>22</v>
      </c>
    </row>
    <row r="25" spans="1:9" x14ac:dyDescent="0.3">
      <c r="A25" s="9"/>
      <c r="B25" s="9" t="s">
        <v>26</v>
      </c>
      <c r="C25" s="9" t="s">
        <v>27</v>
      </c>
      <c r="D25" s="9" t="s">
        <v>28</v>
      </c>
      <c r="E25" s="9" t="s">
        <v>29</v>
      </c>
      <c r="F25" s="9" t="s">
        <v>30</v>
      </c>
    </row>
    <row r="26" spans="1:9" x14ac:dyDescent="0.3">
      <c r="A26" s="7" t="s">
        <v>23</v>
      </c>
      <c r="B26" s="7">
        <v>3</v>
      </c>
      <c r="C26" s="7">
        <v>1363108414.988368</v>
      </c>
      <c r="D26" s="7">
        <v>454369471.66278934</v>
      </c>
      <c r="E26" s="7">
        <v>0.98670988718303299</v>
      </c>
      <c r="F26" s="7">
        <v>0.46968688658184521</v>
      </c>
    </row>
    <row r="27" spans="1:9" x14ac:dyDescent="0.3">
      <c r="A27" s="7" t="s">
        <v>24</v>
      </c>
      <c r="B27" s="7">
        <v>5</v>
      </c>
      <c r="C27" s="7">
        <v>2302447140.5671878</v>
      </c>
      <c r="D27" s="7">
        <v>460489428.11343753</v>
      </c>
      <c r="E27" s="7"/>
      <c r="F27" s="7"/>
    </row>
    <row r="28" spans="1:9" ht="15" thickBot="1" x14ac:dyDescent="0.35">
      <c r="A28" s="8" t="s">
        <v>25</v>
      </c>
      <c r="B28" s="8">
        <v>8</v>
      </c>
      <c r="C28" s="8">
        <v>3665555555.5555558</v>
      </c>
      <c r="D28" s="8"/>
      <c r="E28" s="8"/>
      <c r="F28" s="8"/>
    </row>
    <row r="29" spans="1:9" ht="15" thickBot="1" x14ac:dyDescent="0.35"/>
    <row r="30" spans="1:9" x14ac:dyDescent="0.3">
      <c r="A30" s="9"/>
      <c r="B30" s="9" t="s">
        <v>31</v>
      </c>
      <c r="C30" s="9" t="s">
        <v>20</v>
      </c>
      <c r="D30" s="9" t="s">
        <v>32</v>
      </c>
      <c r="E30" s="9" t="s">
        <v>33</v>
      </c>
      <c r="F30" s="9" t="s">
        <v>34</v>
      </c>
      <c r="G30" s="9" t="s">
        <v>35</v>
      </c>
      <c r="H30" s="9" t="s">
        <v>36</v>
      </c>
      <c r="I30" s="9" t="s">
        <v>37</v>
      </c>
    </row>
    <row r="31" spans="1:9" x14ac:dyDescent="0.3">
      <c r="A31" s="7" t="s">
        <v>45</v>
      </c>
      <c r="B31" s="7">
        <v>322917.32935890934</v>
      </c>
      <c r="C31" s="7">
        <v>132232.01455508207</v>
      </c>
      <c r="D31" s="7">
        <v>2.4420510452436321</v>
      </c>
      <c r="E31" s="7">
        <v>5.8505805045398325E-2</v>
      </c>
      <c r="F31" s="7">
        <v>-16995.885345981456</v>
      </c>
      <c r="G31" s="7">
        <v>662830.54406380013</v>
      </c>
      <c r="H31" s="7">
        <v>-16995.885345981456</v>
      </c>
      <c r="I31" s="7">
        <v>662830.54406380013</v>
      </c>
    </row>
    <row r="32" spans="1:9" x14ac:dyDescent="0.3">
      <c r="A32" s="7" t="s">
        <v>42</v>
      </c>
      <c r="B32" s="7">
        <v>204.2142228082779</v>
      </c>
      <c r="C32" s="7">
        <v>252.18563854575274</v>
      </c>
      <c r="D32" s="7">
        <v>0.80977736871097983</v>
      </c>
      <c r="E32" s="7">
        <v>0.45486359269939319</v>
      </c>
      <c r="F32" s="7">
        <v>-444.04959884577943</v>
      </c>
      <c r="G32" s="7">
        <v>852.47804446233522</v>
      </c>
      <c r="H32" s="7">
        <v>-444.04959884577943</v>
      </c>
      <c r="I32" s="7">
        <v>852.47804446233522</v>
      </c>
    </row>
    <row r="33" spans="1:9" x14ac:dyDescent="0.3">
      <c r="A33" s="7" t="s">
        <v>43</v>
      </c>
      <c r="B33" s="7">
        <v>3321.1215144009398</v>
      </c>
      <c r="C33" s="7">
        <v>3425.3726927478792</v>
      </c>
      <c r="D33" s="7">
        <v>0.96956501154818642</v>
      </c>
      <c r="E33" s="7">
        <v>0.37679351844761949</v>
      </c>
      <c r="F33" s="7">
        <v>-5484.0793098614104</v>
      </c>
      <c r="G33" s="7">
        <v>12126.322338663291</v>
      </c>
      <c r="H33" s="7">
        <v>-5484.0793098614104</v>
      </c>
      <c r="I33" s="7">
        <v>12126.322338663291</v>
      </c>
    </row>
    <row r="34" spans="1:9" ht="15" thickBot="1" x14ac:dyDescent="0.35">
      <c r="A34" s="8" t="s">
        <v>44</v>
      </c>
      <c r="B34" s="8">
        <v>481.83691989044019</v>
      </c>
      <c r="C34" s="8">
        <v>4994.7944021108542</v>
      </c>
      <c r="D34" s="8">
        <v>9.646781851257194E-2</v>
      </c>
      <c r="E34" s="8">
        <v>0.92689635194070696</v>
      </c>
      <c r="F34" s="8">
        <v>-12357.690842913669</v>
      </c>
      <c r="G34" s="8">
        <v>13321.36468269455</v>
      </c>
      <c r="H34" s="8">
        <v>-12357.690842913669</v>
      </c>
      <c r="I34" s="8">
        <v>13321.36468269455</v>
      </c>
    </row>
    <row r="38" spans="1:9" x14ac:dyDescent="0.3">
      <c r="A38" t="s">
        <v>38</v>
      </c>
    </row>
    <row r="39" spans="1:9" ht="15" thickBot="1" x14ac:dyDescent="0.35"/>
    <row r="40" spans="1:9" x14ac:dyDescent="0.3">
      <c r="A40" s="9" t="s">
        <v>39</v>
      </c>
      <c r="B40" s="9" t="s">
        <v>40</v>
      </c>
      <c r="C40" s="9" t="s">
        <v>41</v>
      </c>
    </row>
    <row r="41" spans="1:9" x14ac:dyDescent="0.3">
      <c r="A41" s="7">
        <v>1</v>
      </c>
      <c r="B41" s="7">
        <v>524892.88883131871</v>
      </c>
      <c r="C41" s="7">
        <v>15107.111168681295</v>
      </c>
    </row>
    <row r="42" spans="1:9" x14ac:dyDescent="0.3">
      <c r="A42" s="7">
        <v>2</v>
      </c>
      <c r="B42" s="7">
        <v>545931.6685331614</v>
      </c>
      <c r="C42" s="7">
        <v>-25931.668533161399</v>
      </c>
    </row>
    <row r="43" spans="1:9" x14ac:dyDescent="0.3">
      <c r="A43" s="7">
        <v>3</v>
      </c>
      <c r="B43" s="7">
        <v>541199.93529634795</v>
      </c>
      <c r="C43" s="7">
        <v>-199.93529634794686</v>
      </c>
    </row>
    <row r="44" spans="1:9" x14ac:dyDescent="0.3">
      <c r="A44" s="7">
        <v>4</v>
      </c>
      <c r="B44" s="7">
        <v>542852.56809873006</v>
      </c>
      <c r="C44" s="7">
        <v>-10852.568098730058</v>
      </c>
    </row>
    <row r="45" spans="1:9" x14ac:dyDescent="0.3">
      <c r="A45" s="7">
        <v>5</v>
      </c>
      <c r="B45" s="7">
        <v>546421.09857568308</v>
      </c>
      <c r="C45" s="7">
        <v>-16421.098575683078</v>
      </c>
    </row>
    <row r="46" spans="1:9" x14ac:dyDescent="0.3">
      <c r="A46" s="7">
        <v>6</v>
      </c>
      <c r="B46" s="7">
        <v>540410.56905998022</v>
      </c>
      <c r="C46" s="7">
        <v>19589.430940019782</v>
      </c>
    </row>
    <row r="47" spans="1:9" x14ac:dyDescent="0.3">
      <c r="A47" s="7">
        <v>7</v>
      </c>
      <c r="B47" s="7">
        <v>545909.32212091784</v>
      </c>
      <c r="C47" s="7">
        <v>1090.6778790821554</v>
      </c>
    </row>
    <row r="48" spans="1:9" x14ac:dyDescent="0.3">
      <c r="A48" s="7">
        <v>8</v>
      </c>
      <c r="B48" s="7">
        <v>565588.4904200132</v>
      </c>
      <c r="C48" s="7">
        <v>-6588.4904200132005</v>
      </c>
    </row>
    <row r="49" spans="1:3" ht="15" thickBot="1" x14ac:dyDescent="0.35">
      <c r="A49" s="8">
        <v>9</v>
      </c>
      <c r="B49" s="8">
        <v>567793.45906384778</v>
      </c>
      <c r="C49" s="8">
        <v>24206.540936152218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D458D-3DD3-4D10-B7D0-F63639FA9C43}">
  <dimension ref="A3:N17"/>
  <sheetViews>
    <sheetView workbookViewId="0">
      <selection activeCell="F13" sqref="F13"/>
    </sheetView>
  </sheetViews>
  <sheetFormatPr defaultRowHeight="14.4" x14ac:dyDescent="0.3"/>
  <cols>
    <col min="3" max="3" width="14.33203125" customWidth="1"/>
    <col min="4" max="4" width="17.6640625" customWidth="1"/>
    <col min="5" max="5" width="15.109375" customWidth="1"/>
    <col min="6" max="6" width="12.21875" customWidth="1"/>
  </cols>
  <sheetData>
    <row r="3" spans="1:14" x14ac:dyDescent="0.3">
      <c r="E3" t="s">
        <v>52</v>
      </c>
      <c r="F3" t="s">
        <v>52</v>
      </c>
    </row>
    <row r="4" spans="1:14" x14ac:dyDescent="0.3">
      <c r="A4" s="3" t="s">
        <v>46</v>
      </c>
      <c r="B4" s="3" t="s">
        <v>47</v>
      </c>
      <c r="C4" s="3" t="s">
        <v>48</v>
      </c>
      <c r="D4" s="3" t="s">
        <v>49</v>
      </c>
      <c r="E4" s="3" t="s">
        <v>50</v>
      </c>
      <c r="F4" s="3" t="s">
        <v>51</v>
      </c>
      <c r="G4" s="3" t="s">
        <v>5</v>
      </c>
      <c r="H4" s="3" t="s">
        <v>6</v>
      </c>
      <c r="I4" s="3"/>
      <c r="J4" s="3"/>
      <c r="K4" s="3"/>
      <c r="L4" s="3"/>
      <c r="M4" s="3"/>
      <c r="N4" s="3"/>
    </row>
    <row r="5" spans="1:14" x14ac:dyDescent="0.3">
      <c r="A5" s="3">
        <v>1</v>
      </c>
      <c r="B5" s="3">
        <v>1</v>
      </c>
      <c r="C5" s="15">
        <f>GROWTH($B$5:$B$14,$A$5:$A$14,A5)</f>
        <v>0.94811680638338214</v>
      </c>
      <c r="D5" s="15">
        <f>TREND($B$5:$B$14,$A$5:$A$14,A5)</f>
        <v>-21.327272727272742</v>
      </c>
      <c r="E5" s="15">
        <f>$H$5*$G$5^A5</f>
        <v>0.94811680638338214</v>
      </c>
      <c r="F5" s="3">
        <f>$H$5*$G$5^A5</f>
        <v>0.94811680638338214</v>
      </c>
      <c r="G5" s="11">
        <f t="array" ref="G5:N17">LOGEST(B5:B14,A5:A14,1,1)</f>
        <v>1.7634613258614011</v>
      </c>
      <c r="H5" s="11">
        <v>0.53764536396637663</v>
      </c>
      <c r="I5" s="12" t="e">
        <v>#N/A</v>
      </c>
      <c r="J5" s="12" t="e">
        <v>#N/A</v>
      </c>
      <c r="K5" s="12" t="e">
        <v>#N/A</v>
      </c>
      <c r="L5" s="12" t="e">
        <v>#N/A</v>
      </c>
      <c r="M5" s="12" t="e">
        <v>#N/A</v>
      </c>
      <c r="N5" s="12" t="e">
        <v>#N/A</v>
      </c>
    </row>
    <row r="6" spans="1:14" x14ac:dyDescent="0.3">
      <c r="A6" s="3">
        <v>2</v>
      </c>
      <c r="B6" s="3">
        <v>1</v>
      </c>
      <c r="C6" s="15">
        <f t="shared" ref="C6:C17" si="0">GROWTH($B$5:$B$14,$A$5:$A$14,A6)</f>
        <v>1.6719673204563166</v>
      </c>
      <c r="D6" s="15">
        <f t="shared" ref="D6:D17" si="1">TREND($B$5:$B$14,$A$5:$A$14,A6)</f>
        <v>-9.1878787878787982</v>
      </c>
      <c r="E6" s="15">
        <f t="shared" ref="E6:E17" si="2">$H$5*$G$5^A6</f>
        <v>1.6719673204563164</v>
      </c>
      <c r="F6" s="3">
        <f t="shared" ref="F6:F17" si="3">$H$5*$G$5^A6</f>
        <v>1.6719673204563164</v>
      </c>
      <c r="G6" s="12">
        <v>2.7720753254350083E-2</v>
      </c>
      <c r="H6" s="12">
        <v>0.17200275055376174</v>
      </c>
      <c r="I6" s="12" t="e">
        <v>#N/A</v>
      </c>
      <c r="J6" s="12" t="e">
        <v>#N/A</v>
      </c>
      <c r="K6" s="12" t="e">
        <v>#N/A</v>
      </c>
      <c r="L6" s="12" t="e">
        <v>#N/A</v>
      </c>
      <c r="M6" s="12" t="e">
        <v>#N/A</v>
      </c>
      <c r="N6" s="12" t="e">
        <v>#N/A</v>
      </c>
    </row>
    <row r="7" spans="1:14" x14ac:dyDescent="0.3">
      <c r="A7" s="3">
        <v>3</v>
      </c>
      <c r="B7" s="3">
        <v>4</v>
      </c>
      <c r="C7" s="15">
        <f t="shared" si="0"/>
        <v>2.9484497077288299</v>
      </c>
      <c r="D7" s="15">
        <f t="shared" si="1"/>
        <v>2.9515151515151459</v>
      </c>
      <c r="E7" s="15">
        <f t="shared" si="2"/>
        <v>2.9484497077288299</v>
      </c>
      <c r="F7" s="3">
        <f t="shared" si="3"/>
        <v>2.9484497077288299</v>
      </c>
      <c r="G7" s="12">
        <v>0.98125484033658639</v>
      </c>
      <c r="H7" s="12">
        <v>0.25178624521914666</v>
      </c>
      <c r="I7" s="12" t="e">
        <v>#N/A</v>
      </c>
      <c r="J7" s="12" t="e">
        <v>#N/A</v>
      </c>
      <c r="K7" s="12" t="e">
        <v>#N/A</v>
      </c>
      <c r="L7" s="12" t="e">
        <v>#N/A</v>
      </c>
      <c r="M7" s="12" t="e">
        <v>#N/A</v>
      </c>
      <c r="N7" s="12" t="e">
        <v>#N/A</v>
      </c>
    </row>
    <row r="8" spans="1:14" x14ac:dyDescent="0.3">
      <c r="A8" s="3">
        <v>4</v>
      </c>
      <c r="B8" s="3">
        <v>5</v>
      </c>
      <c r="C8" s="15">
        <f t="shared" si="0"/>
        <v>5.1994770308271434</v>
      </c>
      <c r="D8" s="15">
        <f t="shared" si="1"/>
        <v>15.090909090909086</v>
      </c>
      <c r="E8" s="15">
        <f t="shared" si="2"/>
        <v>5.1994770308271425</v>
      </c>
      <c r="F8" s="3">
        <f t="shared" si="3"/>
        <v>5.1994770308271425</v>
      </c>
      <c r="G8" s="12">
        <v>418.77683965606553</v>
      </c>
      <c r="H8" s="12">
        <v>8</v>
      </c>
      <c r="I8" s="12" t="e">
        <v>#N/A</v>
      </c>
      <c r="J8" s="12" t="e">
        <v>#N/A</v>
      </c>
      <c r="K8" s="12" t="e">
        <v>#N/A</v>
      </c>
      <c r="L8" s="12" t="e">
        <v>#N/A</v>
      </c>
      <c r="M8" s="12" t="e">
        <v>#N/A</v>
      </c>
      <c r="N8" s="12" t="e">
        <v>#N/A</v>
      </c>
    </row>
    <row r="9" spans="1:14" x14ac:dyDescent="0.3">
      <c r="A9" s="3">
        <v>5</v>
      </c>
      <c r="B9" s="3">
        <v>10</v>
      </c>
      <c r="C9" s="15">
        <f t="shared" si="0"/>
        <v>9.1690766585683363</v>
      </c>
      <c r="D9" s="15">
        <f t="shared" si="1"/>
        <v>27.230303030303027</v>
      </c>
      <c r="E9" s="15">
        <f t="shared" si="2"/>
        <v>9.1690766585683345</v>
      </c>
      <c r="F9" s="3">
        <f t="shared" si="3"/>
        <v>9.1690766585683345</v>
      </c>
      <c r="G9" s="12">
        <v>26.548907721895979</v>
      </c>
      <c r="H9" s="12">
        <v>0.50717050625244997</v>
      </c>
      <c r="I9" s="12" t="e">
        <v>#N/A</v>
      </c>
      <c r="J9" s="12" t="e">
        <v>#N/A</v>
      </c>
      <c r="K9" s="12" t="e">
        <v>#N/A</v>
      </c>
      <c r="L9" s="12" t="e">
        <v>#N/A</v>
      </c>
      <c r="M9" s="12" t="e">
        <v>#N/A</v>
      </c>
      <c r="N9" s="12" t="e">
        <v>#N/A</v>
      </c>
    </row>
    <row r="10" spans="1:14" x14ac:dyDescent="0.3">
      <c r="A10" s="3">
        <v>6</v>
      </c>
      <c r="B10" s="3">
        <v>19</v>
      </c>
      <c r="C10" s="15">
        <f t="shared" si="0"/>
        <v>16.169312081243742</v>
      </c>
      <c r="D10" s="15">
        <f t="shared" si="1"/>
        <v>39.369696969696975</v>
      </c>
      <c r="E10" s="15">
        <f t="shared" si="2"/>
        <v>16.169312081243742</v>
      </c>
      <c r="F10" s="3">
        <f t="shared" si="3"/>
        <v>16.169312081243742</v>
      </c>
      <c r="G10" s="12" t="e">
        <v>#N/A</v>
      </c>
      <c r="H10" s="12" t="e">
        <v>#N/A</v>
      </c>
      <c r="I10" s="12" t="e">
        <v>#N/A</v>
      </c>
      <c r="J10" s="12" t="e">
        <v>#N/A</v>
      </c>
      <c r="K10" s="12" t="e">
        <v>#N/A</v>
      </c>
      <c r="L10" s="12" t="e">
        <v>#N/A</v>
      </c>
      <c r="M10" s="12" t="e">
        <v>#N/A</v>
      </c>
      <c r="N10" s="12" t="e">
        <v>#N/A</v>
      </c>
    </row>
    <row r="11" spans="1:14" x14ac:dyDescent="0.3">
      <c r="A11" s="3">
        <v>7</v>
      </c>
      <c r="B11" s="3">
        <v>34</v>
      </c>
      <c r="C11" s="15">
        <f t="shared" si="0"/>
        <v>28.513956521056866</v>
      </c>
      <c r="D11" s="15">
        <f t="shared" si="1"/>
        <v>51.509090909090915</v>
      </c>
      <c r="E11" s="15">
        <f t="shared" si="2"/>
        <v>28.513956521056858</v>
      </c>
      <c r="F11" s="3">
        <f t="shared" si="3"/>
        <v>28.513956521056858</v>
      </c>
      <c r="G11" s="12" t="e">
        <v>#N/A</v>
      </c>
      <c r="H11" s="12" t="e">
        <v>#N/A</v>
      </c>
      <c r="I11" s="12" t="e">
        <v>#N/A</v>
      </c>
      <c r="J11" s="12" t="e">
        <v>#N/A</v>
      </c>
      <c r="K11" s="12" t="e">
        <v>#N/A</v>
      </c>
      <c r="L11" s="12" t="e">
        <v>#N/A</v>
      </c>
      <c r="M11" s="12" t="e">
        <v>#N/A</v>
      </c>
      <c r="N11" s="12" t="e">
        <v>#N/A</v>
      </c>
    </row>
    <row r="12" spans="1:14" x14ac:dyDescent="0.3">
      <c r="A12" s="3">
        <v>8</v>
      </c>
      <c r="B12" s="3">
        <v>55</v>
      </c>
      <c r="C12" s="15">
        <f t="shared" si="0"/>
        <v>50.283259572177293</v>
      </c>
      <c r="D12" s="15">
        <f t="shared" si="1"/>
        <v>63.648484848484856</v>
      </c>
      <c r="E12" s="15">
        <f t="shared" si="2"/>
        <v>50.283259572177265</v>
      </c>
      <c r="F12" s="3">
        <f t="shared" si="3"/>
        <v>50.283259572177265</v>
      </c>
      <c r="G12" s="12" t="e">
        <v>#N/A</v>
      </c>
      <c r="H12" s="12" t="e">
        <v>#N/A</v>
      </c>
      <c r="I12" s="12" t="e">
        <v>#N/A</v>
      </c>
      <c r="J12" s="12" t="e">
        <v>#N/A</v>
      </c>
      <c r="K12" s="12" t="e">
        <v>#N/A</v>
      </c>
      <c r="L12" s="12" t="e">
        <v>#N/A</v>
      </c>
      <c r="M12" s="12" t="e">
        <v>#N/A</v>
      </c>
      <c r="N12" s="12" t="e">
        <v>#N/A</v>
      </c>
    </row>
    <row r="13" spans="1:14" x14ac:dyDescent="0.3">
      <c r="A13" s="3">
        <v>9</v>
      </c>
      <c r="B13" s="3">
        <v>84</v>
      </c>
      <c r="C13" s="15">
        <f t="shared" si="0"/>
        <v>88.672583593784779</v>
      </c>
      <c r="D13" s="15">
        <f t="shared" si="1"/>
        <v>75.787878787878796</v>
      </c>
      <c r="E13" s="15">
        <f t="shared" si="2"/>
        <v>88.672583593784708</v>
      </c>
      <c r="F13" s="3">
        <f t="shared" si="3"/>
        <v>88.672583593784708</v>
      </c>
      <c r="G13" s="12" t="e">
        <v>#N/A</v>
      </c>
      <c r="H13" s="12" t="e">
        <v>#N/A</v>
      </c>
      <c r="I13" s="12" t="e">
        <v>#N/A</v>
      </c>
      <c r="J13" s="12" t="e">
        <v>#N/A</v>
      </c>
      <c r="K13" s="12" t="e">
        <v>#N/A</v>
      </c>
      <c r="L13" s="12" t="e">
        <v>#N/A</v>
      </c>
      <c r="M13" s="12" t="e">
        <v>#N/A</v>
      </c>
      <c r="N13" s="12" t="e">
        <v>#N/A</v>
      </c>
    </row>
    <row r="14" spans="1:14" x14ac:dyDescent="0.3">
      <c r="A14" s="3">
        <v>10</v>
      </c>
      <c r="B14" s="3">
        <v>120</v>
      </c>
      <c r="C14" s="15">
        <f t="shared" si="0"/>
        <v>156.37067183185164</v>
      </c>
      <c r="D14" s="15">
        <f t="shared" si="1"/>
        <v>87.927272727272737</v>
      </c>
      <c r="E14" s="15">
        <f t="shared" si="2"/>
        <v>156.3706718318515</v>
      </c>
      <c r="F14" s="3">
        <f t="shared" si="3"/>
        <v>156.3706718318515</v>
      </c>
      <c r="G14" s="12" t="e">
        <v>#N/A</v>
      </c>
      <c r="H14" s="12" t="e">
        <v>#N/A</v>
      </c>
      <c r="I14" s="12" t="e">
        <v>#N/A</v>
      </c>
      <c r="J14" s="12" t="e">
        <v>#N/A</v>
      </c>
      <c r="K14" s="12" t="e">
        <v>#N/A</v>
      </c>
      <c r="L14" s="12" t="e">
        <v>#N/A</v>
      </c>
      <c r="M14" s="12" t="e">
        <v>#N/A</v>
      </c>
      <c r="N14" s="12" t="e">
        <v>#N/A</v>
      </c>
    </row>
    <row r="15" spans="1:14" x14ac:dyDescent="0.3">
      <c r="A15" s="3">
        <v>11</v>
      </c>
      <c r="B15" s="14"/>
      <c r="C15" s="15">
        <f t="shared" si="0"/>
        <v>275.75363227443518</v>
      </c>
      <c r="D15" s="15">
        <f t="shared" si="1"/>
        <v>100.06666666666668</v>
      </c>
      <c r="E15" s="15">
        <f t="shared" si="2"/>
        <v>275.75363227443495</v>
      </c>
      <c r="F15" s="13">
        <f>$H$5*$G$5^A15</f>
        <v>275.75363227443495</v>
      </c>
      <c r="G15" s="12" t="e">
        <v>#N/A</v>
      </c>
      <c r="H15" s="12" t="e">
        <v>#N/A</v>
      </c>
      <c r="I15" s="12" t="e">
        <v>#N/A</v>
      </c>
      <c r="J15" s="12" t="e">
        <v>#N/A</v>
      </c>
      <c r="K15" s="12" t="e">
        <v>#N/A</v>
      </c>
      <c r="L15" s="12" t="e">
        <v>#N/A</v>
      </c>
      <c r="M15" s="12" t="e">
        <v>#N/A</v>
      </c>
      <c r="N15" s="12" t="e">
        <v>#N/A</v>
      </c>
    </row>
    <row r="16" spans="1:14" x14ac:dyDescent="0.3">
      <c r="A16" s="3">
        <v>12</v>
      </c>
      <c r="B16" s="14"/>
      <c r="C16" s="15">
        <f t="shared" si="0"/>
        <v>486.28086598177231</v>
      </c>
      <c r="D16" s="15">
        <f t="shared" si="1"/>
        <v>112.20606060606063</v>
      </c>
      <c r="E16" s="15">
        <f t="shared" si="2"/>
        <v>486.28086598177219</v>
      </c>
      <c r="F16" s="13">
        <f t="shared" si="3"/>
        <v>486.28086598177219</v>
      </c>
      <c r="G16" s="12" t="e">
        <v>#N/A</v>
      </c>
      <c r="H16" s="12" t="e">
        <v>#N/A</v>
      </c>
      <c r="I16" s="12" t="e">
        <v>#N/A</v>
      </c>
      <c r="J16" s="12" t="e">
        <v>#N/A</v>
      </c>
      <c r="K16" s="12" t="e">
        <v>#N/A</v>
      </c>
      <c r="L16" s="12" t="e">
        <v>#N/A</v>
      </c>
      <c r="M16" s="12" t="e">
        <v>#N/A</v>
      </c>
      <c r="N16" s="12" t="e">
        <v>#N/A</v>
      </c>
    </row>
    <row r="17" spans="1:14" x14ac:dyDescent="0.3">
      <c r="A17" s="3">
        <v>13</v>
      </c>
      <c r="B17" s="14"/>
      <c r="C17" s="15">
        <f t="shared" si="0"/>
        <v>857.53750066524663</v>
      </c>
      <c r="D17" s="15">
        <f t="shared" si="1"/>
        <v>124.34545454545456</v>
      </c>
      <c r="E17" s="15">
        <f t="shared" si="2"/>
        <v>857.5375006652464</v>
      </c>
      <c r="F17" s="13">
        <f t="shared" si="3"/>
        <v>857.5375006652464</v>
      </c>
      <c r="G17" s="12" t="e">
        <v>#N/A</v>
      </c>
      <c r="H17" s="12" t="e">
        <v>#N/A</v>
      </c>
      <c r="I17" s="12" t="e">
        <v>#N/A</v>
      </c>
      <c r="J17" s="12" t="e">
        <v>#N/A</v>
      </c>
      <c r="K17" s="12" t="e">
        <v>#N/A</v>
      </c>
      <c r="L17" s="12" t="e">
        <v>#N/A</v>
      </c>
      <c r="M17" s="12" t="e">
        <v>#N/A</v>
      </c>
      <c r="N17" s="12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C0928-93C9-48B8-964E-76EE1A76786D}">
  <dimension ref="A1"/>
  <sheetViews>
    <sheetView topLeftCell="A7" workbookViewId="0">
      <selection activeCell="F35" sqref="F3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6555C-C5F4-4D52-91DF-E11071317A2F}">
  <dimension ref="A1:E8"/>
  <sheetViews>
    <sheetView tabSelected="1" topLeftCell="A2" workbookViewId="0">
      <selection activeCell="B8" sqref="B8"/>
    </sheetView>
  </sheetViews>
  <sheetFormatPr defaultRowHeight="14.4" x14ac:dyDescent="0.3"/>
  <cols>
    <col min="1" max="1" width="12.33203125" customWidth="1"/>
    <col min="2" max="6" width="16.109375" customWidth="1"/>
  </cols>
  <sheetData>
    <row r="1" spans="1:5" x14ac:dyDescent="0.3">
      <c r="B1" s="17" t="s">
        <v>59</v>
      </c>
      <c r="C1" s="17"/>
      <c r="D1" s="17"/>
    </row>
    <row r="2" spans="1:5" x14ac:dyDescent="0.3">
      <c r="A2" s="6"/>
      <c r="B2" s="6" t="s">
        <v>57</v>
      </c>
      <c r="C2" s="6" t="s">
        <v>58</v>
      </c>
      <c r="D2" s="6" t="s">
        <v>56</v>
      </c>
      <c r="E2" s="6" t="s">
        <v>55</v>
      </c>
    </row>
    <row r="3" spans="1:5" ht="24.6" customHeight="1" x14ac:dyDescent="0.3">
      <c r="A3" s="6" t="s">
        <v>53</v>
      </c>
      <c r="B3" s="18">
        <v>5000</v>
      </c>
      <c r="C3" s="18">
        <v>60000</v>
      </c>
      <c r="D3" s="19">
        <v>100000</v>
      </c>
      <c r="E3" s="6">
        <v>3</v>
      </c>
    </row>
    <row r="4" spans="1:5" ht="22.2" customHeight="1" x14ac:dyDescent="0.3">
      <c r="A4" s="6" t="s">
        <v>54</v>
      </c>
      <c r="B4" s="18">
        <v>10000</v>
      </c>
      <c r="C4" s="18">
        <v>40000</v>
      </c>
      <c r="D4" s="19">
        <v>65000</v>
      </c>
      <c r="E4" s="6">
        <v>4</v>
      </c>
    </row>
    <row r="6" spans="1:5" ht="46.8" customHeight="1" x14ac:dyDescent="0.3">
      <c r="A6" s="20" t="s">
        <v>60</v>
      </c>
      <c r="B6" s="21">
        <v>340000</v>
      </c>
    </row>
    <row r="8" spans="1:5" x14ac:dyDescent="0.3">
      <c r="A8" t="s">
        <v>61</v>
      </c>
      <c r="B8" s="21"/>
    </row>
  </sheetData>
  <mergeCells count="1">
    <mergeCell ref="B1:D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repon</vt:lpstr>
      <vt:lpstr>baita1</vt:lpstr>
      <vt:lpstr>các phương pháp dự báo 1</vt:lpstr>
      <vt:lpstr>bài2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 hai</dc:creator>
  <cp:lastModifiedBy>hai hai</cp:lastModifiedBy>
  <dcterms:created xsi:type="dcterms:W3CDTF">2021-08-26T13:21:21Z</dcterms:created>
  <dcterms:modified xsi:type="dcterms:W3CDTF">2021-09-16T12:42:01Z</dcterms:modified>
</cp:coreProperties>
</file>