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ejo Rios Veliz\Downloads\"/>
    </mc:Choice>
  </mc:AlternateContent>
  <xr:revisionPtr revIDLastSave="0" documentId="13_ncr:1_{40A6B9CE-B1CD-47DD-BC60-C9648897EAD5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HOJA DE DATOS" sheetId="1" r:id="rId1"/>
    <sheet name="resumen" sheetId="2" r:id="rId2"/>
    <sheet name="Grafic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1" l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4" i="1"/>
  <c r="K3" i="1"/>
  <c r="K8" i="1"/>
  <c r="K7" i="1"/>
  <c r="K6" i="1"/>
  <c r="K5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L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E29" authorId="0" shapeId="0" xr:uid="{C51BEAA7-759F-4F44-9B6B-118FB8033CD6}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Ayudita, fijense con buscarV previo definan la tabla que esta en datos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1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Ayudita, fijense con buscarV previo definan la tabla que esta en datos</t>
        </r>
      </text>
    </comment>
  </commentList>
</comments>
</file>

<file path=xl/sharedStrings.xml><?xml version="1.0" encoding="utf-8"?>
<sst xmlns="http://schemas.openxmlformats.org/spreadsheetml/2006/main" count="137" uniqueCount="69">
  <si>
    <t>LEGAJO</t>
  </si>
  <si>
    <t>NOMBRE</t>
  </si>
  <si>
    <t>FECHA DE NAC.</t>
  </si>
  <si>
    <t>LOCALIDAD</t>
  </si>
  <si>
    <t>PROVINCIA</t>
  </si>
  <si>
    <t>Ana</t>
  </si>
  <si>
    <t>Luís</t>
  </si>
  <si>
    <t>Juan</t>
  </si>
  <si>
    <t>María</t>
  </si>
  <si>
    <t>Mercedes</t>
  </si>
  <si>
    <t>Olga</t>
  </si>
  <si>
    <t>José</t>
  </si>
  <si>
    <t>David</t>
  </si>
  <si>
    <t>Teresa</t>
  </si>
  <si>
    <t>Manuel</t>
  </si>
  <si>
    <t>Agustín</t>
  </si>
  <si>
    <t>Antonia</t>
  </si>
  <si>
    <t>Pedro</t>
  </si>
  <si>
    <t>Esther</t>
  </si>
  <si>
    <t>Javier</t>
  </si>
  <si>
    <t>Nuria</t>
  </si>
  <si>
    <t>Ramiro</t>
  </si>
  <si>
    <t>Pilar</t>
  </si>
  <si>
    <t>Ramón</t>
  </si>
  <si>
    <t>Dolores</t>
  </si>
  <si>
    <t>AÑOS DE TRABAJO</t>
  </si>
  <si>
    <t>Carlos Paz</t>
  </si>
  <si>
    <t>Clorinda</t>
  </si>
  <si>
    <t>flores</t>
  </si>
  <si>
    <t>pilar</t>
  </si>
  <si>
    <t>Villa maria</t>
  </si>
  <si>
    <t>Cordoba</t>
  </si>
  <si>
    <t>Santa Fe</t>
  </si>
  <si>
    <t>Buenos Aires</t>
  </si>
  <si>
    <t>Administrativo</t>
  </si>
  <si>
    <t>Gerente</t>
  </si>
  <si>
    <t>Abogado</t>
  </si>
  <si>
    <t>CARGO</t>
  </si>
  <si>
    <t>SUELDO</t>
  </si>
  <si>
    <t>Punto Nº 4</t>
  </si>
  <si>
    <t>Punto Nº 6</t>
  </si>
  <si>
    <t>Ocupación</t>
  </si>
  <si>
    <t>cantidad</t>
  </si>
  <si>
    <t>Provincia</t>
  </si>
  <si>
    <t>Punto Nº 9</t>
  </si>
  <si>
    <t>Mejor Recaudacion</t>
  </si>
  <si>
    <t>Punto Nº 10</t>
  </si>
  <si>
    <t>Legajo</t>
  </si>
  <si>
    <t>nombre</t>
  </si>
  <si>
    <t>ocupacion</t>
  </si>
  <si>
    <t>sueldo</t>
  </si>
  <si>
    <t>Cantidad Empleados</t>
  </si>
  <si>
    <t>inversion en Pesos por provincia</t>
  </si>
  <si>
    <t>Punto Nº 5</t>
  </si>
  <si>
    <t>Sueldo En Dolares</t>
  </si>
  <si>
    <t>a quien pertenece ?</t>
  </si>
  <si>
    <t>sobre el Punto 9</t>
  </si>
  <si>
    <t>Edad del empleado</t>
  </si>
  <si>
    <t>Sueldo en Pesos</t>
  </si>
  <si>
    <t>$10.3000.00,00</t>
  </si>
  <si>
    <t>$7.350.00,00</t>
  </si>
  <si>
    <t>Punto N°1</t>
  </si>
  <si>
    <t xml:space="preserve">cordoba </t>
  </si>
  <si>
    <t>Punto N°2</t>
  </si>
  <si>
    <t>Punto N°3</t>
  </si>
  <si>
    <t>CORDOBA</t>
  </si>
  <si>
    <t xml:space="preserve">SUELDO EN EUROS </t>
  </si>
  <si>
    <t>euros hoy</t>
  </si>
  <si>
    <t>dolar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</si>
</sst>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\ #,##0;[Red]\-&quot;$&quot;\ #,##0"/>
    <numFmt numFmtId="44" formatCode="_-&quot;$&quot;\ * #,##0.00_-;\-&quot;$&quot;\ * #,##0.00_-;_-&quot;$&quot;\ * &quot;-&quot;??_-;_-@_-"/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 * #,##0_ ;_ * \-#,##0_ ;_ * &quot;-&quot;??_ ;_ 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1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18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AF5C1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2">
    <border>
      <left/>
      <right/>
      <top/>
      <bottom/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/>
      <diagonal/>
    </border>
    <border>
      <left style="medium">
        <color indexed="56"/>
      </left>
      <right style="medium">
        <color indexed="56"/>
      </right>
      <top/>
      <bottom style="medium">
        <color indexed="56"/>
      </bottom>
      <diagonal/>
    </border>
    <border>
      <left style="medium">
        <color indexed="64"/>
      </left>
      <right style="medium">
        <color indexed="56"/>
      </right>
      <top style="medium">
        <color indexed="64"/>
      </top>
      <bottom style="medium">
        <color indexed="64"/>
      </bottom>
      <diagonal/>
    </border>
    <border>
      <left style="medium">
        <color indexed="56"/>
      </left>
      <right style="medium">
        <color indexed="56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6"/>
      </left>
      <right style="medium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56"/>
      </left>
      <right/>
      <top/>
      <bottom style="medium">
        <color indexed="56"/>
      </bottom>
      <diagonal/>
    </border>
    <border>
      <left style="medium">
        <color indexed="56"/>
      </left>
      <right/>
      <top style="medium">
        <color indexed="56"/>
      </top>
      <bottom style="medium">
        <color indexed="56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56"/>
      </left>
      <right/>
      <top/>
      <bottom/>
      <diagonal/>
    </border>
    <border>
      <left/>
      <right style="medium">
        <color indexed="56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4" fontId="0" fillId="0" borderId="0" xfId="0" applyNumberFormat="1"/>
    <xf numFmtId="14" fontId="3" fillId="0" borderId="1" xfId="0" applyNumberFormat="1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4" fontId="3" fillId="0" borderId="1" xfId="1" applyFont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0" fillId="3" borderId="11" xfId="0" applyFill="1" applyBorder="1"/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wrapText="1"/>
    </xf>
    <xf numFmtId="0" fontId="0" fillId="3" borderId="11" xfId="0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14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1" fontId="0" fillId="3" borderId="11" xfId="0" applyNumberFormat="1" applyFill="1" applyBorder="1"/>
    <xf numFmtId="0" fontId="2" fillId="2" borderId="15" xfId="0" applyFont="1" applyFill="1" applyBorder="1" applyAlignment="1">
      <alignment horizontal="center" vertical="center" wrapText="1"/>
    </xf>
    <xf numFmtId="164" fontId="0" fillId="3" borderId="11" xfId="0" applyNumberFormat="1" applyFill="1" applyBorder="1"/>
    <xf numFmtId="166" fontId="0" fillId="3" borderId="12" xfId="2" applyNumberFormat="1" applyFont="1" applyFill="1" applyBorder="1"/>
    <xf numFmtId="0" fontId="12" fillId="0" borderId="0" xfId="0" applyFont="1"/>
    <xf numFmtId="0" fontId="10" fillId="4" borderId="0" xfId="0" applyFont="1" applyFill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44" fontId="13" fillId="4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1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3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11" borderId="13" xfId="0" applyFont="1" applyFill="1" applyBorder="1" applyAlignment="1">
      <alignment horizontal="center" wrapText="1"/>
    </xf>
    <xf numFmtId="0" fontId="3" fillId="11" borderId="14" xfId="0" applyFont="1" applyFill="1" applyBorder="1" applyAlignment="1">
      <alignment horizontal="center" wrapText="1"/>
    </xf>
    <xf numFmtId="6" fontId="0" fillId="3" borderId="11" xfId="0" applyNumberFormat="1" applyFill="1" applyBorder="1" applyAlignment="1">
      <alignment horizontal="center" vertical="center"/>
    </xf>
    <xf numFmtId="44" fontId="3" fillId="0" borderId="2" xfId="1" applyFont="1" applyBorder="1" applyAlignment="1">
      <alignment wrapText="1"/>
    </xf>
    <xf numFmtId="164" fontId="0" fillId="3" borderId="21" xfId="0" applyNumberFormat="1" applyFill="1" applyBorder="1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14" fillId="12" borderId="11" xfId="0" applyFont="1" applyFill="1" applyBorder="1" applyAlignment="1">
      <alignment horizontal="center"/>
    </xf>
    <xf numFmtId="6" fontId="3" fillId="0" borderId="1" xfId="1" applyNumberFormat="1" applyFont="1" applyBorder="1" applyAlignment="1">
      <alignment wrapText="1"/>
    </xf>
    <xf numFmtId="0" fontId="11" fillId="4" borderId="16" xfId="0" applyFont="1" applyFill="1" applyBorder="1" applyAlignment="1">
      <alignment horizontal="center" wrapText="1"/>
    </xf>
    <xf numFmtId="0" fontId="11" fillId="4" borderId="7" xfId="0" applyFont="1" applyFill="1" applyBorder="1" applyAlignment="1">
      <alignment horizont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</cellXfs>
  <cellStyles count="3">
    <cellStyle name="Millares" xfId="2" builtinId="3"/>
    <cellStyle name="Moneda" xfId="1" builtinId="4"/>
    <cellStyle name="Normal" xfId="0" builtinId="0"/>
  </cellStyles>
  <dxfs count="16">
    <dxf>
      <numFmt numFmtId="34" formatCode="_-&quot;$&quot;\ * #,##0.00_-;\-&quot;$&quot;\ * #,##0.00_-;_-&quot;$&quot;\ * &quot;-&quot;??_-;_-@_-"/>
      <alignment horizontal="center" vertical="bottom" textRotation="0" wrapText="0" indent="0" justifyLastLine="0" shrinkToFit="0" readingOrder="0"/>
    </dxf>
    <dxf>
      <numFmt numFmtId="164" formatCode="_ &quot;$&quot;\ * #,##0.00_ ;_ &quot;$&quot;\ * \-#,##0.00_ ;_ &quot;$&quot;\ * &quot;-&quot;??_ ;_ @_ 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56"/>
        </left>
        <right/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numFmt numFmtId="167" formatCode="dd/mm/yyyy"/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AF5C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resumen!$E$3</c:f>
              <c:strCache>
                <c:ptCount val="1"/>
                <c:pt idx="0">
                  <c:v>Cantidad Empleados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resumen!$D$4:$D$6</c:f>
              <c:strCache>
                <c:ptCount val="3"/>
                <c:pt idx="0">
                  <c:v>Cordoba</c:v>
                </c:pt>
                <c:pt idx="1">
                  <c:v>Santa Fe</c:v>
                </c:pt>
                <c:pt idx="2">
                  <c:v>Buenos Aires</c:v>
                </c:pt>
              </c:strCache>
            </c:strRef>
          </c:cat>
          <c:val>
            <c:numRef>
              <c:f>resumen!$E$4:$E$6</c:f>
              <c:numCache>
                <c:formatCode>General</c:formatCode>
                <c:ptCount val="3"/>
                <c:pt idx="0">
                  <c:v>8</c:v>
                </c:pt>
                <c:pt idx="1">
                  <c:v>4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A2-417A-85D2-F523C0812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5510896"/>
        <c:axId val="396996304"/>
        <c:axId val="0"/>
      </c:bar3DChart>
      <c:catAx>
        <c:axId val="45551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6996304"/>
        <c:crosses val="autoZero"/>
        <c:auto val="1"/>
        <c:lblAlgn val="ctr"/>
        <c:lblOffset val="100"/>
        <c:noMultiLvlLbl val="0"/>
      </c:catAx>
      <c:valAx>
        <c:axId val="39699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551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2692038495188102E-2"/>
          <c:y val="2.5428331875182269E-2"/>
          <c:w val="0.90286351706036749"/>
          <c:h val="0.61498432487605714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resumen!$A$3:$A$6</c:f>
              <c:strCache>
                <c:ptCount val="4"/>
                <c:pt idx="0">
                  <c:v>Ocupación</c:v>
                </c:pt>
                <c:pt idx="1">
                  <c:v>Abogado</c:v>
                </c:pt>
                <c:pt idx="2">
                  <c:v>Gerente</c:v>
                </c:pt>
                <c:pt idx="3">
                  <c:v>Administrativo</c:v>
                </c:pt>
              </c:strCache>
            </c:strRef>
          </c:cat>
          <c:val>
            <c:numRef>
              <c:f>resumen!$B$3:$B$6</c:f>
              <c:numCache>
                <c:formatCode>_ * #,##0_ ;_ * \-#,##0_ ;_ * "-"??_ ;_ @_ </c:formatCode>
                <c:ptCount val="4"/>
                <c:pt idx="0" formatCode="General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17-485C-8842-2D31DD1F7D8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resumen!$A$3:$A$6</c:f>
              <c:strCache>
                <c:ptCount val="4"/>
                <c:pt idx="0">
                  <c:v>Ocupación</c:v>
                </c:pt>
                <c:pt idx="1">
                  <c:v>Abogado</c:v>
                </c:pt>
                <c:pt idx="2">
                  <c:v>Gerente</c:v>
                </c:pt>
                <c:pt idx="3">
                  <c:v>Administrativo</c:v>
                </c:pt>
              </c:strCache>
            </c:strRef>
          </c:cat>
          <c:val>
            <c:numRef>
              <c:f>resumen!$C$3:$C$6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A817-485C-8842-2D31DD1F7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98045824"/>
        <c:axId val="396998704"/>
        <c:axId val="0"/>
      </c:bar3DChart>
      <c:catAx>
        <c:axId val="39804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6998704"/>
        <c:crosses val="autoZero"/>
        <c:auto val="1"/>
        <c:lblAlgn val="ctr"/>
        <c:lblOffset val="100"/>
        <c:noMultiLvlLbl val="0"/>
      </c:catAx>
      <c:valAx>
        <c:axId val="39699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804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resumen!$B$9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resumen!$A$10:$A$14</c:f>
              <c:strCache>
                <c:ptCount val="5"/>
                <c:pt idx="0">
                  <c:v>Punto Nº 9</c:v>
                </c:pt>
                <c:pt idx="1">
                  <c:v>Provincia</c:v>
                </c:pt>
                <c:pt idx="2">
                  <c:v>Cordoba</c:v>
                </c:pt>
                <c:pt idx="3">
                  <c:v>Santa Fe</c:v>
                </c:pt>
                <c:pt idx="4">
                  <c:v>Buenos Aires</c:v>
                </c:pt>
              </c:strCache>
            </c:strRef>
          </c:cat>
          <c:val>
            <c:numRef>
              <c:f>resumen!$B$10:$B$14</c:f>
              <c:numCache>
                <c:formatCode>General</c:formatCode>
                <c:ptCount val="5"/>
                <c:pt idx="1">
                  <c:v>0</c:v>
                </c:pt>
                <c:pt idx="2" formatCode="&quot;$&quot;#,##0_);[Red]\(&quot;$&quot;#,##0\)">
                  <c:v>0</c:v>
                </c:pt>
                <c:pt idx="3" formatCode="&quot;$&quot;#,##0_);[Red]\(&quot;$&quot;#,##0\)">
                  <c:v>4800000</c:v>
                </c:pt>
                <c:pt idx="4" formatCode="&quot;$&quot;#,##0_);[Red]\(&quot;$&quot;#,##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C-421D-89F8-71DE140DC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34229424"/>
        <c:axId val="544683584"/>
        <c:axId val="0"/>
      </c:bar3DChart>
      <c:catAx>
        <c:axId val="53422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44683584"/>
        <c:crosses val="autoZero"/>
        <c:auto val="1"/>
        <c:lblAlgn val="ctr"/>
        <c:lblOffset val="100"/>
        <c:noMultiLvlLbl val="0"/>
      </c:catAx>
      <c:valAx>
        <c:axId val="54468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3422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380999</xdr:colOff>
      <xdr:row>2</xdr:row>
      <xdr:rowOff>47625</xdr:rowOff>
    </xdr:from>
    <xdr:to>
      <xdr:col>13</xdr:col>
      <xdr:colOff>581024</xdr:colOff>
      <xdr:row>9</xdr:row>
      <xdr:rowOff>85725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543674" y="438150"/>
          <a:ext cx="5534025" cy="1943100"/>
        </a:xfrm>
        <a:prstGeom prst="rect">
          <a:avLst/>
        </a:prstGeom>
        <a:ln/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cuantos administrativos trabajan en Santa Fe.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2)Cuanto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invierte en  la Provincia de Buenos Aires  en abogados.</a:t>
          </a:r>
        </a:p>
        <a:p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Nombre de la provincia que mas recaudo.</a:t>
          </a:r>
          <a:endParaRPr lang="es-AR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cuantos administrativos,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gerentes y  abogados  trabajan en la empresa.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Cuanto personal esta en  la empresa hace mas de 5 años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Cantidad de Empleados por Provincia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Calcular a Euro cuanto equivale cada uno de los sueldos </a:t>
          </a:r>
          <a:r>
            <a:rPr lang="es-AR"/>
            <a:t> 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8) Graficar los puntos 4 y 6 en la hoja Grafico</a:t>
          </a:r>
          <a:r>
            <a:rPr lang="es-AR"/>
            <a:t> 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9) Graficar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Punto 9 en Hoja Grafico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10) Buscar por legajo e informar nombre, ocupacion e ingreso</a:t>
          </a:r>
          <a:r>
            <a:rPr lang="es-AR"/>
            <a:t> </a:t>
          </a:r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144780</xdr:rowOff>
    </xdr:from>
    <xdr:to>
      <xdr:col>6</xdr:col>
      <xdr:colOff>236220</xdr:colOff>
      <xdr:row>15</xdr:row>
      <xdr:rowOff>144780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4164947-D80D-4AE8-AE5B-FEC2532E6C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655320</xdr:colOff>
      <xdr:row>23</xdr:row>
      <xdr:rowOff>83820</xdr:rowOff>
    </xdr:from>
    <xdr:to>
      <xdr:col>6</xdr:col>
      <xdr:colOff>472440</xdr:colOff>
      <xdr:row>38</xdr:row>
      <xdr:rowOff>83820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30351D8-AD7A-46CF-B0EE-ED1B5BBA9C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44</xdr:row>
      <xdr:rowOff>0</xdr:rowOff>
    </xdr:from>
    <xdr:to>
      <xdr:col>11</xdr:col>
      <xdr:colOff>609600</xdr:colOff>
      <xdr:row>59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2777599-2B1F-4669-9B9D-A2C202D4E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sueldos" displayName="tabla_sueldos" ref="L4:M7" totalsRowShown="0" headerRowDxfId="15" headerRowBorderDxfId="14" tableBorderDxfId="13">
  <autoFilter ref="L4:M7" xr:uid="{00000000-0009-0000-0100-000001000000}"/>
  <tableColumns count="2">
    <tableColumn id="1" xr3:uid="{00000000-0010-0000-0000-000001000000}" name="CARGO" dataDxfId="12"/>
    <tableColumn id="2" xr3:uid="{00000000-0010-0000-0000-000002000000}" name="SUELDO" dataDxfId="11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empleados" displayName="Tabla_empleados" ref="A2:K22" totalsRowShown="0" headerRowDxfId="10">
  <tableColumns count="11">
    <tableColumn id="1" xr3:uid="{00000000-0010-0000-0100-000001000000}" name="LEGAJO" dataDxfId="9"/>
    <tableColumn id="2" xr3:uid="{00000000-0010-0000-0100-000002000000}" name="NOMBRE" dataDxfId="8"/>
    <tableColumn id="3" xr3:uid="{00000000-0010-0000-0100-000003000000}" name="FECHA DE NAC." dataDxfId="7"/>
    <tableColumn id="4" xr3:uid="{00000000-0010-0000-0100-000004000000}" name="LOCALIDAD" dataDxfId="6"/>
    <tableColumn id="5" xr3:uid="{00000000-0010-0000-0100-000005000000}" name="PROVINCIA" dataDxfId="5"/>
    <tableColumn id="6" xr3:uid="{00000000-0010-0000-0100-000006000000}" name="CARGO"/>
    <tableColumn id="7" xr3:uid="{00000000-0010-0000-0100-000007000000}" name="AÑOS DE TRABAJO" dataDxfId="4"/>
    <tableColumn id="8" xr3:uid="{00000000-0010-0000-0100-000008000000}" name="Edad del empleado" dataDxfId="3">
      <calculatedColumnFormula>2023-1954</calculatedColumnFormula>
    </tableColumn>
    <tableColumn id="9" xr3:uid="{00000000-0010-0000-0100-000009000000}" name="Sueldo en Pesos" dataDxfId="2" dataCellStyle="Moneda"/>
    <tableColumn id="10" xr3:uid="{00000000-0010-0000-0100-00000A000000}" name="Sueldo En Dolares" dataDxfId="1">
      <calculatedColumnFormula>Tabla_empleados[[#This Row],[Sueldo en Pesos]]*N3</calculatedColumnFormula>
    </tableColumn>
    <tableColumn id="11" xr3:uid="{CFFD1718-7954-4D36-B58A-061249B779B5}" name="SUELDO EN EUROS " dataDxfId="0">
      <calculatedColumnFormula>Tabla_empleados[[#This Row],[Sueldo en Pesos]]*O1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1"/>
  <sheetViews>
    <sheetView tabSelected="1" zoomScale="79" zoomScaleNormal="79" workbookViewId="0">
      <selection activeCell="G10" sqref="G10"/>
    </sheetView>
  </sheetViews>
  <sheetFormatPr baseColWidth="10" defaultRowHeight="14.4" x14ac:dyDescent="0.3"/>
  <cols>
    <col min="3" max="3" width="17.33203125" customWidth="1"/>
    <col min="4" max="4" width="13.88671875" customWidth="1"/>
    <col min="5" max="5" width="15.5546875" customWidth="1"/>
    <col min="6" max="6" width="13" bestFit="1" customWidth="1"/>
    <col min="7" max="7" width="20.6640625" customWidth="1"/>
    <col min="8" max="8" width="20.5546875" customWidth="1"/>
    <col min="9" max="9" width="17.88671875" customWidth="1"/>
    <col min="10" max="10" width="19.88671875" customWidth="1"/>
    <col min="11" max="11" width="23" customWidth="1"/>
    <col min="12" max="13" width="14.109375" bestFit="1" customWidth="1"/>
    <col min="14" max="14" width="12.88671875" bestFit="1" customWidth="1"/>
    <col min="15" max="15" width="11.77734375" bestFit="1" customWidth="1"/>
  </cols>
  <sheetData>
    <row r="1" spans="1:15 16383:16383" ht="19.5" customHeight="1" thickBot="1" x14ac:dyDescent="0.35">
      <c r="A1" s="5"/>
      <c r="G1" s="3"/>
      <c r="XFC1">
        <v>9</v>
      </c>
    </row>
    <row r="2" spans="1:15 16383:16383" ht="30" customHeight="1" thickBot="1" x14ac:dyDescent="0.35">
      <c r="A2" s="9" t="s">
        <v>0</v>
      </c>
      <c r="B2" s="10" t="s">
        <v>1</v>
      </c>
      <c r="C2" s="10" t="s">
        <v>2</v>
      </c>
      <c r="D2" s="11" t="s">
        <v>3</v>
      </c>
      <c r="E2" s="11" t="s">
        <v>4</v>
      </c>
      <c r="F2" s="11" t="s">
        <v>37</v>
      </c>
      <c r="G2" s="12" t="s">
        <v>25</v>
      </c>
      <c r="H2" s="33" t="s">
        <v>57</v>
      </c>
      <c r="I2" s="33" t="s">
        <v>58</v>
      </c>
      <c r="J2" s="33" t="s">
        <v>54</v>
      </c>
      <c r="K2" s="33" t="s">
        <v>66</v>
      </c>
      <c r="L2" s="31">
        <f ca="1">TODAY()</f>
        <v>45194</v>
      </c>
      <c r="N2" s="30" t="s">
        <v>68</v>
      </c>
      <c r="O2" s="30" t="s">
        <v>67</v>
      </c>
    </row>
    <row r="3" spans="1:15 16383:16383" ht="24.9" customHeight="1" thickBot="1" x14ac:dyDescent="0.35">
      <c r="A3" s="6">
        <v>1</v>
      </c>
      <c r="B3" s="7" t="s">
        <v>5</v>
      </c>
      <c r="C3" s="8">
        <v>35949</v>
      </c>
      <c r="D3" s="7" t="s">
        <v>26</v>
      </c>
      <c r="E3" s="38" t="s">
        <v>31</v>
      </c>
      <c r="F3" s="36" t="s">
        <v>36</v>
      </c>
      <c r="G3" s="43">
        <v>5</v>
      </c>
      <c r="H3" s="25">
        <v>25</v>
      </c>
      <c r="I3" s="13">
        <v>3000000</v>
      </c>
      <c r="J3" s="27">
        <f>Tabla_empleados[[#This Row],[Sueldo en Pesos]]*N3</f>
        <v>2220000000</v>
      </c>
      <c r="K3" s="49">
        <f>Tabla_empleados[[#This Row],[Sueldo en Pesos]]*O3</f>
        <v>2378220000</v>
      </c>
      <c r="N3" s="32">
        <v>740</v>
      </c>
      <c r="O3" s="32">
        <v>792.74</v>
      </c>
    </row>
    <row r="4" spans="1:15 16383:16383" ht="24.9" customHeight="1" thickBot="1" x14ac:dyDescent="0.35">
      <c r="A4" s="1">
        <v>2</v>
      </c>
      <c r="B4" s="2" t="s">
        <v>6</v>
      </c>
      <c r="C4" s="4">
        <v>20068</v>
      </c>
      <c r="D4" s="2" t="s">
        <v>26</v>
      </c>
      <c r="E4" s="39" t="s">
        <v>31</v>
      </c>
      <c r="F4" s="37" t="s">
        <v>35</v>
      </c>
      <c r="G4" s="44">
        <v>23</v>
      </c>
      <c r="H4" s="25">
        <f>2023-1954</f>
        <v>69</v>
      </c>
      <c r="I4" s="13">
        <v>1200000</v>
      </c>
      <c r="J4" s="27">
        <f>Tabla_empleados[[#This Row],[Sueldo en Pesos]]*N3</f>
        <v>888000000</v>
      </c>
      <c r="K4" s="49">
        <f>Tabla_empleados[[#This Row],[Sueldo en Pesos]]*O3</f>
        <v>951288000</v>
      </c>
      <c r="L4" s="26" t="s">
        <v>37</v>
      </c>
      <c r="M4" s="26" t="s">
        <v>38</v>
      </c>
    </row>
    <row r="5" spans="1:15 16383:16383" ht="24.9" customHeight="1" thickBot="1" x14ac:dyDescent="0.35">
      <c r="A5" s="1">
        <v>3</v>
      </c>
      <c r="B5" s="2" t="s">
        <v>7</v>
      </c>
      <c r="C5" s="4">
        <v>23352</v>
      </c>
      <c r="D5" s="2" t="s">
        <v>26</v>
      </c>
      <c r="E5" s="39" t="s">
        <v>31</v>
      </c>
      <c r="F5" s="37" t="s">
        <v>35</v>
      </c>
      <c r="G5" s="22">
        <v>1</v>
      </c>
      <c r="H5" s="25">
        <f>2023-1963</f>
        <v>60</v>
      </c>
      <c r="I5" s="13">
        <v>1200000</v>
      </c>
      <c r="J5" s="27">
        <f>Tabla_empleados[[#This Row],[Sueldo en Pesos]]*N3</f>
        <v>888000000</v>
      </c>
      <c r="K5" s="49">
        <f>Tabla_empleados[[#This Row],[Sueldo en Pesos]]*O3</f>
        <v>951288000</v>
      </c>
      <c r="L5" s="24" t="s">
        <v>34</v>
      </c>
      <c r="M5" s="13">
        <v>650000</v>
      </c>
    </row>
    <row r="6" spans="1:15 16383:16383" ht="24.9" customHeight="1" thickBot="1" x14ac:dyDescent="0.35">
      <c r="A6" s="1">
        <v>4</v>
      </c>
      <c r="B6" s="2" t="s">
        <v>8</v>
      </c>
      <c r="C6" s="4">
        <v>33156</v>
      </c>
      <c r="D6" s="2" t="s">
        <v>26</v>
      </c>
      <c r="E6" s="39" t="s">
        <v>31</v>
      </c>
      <c r="F6" s="37" t="s">
        <v>35</v>
      </c>
      <c r="G6" s="44">
        <v>9</v>
      </c>
      <c r="H6" s="25">
        <f>2023-1990</f>
        <v>33</v>
      </c>
      <c r="I6" s="13">
        <v>1200000</v>
      </c>
      <c r="J6" s="27">
        <f>Tabla_empleados[[#This Row],[Sueldo en Pesos]]*N3</f>
        <v>888000000</v>
      </c>
      <c r="K6" s="49">
        <f>Tabla_empleados[[#This Row],[Sueldo en Pesos]]*O3</f>
        <v>951288000</v>
      </c>
      <c r="L6" s="24" t="s">
        <v>35</v>
      </c>
      <c r="M6" s="13">
        <v>1200000</v>
      </c>
    </row>
    <row r="7" spans="1:15 16383:16383" ht="24.9" customHeight="1" thickBot="1" x14ac:dyDescent="0.35">
      <c r="A7" s="1">
        <v>5</v>
      </c>
      <c r="B7" s="2" t="s">
        <v>9</v>
      </c>
      <c r="C7" s="4">
        <v>31222</v>
      </c>
      <c r="D7" s="2" t="s">
        <v>27</v>
      </c>
      <c r="E7" s="40" t="s">
        <v>32</v>
      </c>
      <c r="F7" s="37" t="s">
        <v>35</v>
      </c>
      <c r="G7" s="44">
        <v>7</v>
      </c>
      <c r="H7" s="25">
        <f>2023-1985</f>
        <v>38</v>
      </c>
      <c r="I7" s="13">
        <v>1200000</v>
      </c>
      <c r="J7" s="27">
        <f>Tabla_empleados[[#This Row],[Sueldo en Pesos]]*N3</f>
        <v>888000000</v>
      </c>
      <c r="K7" s="49">
        <f>Tabla_empleados[[#This Row],[Sueldo en Pesos]]*O3</f>
        <v>951288000</v>
      </c>
      <c r="L7" s="24" t="s">
        <v>36</v>
      </c>
      <c r="M7" s="46">
        <v>3000000</v>
      </c>
    </row>
    <row r="8" spans="1:15 16383:16383" ht="24.9" customHeight="1" thickBot="1" x14ac:dyDescent="0.35">
      <c r="A8" s="1">
        <v>6</v>
      </c>
      <c r="B8" s="2" t="s">
        <v>10</v>
      </c>
      <c r="C8" s="4">
        <v>26697</v>
      </c>
      <c r="D8" s="2" t="s">
        <v>27</v>
      </c>
      <c r="E8" s="40" t="s">
        <v>32</v>
      </c>
      <c r="F8" s="37" t="s">
        <v>35</v>
      </c>
      <c r="G8" s="44">
        <v>5</v>
      </c>
      <c r="H8" s="25">
        <f>2023-1973</f>
        <v>50</v>
      </c>
      <c r="I8" s="13">
        <v>1200000</v>
      </c>
      <c r="J8" s="47">
        <f>Tabla_empleados[[#This Row],[Sueldo en Pesos]]*N3</f>
        <v>888000000</v>
      </c>
      <c r="K8" s="49">
        <f>Tabla_empleados[[#This Row],[Sueldo en Pesos]]*O3</f>
        <v>951288000</v>
      </c>
    </row>
    <row r="9" spans="1:15 16383:16383" ht="24.9" customHeight="1" thickBot="1" x14ac:dyDescent="0.35">
      <c r="A9" s="1">
        <v>7</v>
      </c>
      <c r="B9" s="2" t="s">
        <v>11</v>
      </c>
      <c r="C9" s="4">
        <v>34952</v>
      </c>
      <c r="D9" s="2" t="s">
        <v>27</v>
      </c>
      <c r="E9" s="40" t="s">
        <v>32</v>
      </c>
      <c r="F9" s="37" t="s">
        <v>35</v>
      </c>
      <c r="G9" s="44">
        <v>8</v>
      </c>
      <c r="H9" s="25">
        <f>2023-1995</f>
        <v>28</v>
      </c>
      <c r="I9" s="13">
        <v>1200000</v>
      </c>
      <c r="J9" s="47">
        <f>Tabla_empleados[[#This Row],[Sueldo en Pesos]]*N3</f>
        <v>888000000</v>
      </c>
      <c r="K9" s="49">
        <f>Tabla_empleados[[#This Row],[Sueldo en Pesos]]*O3</f>
        <v>951288000</v>
      </c>
      <c r="L9" s="48"/>
      <c r="M9" s="48"/>
      <c r="N9" s="48"/>
    </row>
    <row r="10" spans="1:15 16383:16383" ht="24.9" customHeight="1" thickBot="1" x14ac:dyDescent="0.35">
      <c r="A10" s="1">
        <v>8</v>
      </c>
      <c r="B10" s="2" t="s">
        <v>12</v>
      </c>
      <c r="C10" s="4">
        <v>35139</v>
      </c>
      <c r="D10" s="2" t="s">
        <v>27</v>
      </c>
      <c r="E10" s="40" t="s">
        <v>32</v>
      </c>
      <c r="F10" s="37" t="s">
        <v>35</v>
      </c>
      <c r="G10" s="44">
        <v>12</v>
      </c>
      <c r="H10" s="25">
        <f>2023-1996</f>
        <v>27</v>
      </c>
      <c r="I10" s="13">
        <v>1200000</v>
      </c>
      <c r="J10" s="47">
        <f>Tabla_empleados[[#This Row],[Sueldo en Pesos]]*N3</f>
        <v>888000000</v>
      </c>
      <c r="K10" s="49">
        <f>Tabla_empleados[[#This Row],[Sueldo en Pesos]]*O3</f>
        <v>951288000</v>
      </c>
      <c r="L10" s="48"/>
      <c r="M10" s="48"/>
      <c r="N10" s="48"/>
    </row>
    <row r="11" spans="1:15 16383:16383" ht="24.9" customHeight="1" thickBot="1" x14ac:dyDescent="0.35">
      <c r="A11" s="1">
        <v>9</v>
      </c>
      <c r="B11" s="2" t="s">
        <v>13</v>
      </c>
      <c r="C11" s="4">
        <v>30241</v>
      </c>
      <c r="D11" s="2" t="s">
        <v>28</v>
      </c>
      <c r="E11" s="41" t="s">
        <v>33</v>
      </c>
      <c r="F11" s="35" t="s">
        <v>34</v>
      </c>
      <c r="G11" s="44">
        <v>10</v>
      </c>
      <c r="H11" s="25">
        <f>2023-1982</f>
        <v>41</v>
      </c>
      <c r="I11" s="13">
        <v>650000</v>
      </c>
      <c r="J11" s="47">
        <f>Tabla_empleados[[#This Row],[Sueldo en Pesos]]*N3</f>
        <v>481000000</v>
      </c>
      <c r="K11" s="49">
        <f>Tabla_empleados[[#This Row],[Sueldo en Pesos]]*O3</f>
        <v>515281000</v>
      </c>
      <c r="L11" s="48"/>
      <c r="M11" s="48"/>
      <c r="N11" s="48"/>
    </row>
    <row r="12" spans="1:15 16383:16383" ht="24.9" customHeight="1" thickBot="1" x14ac:dyDescent="0.35">
      <c r="A12" s="1">
        <v>10</v>
      </c>
      <c r="B12" s="2" t="s">
        <v>14</v>
      </c>
      <c r="C12" s="4">
        <v>31607</v>
      </c>
      <c r="D12" s="2" t="s">
        <v>28</v>
      </c>
      <c r="E12" s="41" t="s">
        <v>33</v>
      </c>
      <c r="F12" s="35" t="s">
        <v>34</v>
      </c>
      <c r="G12" s="22">
        <v>2</v>
      </c>
      <c r="H12" s="25">
        <f>2023-1986</f>
        <v>37</v>
      </c>
      <c r="I12" s="13">
        <v>650000</v>
      </c>
      <c r="J12" s="47">
        <f>Tabla_empleados[[#This Row],[Sueldo en Pesos]]*N3</f>
        <v>481000000</v>
      </c>
      <c r="K12" s="49">
        <f>Tabla_empleados[[#This Row],[Sueldo en Pesos]]*O3</f>
        <v>515281000</v>
      </c>
      <c r="L12" s="48"/>
      <c r="M12" s="48"/>
      <c r="N12" s="48"/>
    </row>
    <row r="13" spans="1:15 16383:16383" ht="24.9" customHeight="1" thickBot="1" x14ac:dyDescent="0.35">
      <c r="A13" s="1">
        <v>11</v>
      </c>
      <c r="B13" s="2" t="s">
        <v>15</v>
      </c>
      <c r="C13" s="4">
        <v>34226</v>
      </c>
      <c r="D13" s="2" t="s">
        <v>28</v>
      </c>
      <c r="E13" s="41" t="s">
        <v>33</v>
      </c>
      <c r="F13" s="35" t="s">
        <v>34</v>
      </c>
      <c r="G13" s="22">
        <v>1</v>
      </c>
      <c r="H13" s="25">
        <f>2023-1993</f>
        <v>30</v>
      </c>
      <c r="I13" s="13">
        <v>650000</v>
      </c>
      <c r="J13" s="27">
        <f>Tabla_empleados[[#This Row],[Sueldo en Pesos]]*N3</f>
        <v>481000000</v>
      </c>
      <c r="K13" s="49">
        <f>Tabla_empleados[[#This Row],[Sueldo en Pesos]]*O3</f>
        <v>515281000</v>
      </c>
    </row>
    <row r="14" spans="1:15 16383:16383" ht="24.9" customHeight="1" thickBot="1" x14ac:dyDescent="0.35">
      <c r="A14" s="1">
        <v>12</v>
      </c>
      <c r="B14" s="2" t="s">
        <v>16</v>
      </c>
      <c r="C14" s="4">
        <v>25600</v>
      </c>
      <c r="D14" s="2" t="s">
        <v>28</v>
      </c>
      <c r="E14" s="41" t="s">
        <v>33</v>
      </c>
      <c r="F14" s="37" t="s">
        <v>35</v>
      </c>
      <c r="G14" s="44">
        <v>11</v>
      </c>
      <c r="H14" s="25">
        <f>2023-1970</f>
        <v>53</v>
      </c>
      <c r="I14" s="13">
        <v>1200000</v>
      </c>
      <c r="J14" s="27">
        <f>Tabla_empleados[[#This Row],[Sueldo en Pesos]]*N3</f>
        <v>888000000</v>
      </c>
      <c r="K14" s="49">
        <f>Tabla_empleados[[#This Row],[Sueldo en Pesos]]*O3</f>
        <v>951288000</v>
      </c>
    </row>
    <row r="15" spans="1:15 16383:16383" ht="24.9" customHeight="1" thickBot="1" x14ac:dyDescent="0.35">
      <c r="A15" s="1">
        <v>13</v>
      </c>
      <c r="B15" s="2" t="s">
        <v>17</v>
      </c>
      <c r="C15" s="4">
        <v>32651</v>
      </c>
      <c r="D15" s="2" t="s">
        <v>28</v>
      </c>
      <c r="E15" s="41" t="s">
        <v>33</v>
      </c>
      <c r="F15" s="37" t="s">
        <v>35</v>
      </c>
      <c r="G15" s="22">
        <v>2</v>
      </c>
      <c r="H15" s="25">
        <f>2023-1989</f>
        <v>34</v>
      </c>
      <c r="I15" s="13">
        <v>1200000</v>
      </c>
      <c r="J15" s="27">
        <f>Tabla_empleados[[#This Row],[Sueldo en Pesos]]*N3</f>
        <v>888000000</v>
      </c>
      <c r="K15" s="49">
        <f>Tabla_empleados[[#This Row],[Sueldo en Pesos]]*O3</f>
        <v>951288000</v>
      </c>
    </row>
    <row r="16" spans="1:15 16383:16383" ht="24.9" customHeight="1" thickBot="1" x14ac:dyDescent="0.35">
      <c r="A16" s="1">
        <v>14</v>
      </c>
      <c r="B16" s="2" t="s">
        <v>18</v>
      </c>
      <c r="C16" s="4">
        <v>33101</v>
      </c>
      <c r="D16" s="2" t="s">
        <v>28</v>
      </c>
      <c r="E16" s="41" t="s">
        <v>33</v>
      </c>
      <c r="F16" s="35" t="s">
        <v>34</v>
      </c>
      <c r="G16" s="22">
        <v>3</v>
      </c>
      <c r="H16" s="25">
        <f>2023-1990</f>
        <v>33</v>
      </c>
      <c r="I16" s="13">
        <v>650000</v>
      </c>
      <c r="J16" s="27">
        <f>Tabla_empleados[[#This Row],[Sueldo en Pesos]]*N3</f>
        <v>481000000</v>
      </c>
      <c r="K16" s="49">
        <f>Tabla_empleados[[#This Row],[Sueldo en Pesos]]*O3</f>
        <v>515281000</v>
      </c>
    </row>
    <row r="17" spans="1:11" ht="24.9" customHeight="1" thickBot="1" x14ac:dyDescent="0.35">
      <c r="A17" s="1">
        <v>15</v>
      </c>
      <c r="B17" s="2" t="s">
        <v>19</v>
      </c>
      <c r="C17" s="4">
        <v>36558</v>
      </c>
      <c r="D17" s="2" t="s">
        <v>28</v>
      </c>
      <c r="E17" s="41" t="s">
        <v>33</v>
      </c>
      <c r="F17" s="35" t="s">
        <v>34</v>
      </c>
      <c r="G17" s="44">
        <v>5</v>
      </c>
      <c r="H17" s="25">
        <f>2023-2000</f>
        <v>23</v>
      </c>
      <c r="I17" s="13">
        <v>650000</v>
      </c>
      <c r="J17" s="27">
        <f>Tabla_empleados[[#This Row],[Sueldo en Pesos]]*N3</f>
        <v>481000000</v>
      </c>
      <c r="K17" s="49">
        <f>Tabla_empleados[[#This Row],[Sueldo en Pesos]]*O3</f>
        <v>515281000</v>
      </c>
    </row>
    <row r="18" spans="1:11" ht="24.9" customHeight="1" thickBot="1" x14ac:dyDescent="0.35">
      <c r="A18" s="1">
        <v>16</v>
      </c>
      <c r="B18" s="2" t="s">
        <v>20</v>
      </c>
      <c r="C18" s="4">
        <v>35046</v>
      </c>
      <c r="D18" s="2" t="s">
        <v>29</v>
      </c>
      <c r="E18" s="42" t="s">
        <v>33</v>
      </c>
      <c r="F18" s="36" t="s">
        <v>36</v>
      </c>
      <c r="G18" s="44">
        <v>5</v>
      </c>
      <c r="H18" s="25">
        <f>2023-1995</f>
        <v>28</v>
      </c>
      <c r="I18" s="13">
        <v>3000000</v>
      </c>
      <c r="J18" s="27">
        <f>Tabla_empleados[[#This Row],[Sueldo en Pesos]]*N3</f>
        <v>2220000000</v>
      </c>
      <c r="K18" s="49">
        <f>Tabla_empleados[[#This Row],[Sueldo en Pesos]]*O3</f>
        <v>2378220000</v>
      </c>
    </row>
    <row r="19" spans="1:11" ht="24.9" customHeight="1" thickBot="1" x14ac:dyDescent="0.35">
      <c r="A19" s="1">
        <v>17</v>
      </c>
      <c r="B19" s="2" t="s">
        <v>21</v>
      </c>
      <c r="C19" s="4">
        <v>29177</v>
      </c>
      <c r="D19" s="2" t="s">
        <v>30</v>
      </c>
      <c r="E19" s="39" t="s">
        <v>31</v>
      </c>
      <c r="F19" s="37" t="s">
        <v>35</v>
      </c>
      <c r="G19" s="44">
        <v>25</v>
      </c>
      <c r="H19" s="25">
        <f>2023-1979</f>
        <v>44</v>
      </c>
      <c r="I19" s="13">
        <v>1200000</v>
      </c>
      <c r="J19" s="27">
        <f>Tabla_empleados[[#This Row],[Sueldo en Pesos]]*N3</f>
        <v>888000000</v>
      </c>
      <c r="K19" s="49">
        <f>Tabla_empleados[[#This Row],[Sueldo en Pesos]]*O3</f>
        <v>951288000</v>
      </c>
    </row>
    <row r="20" spans="1:11" ht="24.9" customHeight="1" thickBot="1" x14ac:dyDescent="0.35">
      <c r="A20" s="1">
        <v>18</v>
      </c>
      <c r="B20" s="2" t="s">
        <v>22</v>
      </c>
      <c r="C20" s="4">
        <v>30136</v>
      </c>
      <c r="D20" s="2" t="s">
        <v>30</v>
      </c>
      <c r="E20" s="39" t="s">
        <v>31</v>
      </c>
      <c r="F20" s="35" t="s">
        <v>34</v>
      </c>
      <c r="G20" s="44">
        <v>6</v>
      </c>
      <c r="H20" s="25">
        <f>2023-1982</f>
        <v>41</v>
      </c>
      <c r="I20" s="13">
        <v>650000</v>
      </c>
      <c r="J20" s="27">
        <f>Tabla_empleados[[#This Row],[Sueldo en Pesos]]*N3</f>
        <v>481000000</v>
      </c>
      <c r="K20" s="49">
        <f>Tabla_empleados[[#This Row],[Sueldo en Pesos]]*O3</f>
        <v>515281000</v>
      </c>
    </row>
    <row r="21" spans="1:11" ht="24.9" customHeight="1" thickBot="1" x14ac:dyDescent="0.35">
      <c r="A21" s="1">
        <v>19</v>
      </c>
      <c r="B21" s="2" t="s">
        <v>23</v>
      </c>
      <c r="C21" s="4">
        <v>36161</v>
      </c>
      <c r="D21" s="2" t="s">
        <v>30</v>
      </c>
      <c r="E21" s="39" t="s">
        <v>31</v>
      </c>
      <c r="F21" s="35" t="s">
        <v>34</v>
      </c>
      <c r="G21" s="44"/>
      <c r="H21" s="25">
        <f>2023-1999</f>
        <v>24</v>
      </c>
      <c r="I21" s="13">
        <v>650000</v>
      </c>
      <c r="J21" s="27">
        <f>Tabla_empleados[[#This Row],[Sueldo en Pesos]]*N3</f>
        <v>481000000</v>
      </c>
      <c r="K21" s="49">
        <f>Tabla_empleados[[#This Row],[Sueldo en Pesos]]*O3</f>
        <v>515281000</v>
      </c>
    </row>
    <row r="22" spans="1:11" ht="24.9" customHeight="1" thickBot="1" x14ac:dyDescent="0.35">
      <c r="A22" s="1">
        <v>20</v>
      </c>
      <c r="B22" s="2" t="s">
        <v>24</v>
      </c>
      <c r="C22" s="4">
        <v>27123</v>
      </c>
      <c r="D22" s="2" t="s">
        <v>30</v>
      </c>
      <c r="E22" s="39" t="s">
        <v>31</v>
      </c>
      <c r="F22" s="37" t="s">
        <v>35</v>
      </c>
      <c r="G22" s="22">
        <v>2</v>
      </c>
      <c r="H22" s="25">
        <f>2023-1974</f>
        <v>49</v>
      </c>
      <c r="I22" s="13">
        <v>1200000</v>
      </c>
      <c r="J22" s="27">
        <f>Tabla_empleados[[#This Row],[Sueldo en Pesos]]*N3</f>
        <v>888000000</v>
      </c>
      <c r="K22" s="49">
        <f>Tabla_empleados[[#This Row],[Sueldo en Pesos]]*O3</f>
        <v>951288000</v>
      </c>
    </row>
    <row r="23" spans="1:11" ht="24.9" customHeight="1" x14ac:dyDescent="0.3"/>
    <row r="24" spans="1:11" ht="24.9" customHeight="1" x14ac:dyDescent="0.3"/>
    <row r="29" spans="1:11" x14ac:dyDescent="0.3">
      <c r="E29" s="14" t="s">
        <v>46</v>
      </c>
    </row>
    <row r="30" spans="1:11" x14ac:dyDescent="0.3">
      <c r="E30" s="21" t="s">
        <v>47</v>
      </c>
      <c r="F30" s="21" t="s">
        <v>48</v>
      </c>
      <c r="G30" s="21" t="s">
        <v>49</v>
      </c>
      <c r="H30" s="21" t="s">
        <v>50</v>
      </c>
    </row>
    <row r="31" spans="1:11" x14ac:dyDescent="0.3">
      <c r="E31" s="34"/>
      <c r="F31" s="34"/>
      <c r="G31" s="34"/>
      <c r="H31" s="34"/>
    </row>
  </sheetData>
  <pageMargins left="0.7" right="0.7" top="0.75" bottom="0.75" header="0.3" footer="0.3"/>
  <legacy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9"/>
  <sheetViews>
    <sheetView topLeftCell="A17" workbookViewId="0">
      <selection activeCell="A19" sqref="A19"/>
    </sheetView>
  </sheetViews>
  <sheetFormatPr baseColWidth="10" defaultRowHeight="14.4" x14ac:dyDescent="0.3"/>
  <cols>
    <col min="1" max="1" width="18.5546875" bestFit="1" customWidth="1"/>
    <col min="2" max="2" width="16.5546875" customWidth="1"/>
    <col min="3" max="3" width="11.5546875" customWidth="1"/>
    <col min="4" max="4" width="22.5546875" customWidth="1"/>
    <col min="8" max="8" width="13.5546875" customWidth="1"/>
  </cols>
  <sheetData>
    <row r="2" spans="1:10" ht="15" thickBot="1" x14ac:dyDescent="0.35">
      <c r="A2" s="14" t="s">
        <v>39</v>
      </c>
      <c r="D2" s="14" t="s">
        <v>40</v>
      </c>
    </row>
    <row r="3" spans="1:10" ht="27.6" thickBot="1" x14ac:dyDescent="0.35">
      <c r="A3" s="19" t="s">
        <v>41</v>
      </c>
      <c r="B3" s="18" t="s">
        <v>42</v>
      </c>
      <c r="D3" s="16" t="s">
        <v>43</v>
      </c>
      <c r="E3" s="17" t="s">
        <v>51</v>
      </c>
    </row>
    <row r="4" spans="1:10" ht="30" customHeight="1" thickBot="1" x14ac:dyDescent="0.35">
      <c r="A4" s="23" t="s">
        <v>36</v>
      </c>
      <c r="B4" s="28">
        <v>2</v>
      </c>
      <c r="D4" s="23" t="s">
        <v>31</v>
      </c>
      <c r="E4" s="18">
        <v>8</v>
      </c>
    </row>
    <row r="5" spans="1:10" ht="30" customHeight="1" thickBot="1" x14ac:dyDescent="0.35">
      <c r="A5" s="23" t="s">
        <v>35</v>
      </c>
      <c r="B5" s="28">
        <v>11</v>
      </c>
      <c r="D5" s="23" t="s">
        <v>32</v>
      </c>
      <c r="E5" s="18">
        <v>4</v>
      </c>
    </row>
    <row r="6" spans="1:10" ht="30" customHeight="1" thickBot="1" x14ac:dyDescent="0.35">
      <c r="A6" s="23" t="s">
        <v>34</v>
      </c>
      <c r="B6" s="28">
        <v>7</v>
      </c>
      <c r="D6" s="23" t="s">
        <v>33</v>
      </c>
      <c r="E6" s="18">
        <v>8</v>
      </c>
    </row>
    <row r="10" spans="1:10" ht="15" thickBot="1" x14ac:dyDescent="0.35">
      <c r="A10" s="14" t="s">
        <v>44</v>
      </c>
      <c r="D10" s="14" t="s">
        <v>53</v>
      </c>
    </row>
    <row r="11" spans="1:10" ht="27" thickBot="1" x14ac:dyDescent="0.35">
      <c r="A11" s="16" t="s">
        <v>43</v>
      </c>
      <c r="B11" s="20" t="s">
        <v>52</v>
      </c>
      <c r="D11" s="15">
        <v>14</v>
      </c>
    </row>
    <row r="12" spans="1:10" ht="24.9" customHeight="1" thickBot="1" x14ac:dyDescent="0.35">
      <c r="A12" s="23" t="s">
        <v>31</v>
      </c>
      <c r="B12" s="45" t="s">
        <v>59</v>
      </c>
      <c r="H12" s="50" t="s">
        <v>61</v>
      </c>
      <c r="I12" s="50" t="s">
        <v>63</v>
      </c>
      <c r="J12" s="50" t="s">
        <v>64</v>
      </c>
    </row>
    <row r="13" spans="1:10" ht="24.9" customHeight="1" thickBot="1" x14ac:dyDescent="0.35">
      <c r="A13" s="23" t="s">
        <v>32</v>
      </c>
      <c r="B13" s="45">
        <v>4800000</v>
      </c>
      <c r="D13" s="56" t="s">
        <v>56</v>
      </c>
      <c r="E13" s="57"/>
      <c r="F13" s="58"/>
      <c r="H13" s="34">
        <v>0</v>
      </c>
      <c r="I13" s="51">
        <v>3000000</v>
      </c>
      <c r="J13" t="s">
        <v>65</v>
      </c>
    </row>
    <row r="14" spans="1:10" ht="24.9" customHeight="1" thickBot="1" x14ac:dyDescent="0.4">
      <c r="A14" s="23" t="s">
        <v>33</v>
      </c>
      <c r="B14" s="45" t="s">
        <v>60</v>
      </c>
      <c r="D14" s="29" t="s">
        <v>45</v>
      </c>
      <c r="E14" s="54"/>
      <c r="F14" s="55"/>
    </row>
    <row r="15" spans="1:10" ht="21.9" customHeight="1" thickBot="1" x14ac:dyDescent="0.4">
      <c r="D15" s="29" t="s">
        <v>55</v>
      </c>
      <c r="E15" s="52" t="s">
        <v>62</v>
      </c>
      <c r="F15" s="53"/>
    </row>
    <row r="17" spans="1:4" x14ac:dyDescent="0.3">
      <c r="A17" s="14" t="s">
        <v>46</v>
      </c>
    </row>
    <row r="18" spans="1:4" x14ac:dyDescent="0.3">
      <c r="A18" s="21" t="s">
        <v>47</v>
      </c>
      <c r="B18" s="21" t="s">
        <v>48</v>
      </c>
      <c r="C18" s="21" t="s">
        <v>49</v>
      </c>
      <c r="D18" s="21" t="s">
        <v>50</v>
      </c>
    </row>
    <row r="19" spans="1:4" x14ac:dyDescent="0.3">
      <c r="A19" s="34"/>
      <c r="B19" s="34"/>
      <c r="C19" s="34"/>
      <c r="D19" s="34"/>
    </row>
  </sheetData>
  <mergeCells count="3">
    <mergeCell ref="E15:F15"/>
    <mergeCell ref="E14:F14"/>
    <mergeCell ref="D13:F13"/>
  </mergeCells>
  <phoneticPr fontId="15" type="noConversion"/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8357C4-9B3C-4ADD-A774-EE20316EC89E}">
          <x14:formula1>
            <xm:f>'HOJA DE DATOS'!$A$3:$A$22</xm:f>
          </x14:formula1>
          <xm:sqref>A19</xm:sqref>
        </x14:dataValidation>
        <x14:dataValidation type="list" allowBlank="1" showInputMessage="1" showErrorMessage="1" xr:uid="{65E2F1E9-2116-4D5C-A721-B369B4BE735F}">
          <x14:formula1>
            <xm:f>'HOJA DE DATOS'!$B$3:$B$22</xm:f>
          </x14:formula1>
          <xm:sqref>B19</xm:sqref>
        </x14:dataValidation>
        <x14:dataValidation type="list" allowBlank="1" showInputMessage="1" showErrorMessage="1" xr:uid="{65025C3C-F212-4D59-8E12-969AA51643D8}">
          <x14:formula1>
            <xm:f>'HOJA DE DATOS'!$F$3:$F$22</xm:f>
          </x14:formula1>
          <xm:sqref>C19</xm:sqref>
        </x14:dataValidation>
        <x14:dataValidation type="list" allowBlank="1" showInputMessage="1" showErrorMessage="1" xr:uid="{8F2EF4EC-D11D-43A9-A9F7-38C2BE296FED}">
          <x14:formula1>
            <xm:f>'HOJA DE DATOS'!$I$3:$I$22</xm:f>
          </x14:formula1>
          <xm:sqref>D19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45" sqref="G45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DE DATOS</vt:lpstr>
      <vt:lpstr>resumen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Daiana Yamila Veliz</cp:lastModifiedBy>
  <dcterms:created xsi:type="dcterms:W3CDTF">2018-06-07T23:17:58Z</dcterms:created>
  <dcterms:modified xsi:type="dcterms:W3CDTF">2023-09-25T23:05:23Z</dcterms:modified>
</cp:coreProperties>
</file>