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isuke/03_a-labs/datasets/"/>
    </mc:Choice>
  </mc:AlternateContent>
  <xr:revisionPtr revIDLastSave="0" documentId="13_ncr:11_{AB1D9BFE-5447-7243-ACA6-FDE52F52EFED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Jan" sheetId="1" r:id="rId1"/>
    <sheet name="Feb" sheetId="4" r:id="rId2"/>
    <sheet name="グラフ データ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4" l="1"/>
  <c r="C47" i="4"/>
  <c r="C17" i="4" s="1"/>
  <c r="C18" i="4" s="1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47" i="4" s="1"/>
  <c r="E17" i="4" s="1"/>
  <c r="E24" i="4"/>
  <c r="E16" i="4" s="1"/>
  <c r="D24" i="4"/>
  <c r="C24" i="4"/>
  <c r="E23" i="4"/>
  <c r="E22" i="4"/>
  <c r="E21" i="4"/>
  <c r="D18" i="4"/>
  <c r="D17" i="4"/>
  <c r="D16" i="4"/>
  <c r="C16" i="4"/>
  <c r="D47" i="1"/>
  <c r="D7" i="2" s="1"/>
  <c r="C47" i="1"/>
  <c r="C7" i="2" s="1"/>
  <c r="D24" i="1"/>
  <c r="D6" i="2" s="1"/>
  <c r="C24" i="1"/>
  <c r="C6" i="2" s="1"/>
  <c r="E18" i="4" l="1"/>
  <c r="E21" i="1"/>
  <c r="E22" i="1"/>
  <c r="E23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 l="1"/>
  <c r="E24" i="1"/>
  <c r="C16" i="1" l="1"/>
  <c r="D16" i="1"/>
  <c r="C17" i="1"/>
  <c r="D17" i="1"/>
  <c r="E16" i="1"/>
  <c r="E17" i="1"/>
  <c r="E18" i="1" l="1"/>
  <c r="D18" i="1"/>
  <c r="C18" i="1"/>
  <c r="C5" i="2" s="1"/>
  <c r="D5" i="2"/>
</calcChain>
</file>

<file path=xl/sharedStrings.xml><?xml version="1.0" encoding="utf-8"?>
<sst xmlns="http://schemas.openxmlformats.org/spreadsheetml/2006/main" count="96" uniqueCount="48">
  <si>
    <t>家計簿</t>
  </si>
  <si>
    <t>キャッシュ フロー</t>
  </si>
  <si>
    <t>見込み</t>
  </si>
  <si>
    <t>実際</t>
  </si>
  <si>
    <t>収入の合計</t>
  </si>
  <si>
    <t>支出の合計</t>
  </si>
  <si>
    <t>1 か月の収入</t>
  </si>
  <si>
    <t>収入 1</t>
  </si>
  <si>
    <t>収入 2</t>
  </si>
  <si>
    <t>その他の収入</t>
  </si>
  <si>
    <t>1 か月の支出</t>
  </si>
  <si>
    <t>住居費</t>
  </si>
  <si>
    <t>食料品</t>
  </si>
  <si>
    <t>電話料金</t>
  </si>
  <si>
    <t>電気/ガス</t>
  </si>
  <si>
    <t>上下水道/ごみ</t>
  </si>
  <si>
    <t>ケーブル TV</t>
  </si>
  <si>
    <t>インターネット</t>
  </si>
  <si>
    <t>メンテナンス/修理</t>
  </si>
  <si>
    <t>保育</t>
  </si>
  <si>
    <t>授業料</t>
  </si>
  <si>
    <t>ペット費用</t>
  </si>
  <si>
    <t>交通費</t>
  </si>
  <si>
    <t>日常生活関連費</t>
  </si>
  <si>
    <t>保険料</t>
  </si>
  <si>
    <t>クレジット カード</t>
  </si>
  <si>
    <t>借入金</t>
  </si>
  <si>
    <t>税金</t>
  </si>
  <si>
    <t>贈答/寄付</t>
  </si>
  <si>
    <t>貯蓄</t>
  </si>
  <si>
    <t>その他</t>
  </si>
  <si>
    <t>[名前]</t>
  </si>
  <si>
    <t>グラフ データ</t>
  </si>
  <si>
    <t>注: キャッシュ フロー表は、1 か月の支出と 1 か月の支出の表に入力された値に基づいて自動的に入力されます</t>
  </si>
  <si>
    <t>集計</t>
  </si>
  <si>
    <t>キャッシュ フロー合計</t>
    <phoneticPr fontId="3"/>
  </si>
  <si>
    <t>収入の合計</t>
    <phoneticPr fontId="3"/>
  </si>
  <si>
    <r>
      <t>[</t>
    </r>
    <r>
      <rPr>
        <b/>
        <sz val="20"/>
        <color theme="4"/>
        <rFont val="Meiryo UI"/>
        <family val="2"/>
      </rPr>
      <t>月</t>
    </r>
    <r>
      <rPr>
        <b/>
        <sz val="20"/>
        <color theme="4"/>
        <rFont val="Calibri"/>
        <family val="2"/>
      </rPr>
      <t>]</t>
    </r>
  </si>
  <si>
    <r>
      <t>[</t>
    </r>
    <r>
      <rPr>
        <b/>
        <sz val="20"/>
        <color theme="2" tint="-0.24994659260841701"/>
        <rFont val="Meiryo UI"/>
        <family val="2"/>
      </rPr>
      <t>年</t>
    </r>
    <r>
      <rPr>
        <b/>
        <sz val="20"/>
        <color theme="2" tint="-0.24994659260841701"/>
        <rFont val="Calibri"/>
        <family val="2"/>
      </rPr>
      <t>]</t>
    </r>
  </si>
  <si>
    <r>
      <rPr>
        <b/>
        <sz val="13"/>
        <color theme="4"/>
        <rFont val="Meiryo UI"/>
        <family val="2"/>
      </rPr>
      <t>見込み</t>
    </r>
  </si>
  <si>
    <r>
      <rPr>
        <b/>
        <sz val="13"/>
        <color theme="4"/>
        <rFont val="Meiryo UI"/>
        <family val="2"/>
      </rPr>
      <t>実際</t>
    </r>
  </si>
  <si>
    <r>
      <rPr>
        <b/>
        <sz val="13"/>
        <color theme="4"/>
        <rFont val="Meiryo UI"/>
        <family val="2"/>
      </rPr>
      <t>差額</t>
    </r>
  </si>
  <si>
    <r>
      <rPr>
        <b/>
        <sz val="13"/>
        <color theme="5"/>
        <rFont val="Meiryo UI"/>
        <family val="2"/>
      </rPr>
      <t>見込み</t>
    </r>
  </si>
  <si>
    <r>
      <rPr>
        <b/>
        <sz val="13"/>
        <color theme="5"/>
        <rFont val="Meiryo UI"/>
        <family val="2"/>
      </rPr>
      <t>実際</t>
    </r>
  </si>
  <si>
    <r>
      <rPr>
        <b/>
        <sz val="13"/>
        <color theme="5"/>
        <rFont val="Meiryo UI"/>
        <family val="2"/>
      </rPr>
      <t>差額</t>
    </r>
  </si>
  <si>
    <r>
      <rPr>
        <b/>
        <sz val="13"/>
        <color theme="6"/>
        <rFont val="Meiryo UI"/>
        <family val="2"/>
      </rPr>
      <t>見込み</t>
    </r>
  </si>
  <si>
    <r>
      <rPr>
        <b/>
        <sz val="13"/>
        <color theme="6"/>
        <rFont val="Meiryo UI"/>
        <family val="2"/>
      </rPr>
      <t>実際</t>
    </r>
  </si>
  <si>
    <r>
      <rPr>
        <b/>
        <sz val="13"/>
        <color theme="6"/>
        <rFont val="Meiryo UI"/>
        <family val="2"/>
      </rPr>
      <t>差額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</si>
</sst>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&quot;年&quot;"/>
    <numFmt numFmtId="177" formatCode="0&quot;月&quot;"/>
  </numFmts>
  <fonts count="20" x14ac:knownFonts="1">
    <font>
      <b/>
      <sz val="13"/>
      <color theme="2" tint="-0.24994659260841701"/>
      <name val="Calibri"/>
      <family val="2"/>
    </font>
    <font>
      <b/>
      <sz val="13"/>
      <name val="Calibri"/>
      <family val="2"/>
      <scheme val="minor"/>
    </font>
    <font>
      <b/>
      <sz val="9"/>
      <color theme="2" tint="-0.24994659260841701"/>
      <name val="Calibri"/>
      <family val="2"/>
      <scheme val="minor"/>
    </font>
    <font>
      <b/>
      <sz val="6.5"/>
      <name val="Calibri"/>
      <family val="3"/>
      <charset val="128"/>
      <scheme val="minor"/>
    </font>
    <font>
      <b/>
      <sz val="16"/>
      <color theme="5"/>
      <name val="Calibri"/>
      <family val="2"/>
    </font>
    <font>
      <b/>
      <sz val="31"/>
      <color theme="4"/>
      <name val="Calibri"/>
      <family val="2"/>
    </font>
    <font>
      <b/>
      <sz val="20"/>
      <color theme="4"/>
      <name val="Calibri"/>
      <family val="2"/>
    </font>
    <font>
      <b/>
      <sz val="20"/>
      <color theme="4"/>
      <name val="Meiryo UI"/>
      <family val="2"/>
    </font>
    <font>
      <b/>
      <sz val="20"/>
      <color theme="2" tint="-0.24994659260841701"/>
      <name val="Calibri"/>
      <family val="2"/>
    </font>
    <font>
      <b/>
      <sz val="20"/>
      <color theme="2" tint="-0.24994659260841701"/>
      <name val="Meiryo UI"/>
      <family val="2"/>
    </font>
    <font>
      <b/>
      <sz val="25"/>
      <color theme="4"/>
      <name val="Calibri"/>
      <family val="2"/>
    </font>
    <font>
      <b/>
      <sz val="13"/>
      <color theme="4"/>
      <name val="Calibri"/>
      <family val="2"/>
    </font>
    <font>
      <b/>
      <sz val="13"/>
      <color theme="4"/>
      <name val="Meiryo UI"/>
      <family val="2"/>
    </font>
    <font>
      <b/>
      <sz val="25"/>
      <color theme="5"/>
      <name val="Calibri"/>
      <family val="2"/>
    </font>
    <font>
      <b/>
      <sz val="13"/>
      <color theme="5"/>
      <name val="Calibri"/>
      <family val="2"/>
    </font>
    <font>
      <b/>
      <sz val="13"/>
      <color theme="5"/>
      <name val="Meiryo UI"/>
      <family val="2"/>
    </font>
    <font>
      <b/>
      <sz val="25"/>
      <color theme="6"/>
      <name val="Calibri"/>
      <family val="2"/>
    </font>
    <font>
      <b/>
      <sz val="13"/>
      <color theme="6"/>
      <name val="Calibri"/>
      <family val="2"/>
    </font>
    <font>
      <b/>
      <sz val="13"/>
      <color theme="6"/>
      <name val="Meiryo UI"/>
      <family val="2"/>
    </font>
    <font>
      <b/>
      <sz val="6.5"/>
      <name val="Noto Sans JP Black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</borders>
  <cellStyleXfs count="6">
    <xf numFmtId="0" fontId="0" fillId="0" borderId="0">
      <alignment vertical="center"/>
    </xf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>
      <alignment vertical="center"/>
    </xf>
    <xf numFmtId="0" fontId="5" fillId="0" borderId="0" xfId="1" applyAlignment="1">
      <alignment vertical="center"/>
    </xf>
    <xf numFmtId="0" fontId="10" fillId="0" borderId="1" xfId="2" applyBorder="1" applyAlignment="1">
      <alignment vertical="center"/>
    </xf>
    <xf numFmtId="0" fontId="13" fillId="0" borderId="1" xfId="3" applyBorder="1" applyAlignment="1">
      <alignment vertical="center"/>
    </xf>
    <xf numFmtId="0" fontId="16" fillId="0" borderId="1" xfId="4" applyBorder="1" applyAlignment="1">
      <alignment vertical="center"/>
    </xf>
    <xf numFmtId="3" fontId="0" fillId="0" borderId="0" xfId="0" applyNumberFormat="1">
      <alignment vertical="center"/>
    </xf>
    <xf numFmtId="0" fontId="1" fillId="0" borderId="0" xfId="0" applyFont="1">
      <alignment vertical="center"/>
    </xf>
    <xf numFmtId="0" fontId="4" fillId="0" borderId="0" xfId="5" applyAlignment="1">
      <alignment horizontal="left" vertical="center"/>
    </xf>
    <xf numFmtId="0" fontId="5" fillId="0" borderId="0" xfId="1" applyAlignment="1">
      <alignment horizontal="left" vertical="center"/>
    </xf>
    <xf numFmtId="0" fontId="2" fillId="0" borderId="0" xfId="0" applyFont="1" applyAlignment="1"/>
    <xf numFmtId="177" fontId="6" fillId="0" borderId="2" xfId="0" applyNumberFormat="1" applyFont="1" applyBorder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3" fontId="11" fillId="0" borderId="1" xfId="0" applyNumberFormat="1" applyFont="1" applyBorder="1">
      <alignment vertical="center"/>
    </xf>
    <xf numFmtId="3" fontId="14" fillId="0" borderId="1" xfId="0" applyNumberFormat="1" applyFont="1" applyBorder="1">
      <alignment vertical="center"/>
    </xf>
    <xf numFmtId="3" fontId="17" fillId="0" borderId="1" xfId="0" applyNumberFormat="1" applyFont="1" applyBorder="1">
      <alignment vertical="center"/>
    </xf>
  </cellXfs>
  <cellStyles count="6">
    <cellStyle name="タイトル" xfId="1" builtinId="15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標準" xfId="0" builtinId="0" customBuiltin="1"/>
  </cellStyles>
  <dxfs count="5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rgb="FFDBD8D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Meiryo U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rgb="FFDBD8D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Meiryo U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rgb="FFDBD8D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Meiryo U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Meiryo U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Meiryo U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Meiryo UI"/>
        <scheme val="minor"/>
      </font>
      <numFmt numFmtId="3" formatCode="#,##0"/>
    </dxf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PivotStyle="PivotStyleLight16">
    <tableStyle name="家計簿のキャッシュ フロ" pivot="0" count="3" xr9:uid="{00000000-0011-0000-FFFF-FFFF00000000}">
      <tableStyleElement type="wholeTable" dxfId="56"/>
      <tableStyleElement type="headerRow" dxfId="55"/>
      <tableStyleElement type="totalRow" dxfId="54"/>
    </tableStyle>
    <tableStyle name="家計簿の支出" pivot="0" count="3" xr9:uid="{00000000-0011-0000-FFFF-FFFF01000000}">
      <tableStyleElement type="wholeTable" dxfId="53"/>
      <tableStyleElement type="headerRow" dxfId="52"/>
      <tableStyleElement type="totalRow" dxfId="51"/>
    </tableStyle>
    <tableStyle name="家計簿の収入" pivot="0" count="3" xr9:uid="{00000000-0011-0000-FFFF-FFFF02000000}">
      <tableStyleElement type="wholeTable" dxfId="50"/>
      <tableStyleElement type="headerRow" dxfId="49"/>
      <tableStyleElement type="total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4531097435343"/>
          <c:y val="0.13710580090580649"/>
          <c:w val="0.82358496143613447"/>
          <c:h val="0.74505498246072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'グラフ データ'!$C$4</c:f>
              <c:strCache>
                <c:ptCount val="1"/>
                <c:pt idx="0">
                  <c:v>見込み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'グラフ データ'!$B$5:$B$7</c:f>
              <c:strCache>
                <c:ptCount val="3"/>
                <c:pt idx="0">
                  <c:v>キャッシュ フロー</c:v>
                </c:pt>
                <c:pt idx="1">
                  <c:v>1 か月の収入</c:v>
                </c:pt>
                <c:pt idx="2">
                  <c:v>1 か月の支出</c:v>
                </c:pt>
              </c:strCache>
            </c:strRef>
          </c:cat>
          <c:val>
            <c:numRef>
              <c:f>'グラフ データ'!$C$5:$C$7</c:f>
              <c:numCache>
                <c:formatCode>General</c:formatCode>
                <c:ptCount val="3"/>
                <c:pt idx="0">
                  <c:v>209700</c:v>
                </c:pt>
                <c:pt idx="1">
                  <c:v>570000</c:v>
                </c:pt>
                <c:pt idx="2">
                  <c:v>360300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'グラフ データ'!$D$4</c:f>
              <c:strCache>
                <c:ptCount val="1"/>
                <c:pt idx="0">
                  <c:v>実際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'グラフ データ'!$B$5:$B$7</c:f>
              <c:strCache>
                <c:ptCount val="3"/>
                <c:pt idx="0">
                  <c:v>キャッシュ フロー</c:v>
                </c:pt>
                <c:pt idx="1">
                  <c:v>1 か月の収入</c:v>
                </c:pt>
                <c:pt idx="2">
                  <c:v>1 か月の支出</c:v>
                </c:pt>
              </c:strCache>
            </c:strRef>
          </c:cat>
          <c:val>
            <c:numRef>
              <c:f>'グラフ データ'!$D$5:$D$7</c:f>
              <c:numCache>
                <c:formatCode>General</c:formatCode>
                <c:ptCount val="3"/>
                <c:pt idx="0">
                  <c:v>184500</c:v>
                </c:pt>
                <c:pt idx="1">
                  <c:v>550000</c:v>
                </c:pt>
                <c:pt idx="2">
                  <c:v>365500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147941568"/>
        <c:axId val="147942128"/>
      </c:barChart>
      <c:catAx>
        <c:axId val="1479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47942128"/>
        <c:crosses val="autoZero"/>
        <c:auto val="1"/>
        <c:lblAlgn val="ctr"/>
        <c:lblOffset val="100"/>
        <c:noMultiLvlLbl val="0"/>
      </c:catAx>
      <c:valAx>
        <c:axId val="147942128"/>
        <c:scaling>
          <c:orientation val="minMax"/>
        </c:scaling>
        <c:delete val="0"/>
        <c:axPos val="l"/>
        <c:numFmt formatCode="&quot;¥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ja-JP"/>
          </a:p>
        </c:txPr>
        <c:crossAx val="1479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4531097435343"/>
          <c:y val="0.13710580090580649"/>
          <c:w val="0.82358496143613447"/>
          <c:h val="0.74505498246072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'グラフ データ'!$C$4</c:f>
              <c:strCache>
                <c:ptCount val="1"/>
                <c:pt idx="0">
                  <c:v>見込み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CA-F64F-B5DB-4A1D8CC872C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CA-F64F-B5DB-4A1D8CC872C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CA-F64F-B5DB-4A1D8CC872CD}"/>
              </c:ext>
            </c:extLst>
          </c:dPt>
          <c:cat>
            <c:strRef>
              <c:f>'グラフ データ'!$B$5:$B$7</c:f>
              <c:strCache>
                <c:ptCount val="3"/>
                <c:pt idx="0">
                  <c:v>キャッシュ フロー</c:v>
                </c:pt>
                <c:pt idx="1">
                  <c:v>1 か月の収入</c:v>
                </c:pt>
                <c:pt idx="2">
                  <c:v>1 か月の支出</c:v>
                </c:pt>
              </c:strCache>
            </c:strRef>
          </c:cat>
          <c:val>
            <c:numRef>
              <c:f>'グラフ データ'!$C$5:$C$7</c:f>
              <c:numCache>
                <c:formatCode>General</c:formatCode>
                <c:ptCount val="3"/>
                <c:pt idx="0">
                  <c:v>209700</c:v>
                </c:pt>
                <c:pt idx="1">
                  <c:v>570000</c:v>
                </c:pt>
                <c:pt idx="2">
                  <c:v>360300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CA-F64F-B5DB-4A1D8CC872CD}"/>
            </c:ext>
          </c:extLst>
        </c:ser>
        <c:ser>
          <c:idx val="1"/>
          <c:order val="1"/>
          <c:tx>
            <c:strRef>
              <c:f>'グラフ データ'!$D$4</c:f>
              <c:strCache>
                <c:ptCount val="1"/>
                <c:pt idx="0">
                  <c:v>実際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8CA-F64F-B5DB-4A1D8CC872C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8CA-F64F-B5DB-4A1D8CC872C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8CA-F64F-B5DB-4A1D8CC872CD}"/>
              </c:ext>
            </c:extLst>
          </c:dPt>
          <c:cat>
            <c:strRef>
              <c:f>'グラフ データ'!$B$5:$B$7</c:f>
              <c:strCache>
                <c:ptCount val="3"/>
                <c:pt idx="0">
                  <c:v>キャッシュ フロー</c:v>
                </c:pt>
                <c:pt idx="1">
                  <c:v>1 か月の収入</c:v>
                </c:pt>
                <c:pt idx="2">
                  <c:v>1 か月の支出</c:v>
                </c:pt>
              </c:strCache>
            </c:strRef>
          </c:cat>
          <c:val>
            <c:numRef>
              <c:f>'グラフ データ'!$D$5:$D$7</c:f>
              <c:numCache>
                <c:formatCode>General</c:formatCode>
                <c:ptCount val="3"/>
                <c:pt idx="0">
                  <c:v>184500</c:v>
                </c:pt>
                <c:pt idx="1">
                  <c:v>550000</c:v>
                </c:pt>
                <c:pt idx="2">
                  <c:v>365500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CA-F64F-B5DB-4A1D8CC8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147941568"/>
        <c:axId val="147942128"/>
      </c:barChart>
      <c:catAx>
        <c:axId val="1479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47942128"/>
        <c:crosses val="autoZero"/>
        <c:auto val="1"/>
        <c:lblAlgn val="ctr"/>
        <c:lblOffset val="100"/>
        <c:noMultiLvlLbl val="0"/>
      </c:catAx>
      <c:valAx>
        <c:axId val="147942128"/>
        <c:scaling>
          <c:orientation val="minMax"/>
        </c:scaling>
        <c:delete val="0"/>
        <c:axPos val="l"/>
        <c:numFmt formatCode="&quot;¥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ja-JP"/>
          </a:p>
        </c:txPr>
        <c:crossAx val="1479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2243455</xdr:colOff>
      <xdr:row>2</xdr:row>
      <xdr:rowOff>76200</xdr:rowOff>
    </xdr:from>
    <xdr:to>
      <xdr:col>4</xdr:col>
      <xdr:colOff>1219200</xdr:colOff>
      <xdr:row>13</xdr:row>
      <xdr:rowOff>170717</xdr:rowOff>
    </xdr:to>
    <xdr:graphicFrame macro="">
      <xdr:nvGraphicFramePr>
        <xdr:cNvPr id="3" name="Budget Chart" descr="キャッシュ フロー、1 か月の収入、1 か月の支出について、予定値と実際の値を示す縦棒グラフ。" title="予算グラフ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2243455</xdr:colOff>
      <xdr:row>2</xdr:row>
      <xdr:rowOff>76200</xdr:rowOff>
    </xdr:from>
    <xdr:to>
      <xdr:col>4</xdr:col>
      <xdr:colOff>1219200</xdr:colOff>
      <xdr:row>13</xdr:row>
      <xdr:rowOff>170717</xdr:rowOff>
    </xdr:to>
    <xdr:graphicFrame macro="">
      <xdr:nvGraphicFramePr>
        <xdr:cNvPr id="2" name="Budget Chart" descr="キャッシュ フロー、1 か月の収入、1 か月の支出について、予定値と実際の値を示す縦棒グラフ。" title="予算グラフ">
          <a:extLst>
            <a:ext uri="{FF2B5EF4-FFF2-40B4-BE49-F238E27FC236}">
              <a16:creationId xmlns:a16="http://schemas.microsoft.com/office/drawing/2014/main" id="{50073275-D610-5D42-96AA-8EC053D5F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hFlow" displayName="CashFlow" ref="B15:E18" totalsRowCount="1" headerRowDxfId="47" headerRowBorderDxfId="46">
  <autoFilter ref="B15:E17" xr:uid="{00000000-0009-0000-0100-000001000000}"/>
  <tableColumns count="4">
    <tableColumn id="1" xr3:uid="{00000000-0010-0000-0000-000001000000}" name="キャッシュ フロー" totalsRowLabel="キャッシュ フロー合計"/>
    <tableColumn id="3" xr3:uid="{00000000-0010-0000-0000-000003000000}" name="見込み" totalsRowFunction="custom" dataDxfId="45" totalsRowDxfId="44">
      <totalsRowFormula>C16-C17</totalsRowFormula>
    </tableColumn>
    <tableColumn id="4" xr3:uid="{00000000-0010-0000-0000-000004000000}" name="実際" totalsRowFunction="custom" dataDxfId="43" totalsRowDxfId="42">
      <totalsRowFormula>D16-D17</totalsRowFormula>
    </tableColumn>
    <tableColumn id="5" xr3:uid="{00000000-0010-0000-0000-000005000000}" name="差額" totalsRowFunction="sum" dataDxfId="41" totalsRowDxfId="40">
      <calculatedColumnFormula>Expense[[#Totals],[差額]]</calculatedColumnFormula>
    </tableColumn>
  </tableColumns>
  <tableStyleInfo name="家計簿のキャッシュ フロ" showFirstColumn="0" showLastColumn="0" showRowStripes="1" showColumnStripes="0"/>
  <extLst>
    <ext xmlns:x14="http://schemas.microsoft.com/office/spreadsheetml/2009/9/main" uri="{504A1905-F514-4f6f-8877-14C23A59335A}">
      <x14:table altText="キャッシュ フロー表" altTextSummary="収入と支出について、予定値と実際の値、さらに差額が計算されます。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ncome" displayName="Income" ref="B20:E24" totalsRowCount="1" headerRowDxfId="39" headerRowBorderDxfId="38">
  <autoFilter ref="B20:E23" xr:uid="{00000000-0009-0000-0100-000002000000}"/>
  <tableColumns count="4">
    <tableColumn id="1" xr3:uid="{00000000-0010-0000-0100-000001000000}" name="1 か月の収入" totalsRowLabel="収入の合計"/>
    <tableColumn id="3" xr3:uid="{00000000-0010-0000-0100-000003000000}" name="見込み" totalsRowFunction="sum" dataDxfId="37" totalsRowDxfId="36"/>
    <tableColumn id="4" xr3:uid="{00000000-0010-0000-0100-000004000000}" name="実際" totalsRowFunction="sum" dataDxfId="35" totalsRowDxfId="34"/>
    <tableColumn id="5" xr3:uid="{00000000-0010-0000-0100-000005000000}" name="差額" totalsRowFunction="sum" dataDxfId="33" totalsRowDxfId="32">
      <calculatedColumnFormula>Income[[#This Row],[実際]]-Income[[#This Row],[見込み]]</calculatedColumnFormula>
    </tableColumn>
  </tableColumns>
  <tableStyleInfo name="家計簿の収入" showFirstColumn="0" showLastColumn="0" showRowStripes="1" showColumnStripes="0"/>
  <extLst>
    <ext xmlns:x14="http://schemas.microsoft.com/office/spreadsheetml/2009/9/main" uri="{504A1905-F514-4f6f-8877-14C23A59335A}">
      <x14:table altText="1 か月の収入表" altTextSummary="1 か月の収入項目について、予定値と実際の値の両方を入力します。差額が自動的に計算されます。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xpense" displayName="Expense" ref="B26:E47" totalsRowCount="1" headerRowDxfId="31" headerRowBorderDxfId="30">
  <autoFilter ref="B26:E46" xr:uid="{00000000-0009-0000-0100-000003000000}"/>
  <tableColumns count="4">
    <tableColumn id="1" xr3:uid="{00000000-0010-0000-0200-000001000000}" name="1 か月の支出" totalsRowLabel="集計"/>
    <tableColumn id="3" xr3:uid="{00000000-0010-0000-0200-000003000000}" name="見込み" totalsRowFunction="sum" dataDxfId="29" totalsRowDxfId="28"/>
    <tableColumn id="4" xr3:uid="{00000000-0010-0000-0200-000004000000}" name="実際" totalsRowFunction="sum" dataDxfId="27" totalsRowDxfId="26"/>
    <tableColumn id="5" xr3:uid="{00000000-0010-0000-0200-000005000000}" name="差額" totalsRowFunction="sum" dataDxfId="25" totalsRowDxfId="24">
      <calculatedColumnFormula>Expense[[#This Row],[見込み]]-Expense[[#This Row],[実際]]</calculatedColumnFormula>
    </tableColumn>
  </tableColumns>
  <tableStyleInfo name="家計簿の支出" showFirstColumn="0" showLastColumn="0" showRowStripes="1" showColumnStripes="0"/>
  <extLst>
    <ext xmlns:x14="http://schemas.microsoft.com/office/spreadsheetml/2009/9/main" uri="{504A1905-F514-4f6f-8877-14C23A59335A}">
      <x14:table altText="1 か月の支出表" altTextSummary="1 か月の支出項目について、予定値と実際の値の両方を入力します。差額が自動的に計算されます。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649A38-194F-D043-97C4-DCBDDD834171}" name="CashFlow5" displayName="CashFlow5" ref="B15:E18" totalsRowCount="1" headerRowDxfId="23" headerRowBorderDxfId="22">
  <autoFilter ref="B15:E17" xr:uid="{00000000-0009-0000-0100-000001000000}"/>
  <tableColumns count="4">
    <tableColumn id="1" xr3:uid="{A483FF13-10FD-5146-8070-33BFFC2C8AD9}" name="キャッシュ フロー" totalsRowLabel="キャッシュ フロー合計"/>
    <tableColumn id="3" xr3:uid="{14AA1469-72D0-184D-B45E-070284AE2BE2}" name="見込み" totalsRowFunction="custom" dataDxfId="20" totalsRowDxfId="21">
      <totalsRowFormula>C16-C17</totalsRowFormula>
    </tableColumn>
    <tableColumn id="4" xr3:uid="{CE6F0B02-F8B7-4F4D-B5F2-19F63ADEC4B1}" name="実際" totalsRowFunction="custom" dataDxfId="18" totalsRowDxfId="19">
      <totalsRowFormula>D16-D17</totalsRowFormula>
    </tableColumn>
    <tableColumn id="5" xr3:uid="{DD3411D6-DA7D-F345-8016-08FD13042F2E}" name="差額" totalsRowFunction="sum" dataDxfId="16" totalsRowDxfId="17">
      <calculatedColumnFormula>Expense7[[#Totals],[差額]]</calculatedColumnFormula>
    </tableColumn>
  </tableColumns>
  <tableStyleInfo name="家計簿のキャッシュ フロ" showFirstColumn="0" showLastColumn="0" showRowStripes="1" showColumnStripes="0"/>
  <extLst>
    <ext xmlns:x14="http://schemas.microsoft.com/office/spreadsheetml/2009/9/main" uri="{504A1905-F514-4f6f-8877-14C23A59335A}">
      <x14:table altText="キャッシュ フロー表" altTextSummary="収入と支出について、予定値と実際の値、さらに差額が計算されます。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BC9D9F-A348-834E-9980-72135182BB30}" name="Income6" displayName="Income6" ref="B20:E24" totalsRowCount="1" headerRowDxfId="15" headerRowBorderDxfId="14">
  <autoFilter ref="B20:E23" xr:uid="{00000000-0009-0000-0100-000002000000}"/>
  <tableColumns count="4">
    <tableColumn id="1" xr3:uid="{97623514-8364-FD47-AEB5-182818781AFC}" name="1 か月の収入" totalsRowLabel="収入の合計"/>
    <tableColumn id="3" xr3:uid="{D65D81B1-7475-7B4D-81D9-A4A2117DCFBE}" name="見込み" totalsRowFunction="sum" dataDxfId="12" totalsRowDxfId="13"/>
    <tableColumn id="4" xr3:uid="{BA84FE7D-E4DA-1448-9776-713A0977A48B}" name="実際" totalsRowFunction="sum" dataDxfId="10" totalsRowDxfId="11"/>
    <tableColumn id="5" xr3:uid="{810BC927-4202-5E49-BC74-0DD3357BAF15}" name="差額" totalsRowFunction="sum" dataDxfId="8" totalsRowDxfId="9">
      <calculatedColumnFormula>Income6[[#This Row],[実際]]-Income6[[#This Row],[見込み]]</calculatedColumnFormula>
    </tableColumn>
  </tableColumns>
  <tableStyleInfo name="家計簿の収入" showFirstColumn="0" showLastColumn="0" showRowStripes="1" showColumnStripes="0"/>
  <extLst>
    <ext xmlns:x14="http://schemas.microsoft.com/office/spreadsheetml/2009/9/main" uri="{504A1905-F514-4f6f-8877-14C23A59335A}">
      <x14:table altText="1 か月の収入表" altTextSummary="1 か月の収入項目について、予定値と実際の値の両方を入力します。差額が自動的に計算されます。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3E65EF-6351-E748-A8EF-29C3659196A7}" name="Expense7" displayName="Expense7" ref="B26:E47" totalsRowCount="1" headerRowDxfId="7" headerRowBorderDxfId="6">
  <autoFilter ref="B26:E46" xr:uid="{00000000-0009-0000-0100-000003000000}"/>
  <tableColumns count="4">
    <tableColumn id="1" xr3:uid="{486EE66E-7062-1944-85AE-07080561640D}" name="1 か月の支出" totalsRowLabel="集計"/>
    <tableColumn id="3" xr3:uid="{5DF9120D-5F8F-844F-92AD-CA9776BBCE7A}" name="見込み" totalsRowFunction="sum" dataDxfId="4" totalsRowDxfId="5"/>
    <tableColumn id="4" xr3:uid="{5452A981-1696-D34D-9023-F8524C8871EE}" name="実際" totalsRowFunction="sum" dataDxfId="2" totalsRowDxfId="3"/>
    <tableColumn id="5" xr3:uid="{8E37C15A-EDBA-3840-80B0-40F12D3872C2}" name="差額" totalsRowFunction="sum" dataDxfId="0" totalsRowDxfId="1">
      <calculatedColumnFormula>Expense7[[#This Row],[見込み]]-Expense7[[#This Row],[実際]]</calculatedColumnFormula>
    </tableColumn>
  </tableColumns>
  <tableStyleInfo name="家計簿の支出" showFirstColumn="0" showLastColumn="0" showRowStripes="1" showColumnStripes="0"/>
  <extLst>
    <ext xmlns:x14="http://schemas.microsoft.com/office/spreadsheetml/2009/9/main" uri="{504A1905-F514-4f6f-8877-14C23A59335A}">
      <x14:table altText="1 か月の支出表" altTextSummary="1 か月の支出項目について、予定値と実際の値の両方を入力します。差額が自動的に計算されます。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47"/>
  <sheetViews>
    <sheetView showGridLines="0" tabSelected="1" topLeftCell="A13" zoomScale="125" zoomScaleNormal="125" workbookViewId="0">
      <selection activeCell="G20" sqref="G20"/>
    </sheetView>
  </sheetViews>
  <sheetFormatPr baseColWidth="10" defaultColWidth="8.7109375" defaultRowHeight="17" x14ac:dyDescent="0.2"/>
  <cols>
    <col min="1" max="1" width="3" customWidth="1"/>
    <col min="2" max="2" width="35.7109375" customWidth="1"/>
    <col min="3" max="3" width="18.28515625" customWidth="1"/>
    <col min="4" max="5" width="14.5703125" style="5" customWidth="1"/>
    <col min="6" max="6" width="4" customWidth="1"/>
  </cols>
  <sheetData>
    <row r="1" spans="2:5" ht="23.25" customHeight="1" x14ac:dyDescent="0.2">
      <c r="B1" s="7" t="s">
        <v>31</v>
      </c>
      <c r="C1" s="5"/>
    </row>
    <row r="2" spans="2:5" ht="46.5" customHeight="1" x14ac:dyDescent="0.2">
      <c r="B2" s="8" t="s">
        <v>0</v>
      </c>
      <c r="C2" s="5"/>
    </row>
    <row r="3" spans="2:5" ht="28" thickBot="1" x14ac:dyDescent="0.25">
      <c r="B3" s="10" t="s">
        <v>37</v>
      </c>
      <c r="C3" s="5"/>
    </row>
    <row r="4" spans="2:5" ht="27" x14ac:dyDescent="0.2">
      <c r="B4" s="11" t="s">
        <v>38</v>
      </c>
      <c r="C4" s="5"/>
    </row>
    <row r="5" spans="2:5" x14ac:dyDescent="0.2">
      <c r="C5" s="5"/>
    </row>
    <row r="10" spans="2:5" x14ac:dyDescent="0.2">
      <c r="C10" s="5"/>
    </row>
    <row r="11" spans="2:5" x14ac:dyDescent="0.2">
      <c r="C11" s="5"/>
    </row>
    <row r="12" spans="2:5" x14ac:dyDescent="0.2">
      <c r="C12" s="5"/>
    </row>
    <row r="13" spans="2:5" x14ac:dyDescent="0.2">
      <c r="C13" s="5"/>
    </row>
    <row r="14" spans="2:5" ht="46.5" customHeight="1" x14ac:dyDescent="0.15">
      <c r="B14" s="9" t="s">
        <v>33</v>
      </c>
      <c r="C14" s="5"/>
    </row>
    <row r="15" spans="2:5" ht="33" customHeight="1" thickBot="1" x14ac:dyDescent="0.25">
      <c r="B15" s="2" t="s">
        <v>1</v>
      </c>
      <c r="C15" s="12" t="s">
        <v>39</v>
      </c>
      <c r="D15" s="12" t="s">
        <v>40</v>
      </c>
      <c r="E15" s="12" t="s">
        <v>41</v>
      </c>
    </row>
    <row r="16" spans="2:5" x14ac:dyDescent="0.2">
      <c r="B16" t="s">
        <v>4</v>
      </c>
      <c r="C16" s="5">
        <f>Income[[#Totals],[見込み]]</f>
        <v>570000</v>
      </c>
      <c r="D16" s="5">
        <f>Income[[#Totals],[実際]]</f>
        <v>550000</v>
      </c>
      <c r="E16" s="5">
        <f>Income[[#Totals],[差額]]</f>
        <v>-20000</v>
      </c>
    </row>
    <row r="17" spans="2:5" x14ac:dyDescent="0.2">
      <c r="B17" t="s">
        <v>5</v>
      </c>
      <c r="C17" s="5">
        <f>Expense[[#Totals],[見込み]]</f>
        <v>360300</v>
      </c>
      <c r="D17" s="5">
        <f>Expense[[#Totals],[実際]]</f>
        <v>365500</v>
      </c>
      <c r="E17" s="5">
        <f>Expense[[#Totals],[差額]]</f>
        <v>-5200</v>
      </c>
    </row>
    <row r="18" spans="2:5" x14ac:dyDescent="0.2">
      <c r="B18" t="s">
        <v>35</v>
      </c>
      <c r="C18" s="5">
        <f>C16-C17</f>
        <v>209700</v>
      </c>
      <c r="D18" s="5">
        <f>D16-D17</f>
        <v>184500</v>
      </c>
      <c r="E18" s="5">
        <f>SUBTOTAL(109,CashFlow[差額])</f>
        <v>-25200</v>
      </c>
    </row>
    <row r="20" spans="2:5" ht="34" thickBot="1" x14ac:dyDescent="0.25">
      <c r="B20" s="3" t="s">
        <v>6</v>
      </c>
      <c r="C20" s="13" t="s">
        <v>42</v>
      </c>
      <c r="D20" s="13" t="s">
        <v>43</v>
      </c>
      <c r="E20" s="13" t="s">
        <v>44</v>
      </c>
    </row>
    <row r="21" spans="2:5" x14ac:dyDescent="0.2">
      <c r="B21" t="s">
        <v>7</v>
      </c>
      <c r="C21" s="5">
        <v>400000</v>
      </c>
      <c r="D21" s="5">
        <v>400000</v>
      </c>
      <c r="E21" s="5">
        <f>Income[[#This Row],[実際]]-Income[[#This Row],[見込み]]</f>
        <v>0</v>
      </c>
    </row>
    <row r="22" spans="2:5" x14ac:dyDescent="0.2">
      <c r="B22" t="s">
        <v>8</v>
      </c>
      <c r="C22" s="5">
        <v>140000</v>
      </c>
      <c r="D22" s="5">
        <v>150000</v>
      </c>
      <c r="E22" s="5">
        <f>Income[[#This Row],[実際]]-Income[[#This Row],[見込み]]</f>
        <v>10000</v>
      </c>
    </row>
    <row r="23" spans="2:5" ht="22.5" customHeight="1" x14ac:dyDescent="0.2">
      <c r="B23" t="s">
        <v>9</v>
      </c>
      <c r="C23" s="5">
        <v>30000</v>
      </c>
      <c r="D23" s="5">
        <v>0</v>
      </c>
      <c r="E23" s="5">
        <f>Income[[#This Row],[実際]]-Income[[#This Row],[見込み]]</f>
        <v>-30000</v>
      </c>
    </row>
    <row r="24" spans="2:5" x14ac:dyDescent="0.2">
      <c r="B24" t="s">
        <v>36</v>
      </c>
      <c r="C24" s="5">
        <f>SUBTOTAL(109,Income[見込み])</f>
        <v>570000</v>
      </c>
      <c r="D24" s="5">
        <f>SUBTOTAL(109,Income[実際])</f>
        <v>550000</v>
      </c>
      <c r="E24" s="5">
        <f>SUBTOTAL(109,Income[差額])</f>
        <v>-20000</v>
      </c>
    </row>
    <row r="26" spans="2:5" ht="34" thickBot="1" x14ac:dyDescent="0.25">
      <c r="B26" s="4" t="s">
        <v>10</v>
      </c>
      <c r="C26" s="14" t="s">
        <v>45</v>
      </c>
      <c r="D26" s="14" t="s">
        <v>46</v>
      </c>
      <c r="E26" s="14" t="s">
        <v>47</v>
      </c>
    </row>
    <row r="27" spans="2:5" x14ac:dyDescent="0.2">
      <c r="B27" t="s">
        <v>11</v>
      </c>
      <c r="C27" s="5">
        <v>150000</v>
      </c>
      <c r="D27" s="5">
        <v>150000</v>
      </c>
      <c r="E27" s="5">
        <f>Expense[[#This Row],[見込み]]-Expense[[#This Row],[実際]]</f>
        <v>0</v>
      </c>
    </row>
    <row r="28" spans="2:5" x14ac:dyDescent="0.2">
      <c r="B28" t="s">
        <v>12</v>
      </c>
      <c r="C28" s="5">
        <v>25000</v>
      </c>
      <c r="D28" s="5">
        <v>28000</v>
      </c>
      <c r="E28" s="5">
        <f>Expense[[#This Row],[見込み]]-Expense[[#This Row],[実際]]</f>
        <v>-3000</v>
      </c>
    </row>
    <row r="29" spans="2:5" x14ac:dyDescent="0.2">
      <c r="B29" t="s">
        <v>13</v>
      </c>
      <c r="C29" s="5">
        <v>3800</v>
      </c>
      <c r="D29" s="5">
        <v>3800</v>
      </c>
      <c r="E29" s="5">
        <f>Expense[[#This Row],[見込み]]-Expense[[#This Row],[実際]]</f>
        <v>0</v>
      </c>
    </row>
    <row r="30" spans="2:5" x14ac:dyDescent="0.2">
      <c r="B30" t="s">
        <v>14</v>
      </c>
      <c r="C30" s="5">
        <v>6500</v>
      </c>
      <c r="D30" s="5">
        <v>7800</v>
      </c>
      <c r="E30" s="5">
        <f>Expense[[#This Row],[見込み]]-Expense[[#This Row],[実際]]</f>
        <v>-1300</v>
      </c>
    </row>
    <row r="31" spans="2:5" x14ac:dyDescent="0.2">
      <c r="B31" t="s">
        <v>15</v>
      </c>
      <c r="C31" s="5">
        <v>2500</v>
      </c>
      <c r="D31" s="5">
        <v>2100</v>
      </c>
      <c r="E31" s="5">
        <f>Expense[[#This Row],[見込み]]-Expense[[#This Row],[実際]]</f>
        <v>400</v>
      </c>
    </row>
    <row r="32" spans="2:5" x14ac:dyDescent="0.2">
      <c r="B32" t="s">
        <v>16</v>
      </c>
      <c r="C32" s="5">
        <v>7500</v>
      </c>
      <c r="D32" s="5">
        <v>8300</v>
      </c>
      <c r="E32" s="5">
        <f>Expense[[#This Row],[見込み]]-Expense[[#This Row],[実際]]</f>
        <v>-800</v>
      </c>
    </row>
    <row r="33" spans="2:5" x14ac:dyDescent="0.2">
      <c r="B33" t="s">
        <v>17</v>
      </c>
      <c r="C33" s="5">
        <v>6000</v>
      </c>
      <c r="D33" s="5">
        <v>6000</v>
      </c>
      <c r="E33" s="5">
        <f>Expense[[#This Row],[見込み]]-Expense[[#This Row],[実際]]</f>
        <v>0</v>
      </c>
    </row>
    <row r="34" spans="2:5" x14ac:dyDescent="0.2">
      <c r="B34" t="s">
        <v>18</v>
      </c>
      <c r="C34" s="5">
        <v>0</v>
      </c>
      <c r="D34" s="5">
        <v>6000</v>
      </c>
      <c r="E34" s="5">
        <f>Expense[[#This Row],[見込み]]-Expense[[#This Row],[実際]]</f>
        <v>-6000</v>
      </c>
    </row>
    <row r="35" spans="2:5" x14ac:dyDescent="0.2">
      <c r="B35" t="s">
        <v>19</v>
      </c>
      <c r="C35" s="5">
        <v>18000</v>
      </c>
      <c r="D35" s="5">
        <v>15000</v>
      </c>
      <c r="E35" s="5">
        <f>Expense[[#This Row],[見込み]]-Expense[[#This Row],[実際]]</f>
        <v>3000</v>
      </c>
    </row>
    <row r="36" spans="2:5" x14ac:dyDescent="0.2">
      <c r="B36" t="s">
        <v>20</v>
      </c>
      <c r="C36" s="5">
        <v>25000</v>
      </c>
      <c r="D36" s="5">
        <v>25000</v>
      </c>
      <c r="E36" s="5">
        <f>Expense[[#This Row],[見込み]]-Expense[[#This Row],[実際]]</f>
        <v>0</v>
      </c>
    </row>
    <row r="37" spans="2:5" x14ac:dyDescent="0.2">
      <c r="B37" t="s">
        <v>21</v>
      </c>
      <c r="C37" s="5">
        <v>7500</v>
      </c>
      <c r="D37" s="5">
        <v>8000</v>
      </c>
      <c r="E37" s="5">
        <f>Expense[[#This Row],[見込み]]-Expense[[#This Row],[実際]]</f>
        <v>-500</v>
      </c>
    </row>
    <row r="38" spans="2:5" x14ac:dyDescent="0.2">
      <c r="B38" t="s">
        <v>22</v>
      </c>
      <c r="C38" s="5">
        <v>28000</v>
      </c>
      <c r="D38" s="5">
        <v>26000</v>
      </c>
      <c r="E38" s="5">
        <f>Expense[[#This Row],[見込み]]-Expense[[#This Row],[実際]]</f>
        <v>2000</v>
      </c>
    </row>
    <row r="39" spans="2:5" x14ac:dyDescent="0.2">
      <c r="B39" t="s">
        <v>23</v>
      </c>
      <c r="C39" s="5">
        <v>7500</v>
      </c>
      <c r="D39" s="5">
        <v>6500</v>
      </c>
      <c r="E39" s="5">
        <f>Expense[[#This Row],[見込み]]-Expense[[#This Row],[実際]]</f>
        <v>1000</v>
      </c>
    </row>
    <row r="40" spans="2:5" x14ac:dyDescent="0.2">
      <c r="B40" t="s">
        <v>24</v>
      </c>
      <c r="C40" s="5">
        <v>25500</v>
      </c>
      <c r="D40" s="5">
        <v>25500</v>
      </c>
      <c r="E40" s="5">
        <f>Expense[[#This Row],[見込み]]-Expense[[#This Row],[実際]]</f>
        <v>0</v>
      </c>
    </row>
    <row r="41" spans="2:5" x14ac:dyDescent="0.2">
      <c r="B41" t="s">
        <v>25</v>
      </c>
      <c r="C41" s="5">
        <v>10000</v>
      </c>
      <c r="D41" s="5">
        <v>10000</v>
      </c>
      <c r="E41" s="5">
        <f>Expense[[#This Row],[見込み]]-Expense[[#This Row],[実際]]</f>
        <v>0</v>
      </c>
    </row>
    <row r="42" spans="2:5" x14ac:dyDescent="0.2">
      <c r="B42" t="s">
        <v>26</v>
      </c>
      <c r="C42" s="5">
        <v>0</v>
      </c>
      <c r="D42" s="5">
        <v>0</v>
      </c>
      <c r="E42" s="5">
        <f>Expense[[#This Row],[見込み]]-Expense[[#This Row],[実際]]</f>
        <v>0</v>
      </c>
    </row>
    <row r="43" spans="2:5" x14ac:dyDescent="0.2">
      <c r="B43" t="s">
        <v>27</v>
      </c>
      <c r="C43" s="5">
        <v>0</v>
      </c>
      <c r="D43" s="5">
        <v>0</v>
      </c>
      <c r="E43" s="5">
        <f>Expense[[#This Row],[見込み]]-Expense[[#This Row],[実際]]</f>
        <v>0</v>
      </c>
    </row>
    <row r="44" spans="2:5" x14ac:dyDescent="0.2">
      <c r="B44" t="s">
        <v>28</v>
      </c>
      <c r="C44" s="5">
        <v>15000</v>
      </c>
      <c r="D44" s="5">
        <v>15000</v>
      </c>
      <c r="E44" s="5">
        <f>Expense[[#This Row],[見込み]]-Expense[[#This Row],[実際]]</f>
        <v>0</v>
      </c>
    </row>
    <row r="45" spans="2:5" x14ac:dyDescent="0.2">
      <c r="B45" t="s">
        <v>29</v>
      </c>
      <c r="C45" s="5">
        <v>22500</v>
      </c>
      <c r="D45" s="5">
        <v>22500</v>
      </c>
      <c r="E45" s="5">
        <f>Expense[[#This Row],[見込み]]-Expense[[#This Row],[実際]]</f>
        <v>0</v>
      </c>
    </row>
    <row r="46" spans="2:5" x14ac:dyDescent="0.2">
      <c r="B46" t="s">
        <v>30</v>
      </c>
      <c r="C46" s="5">
        <v>0</v>
      </c>
      <c r="D46" s="5">
        <v>0</v>
      </c>
      <c r="E46" s="5">
        <f>Expense[[#This Row],[見込み]]-Expense[[#This Row],[実際]]</f>
        <v>0</v>
      </c>
    </row>
    <row r="47" spans="2:5" x14ac:dyDescent="0.2">
      <c r="B47" t="s">
        <v>34</v>
      </c>
      <c r="C47" s="5">
        <f>SUBTOTAL(109,Expense[見込み])</f>
        <v>360300</v>
      </c>
      <c r="D47" s="5">
        <f>SUBTOTAL(109,Expense[実際])</f>
        <v>365500</v>
      </c>
      <c r="E47" s="5">
        <f>SUBTOTAL(109,Expense[差額])</f>
        <v>-5200</v>
      </c>
    </row>
  </sheetData>
  <phoneticPr fontId="3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ignoredErrors>
    <ignoredError sqref="E16" calculatedColumn="1"/>
  </ignoredErrors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70BE87D5-6E62-4533-88AE-53E31B3F506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E16:E17</xm:sqref>
        </x14:conditionalFormatting>
        <x14:conditionalFormatting xmlns:xm="http://schemas.microsoft.com/office/excel/2006/main">
          <x14:cfRule type="iconSet" priority="14" id="{D5790763-7D03-40F8-9AD3-2A345FE0F3B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E21:E23</xm:sqref>
        </x14:conditionalFormatting>
        <x14:conditionalFormatting xmlns:xm="http://schemas.microsoft.com/office/excel/2006/main">
          <x14:cfRule type="iconSet" priority="13" id="{C714391E-7AC2-47BB-A40C-EB62AF118C1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E27:E46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249A-DFFD-2A46-8E86-9C1737FD928D}">
  <sheetPr>
    <tabColor theme="4"/>
    <pageSetUpPr autoPageBreaks="0" fitToPage="1"/>
  </sheetPr>
  <dimension ref="B1:E47"/>
  <sheetViews>
    <sheetView showGridLines="0" topLeftCell="A2" zoomScale="125" zoomScaleNormal="125" workbookViewId="0">
      <selection activeCell="H21" sqref="H21"/>
    </sheetView>
  </sheetViews>
  <sheetFormatPr baseColWidth="10" defaultColWidth="8.7109375" defaultRowHeight="17" x14ac:dyDescent="0.2"/>
  <cols>
    <col min="1" max="1" width="3" customWidth="1"/>
    <col min="2" max="2" width="35.7109375" customWidth="1"/>
    <col min="3" max="3" width="18.28515625" customWidth="1"/>
    <col min="4" max="5" width="14.5703125" style="5" customWidth="1"/>
    <col min="6" max="6" width="4" customWidth="1"/>
  </cols>
  <sheetData>
    <row r="1" spans="2:5" ht="23.25" customHeight="1" x14ac:dyDescent="0.2">
      <c r="B1" s="7" t="s">
        <v>31</v>
      </c>
      <c r="C1" s="5"/>
    </row>
    <row r="2" spans="2:5" ht="46.5" customHeight="1" x14ac:dyDescent="0.2">
      <c r="B2" s="8" t="s">
        <v>0</v>
      </c>
      <c r="C2" s="5"/>
    </row>
    <row r="3" spans="2:5" ht="28" thickBot="1" x14ac:dyDescent="0.25">
      <c r="B3" s="10" t="s">
        <v>37</v>
      </c>
      <c r="C3" s="5"/>
    </row>
    <row r="4" spans="2:5" ht="27" x14ac:dyDescent="0.2">
      <c r="B4" s="11" t="s">
        <v>38</v>
      </c>
      <c r="C4" s="5"/>
    </row>
    <row r="5" spans="2:5" x14ac:dyDescent="0.2">
      <c r="C5" s="5"/>
    </row>
    <row r="10" spans="2:5" x14ac:dyDescent="0.2">
      <c r="C10" s="5"/>
    </row>
    <row r="11" spans="2:5" x14ac:dyDescent="0.2">
      <c r="C11" s="5"/>
    </row>
    <row r="12" spans="2:5" x14ac:dyDescent="0.2">
      <c r="C12" s="5"/>
    </row>
    <row r="13" spans="2:5" x14ac:dyDescent="0.2">
      <c r="C13" s="5"/>
    </row>
    <row r="14" spans="2:5" ht="46.5" customHeight="1" x14ac:dyDescent="0.15">
      <c r="B14" s="9" t="s">
        <v>33</v>
      </c>
      <c r="C14" s="5"/>
    </row>
    <row r="15" spans="2:5" ht="33" customHeight="1" thickBot="1" x14ac:dyDescent="0.25">
      <c r="B15" s="2" t="s">
        <v>1</v>
      </c>
      <c r="C15" s="12" t="s">
        <v>39</v>
      </c>
      <c r="D15" s="12" t="s">
        <v>40</v>
      </c>
      <c r="E15" s="12" t="s">
        <v>41</v>
      </c>
    </row>
    <row r="16" spans="2:5" x14ac:dyDescent="0.2">
      <c r="B16" t="s">
        <v>4</v>
      </c>
      <c r="C16" s="5">
        <f>Income6[[#Totals],[見込み]]</f>
        <v>570000</v>
      </c>
      <c r="D16" s="5">
        <f>Income6[[#Totals],[実際]]</f>
        <v>550000</v>
      </c>
      <c r="E16" s="5">
        <f>Income6[[#Totals],[差額]]</f>
        <v>-20000</v>
      </c>
    </row>
    <row r="17" spans="2:5" x14ac:dyDescent="0.2">
      <c r="B17" t="s">
        <v>5</v>
      </c>
      <c r="C17" s="5">
        <f>Expense7[[#Totals],[見込み]]</f>
        <v>360300</v>
      </c>
      <c r="D17" s="5">
        <f>Expense7[[#Totals],[実際]]</f>
        <v>365500</v>
      </c>
      <c r="E17" s="5">
        <f>Expense7[[#Totals],[差額]]</f>
        <v>-5200</v>
      </c>
    </row>
    <row r="18" spans="2:5" x14ac:dyDescent="0.2">
      <c r="B18" t="s">
        <v>35</v>
      </c>
      <c r="C18" s="5">
        <f>C16-C17</f>
        <v>209700</v>
      </c>
      <c r="D18" s="5">
        <f>D16-D17</f>
        <v>184500</v>
      </c>
      <c r="E18" s="5">
        <f>SUBTOTAL(109,CashFlow5[差額])</f>
        <v>-25200</v>
      </c>
    </row>
    <row r="20" spans="2:5" ht="34" thickBot="1" x14ac:dyDescent="0.25">
      <c r="B20" s="3" t="s">
        <v>6</v>
      </c>
      <c r="C20" s="13" t="s">
        <v>42</v>
      </c>
      <c r="D20" s="13" t="s">
        <v>43</v>
      </c>
      <c r="E20" s="13" t="s">
        <v>44</v>
      </c>
    </row>
    <row r="21" spans="2:5" x14ac:dyDescent="0.2">
      <c r="B21" t="s">
        <v>7</v>
      </c>
      <c r="C21" s="5">
        <v>400000</v>
      </c>
      <c r="D21" s="5">
        <v>400000</v>
      </c>
      <c r="E21" s="5">
        <f>Income6[[#This Row],[実際]]-Income6[[#This Row],[見込み]]</f>
        <v>0</v>
      </c>
    </row>
    <row r="22" spans="2:5" x14ac:dyDescent="0.2">
      <c r="B22" t="s">
        <v>8</v>
      </c>
      <c r="C22" s="5">
        <v>140000</v>
      </c>
      <c r="D22" s="5">
        <v>150000</v>
      </c>
      <c r="E22" s="5">
        <f>Income6[[#This Row],[実際]]-Income6[[#This Row],[見込み]]</f>
        <v>10000</v>
      </c>
    </row>
    <row r="23" spans="2:5" ht="22.5" customHeight="1" x14ac:dyDescent="0.2">
      <c r="B23" t="s">
        <v>9</v>
      </c>
      <c r="C23" s="5">
        <v>30000</v>
      </c>
      <c r="D23" s="5">
        <v>0</v>
      </c>
      <c r="E23" s="5">
        <f>Income6[[#This Row],[実際]]-Income6[[#This Row],[見込み]]</f>
        <v>-30000</v>
      </c>
    </row>
    <row r="24" spans="2:5" x14ac:dyDescent="0.2">
      <c r="B24" t="s">
        <v>36</v>
      </c>
      <c r="C24" s="5">
        <f>SUBTOTAL(109,Income6[見込み])</f>
        <v>570000</v>
      </c>
      <c r="D24" s="5">
        <f>SUBTOTAL(109,Income6[実際])</f>
        <v>550000</v>
      </c>
      <c r="E24" s="5">
        <f>SUBTOTAL(109,Income6[差額])</f>
        <v>-20000</v>
      </c>
    </row>
    <row r="26" spans="2:5" ht="34" thickBot="1" x14ac:dyDescent="0.25">
      <c r="B26" s="4" t="s">
        <v>10</v>
      </c>
      <c r="C26" s="14" t="s">
        <v>45</v>
      </c>
      <c r="D26" s="14" t="s">
        <v>46</v>
      </c>
      <c r="E26" s="14" t="s">
        <v>47</v>
      </c>
    </row>
    <row r="27" spans="2:5" x14ac:dyDescent="0.2">
      <c r="B27" t="s">
        <v>11</v>
      </c>
      <c r="C27" s="5">
        <v>150000</v>
      </c>
      <c r="D27" s="5">
        <v>150000</v>
      </c>
      <c r="E27" s="5">
        <f>Expense7[[#This Row],[見込み]]-Expense7[[#This Row],[実際]]</f>
        <v>0</v>
      </c>
    </row>
    <row r="28" spans="2:5" x14ac:dyDescent="0.2">
      <c r="B28" t="s">
        <v>12</v>
      </c>
      <c r="C28" s="5">
        <v>25000</v>
      </c>
      <c r="D28" s="5">
        <v>28000</v>
      </c>
      <c r="E28" s="5">
        <f>Expense7[[#This Row],[見込み]]-Expense7[[#This Row],[実際]]</f>
        <v>-3000</v>
      </c>
    </row>
    <row r="29" spans="2:5" x14ac:dyDescent="0.2">
      <c r="B29" t="s">
        <v>13</v>
      </c>
      <c r="C29" s="5">
        <v>3800</v>
      </c>
      <c r="D29" s="5">
        <v>3800</v>
      </c>
      <c r="E29" s="5">
        <f>Expense7[[#This Row],[見込み]]-Expense7[[#This Row],[実際]]</f>
        <v>0</v>
      </c>
    </row>
    <row r="30" spans="2:5" x14ac:dyDescent="0.2">
      <c r="B30" t="s">
        <v>14</v>
      </c>
      <c r="C30" s="5">
        <v>6500</v>
      </c>
      <c r="D30" s="5">
        <v>7800</v>
      </c>
      <c r="E30" s="5">
        <f>Expense7[[#This Row],[見込み]]-Expense7[[#This Row],[実際]]</f>
        <v>-1300</v>
      </c>
    </row>
    <row r="31" spans="2:5" x14ac:dyDescent="0.2">
      <c r="B31" t="s">
        <v>15</v>
      </c>
      <c r="C31" s="5">
        <v>2500</v>
      </c>
      <c r="D31" s="5">
        <v>2100</v>
      </c>
      <c r="E31" s="5">
        <f>Expense7[[#This Row],[見込み]]-Expense7[[#This Row],[実際]]</f>
        <v>400</v>
      </c>
    </row>
    <row r="32" spans="2:5" x14ac:dyDescent="0.2">
      <c r="B32" t="s">
        <v>16</v>
      </c>
      <c r="C32" s="5">
        <v>7500</v>
      </c>
      <c r="D32" s="5">
        <v>8300</v>
      </c>
      <c r="E32" s="5">
        <f>Expense7[[#This Row],[見込み]]-Expense7[[#This Row],[実際]]</f>
        <v>-800</v>
      </c>
    </row>
    <row r="33" spans="2:5" x14ac:dyDescent="0.2">
      <c r="B33" t="s">
        <v>17</v>
      </c>
      <c r="C33" s="5">
        <v>6000</v>
      </c>
      <c r="D33" s="5">
        <v>6000</v>
      </c>
      <c r="E33" s="5">
        <f>Expense7[[#This Row],[見込み]]-Expense7[[#This Row],[実際]]</f>
        <v>0</v>
      </c>
    </row>
    <row r="34" spans="2:5" x14ac:dyDescent="0.2">
      <c r="B34" t="s">
        <v>18</v>
      </c>
      <c r="C34" s="5">
        <v>0</v>
      </c>
      <c r="D34" s="5">
        <v>6000</v>
      </c>
      <c r="E34" s="5">
        <f>Expense7[[#This Row],[見込み]]-Expense7[[#This Row],[実際]]</f>
        <v>-6000</v>
      </c>
    </row>
    <row r="35" spans="2:5" x14ac:dyDescent="0.2">
      <c r="B35" t="s">
        <v>19</v>
      </c>
      <c r="C35" s="5">
        <v>18000</v>
      </c>
      <c r="D35" s="5">
        <v>15000</v>
      </c>
      <c r="E35" s="5">
        <f>Expense7[[#This Row],[見込み]]-Expense7[[#This Row],[実際]]</f>
        <v>3000</v>
      </c>
    </row>
    <row r="36" spans="2:5" x14ac:dyDescent="0.2">
      <c r="B36" t="s">
        <v>20</v>
      </c>
      <c r="C36" s="5">
        <v>25000</v>
      </c>
      <c r="D36" s="5">
        <v>25000</v>
      </c>
      <c r="E36" s="5">
        <f>Expense7[[#This Row],[見込み]]-Expense7[[#This Row],[実際]]</f>
        <v>0</v>
      </c>
    </row>
    <row r="37" spans="2:5" x14ac:dyDescent="0.2">
      <c r="B37" t="s">
        <v>21</v>
      </c>
      <c r="C37" s="5">
        <v>7500</v>
      </c>
      <c r="D37" s="5">
        <v>8000</v>
      </c>
      <c r="E37" s="5">
        <f>Expense7[[#This Row],[見込み]]-Expense7[[#This Row],[実際]]</f>
        <v>-500</v>
      </c>
    </row>
    <row r="38" spans="2:5" x14ac:dyDescent="0.2">
      <c r="B38" t="s">
        <v>22</v>
      </c>
      <c r="C38" s="5">
        <v>28000</v>
      </c>
      <c r="D38" s="5">
        <v>26000</v>
      </c>
      <c r="E38" s="5">
        <f>Expense7[[#This Row],[見込み]]-Expense7[[#This Row],[実際]]</f>
        <v>2000</v>
      </c>
    </row>
    <row r="39" spans="2:5" x14ac:dyDescent="0.2">
      <c r="B39" t="s">
        <v>23</v>
      </c>
      <c r="C39" s="5">
        <v>7500</v>
      </c>
      <c r="D39" s="5">
        <v>6500</v>
      </c>
      <c r="E39" s="5">
        <f>Expense7[[#This Row],[見込み]]-Expense7[[#This Row],[実際]]</f>
        <v>1000</v>
      </c>
    </row>
    <row r="40" spans="2:5" x14ac:dyDescent="0.2">
      <c r="B40" t="s">
        <v>24</v>
      </c>
      <c r="C40" s="5">
        <v>25500</v>
      </c>
      <c r="D40" s="5">
        <v>25500</v>
      </c>
      <c r="E40" s="5">
        <f>Expense7[[#This Row],[見込み]]-Expense7[[#This Row],[実際]]</f>
        <v>0</v>
      </c>
    </row>
    <row r="41" spans="2:5" x14ac:dyDescent="0.2">
      <c r="B41" t="s">
        <v>25</v>
      </c>
      <c r="C41" s="5">
        <v>10000</v>
      </c>
      <c r="D41" s="5">
        <v>10000</v>
      </c>
      <c r="E41" s="5">
        <f>Expense7[[#This Row],[見込み]]-Expense7[[#This Row],[実際]]</f>
        <v>0</v>
      </c>
    </row>
    <row r="42" spans="2:5" x14ac:dyDescent="0.2">
      <c r="B42" t="s">
        <v>26</v>
      </c>
      <c r="C42" s="5">
        <v>0</v>
      </c>
      <c r="D42" s="5">
        <v>0</v>
      </c>
      <c r="E42" s="5">
        <f>Expense7[[#This Row],[見込み]]-Expense7[[#This Row],[実際]]</f>
        <v>0</v>
      </c>
    </row>
    <row r="43" spans="2:5" x14ac:dyDescent="0.2">
      <c r="B43" t="s">
        <v>27</v>
      </c>
      <c r="C43" s="5">
        <v>0</v>
      </c>
      <c r="D43" s="5">
        <v>0</v>
      </c>
      <c r="E43" s="5">
        <f>Expense7[[#This Row],[見込み]]-Expense7[[#This Row],[実際]]</f>
        <v>0</v>
      </c>
    </row>
    <row r="44" spans="2:5" x14ac:dyDescent="0.2">
      <c r="B44" t="s">
        <v>28</v>
      </c>
      <c r="C44" s="5">
        <v>15000</v>
      </c>
      <c r="D44" s="5">
        <v>15000</v>
      </c>
      <c r="E44" s="5">
        <f>Expense7[[#This Row],[見込み]]-Expense7[[#This Row],[実際]]</f>
        <v>0</v>
      </c>
    </row>
    <row r="45" spans="2:5" x14ac:dyDescent="0.2">
      <c r="B45" t="s">
        <v>29</v>
      </c>
      <c r="C45" s="5">
        <v>22500</v>
      </c>
      <c r="D45" s="5">
        <v>22500</v>
      </c>
      <c r="E45" s="5">
        <f>Expense7[[#This Row],[見込み]]-Expense7[[#This Row],[実際]]</f>
        <v>0</v>
      </c>
    </row>
    <row r="46" spans="2:5" x14ac:dyDescent="0.2">
      <c r="B46" t="s">
        <v>30</v>
      </c>
      <c r="C46" s="5">
        <v>0</v>
      </c>
      <c r="D46" s="5">
        <v>0</v>
      </c>
      <c r="E46" s="5">
        <f>Expense7[[#This Row],[見込み]]-Expense7[[#This Row],[実際]]</f>
        <v>0</v>
      </c>
    </row>
    <row r="47" spans="2:5" x14ac:dyDescent="0.2">
      <c r="B47" t="s">
        <v>34</v>
      </c>
      <c r="C47" s="5">
        <f>SUBTOTAL(109,Expense7[見込み])</f>
        <v>360300</v>
      </c>
      <c r="D47" s="5">
        <f>SUBTOTAL(109,Expense7[実際])</f>
        <v>365500</v>
      </c>
      <c r="E47" s="5">
        <f>SUBTOTAL(109,Expense7[差額])</f>
        <v>-5200</v>
      </c>
    </row>
  </sheetData>
  <phoneticPr fontId="19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35DB535-C656-0A40-9EA2-3ABB52FB874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E16:E17</xm:sqref>
        </x14:conditionalFormatting>
        <x14:conditionalFormatting xmlns:xm="http://schemas.microsoft.com/office/excel/2006/main">
          <x14:cfRule type="iconSet" priority="3" id="{05B7EB64-ED0A-5844-AF8F-01FB902827F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E21:E23</xm:sqref>
        </x14:conditionalFormatting>
        <x14:conditionalFormatting xmlns:xm="http://schemas.microsoft.com/office/excel/2006/main">
          <x14:cfRule type="iconSet" priority="2" id="{CCD062C9-0007-3143-A17E-3983C48BFD4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E27:E46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</sheetPr>
  <dimension ref="B2:D7"/>
  <sheetViews>
    <sheetView showGridLines="0" workbookViewId="0"/>
  </sheetViews>
  <sheetFormatPr baseColWidth="10" defaultColWidth="8.7109375" defaultRowHeight="17" x14ac:dyDescent="0.2"/>
  <cols>
    <col min="1" max="1" width="2.28515625" customWidth="1"/>
    <col min="2" max="2" width="15" customWidth="1"/>
    <col min="3" max="4" width="12.5703125" customWidth="1"/>
  </cols>
  <sheetData>
    <row r="2" spans="2:4" ht="40" x14ac:dyDescent="0.2">
      <c r="B2" s="1" t="s">
        <v>32</v>
      </c>
      <c r="C2" s="1"/>
      <c r="D2" s="1"/>
    </row>
    <row r="4" spans="2:4" x14ac:dyDescent="0.2">
      <c r="B4" s="6"/>
      <c r="C4" s="6" t="s">
        <v>2</v>
      </c>
      <c r="D4" s="6" t="s">
        <v>3</v>
      </c>
    </row>
    <row r="5" spans="2:4" x14ac:dyDescent="0.2">
      <c r="B5" s="6" t="s">
        <v>1</v>
      </c>
      <c r="C5" s="6">
        <f>CashFlow[[#Totals],[見込み]]</f>
        <v>209700</v>
      </c>
      <c r="D5" s="6">
        <f>CashFlow[[#Totals],[実際]]</f>
        <v>184500</v>
      </c>
    </row>
    <row r="6" spans="2:4" x14ac:dyDescent="0.2">
      <c r="B6" s="6" t="s">
        <v>6</v>
      </c>
      <c r="C6" s="6">
        <f>Income[[#Totals],[見込み]]</f>
        <v>570000</v>
      </c>
      <c r="D6" s="6">
        <f>Income[[#Totals],[実際]]</f>
        <v>550000</v>
      </c>
    </row>
    <row r="7" spans="2:4" x14ac:dyDescent="0.2">
      <c r="B7" s="6" t="s">
        <v>10</v>
      </c>
      <c r="C7" s="6">
        <f>Expense[[#Totals],[見込み]]</f>
        <v>360300</v>
      </c>
      <c r="D7" s="6">
        <f>Expense[[#Totals],[実際]]</f>
        <v>365500</v>
      </c>
    </row>
  </sheetData>
  <phoneticPr fontId="3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TM10000054</Templat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Jan</vt:lpstr>
      <vt:lpstr>Feb</vt:lpstr>
      <vt:lpstr>グラフ 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太介 長尾</dc:creator>
  <cp:lastModifiedBy>太介 長尾</cp:lastModifiedBy>
  <dcterms:created xsi:type="dcterms:W3CDTF">2014-12-15T22:25:13Z</dcterms:created>
  <dcterms:modified xsi:type="dcterms:W3CDTF">2025-02-11T09:44:28Z</dcterms:modified>
</cp:coreProperties>
</file>