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e\Documents\GitHub\campus-pride\sources\"/>
    </mc:Choice>
  </mc:AlternateContent>
  <xr:revisionPtr revIDLastSave="0" documentId="13_ncr:1_{3FF774DC-59A6-46A8-97C4-E57FA898BFFF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S23" i="1"/>
  <c r="O23" i="1"/>
  <c r="N29" i="1"/>
  <c r="O26" i="1" s="1"/>
  <c r="J29" i="1"/>
  <c r="K28" i="1" s="1"/>
  <c r="F29" i="1"/>
  <c r="G24" i="1" s="1"/>
  <c r="P25" i="1"/>
  <c r="R25" i="1"/>
  <c r="R29" i="1" s="1"/>
  <c r="P29" i="1"/>
  <c r="Q26" i="1" s="1"/>
  <c r="L29" i="1"/>
  <c r="M26" i="1" s="1"/>
  <c r="H29" i="1"/>
  <c r="I25" i="1" s="1"/>
  <c r="D29" i="1"/>
  <c r="E28" i="1" s="1"/>
  <c r="B29" i="1"/>
  <c r="C24" i="1" s="1"/>
  <c r="P21" i="1"/>
  <c r="Q18" i="1" s="1"/>
  <c r="L21" i="1"/>
  <c r="M15" i="1" s="1"/>
  <c r="H21" i="1"/>
  <c r="I17" i="1" s="1"/>
  <c r="D21" i="1"/>
  <c r="E19" i="1" s="1"/>
  <c r="B21" i="1"/>
  <c r="C15" i="1" s="1"/>
  <c r="F21" i="1"/>
  <c r="G15" i="1" s="1"/>
  <c r="J21" i="1"/>
  <c r="K17" i="1" s="1"/>
  <c r="N21" i="1"/>
  <c r="O19" i="1" s="1"/>
  <c r="R21" i="1"/>
  <c r="S19" i="1" s="1"/>
  <c r="P4" i="1"/>
  <c r="R4" i="1"/>
  <c r="R13" i="1"/>
  <c r="S12" i="1" s="1"/>
  <c r="N4" i="1"/>
  <c r="H4" i="1"/>
  <c r="L4" i="1"/>
  <c r="J13" i="1"/>
  <c r="K9" i="1" s="1"/>
  <c r="J4" i="1"/>
  <c r="B4" i="1"/>
  <c r="D4" i="1"/>
  <c r="F4" i="1"/>
  <c r="P13" i="1"/>
  <c r="Q10" i="1" s="1"/>
  <c r="L13" i="1"/>
  <c r="M12" i="1" s="1"/>
  <c r="H13" i="1"/>
  <c r="I12" i="1" s="1"/>
  <c r="N13" i="1"/>
  <c r="O7" i="1" s="1"/>
  <c r="F13" i="1"/>
  <c r="G6" i="1" s="1"/>
  <c r="D13" i="1"/>
  <c r="E6" i="1" s="1"/>
  <c r="B13" i="1"/>
  <c r="C9" i="1" s="1"/>
  <c r="O24" i="1" l="1"/>
  <c r="Q24" i="1"/>
  <c r="S24" i="1"/>
  <c r="S25" i="1"/>
  <c r="G28" i="1"/>
  <c r="S26" i="1"/>
  <c r="S27" i="1"/>
  <c r="S28" i="1"/>
  <c r="G23" i="1"/>
  <c r="Q25" i="1"/>
  <c r="Q28" i="1"/>
  <c r="Q27" i="1"/>
  <c r="O27" i="1"/>
  <c r="O28" i="1"/>
  <c r="O25" i="1"/>
  <c r="M27" i="1"/>
  <c r="M28" i="1"/>
  <c r="M23" i="1"/>
  <c r="M24" i="1"/>
  <c r="M25" i="1"/>
  <c r="K23" i="1"/>
  <c r="K24" i="1"/>
  <c r="K25" i="1"/>
  <c r="K26" i="1"/>
  <c r="K27" i="1"/>
  <c r="I26" i="1"/>
  <c r="I23" i="1"/>
  <c r="I27" i="1"/>
  <c r="I28" i="1"/>
  <c r="I24" i="1"/>
  <c r="E23" i="1"/>
  <c r="E24" i="1"/>
  <c r="E25" i="1"/>
  <c r="E26" i="1"/>
  <c r="E27" i="1"/>
  <c r="C27" i="1"/>
  <c r="C25" i="1"/>
  <c r="C26" i="1"/>
  <c r="C28" i="1"/>
  <c r="C23" i="1"/>
  <c r="G25" i="1"/>
  <c r="G27" i="1"/>
  <c r="G26" i="1"/>
  <c r="O20" i="1"/>
  <c r="C18" i="1"/>
  <c r="E16" i="1"/>
  <c r="K18" i="1"/>
  <c r="M16" i="1"/>
  <c r="K15" i="1"/>
  <c r="M19" i="1"/>
  <c r="K19" i="1"/>
  <c r="I15" i="1"/>
  <c r="M20" i="1"/>
  <c r="O15" i="1"/>
  <c r="I18" i="1"/>
  <c r="O16" i="1"/>
  <c r="E15" i="1"/>
  <c r="Q19" i="1"/>
  <c r="E20" i="1"/>
  <c r="C20" i="1"/>
  <c r="G17" i="1"/>
  <c r="Q15" i="1"/>
  <c r="M17" i="1"/>
  <c r="I19" i="1"/>
  <c r="G16" i="1"/>
  <c r="C19" i="1"/>
  <c r="G18" i="1"/>
  <c r="K20" i="1"/>
  <c r="Q20" i="1"/>
  <c r="M18" i="1"/>
  <c r="I20" i="1"/>
  <c r="G20" i="1"/>
  <c r="C16" i="1"/>
  <c r="O17" i="1"/>
  <c r="Q17" i="1"/>
  <c r="E17" i="1"/>
  <c r="G19" i="1"/>
  <c r="C17" i="1"/>
  <c r="K16" i="1"/>
  <c r="O18" i="1"/>
  <c r="Q16" i="1"/>
  <c r="I16" i="1"/>
  <c r="E18" i="1"/>
  <c r="S18" i="1"/>
  <c r="S17" i="1"/>
  <c r="S16" i="1"/>
  <c r="S15" i="1"/>
  <c r="S20" i="1"/>
  <c r="C10" i="1"/>
  <c r="C8" i="1"/>
  <c r="O8" i="1"/>
  <c r="O9" i="1"/>
  <c r="O10" i="1"/>
  <c r="O11" i="1"/>
  <c r="O12" i="1"/>
  <c r="O6" i="1"/>
  <c r="Q8" i="1"/>
  <c r="Q11" i="1"/>
  <c r="Q12" i="1"/>
  <c r="Q9" i="1"/>
  <c r="Q6" i="1"/>
  <c r="Q7" i="1"/>
  <c r="I10" i="1"/>
  <c r="I11" i="1"/>
  <c r="I6" i="1"/>
  <c r="I7" i="1"/>
  <c r="I8" i="1"/>
  <c r="I9" i="1"/>
  <c r="M6" i="1"/>
  <c r="M7" i="1"/>
  <c r="M8" i="1"/>
  <c r="M11" i="1"/>
  <c r="M9" i="1"/>
  <c r="M10" i="1"/>
  <c r="S8" i="1"/>
  <c r="S11" i="1"/>
  <c r="K10" i="1"/>
  <c r="K6" i="1"/>
  <c r="G7" i="1"/>
  <c r="G8" i="1"/>
  <c r="G11" i="1"/>
  <c r="G12" i="1"/>
  <c r="G9" i="1"/>
  <c r="G10" i="1"/>
  <c r="E12" i="1"/>
  <c r="E11" i="1"/>
  <c r="E10" i="1"/>
  <c r="E8" i="1"/>
  <c r="E9" i="1"/>
  <c r="E7" i="1"/>
  <c r="K7" i="1"/>
  <c r="K11" i="1"/>
  <c r="S9" i="1"/>
  <c r="K8" i="1"/>
  <c r="K12" i="1"/>
  <c r="S6" i="1"/>
  <c r="S10" i="1"/>
  <c r="S7" i="1"/>
  <c r="C7" i="1"/>
  <c r="C6" i="1"/>
  <c r="C12" i="1"/>
  <c r="C11" i="1"/>
  <c r="S29" i="1" l="1"/>
  <c r="C29" i="1"/>
  <c r="G29" i="1"/>
  <c r="O29" i="1"/>
  <c r="K29" i="1"/>
  <c r="Q29" i="1"/>
  <c r="M29" i="1"/>
  <c r="I29" i="1"/>
  <c r="E29" i="1"/>
  <c r="C21" i="1"/>
  <c r="E21" i="1"/>
  <c r="O21" i="1"/>
  <c r="G21" i="1"/>
  <c r="I21" i="1"/>
  <c r="K21" i="1"/>
  <c r="M21" i="1"/>
  <c r="S21" i="1"/>
  <c r="Q21" i="1"/>
  <c r="G13" i="1"/>
  <c r="C13" i="1"/>
  <c r="E13" i="1"/>
  <c r="O13" i="1"/>
  <c r="Q13" i="1"/>
  <c r="I13" i="1"/>
  <c r="M13" i="1"/>
  <c r="S13" i="1"/>
  <c r="K13" i="1"/>
</calcChain>
</file>

<file path=xl/sharedStrings.xml><?xml version="1.0" encoding="utf-8"?>
<sst xmlns="http://schemas.openxmlformats.org/spreadsheetml/2006/main" count="104" uniqueCount="47">
  <si>
    <t>What is your sexual orientation?</t>
  </si>
  <si>
    <t>Heterosexual</t>
  </si>
  <si>
    <t>Queer</t>
  </si>
  <si>
    <t>Decline to state</t>
  </si>
  <si>
    <t>Other</t>
  </si>
  <si>
    <t>Bisexual</t>
  </si>
  <si>
    <t>N</t>
  </si>
  <si>
    <t>%</t>
  </si>
  <si>
    <t>Total</t>
  </si>
  <si>
    <t>Gay/Lesbian</t>
  </si>
  <si>
    <t>Questioning/Unsure</t>
  </si>
  <si>
    <t xml:space="preserve">Methodological Notes: </t>
  </si>
  <si>
    <t>All UC Berkeley undergraduate students enrolled in the spring semesters were invited to participate (excluding those under 18 and limited enrollment/2nd degree students).</t>
  </si>
  <si>
    <t>Response Rate</t>
  </si>
  <si>
    <t>https://opa.berkeley.edu/2010-ucues-results-and-summary-part-2</t>
  </si>
  <si>
    <t>https://opa.berkeley.edu/2011-ucues-results-and-summary-part-2</t>
  </si>
  <si>
    <t>https://opa.berkeley.edu/2012-ucues-results-and-summary-part-2</t>
  </si>
  <si>
    <t>https://opa.berkeley.edu/campus-surveys/survey-results-reporting-analysis/uc-undergraduate-experience-survey-ucues/2014-1</t>
  </si>
  <si>
    <t>https://calviz.berkeley.edu/t/OPAP/views/UCUES2018Public/Background4?:linktarget=_self&amp;:embed=yes</t>
  </si>
  <si>
    <t>https://calviz.berkeley.edu/t/OPAP/views/UCUES2020Public/Background2?:linktarget=_self&amp;:embed=yes</t>
  </si>
  <si>
    <t>https://calviz.berkeley.edu/t/OPAP/views/UCUES2018Public/CampusClimate?:linktarget=_self&amp;:embed=yes</t>
  </si>
  <si>
    <t>Strongly disagree</t>
  </si>
  <si>
    <t>Disagree</t>
  </si>
  <si>
    <t>Somewhat disagree</t>
  </si>
  <si>
    <t>Somewhat agree</t>
  </si>
  <si>
    <t>Agree</t>
  </si>
  <si>
    <t>Strongly agree</t>
  </si>
  <si>
    <t>Background</t>
  </si>
  <si>
    <t>Campus Climate</t>
  </si>
  <si>
    <t>https://calviz.berkeley.edu/t/OPAP/views/UCUES2020Public/CampusClimate?:linktarget=_self&amp;:embed=yes</t>
  </si>
  <si>
    <t>https://opa.berkeley.edu/campus-surveys/survey-results-reporting-analysis/uc-undergraduate-experience-survey-ucues/2016-0</t>
  </si>
  <si>
    <t>https://opa.berkeley.edu/campus-surveys/survey-results-reporting-analysis/uc-undergraduate-experience-survey-ucues/2014-0</t>
  </si>
  <si>
    <t>https://opa.berkeley.edu/2012-ucues-results-and-summary-part-1</t>
  </si>
  <si>
    <t>https://opa.berkeley.edu/2011-ucues-results-and-summary-part-1</t>
  </si>
  <si>
    <t>https://opa.berkeley.edu/2010-ucues-results-and-summary-part-1</t>
  </si>
  <si>
    <t>https://opa.berkeley.edu/2008-ucues-results-and-summary-part-1</t>
  </si>
  <si>
    <t>https://opa.berkeley.edu/2009-ucues-results-and-summary-part-1-0</t>
  </si>
  <si>
    <t>Sources</t>
  </si>
  <si>
    <t>Students are respected here regardless of their sexual orientation. (2008 - 2012) Students of my sexual orientation are respected on this campus. (2014 - 2020)</t>
  </si>
  <si>
    <t xml:space="preserve">Contacted Office of Communications &amp; Public Affairs, generated by Beatriz Brando at the Office of Planning &amp; Analysis </t>
  </si>
  <si>
    <t xml:space="preserve">This data was sourced from student responses to the 2008-2020 UC Undergraduate Experiences Surveys (UCUES). </t>
  </si>
  <si>
    <t>Woman</t>
  </si>
  <si>
    <t>Man</t>
  </si>
  <si>
    <t>Transgender</t>
  </si>
  <si>
    <t>Genderqueer</t>
  </si>
  <si>
    <t>With which gender do you identify? What is your current gender identity? (2018 - 2020)</t>
  </si>
  <si>
    <t>Contacted Office of Communications &amp; Public Affairs; https://opa.berkeley.edu/campus-surveys/survey-results-reporting-analysis/uc-undergraduate-experience-survey-ucues/2016-1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</si>
</sst>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3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164" fontId="2" fillId="0" borderId="1" xfId="1" applyNumberFormat="1" applyFont="1" applyBorder="1"/>
    <xf numFmtId="0" fontId="0" fillId="0" borderId="0" xfId="0" applyBorder="1"/>
    <xf numFmtId="0" fontId="2" fillId="0" borderId="0" xfId="0" applyFont="1"/>
    <xf numFmtId="0" fontId="0" fillId="0" borderId="4" xfId="0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" applyNumberFormat="1" applyFont="1" applyFill="1" applyBorder="1"/>
    <xf numFmtId="3" fontId="0" fillId="2" borderId="1" xfId="0" applyNumberFormat="1" applyFill="1" applyBorder="1"/>
    <xf numFmtId="3" fontId="2" fillId="2" borderId="1" xfId="0" applyNumberFormat="1" applyFont="1" applyFill="1" applyBorder="1"/>
    <xf numFmtId="164" fontId="2" fillId="2" borderId="1" xfId="1" applyNumberFormat="1" applyFont="1" applyFill="1" applyBorder="1"/>
    <xf numFmtId="0" fontId="0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3" fillId="0" borderId="1" xfId="0" applyFont="1" applyBorder="1"/>
    <xf numFmtId="164" fontId="3" fillId="0" borderId="1" xfId="1" applyNumberFormat="1" applyFont="1" applyBorder="1"/>
    <xf numFmtId="0" fontId="3" fillId="2" borderId="1" xfId="0" applyFont="1" applyFill="1" applyBorder="1"/>
    <xf numFmtId="164" fontId="3" fillId="2" borderId="1" xfId="1" applyNumberFormat="1" applyFont="1" applyFill="1" applyBorder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0" fillId="2" borderId="2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/>
    </xf>
    <xf numFmtId="9" fontId="0" fillId="0" borderId="2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3" fontId="3" fillId="2" borderId="1" xfId="0" applyNumberFormat="1" applyFont="1" applyFill="1" applyBorder="1"/>
    <xf numFmtId="164" fontId="1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40"/>
  <sheetViews>
    <sheetView tabSelected="1" topLeftCell="A2" zoomScale="145" zoomScaleNormal="145" workbookViewId="0">
      <selection activeCell="S18" sqref="S18"/>
    </sheetView>
  </sheetViews>
  <sheetFormatPr defaultRowHeight="14.5" x14ac:dyDescent="0.35"/>
  <cols>
    <col min="1" max="1" width="21" customWidth="1"/>
    <col min="4" max="4" width="9.1796875" style="8"/>
    <col min="5" max="5" width="9.7265625" customWidth="1"/>
    <col min="6" max="6" width="9.26953125" bestFit="1" customWidth="1"/>
    <col min="19" max="19" width="10.81640625" bestFit="1" customWidth="1"/>
  </cols>
  <sheetData>
    <row r="3" spans="1:19" x14ac:dyDescent="0.35">
      <c r="A3" s="10"/>
      <c r="B3" s="27">
        <v>2008</v>
      </c>
      <c r="C3" s="28"/>
      <c r="D3" s="29">
        <v>2009</v>
      </c>
      <c r="E3" s="30"/>
      <c r="F3" s="27">
        <v>2010</v>
      </c>
      <c r="G3" s="28"/>
      <c r="H3" s="29">
        <v>2011</v>
      </c>
      <c r="I3" s="30"/>
      <c r="J3" s="27">
        <v>2012</v>
      </c>
      <c r="K3" s="28"/>
      <c r="L3" s="29">
        <v>2014</v>
      </c>
      <c r="M3" s="30"/>
      <c r="N3" s="27">
        <v>2016</v>
      </c>
      <c r="O3" s="28"/>
      <c r="P3" s="29">
        <v>2018</v>
      </c>
      <c r="Q3" s="30"/>
      <c r="R3" s="27">
        <v>2020</v>
      </c>
      <c r="S3" s="28"/>
    </row>
    <row r="4" spans="1:19" s="17" customFormat="1" x14ac:dyDescent="0.35">
      <c r="A4" s="18" t="s">
        <v>13</v>
      </c>
      <c r="B4" s="33">
        <f>11833/23904</f>
        <v>0.49502175368139223</v>
      </c>
      <c r="C4" s="34"/>
      <c r="D4" s="31">
        <f>9016/24379</f>
        <v>0.36982649001189549</v>
      </c>
      <c r="E4" s="32"/>
      <c r="F4" s="33">
        <f>11203/24967</f>
        <v>0.44871230023631192</v>
      </c>
      <c r="G4" s="34"/>
      <c r="H4" s="31">
        <f>6982/23656</f>
        <v>0.29514710855596887</v>
      </c>
      <c r="I4" s="32"/>
      <c r="J4" s="33">
        <f>8209/25203</f>
        <v>0.32571519263579735</v>
      </c>
      <c r="K4" s="34"/>
      <c r="L4" s="31">
        <f>8019/25402</f>
        <v>0.31568380442484845</v>
      </c>
      <c r="M4" s="32"/>
      <c r="N4" s="33">
        <f>7515/26027</f>
        <v>0.28873861758942637</v>
      </c>
      <c r="O4" s="34"/>
      <c r="P4" s="31">
        <f>9944/28918</f>
        <v>0.34386887059962651</v>
      </c>
      <c r="Q4" s="32"/>
      <c r="R4" s="33">
        <f>11390/29459</f>
        <v>0.38663905767337658</v>
      </c>
      <c r="S4" s="34"/>
    </row>
    <row r="5" spans="1:19" x14ac:dyDescent="0.35">
      <c r="A5" s="9" t="s">
        <v>0</v>
      </c>
      <c r="B5" s="5" t="s">
        <v>6</v>
      </c>
      <c r="C5" s="5" t="s">
        <v>7</v>
      </c>
      <c r="D5" s="11" t="s">
        <v>6</v>
      </c>
      <c r="E5" s="11" t="s">
        <v>7</v>
      </c>
      <c r="F5" s="5" t="s">
        <v>6</v>
      </c>
      <c r="G5" s="5" t="s">
        <v>7</v>
      </c>
      <c r="H5" s="11" t="s">
        <v>6</v>
      </c>
      <c r="I5" s="11" t="s">
        <v>7</v>
      </c>
      <c r="J5" s="5" t="s">
        <v>6</v>
      </c>
      <c r="K5" s="5" t="s">
        <v>7</v>
      </c>
      <c r="L5" s="11" t="s">
        <v>6</v>
      </c>
      <c r="M5" s="11" t="s">
        <v>7</v>
      </c>
      <c r="N5" s="5" t="s">
        <v>6</v>
      </c>
      <c r="O5" s="5" t="s">
        <v>7</v>
      </c>
      <c r="P5" s="11" t="s">
        <v>6</v>
      </c>
      <c r="Q5" s="11" t="s">
        <v>7</v>
      </c>
      <c r="R5" s="5" t="s">
        <v>6</v>
      </c>
      <c r="S5" s="5" t="s">
        <v>7</v>
      </c>
    </row>
    <row r="6" spans="1:19" x14ac:dyDescent="0.35">
      <c r="A6" s="1" t="s">
        <v>5</v>
      </c>
      <c r="B6" s="1">
        <v>320</v>
      </c>
      <c r="C6" s="2">
        <f t="shared" ref="C6:C12" si="0">B6/B$13</f>
        <v>2.7894002789400279E-2</v>
      </c>
      <c r="D6" s="12">
        <v>243</v>
      </c>
      <c r="E6" s="13">
        <f t="shared" ref="E6:E12" si="1">D6/D$13</f>
        <v>2.7921406411582212E-2</v>
      </c>
      <c r="F6" s="1">
        <v>315</v>
      </c>
      <c r="G6" s="2">
        <f t="shared" ref="G6:G12" si="2">F6/F$13</f>
        <v>2.8034887860448558E-2</v>
      </c>
      <c r="H6" s="12">
        <v>214</v>
      </c>
      <c r="I6" s="13">
        <f t="shared" ref="I6:I12" si="3">H6/H$13</f>
        <v>3.0628309718047805E-2</v>
      </c>
      <c r="J6" s="1">
        <v>297</v>
      </c>
      <c r="K6" s="2">
        <f t="shared" ref="K6:K12" si="4">J6/J$13</f>
        <v>3.6175395858708895E-2</v>
      </c>
      <c r="L6" s="12">
        <v>358</v>
      </c>
      <c r="M6" s="13">
        <f t="shared" ref="M6:M12" si="5">L6/L$13</f>
        <v>4.2782026768642449E-2</v>
      </c>
      <c r="N6" s="1">
        <v>499</v>
      </c>
      <c r="O6" s="2">
        <f t="shared" ref="O6:O12" si="6">N6/N$13</f>
        <v>6.610147039342959E-2</v>
      </c>
      <c r="P6" s="12">
        <v>688</v>
      </c>
      <c r="Q6" s="13">
        <f t="shared" ref="Q6:Q12" si="7">P6/P$13</f>
        <v>6.9382815651472363E-2</v>
      </c>
      <c r="R6" s="1">
        <v>1099</v>
      </c>
      <c r="S6" s="2">
        <f t="shared" ref="S6:S12" si="8">R6/R$13</f>
        <v>9.5069204152249134E-2</v>
      </c>
    </row>
    <row r="7" spans="1:19" x14ac:dyDescent="0.35">
      <c r="A7" s="1" t="s">
        <v>9</v>
      </c>
      <c r="B7" s="1">
        <v>242</v>
      </c>
      <c r="C7" s="2">
        <f t="shared" si="0"/>
        <v>2.109483960948396E-2</v>
      </c>
      <c r="D7" s="12">
        <v>199</v>
      </c>
      <c r="E7" s="13">
        <f t="shared" si="1"/>
        <v>2.2865678501666091E-2</v>
      </c>
      <c r="F7" s="1">
        <v>286</v>
      </c>
      <c r="G7" s="2">
        <f t="shared" si="2"/>
        <v>2.5453898184407263E-2</v>
      </c>
      <c r="H7" s="12">
        <v>179</v>
      </c>
      <c r="I7" s="13">
        <f t="shared" si="3"/>
        <v>2.5619006726778304E-2</v>
      </c>
      <c r="J7" s="1">
        <v>227</v>
      </c>
      <c r="K7" s="2">
        <f t="shared" si="4"/>
        <v>2.7649208282582216E-2</v>
      </c>
      <c r="L7" s="12">
        <v>257</v>
      </c>
      <c r="M7" s="13">
        <f t="shared" si="5"/>
        <v>3.071223709369025E-2</v>
      </c>
      <c r="N7" s="1">
        <v>326</v>
      </c>
      <c r="O7" s="2">
        <f t="shared" si="6"/>
        <v>4.3184527752020134E-2</v>
      </c>
      <c r="P7" s="12">
        <v>404</v>
      </c>
      <c r="Q7" s="13">
        <f t="shared" si="7"/>
        <v>4.0742234772085516E-2</v>
      </c>
      <c r="R7" s="1">
        <v>454</v>
      </c>
      <c r="S7" s="2">
        <f t="shared" si="8"/>
        <v>3.9273356401384081E-2</v>
      </c>
    </row>
    <row r="8" spans="1:19" x14ac:dyDescent="0.35">
      <c r="A8" s="1" t="s">
        <v>1</v>
      </c>
      <c r="B8" s="3">
        <v>9929</v>
      </c>
      <c r="C8" s="2">
        <f t="shared" si="0"/>
        <v>0.86549860529986056</v>
      </c>
      <c r="D8" s="14">
        <v>7507</v>
      </c>
      <c r="E8" s="13">
        <f t="shared" si="1"/>
        <v>0.86257612317591636</v>
      </c>
      <c r="F8" s="1">
        <v>9598</v>
      </c>
      <c r="G8" s="2">
        <f t="shared" si="2"/>
        <v>0.85421858312566745</v>
      </c>
      <c r="H8" s="35">
        <v>5955</v>
      </c>
      <c r="I8" s="36">
        <f t="shared" si="3"/>
        <v>0.85229712322885354</v>
      </c>
      <c r="J8" s="3">
        <v>7094</v>
      </c>
      <c r="K8" s="2">
        <f t="shared" si="4"/>
        <v>0.86406820950060903</v>
      </c>
      <c r="L8" s="14">
        <v>6839</v>
      </c>
      <c r="M8" s="13">
        <f t="shared" si="5"/>
        <v>0.8172801147227533</v>
      </c>
      <c r="N8" s="3">
        <v>6446</v>
      </c>
      <c r="O8" s="2">
        <f t="shared" si="6"/>
        <v>0.85388793217644721</v>
      </c>
      <c r="P8" s="14">
        <v>8126</v>
      </c>
      <c r="Q8" s="13">
        <f t="shared" si="7"/>
        <v>0.81948366276724482</v>
      </c>
      <c r="R8" s="3">
        <v>9160</v>
      </c>
      <c r="S8" s="2">
        <f t="shared" si="8"/>
        <v>0.79238754325259519</v>
      </c>
    </row>
    <row r="9" spans="1:19" x14ac:dyDescent="0.35">
      <c r="A9" s="1" t="s">
        <v>10</v>
      </c>
      <c r="B9" s="1">
        <v>160</v>
      </c>
      <c r="C9" s="2">
        <f t="shared" si="0"/>
        <v>1.3947001394700139E-2</v>
      </c>
      <c r="D9" s="12">
        <v>131</v>
      </c>
      <c r="E9" s="13">
        <f t="shared" si="1"/>
        <v>1.5052280822704815E-2</v>
      </c>
      <c r="F9" s="1">
        <v>147</v>
      </c>
      <c r="G9" s="2">
        <f t="shared" si="2"/>
        <v>1.3082947668209327E-2</v>
      </c>
      <c r="H9" s="12">
        <v>95</v>
      </c>
      <c r="I9" s="13">
        <f t="shared" si="3"/>
        <v>1.3596679547731501E-2</v>
      </c>
      <c r="J9" s="1">
        <v>111</v>
      </c>
      <c r="K9" s="2">
        <f t="shared" si="4"/>
        <v>1.3520097442143728E-2</v>
      </c>
      <c r="L9" s="12">
        <v>134</v>
      </c>
      <c r="M9" s="13">
        <f t="shared" si="5"/>
        <v>1.6013384321223709E-2</v>
      </c>
      <c r="N9" s="21">
        <v>0</v>
      </c>
      <c r="O9" s="22">
        <f t="shared" si="6"/>
        <v>0</v>
      </c>
      <c r="P9" s="12">
        <v>282</v>
      </c>
      <c r="Q9" s="13">
        <f t="shared" si="7"/>
        <v>2.843888664784187E-2</v>
      </c>
      <c r="R9" s="1">
        <v>378</v>
      </c>
      <c r="S9" s="2">
        <f t="shared" si="8"/>
        <v>3.2698961937716264E-2</v>
      </c>
    </row>
    <row r="10" spans="1:19" x14ac:dyDescent="0.35">
      <c r="A10" s="1" t="s">
        <v>2</v>
      </c>
      <c r="B10" s="1">
        <v>67</v>
      </c>
      <c r="C10" s="2">
        <f t="shared" si="0"/>
        <v>5.840306834030683E-3</v>
      </c>
      <c r="D10" s="12">
        <v>63</v>
      </c>
      <c r="E10" s="13">
        <f t="shared" si="1"/>
        <v>7.2388831437435368E-3</v>
      </c>
      <c r="F10" s="1">
        <v>87</v>
      </c>
      <c r="G10" s="2">
        <f t="shared" si="2"/>
        <v>7.7429690281238875E-3</v>
      </c>
      <c r="H10" s="12">
        <v>67</v>
      </c>
      <c r="I10" s="13">
        <f t="shared" si="3"/>
        <v>9.5892371547159003E-3</v>
      </c>
      <c r="J10" s="1">
        <v>1</v>
      </c>
      <c r="K10" s="2">
        <f t="shared" si="4"/>
        <v>1.218026796589525E-4</v>
      </c>
      <c r="L10" s="12">
        <v>125</v>
      </c>
      <c r="M10" s="13">
        <f t="shared" si="5"/>
        <v>1.4937858508604206E-2</v>
      </c>
      <c r="N10" s="21">
        <v>0</v>
      </c>
      <c r="O10" s="22">
        <f t="shared" si="6"/>
        <v>0</v>
      </c>
      <c r="P10" s="12">
        <v>262</v>
      </c>
      <c r="Q10" s="13">
        <f t="shared" si="7"/>
        <v>2.6421944332392092E-2</v>
      </c>
      <c r="R10" s="1">
        <v>305</v>
      </c>
      <c r="S10" s="2">
        <f t="shared" si="8"/>
        <v>2.6384083044982697E-2</v>
      </c>
    </row>
    <row r="11" spans="1:19" x14ac:dyDescent="0.35">
      <c r="A11" s="1" t="s">
        <v>3</v>
      </c>
      <c r="B11" s="1">
        <v>568</v>
      </c>
      <c r="C11" s="2">
        <f t="shared" si="0"/>
        <v>4.9511854951185492E-2</v>
      </c>
      <c r="D11" s="12">
        <v>440</v>
      </c>
      <c r="E11" s="13">
        <f t="shared" si="1"/>
        <v>5.0557279099161211E-2</v>
      </c>
      <c r="F11" s="1">
        <v>621</v>
      </c>
      <c r="G11" s="2">
        <f t="shared" si="2"/>
        <v>5.5268778924884299E-2</v>
      </c>
      <c r="H11" s="12">
        <v>399</v>
      </c>
      <c r="I11" s="13">
        <f t="shared" si="3"/>
        <v>5.7106054100472307E-2</v>
      </c>
      <c r="J11" s="1">
        <v>388</v>
      </c>
      <c r="K11" s="2">
        <f t="shared" si="4"/>
        <v>4.7259439707673566E-2</v>
      </c>
      <c r="L11" s="12">
        <v>536</v>
      </c>
      <c r="M11" s="13">
        <f t="shared" si="5"/>
        <v>6.4053537284894838E-2</v>
      </c>
      <c r="N11" s="21">
        <v>0</v>
      </c>
      <c r="O11" s="22">
        <f t="shared" si="6"/>
        <v>0</v>
      </c>
      <c r="P11" s="23">
        <v>0</v>
      </c>
      <c r="Q11" s="24">
        <f t="shared" si="7"/>
        <v>0</v>
      </c>
      <c r="R11" s="21">
        <v>0</v>
      </c>
      <c r="S11" s="22">
        <f t="shared" si="8"/>
        <v>0</v>
      </c>
    </row>
    <row r="12" spans="1:19" x14ac:dyDescent="0.35">
      <c r="A12" s="1" t="s">
        <v>4</v>
      </c>
      <c r="B12" s="1">
        <v>186</v>
      </c>
      <c r="C12" s="2">
        <f t="shared" si="0"/>
        <v>1.6213389121338913E-2</v>
      </c>
      <c r="D12" s="12">
        <v>120</v>
      </c>
      <c r="E12" s="13">
        <f t="shared" si="1"/>
        <v>1.3788348845225784E-2</v>
      </c>
      <c r="F12" s="1">
        <v>182</v>
      </c>
      <c r="G12" s="2">
        <f t="shared" si="2"/>
        <v>1.6197935208259167E-2</v>
      </c>
      <c r="H12" s="12">
        <v>78</v>
      </c>
      <c r="I12" s="13">
        <f t="shared" si="3"/>
        <v>1.11635895234006E-2</v>
      </c>
      <c r="J12" s="1">
        <v>92</v>
      </c>
      <c r="K12" s="2">
        <f t="shared" si="4"/>
        <v>1.1205846528623629E-2</v>
      </c>
      <c r="L12" s="12">
        <v>119</v>
      </c>
      <c r="M12" s="13">
        <f t="shared" si="5"/>
        <v>1.4220841300191205E-2</v>
      </c>
      <c r="N12" s="1">
        <v>278</v>
      </c>
      <c r="O12" s="2">
        <f t="shared" si="6"/>
        <v>3.6826069678103063E-2</v>
      </c>
      <c r="P12" s="12">
        <v>154</v>
      </c>
      <c r="Q12" s="13">
        <f t="shared" si="7"/>
        <v>1.5530455828963292E-2</v>
      </c>
      <c r="R12" s="1">
        <v>164</v>
      </c>
      <c r="S12" s="2">
        <f t="shared" si="8"/>
        <v>1.4186851211072665E-2</v>
      </c>
    </row>
    <row r="13" spans="1:19" x14ac:dyDescent="0.35">
      <c r="A13" s="4" t="s">
        <v>8</v>
      </c>
      <c r="B13" s="6">
        <f t="shared" ref="B13:S13" si="9">SUM(B6:B12)</f>
        <v>11472</v>
      </c>
      <c r="C13" s="7">
        <f t="shared" si="9"/>
        <v>1</v>
      </c>
      <c r="D13" s="15">
        <f t="shared" si="9"/>
        <v>8703</v>
      </c>
      <c r="E13" s="16">
        <f t="shared" si="9"/>
        <v>1</v>
      </c>
      <c r="F13" s="6">
        <f t="shared" si="9"/>
        <v>11236</v>
      </c>
      <c r="G13" s="7">
        <f t="shared" si="9"/>
        <v>0.99999999999999989</v>
      </c>
      <c r="H13" s="15">
        <f t="shared" si="9"/>
        <v>6987</v>
      </c>
      <c r="I13" s="16">
        <f t="shared" si="9"/>
        <v>1</v>
      </c>
      <c r="J13" s="6">
        <f t="shared" si="9"/>
        <v>8210</v>
      </c>
      <c r="K13" s="7">
        <f t="shared" si="9"/>
        <v>1</v>
      </c>
      <c r="L13" s="15">
        <f t="shared" si="9"/>
        <v>8368</v>
      </c>
      <c r="M13" s="16">
        <f t="shared" si="9"/>
        <v>0.99999999999999989</v>
      </c>
      <c r="N13" s="6">
        <f t="shared" si="9"/>
        <v>7549</v>
      </c>
      <c r="O13" s="7">
        <f t="shared" si="9"/>
        <v>1</v>
      </c>
      <c r="P13" s="15">
        <f t="shared" si="9"/>
        <v>9916</v>
      </c>
      <c r="Q13" s="16">
        <f t="shared" si="9"/>
        <v>1</v>
      </c>
      <c r="R13" s="6">
        <f t="shared" si="9"/>
        <v>11560</v>
      </c>
      <c r="S13" s="7">
        <f t="shared" si="9"/>
        <v>1.0000000000000002</v>
      </c>
    </row>
    <row r="14" spans="1:19" x14ac:dyDescent="0.35">
      <c r="A14" s="4" t="s">
        <v>38</v>
      </c>
      <c r="B14" s="5" t="s">
        <v>6</v>
      </c>
      <c r="C14" s="5" t="s">
        <v>7</v>
      </c>
      <c r="D14" s="11" t="s">
        <v>6</v>
      </c>
      <c r="E14" s="11" t="s">
        <v>7</v>
      </c>
      <c r="F14" s="5" t="s">
        <v>6</v>
      </c>
      <c r="G14" s="5" t="s">
        <v>7</v>
      </c>
      <c r="H14" s="11" t="s">
        <v>6</v>
      </c>
      <c r="I14" s="11" t="s">
        <v>7</v>
      </c>
      <c r="J14" s="5" t="s">
        <v>6</v>
      </c>
      <c r="K14" s="5" t="s">
        <v>7</v>
      </c>
      <c r="L14" s="11" t="s">
        <v>6</v>
      </c>
      <c r="M14" s="11" t="s">
        <v>7</v>
      </c>
      <c r="N14" s="5" t="s">
        <v>6</v>
      </c>
      <c r="O14" s="5" t="s">
        <v>7</v>
      </c>
      <c r="P14" s="11" t="s">
        <v>6</v>
      </c>
      <c r="Q14" s="11" t="s">
        <v>7</v>
      </c>
      <c r="R14" s="5" t="s">
        <v>6</v>
      </c>
      <c r="S14" s="5" t="s">
        <v>7</v>
      </c>
    </row>
    <row r="15" spans="1:19" x14ac:dyDescent="0.35">
      <c r="A15" s="1" t="s">
        <v>21</v>
      </c>
      <c r="B15" s="1">
        <v>150</v>
      </c>
      <c r="C15" s="2">
        <f t="shared" ref="C15:C19" si="10">B15/B$21</f>
        <v>1.2951131065446382E-2</v>
      </c>
      <c r="D15" s="12">
        <v>106</v>
      </c>
      <c r="E15" s="13">
        <f>D15/D$21</f>
        <v>1.2037247331364978E-2</v>
      </c>
      <c r="F15" s="1">
        <v>133</v>
      </c>
      <c r="G15" s="2">
        <f t="shared" ref="G15:G19" si="11">F15/F$21</f>
        <v>1.1704655460705799E-2</v>
      </c>
      <c r="H15" s="12">
        <v>84</v>
      </c>
      <c r="I15" s="13">
        <f>H15/H$21</f>
        <v>1.1901388495324454E-2</v>
      </c>
      <c r="J15" s="1">
        <v>80</v>
      </c>
      <c r="K15" s="2">
        <f t="shared" ref="K15:K19" si="12">J15/J$21</f>
        <v>9.1397235233634175E-3</v>
      </c>
      <c r="L15" s="12">
        <v>53</v>
      </c>
      <c r="M15" s="13">
        <f>L15/L$21</f>
        <v>6.0316376465232727E-3</v>
      </c>
      <c r="N15" s="1">
        <v>114</v>
      </c>
      <c r="O15" s="2">
        <f t="shared" ref="O15:O19" si="13">N15/N$21</f>
        <v>1.4408493427704751E-2</v>
      </c>
      <c r="P15" s="12">
        <v>129</v>
      </c>
      <c r="Q15" s="13">
        <f>P15/P$21</f>
        <v>1.2092238470191226E-2</v>
      </c>
      <c r="R15" s="1">
        <v>156</v>
      </c>
      <c r="S15" s="2">
        <f t="shared" ref="S15:S19" si="14">R15/R$21</f>
        <v>1.2842677204247963E-2</v>
      </c>
    </row>
    <row r="16" spans="1:19" x14ac:dyDescent="0.35">
      <c r="A16" s="1" t="s">
        <v>22</v>
      </c>
      <c r="B16" s="1">
        <v>284</v>
      </c>
      <c r="C16" s="2">
        <f t="shared" si="10"/>
        <v>2.4520808150578485E-2</v>
      </c>
      <c r="D16" s="12">
        <v>198</v>
      </c>
      <c r="E16" s="13">
        <f t="shared" ref="E16:E20" si="15">D16/D$21</f>
        <v>2.2484669543493072E-2</v>
      </c>
      <c r="F16" s="1">
        <v>307</v>
      </c>
      <c r="G16" s="2">
        <f t="shared" si="11"/>
        <v>2.701751298072692E-2</v>
      </c>
      <c r="H16" s="12">
        <v>149</v>
      </c>
      <c r="I16" s="13">
        <f t="shared" ref="I16:I20" si="16">H16/H$21</f>
        <v>2.1110796259563615E-2</v>
      </c>
      <c r="J16" s="1">
        <v>194</v>
      </c>
      <c r="K16" s="2">
        <f t="shared" si="12"/>
        <v>2.2163829544156289E-2</v>
      </c>
      <c r="L16" s="12">
        <v>91</v>
      </c>
      <c r="M16" s="13">
        <f t="shared" ref="M16:M20" si="17">L16/L$21</f>
        <v>1.0356208034596564E-2</v>
      </c>
      <c r="N16" s="1">
        <v>134</v>
      </c>
      <c r="O16" s="2">
        <f t="shared" si="13"/>
        <v>1.6936299292214359E-2</v>
      </c>
      <c r="P16" s="12">
        <v>172</v>
      </c>
      <c r="Q16" s="13">
        <f t="shared" ref="Q16:Q20" si="18">P16/P$21</f>
        <v>1.6122984626921636E-2</v>
      </c>
      <c r="R16" s="1">
        <v>146</v>
      </c>
      <c r="S16" s="2">
        <f t="shared" si="14"/>
        <v>1.2019428665514118E-2</v>
      </c>
    </row>
    <row r="17" spans="1:19" x14ac:dyDescent="0.35">
      <c r="A17" s="1" t="s">
        <v>23</v>
      </c>
      <c r="B17" s="1">
        <v>800</v>
      </c>
      <c r="C17" s="2">
        <f t="shared" si="10"/>
        <v>6.9072699015714042E-2</v>
      </c>
      <c r="D17" s="12">
        <v>586</v>
      </c>
      <c r="E17" s="13">
        <f t="shared" si="15"/>
        <v>6.6545537133772426E-2</v>
      </c>
      <c r="F17" s="1">
        <v>798</v>
      </c>
      <c r="G17" s="2">
        <f t="shared" si="11"/>
        <v>7.0227932764234793E-2</v>
      </c>
      <c r="H17" s="12">
        <v>497</v>
      </c>
      <c r="I17" s="13">
        <f t="shared" si="16"/>
        <v>7.0416548597336356E-2</v>
      </c>
      <c r="J17" s="1">
        <v>541</v>
      </c>
      <c r="K17" s="2">
        <f t="shared" si="12"/>
        <v>6.1807380326745119E-2</v>
      </c>
      <c r="L17" s="12">
        <v>229</v>
      </c>
      <c r="M17" s="13">
        <f t="shared" si="17"/>
        <v>2.6061226812336406E-2</v>
      </c>
      <c r="N17" s="1">
        <v>315</v>
      </c>
      <c r="O17" s="2">
        <f t="shared" si="13"/>
        <v>3.981294236602629E-2</v>
      </c>
      <c r="P17" s="12">
        <v>431</v>
      </c>
      <c r="Q17" s="13">
        <f t="shared" si="18"/>
        <v>4.0401199850018749E-2</v>
      </c>
      <c r="R17" s="1">
        <v>389</v>
      </c>
      <c r="S17" s="2">
        <f t="shared" si="14"/>
        <v>3.2024368156746523E-2</v>
      </c>
    </row>
    <row r="18" spans="1:19" x14ac:dyDescent="0.35">
      <c r="A18" s="1" t="s">
        <v>24</v>
      </c>
      <c r="B18" s="1">
        <v>2661</v>
      </c>
      <c r="C18" s="2">
        <f t="shared" si="10"/>
        <v>0.22975306510101881</v>
      </c>
      <c r="D18" s="12">
        <v>1896</v>
      </c>
      <c r="E18" s="13">
        <f t="shared" si="15"/>
        <v>0.21530774471950942</v>
      </c>
      <c r="F18" s="1">
        <v>2674</v>
      </c>
      <c r="G18" s="2">
        <f t="shared" si="11"/>
        <v>0.23532517820997975</v>
      </c>
      <c r="H18" s="12">
        <v>1747</v>
      </c>
      <c r="I18" s="13">
        <f t="shared" si="16"/>
        <v>0.24752054406347407</v>
      </c>
      <c r="J18" s="1">
        <v>1803</v>
      </c>
      <c r="K18" s="2">
        <f t="shared" si="12"/>
        <v>0.20598651890780303</v>
      </c>
      <c r="L18" s="12">
        <v>1027</v>
      </c>
      <c r="M18" s="13">
        <f t="shared" si="17"/>
        <v>0.11687720496187549</v>
      </c>
      <c r="N18" s="1">
        <v>1133</v>
      </c>
      <c r="O18" s="2">
        <f t="shared" si="13"/>
        <v>0.14320020222446916</v>
      </c>
      <c r="P18" s="12">
        <v>1586</v>
      </c>
      <c r="Q18" s="13">
        <f t="shared" si="18"/>
        <v>0.14866891638545182</v>
      </c>
      <c r="R18" s="1">
        <v>1617</v>
      </c>
      <c r="S18" s="2">
        <f t="shared" si="14"/>
        <v>0.13311928871326253</v>
      </c>
    </row>
    <row r="19" spans="1:19" x14ac:dyDescent="0.35">
      <c r="A19" s="1" t="s">
        <v>25</v>
      </c>
      <c r="B19" s="1">
        <v>5001</v>
      </c>
      <c r="C19" s="2">
        <f t="shared" si="10"/>
        <v>0.43179070972198241</v>
      </c>
      <c r="D19" s="12">
        <v>3807</v>
      </c>
      <c r="E19" s="13">
        <f t="shared" si="15"/>
        <v>0.43231887349534409</v>
      </c>
      <c r="F19" s="1">
        <v>4834</v>
      </c>
      <c r="G19" s="2">
        <f t="shared" si="11"/>
        <v>0.425415823286104</v>
      </c>
      <c r="H19" s="12">
        <v>2813</v>
      </c>
      <c r="I19" s="13">
        <f t="shared" si="16"/>
        <v>0.39855483139699632</v>
      </c>
      <c r="J19" s="1">
        <v>3877</v>
      </c>
      <c r="K19" s="2">
        <f t="shared" si="12"/>
        <v>0.44293385125099966</v>
      </c>
      <c r="L19" s="12">
        <v>4011</v>
      </c>
      <c r="M19" s="13">
        <f t="shared" si="17"/>
        <v>0.45646978490952544</v>
      </c>
      <c r="N19" s="1">
        <v>3387</v>
      </c>
      <c r="O19" s="2">
        <f t="shared" si="13"/>
        <v>0.42808392315470173</v>
      </c>
      <c r="P19" s="12">
        <v>4780</v>
      </c>
      <c r="Q19" s="13">
        <f t="shared" si="18"/>
        <v>0.44806899137607797</v>
      </c>
      <c r="R19" s="1">
        <v>5824</v>
      </c>
      <c r="S19" s="2">
        <f t="shared" si="14"/>
        <v>0.47945994895859062</v>
      </c>
    </row>
    <row r="20" spans="1:19" x14ac:dyDescent="0.35">
      <c r="A20" s="1" t="s">
        <v>26</v>
      </c>
      <c r="B20" s="1">
        <v>2686</v>
      </c>
      <c r="C20" s="2">
        <f>B20/B$21</f>
        <v>0.23191158694525987</v>
      </c>
      <c r="D20" s="12">
        <v>2213</v>
      </c>
      <c r="E20" s="13">
        <f t="shared" si="15"/>
        <v>0.251305927776516</v>
      </c>
      <c r="F20" s="1">
        <v>2617</v>
      </c>
      <c r="G20" s="2">
        <f>F20/F$21</f>
        <v>0.23030889729824869</v>
      </c>
      <c r="H20" s="12">
        <v>1768</v>
      </c>
      <c r="I20" s="13">
        <f t="shared" si="16"/>
        <v>0.2504958911873052</v>
      </c>
      <c r="J20" s="1">
        <v>2258</v>
      </c>
      <c r="K20" s="2">
        <f>J20/J$21</f>
        <v>0.25796869644693249</v>
      </c>
      <c r="L20" s="12">
        <v>3376</v>
      </c>
      <c r="M20" s="13">
        <f t="shared" si="17"/>
        <v>0.38420393763514282</v>
      </c>
      <c r="N20" s="1">
        <v>2829</v>
      </c>
      <c r="O20" s="2">
        <f>N20/N$21</f>
        <v>0.35755813953488375</v>
      </c>
      <c r="P20" s="12">
        <v>3570</v>
      </c>
      <c r="Q20" s="13">
        <f t="shared" si="18"/>
        <v>0.3346456692913386</v>
      </c>
      <c r="R20" s="1">
        <v>4015</v>
      </c>
      <c r="S20" s="2">
        <f>R20/R$21</f>
        <v>0.33053428830163828</v>
      </c>
    </row>
    <row r="21" spans="1:19" x14ac:dyDescent="0.35">
      <c r="A21" s="4" t="s">
        <v>8</v>
      </c>
      <c r="B21" s="6">
        <f t="shared" ref="B21:S21" si="19">SUM(B15:B20)</f>
        <v>11582</v>
      </c>
      <c r="C21" s="7">
        <f t="shared" si="19"/>
        <v>1</v>
      </c>
      <c r="D21" s="15">
        <f t="shared" si="19"/>
        <v>8806</v>
      </c>
      <c r="E21" s="16">
        <f t="shared" si="19"/>
        <v>1</v>
      </c>
      <c r="F21" s="6">
        <f t="shared" si="19"/>
        <v>11363</v>
      </c>
      <c r="G21" s="7">
        <f t="shared" si="19"/>
        <v>0.99999999999999989</v>
      </c>
      <c r="H21" s="15">
        <f t="shared" si="19"/>
        <v>7058</v>
      </c>
      <c r="I21" s="16">
        <f t="shared" si="19"/>
        <v>1</v>
      </c>
      <c r="J21" s="6">
        <f t="shared" si="19"/>
        <v>8753</v>
      </c>
      <c r="K21" s="7">
        <f t="shared" si="19"/>
        <v>1</v>
      </c>
      <c r="L21" s="15">
        <f t="shared" si="19"/>
        <v>8787</v>
      </c>
      <c r="M21" s="16">
        <f t="shared" si="19"/>
        <v>1</v>
      </c>
      <c r="N21" s="6">
        <f t="shared" si="19"/>
        <v>7912</v>
      </c>
      <c r="O21" s="7">
        <f t="shared" si="19"/>
        <v>1</v>
      </c>
      <c r="P21" s="15">
        <f t="shared" si="19"/>
        <v>10668</v>
      </c>
      <c r="Q21" s="16">
        <f t="shared" si="19"/>
        <v>1</v>
      </c>
      <c r="R21" s="6">
        <f t="shared" si="19"/>
        <v>12147</v>
      </c>
      <c r="S21" s="7">
        <f t="shared" si="19"/>
        <v>1</v>
      </c>
    </row>
    <row r="22" spans="1:19" x14ac:dyDescent="0.35">
      <c r="A22" s="4" t="s">
        <v>45</v>
      </c>
      <c r="B22" s="5" t="s">
        <v>6</v>
      </c>
      <c r="C22" s="5" t="s">
        <v>7</v>
      </c>
      <c r="D22" s="11" t="s">
        <v>6</v>
      </c>
      <c r="E22" s="11" t="s">
        <v>7</v>
      </c>
      <c r="F22" s="5" t="s">
        <v>6</v>
      </c>
      <c r="G22" s="5" t="s">
        <v>7</v>
      </c>
      <c r="H22" s="11" t="s">
        <v>6</v>
      </c>
      <c r="I22" s="11" t="s">
        <v>7</v>
      </c>
      <c r="J22" s="5" t="s">
        <v>6</v>
      </c>
      <c r="K22" s="5" t="s">
        <v>7</v>
      </c>
      <c r="L22" s="11" t="s">
        <v>6</v>
      </c>
      <c r="M22" s="11" t="s">
        <v>7</v>
      </c>
      <c r="N22" s="5" t="s">
        <v>6</v>
      </c>
      <c r="O22" s="5" t="s">
        <v>7</v>
      </c>
      <c r="P22" s="11" t="s">
        <v>6</v>
      </c>
      <c r="Q22" s="11" t="s">
        <v>7</v>
      </c>
      <c r="R22" s="5" t="s">
        <v>6</v>
      </c>
      <c r="S22" s="5" t="s">
        <v>7</v>
      </c>
    </row>
    <row r="23" spans="1:19" x14ac:dyDescent="0.35">
      <c r="A23" s="1" t="s">
        <v>41</v>
      </c>
      <c r="B23" s="1">
        <v>1</v>
      </c>
      <c r="C23" s="2">
        <f t="shared" ref="C23:C28" si="20">B23/B$29</f>
        <v>0.5</v>
      </c>
      <c r="D23" s="12">
        <v>5051</v>
      </c>
      <c r="E23" s="13">
        <f t="shared" ref="E23:E28" si="21">D23/D$29</f>
        <v>0.57306557749035625</v>
      </c>
      <c r="F23" s="1">
        <v>6397</v>
      </c>
      <c r="G23" s="2">
        <f t="shared" ref="G23:G28" si="22">F23/F$29</f>
        <v>0.56781466358956156</v>
      </c>
      <c r="H23" s="12">
        <v>4112</v>
      </c>
      <c r="I23" s="13">
        <f t="shared" ref="I23:I28" si="23">H23/H$29</f>
        <v>0.58608893956670471</v>
      </c>
      <c r="J23" s="1">
        <v>4881</v>
      </c>
      <c r="K23" s="2">
        <f t="shared" ref="K23:K28" si="24">J23/J$29</f>
        <v>0.58567314614830812</v>
      </c>
      <c r="L23" s="12">
        <v>4867</v>
      </c>
      <c r="M23" s="13">
        <f t="shared" ref="M23:M28" si="25">L23/L$29</f>
        <v>0.57789123723581093</v>
      </c>
      <c r="N23" s="1">
        <v>4470</v>
      </c>
      <c r="O23" s="2">
        <f t="shared" ref="O23:Q24" si="26">N23/N$29</f>
        <v>0.58746221579708235</v>
      </c>
      <c r="P23" s="12">
        <v>5712</v>
      </c>
      <c r="Q23" s="13">
        <f t="shared" si="26"/>
        <v>0.57091454272863573</v>
      </c>
      <c r="R23" s="1">
        <v>6912</v>
      </c>
      <c r="S23" s="2">
        <f t="shared" ref="S23" si="27">R23/R$29</f>
        <v>0.59244021599382879</v>
      </c>
    </row>
    <row r="24" spans="1:19" x14ac:dyDescent="0.35">
      <c r="A24" s="1" t="s">
        <v>42</v>
      </c>
      <c r="B24" s="1">
        <v>1</v>
      </c>
      <c r="C24" s="2">
        <f t="shared" si="20"/>
        <v>0.5</v>
      </c>
      <c r="D24" s="12">
        <v>3597</v>
      </c>
      <c r="E24" s="13">
        <f t="shared" si="21"/>
        <v>0.40810074880871339</v>
      </c>
      <c r="F24" s="1">
        <v>4630</v>
      </c>
      <c r="G24" s="2">
        <f t="shared" si="22"/>
        <v>0.41097106337653116</v>
      </c>
      <c r="H24" s="12">
        <v>2755</v>
      </c>
      <c r="I24" s="13">
        <f t="shared" si="23"/>
        <v>0.39267388825541621</v>
      </c>
      <c r="J24" s="1">
        <v>3317</v>
      </c>
      <c r="K24" s="2">
        <f t="shared" si="24"/>
        <v>0.3980081593472522</v>
      </c>
      <c r="L24" s="12">
        <v>3340</v>
      </c>
      <c r="M24" s="13">
        <f t="shared" si="25"/>
        <v>0.39658038470672047</v>
      </c>
      <c r="N24" s="1">
        <v>2987</v>
      </c>
      <c r="O24" s="2">
        <f t="shared" si="26"/>
        <v>0.3925614403995269</v>
      </c>
      <c r="P24" s="12">
        <v>4080</v>
      </c>
      <c r="Q24" s="13">
        <f t="shared" ref="Q24" si="28">P24/P$29</f>
        <v>0.40779610194902549</v>
      </c>
      <c r="R24" s="1">
        <v>4480</v>
      </c>
      <c r="S24" s="2">
        <f t="shared" ref="S24" si="29">R24/R$29</f>
        <v>0.38398902888488901</v>
      </c>
    </row>
    <row r="25" spans="1:19" x14ac:dyDescent="0.35">
      <c r="A25" s="1" t="s">
        <v>43</v>
      </c>
      <c r="B25" s="21">
        <v>0</v>
      </c>
      <c r="C25" s="2">
        <f t="shared" si="20"/>
        <v>0</v>
      </c>
      <c r="D25" s="23">
        <v>0</v>
      </c>
      <c r="E25" s="13">
        <f t="shared" si="21"/>
        <v>0</v>
      </c>
      <c r="F25" s="1">
        <v>15</v>
      </c>
      <c r="G25" s="2">
        <f t="shared" si="22"/>
        <v>1.331439730161548E-3</v>
      </c>
      <c r="H25" s="12">
        <v>8</v>
      </c>
      <c r="I25" s="13">
        <f t="shared" si="23"/>
        <v>1.1402508551881414E-3</v>
      </c>
      <c r="J25" s="21">
        <v>0</v>
      </c>
      <c r="K25" s="2">
        <f t="shared" si="24"/>
        <v>0</v>
      </c>
      <c r="L25" s="23">
        <v>0</v>
      </c>
      <c r="M25" s="13">
        <f t="shared" si="25"/>
        <v>0</v>
      </c>
      <c r="N25" s="1">
        <v>21</v>
      </c>
      <c r="O25" s="2">
        <f t="shared" ref="O23:O28" si="30">N25/N$29</f>
        <v>2.7598896044158236E-3</v>
      </c>
      <c r="P25" s="12">
        <f>18+11</f>
        <v>29</v>
      </c>
      <c r="Q25" s="13">
        <f t="shared" ref="Q23:Q28" si="31">P25/P$29</f>
        <v>2.8985507246376812E-3</v>
      </c>
      <c r="R25" s="1">
        <f>22+12</f>
        <v>34</v>
      </c>
      <c r="S25" s="2">
        <f t="shared" ref="S23:S28" si="32">R25/R$29</f>
        <v>2.9142024513585324E-3</v>
      </c>
    </row>
    <row r="26" spans="1:19" x14ac:dyDescent="0.35">
      <c r="A26" s="1" t="s">
        <v>44</v>
      </c>
      <c r="B26" s="21">
        <v>0</v>
      </c>
      <c r="C26" s="2">
        <f t="shared" si="20"/>
        <v>0</v>
      </c>
      <c r="D26" s="23">
        <v>0</v>
      </c>
      <c r="E26" s="13">
        <f t="shared" si="21"/>
        <v>0</v>
      </c>
      <c r="F26" s="1">
        <v>38</v>
      </c>
      <c r="G26" s="2">
        <f t="shared" si="22"/>
        <v>3.3729806497425881E-3</v>
      </c>
      <c r="H26" s="12">
        <v>21</v>
      </c>
      <c r="I26" s="13">
        <f t="shared" si="23"/>
        <v>2.9931584948688712E-3</v>
      </c>
      <c r="J26" s="21">
        <v>0</v>
      </c>
      <c r="K26" s="2">
        <f t="shared" si="24"/>
        <v>0</v>
      </c>
      <c r="L26" s="23">
        <v>0</v>
      </c>
      <c r="M26" s="13">
        <f t="shared" si="25"/>
        <v>0</v>
      </c>
      <c r="N26" s="1">
        <v>87</v>
      </c>
      <c r="O26" s="2">
        <f t="shared" si="30"/>
        <v>1.1433828361151269E-2</v>
      </c>
      <c r="P26" s="12">
        <v>135</v>
      </c>
      <c r="Q26" s="13">
        <f t="shared" si="31"/>
        <v>1.3493253373313344E-2</v>
      </c>
      <c r="R26" s="1">
        <v>190</v>
      </c>
      <c r="S26" s="2">
        <f t="shared" si="32"/>
        <v>1.6285248992885918E-2</v>
      </c>
    </row>
    <row r="27" spans="1:19" x14ac:dyDescent="0.35">
      <c r="A27" s="1" t="s">
        <v>3</v>
      </c>
      <c r="B27" s="21">
        <v>0</v>
      </c>
      <c r="C27" s="2">
        <f t="shared" si="20"/>
        <v>0</v>
      </c>
      <c r="D27" s="12">
        <v>166</v>
      </c>
      <c r="E27" s="13">
        <f t="shared" si="21"/>
        <v>1.8833673700930337E-2</v>
      </c>
      <c r="F27" s="1">
        <v>165</v>
      </c>
      <c r="G27" s="2">
        <f t="shared" si="22"/>
        <v>1.4645837031777029E-2</v>
      </c>
      <c r="H27" s="12">
        <v>104</v>
      </c>
      <c r="I27" s="13">
        <f t="shared" si="23"/>
        <v>1.4823261117445839E-2</v>
      </c>
      <c r="J27" s="1">
        <v>110</v>
      </c>
      <c r="K27" s="2">
        <f t="shared" si="24"/>
        <v>1.3198944084473242E-2</v>
      </c>
      <c r="L27" s="12">
        <v>158</v>
      </c>
      <c r="M27" s="13">
        <f t="shared" si="25"/>
        <v>1.8760389456186178E-2</v>
      </c>
      <c r="N27" s="1">
        <v>44</v>
      </c>
      <c r="O27" s="2">
        <f t="shared" si="30"/>
        <v>5.7826258378236295E-3</v>
      </c>
      <c r="P27" s="12">
        <v>49</v>
      </c>
      <c r="Q27" s="13">
        <f t="shared" si="31"/>
        <v>4.8975512243878061E-3</v>
      </c>
      <c r="R27" s="1">
        <v>51</v>
      </c>
      <c r="S27" s="2">
        <f t="shared" si="32"/>
        <v>4.3713036770377991E-3</v>
      </c>
    </row>
    <row r="28" spans="1:19" x14ac:dyDescent="0.35">
      <c r="A28" s="1" t="s">
        <v>4</v>
      </c>
      <c r="B28" s="21">
        <v>0</v>
      </c>
      <c r="C28" s="2">
        <f t="shared" si="20"/>
        <v>0</v>
      </c>
      <c r="D28" s="23">
        <v>0</v>
      </c>
      <c r="E28" s="13">
        <f t="shared" si="21"/>
        <v>0</v>
      </c>
      <c r="F28" s="1">
        <v>21</v>
      </c>
      <c r="G28" s="2">
        <f t="shared" si="22"/>
        <v>1.8640156222261672E-3</v>
      </c>
      <c r="H28" s="12">
        <v>16</v>
      </c>
      <c r="I28" s="13">
        <f t="shared" si="23"/>
        <v>2.2805017103762829E-3</v>
      </c>
      <c r="J28" s="1">
        <v>26</v>
      </c>
      <c r="K28" s="2">
        <f t="shared" si="24"/>
        <v>3.1197504199664025E-3</v>
      </c>
      <c r="L28" s="12">
        <v>57</v>
      </c>
      <c r="M28" s="13">
        <f t="shared" si="25"/>
        <v>6.7679886012823555E-3</v>
      </c>
      <c r="N28" s="21">
        <v>0</v>
      </c>
      <c r="O28" s="2">
        <f t="shared" si="30"/>
        <v>0</v>
      </c>
      <c r="P28" s="23">
        <v>0</v>
      </c>
      <c r="Q28" s="13">
        <f t="shared" si="31"/>
        <v>0</v>
      </c>
      <c r="R28" s="21">
        <v>0</v>
      </c>
      <c r="S28" s="2">
        <f t="shared" si="32"/>
        <v>0</v>
      </c>
    </row>
    <row r="29" spans="1:19" x14ac:dyDescent="0.35">
      <c r="A29" s="4" t="s">
        <v>8</v>
      </c>
      <c r="B29" s="6">
        <f t="shared" ref="B29:M29" si="33">SUM(B23:B28)</f>
        <v>2</v>
      </c>
      <c r="C29" s="7">
        <f t="shared" si="33"/>
        <v>1</v>
      </c>
      <c r="D29" s="15">
        <f t="shared" si="33"/>
        <v>8814</v>
      </c>
      <c r="E29" s="16">
        <f t="shared" si="33"/>
        <v>1</v>
      </c>
      <c r="F29" s="6">
        <f t="shared" si="33"/>
        <v>11266</v>
      </c>
      <c r="G29" s="7">
        <f t="shared" si="33"/>
        <v>1</v>
      </c>
      <c r="H29" s="15">
        <f t="shared" si="33"/>
        <v>7016</v>
      </c>
      <c r="I29" s="16">
        <f t="shared" si="33"/>
        <v>1</v>
      </c>
      <c r="J29" s="6">
        <f t="shared" si="33"/>
        <v>8334</v>
      </c>
      <c r="K29" s="7">
        <f t="shared" si="33"/>
        <v>0.99999999999999989</v>
      </c>
      <c r="L29" s="15">
        <f t="shared" si="33"/>
        <v>8422</v>
      </c>
      <c r="M29" s="16">
        <f t="shared" si="33"/>
        <v>0.99999999999999989</v>
      </c>
      <c r="N29" s="6">
        <f>SUM(N23:N28)</f>
        <v>7609</v>
      </c>
      <c r="O29" s="7">
        <f>SUM(O23:O28)</f>
        <v>1</v>
      </c>
      <c r="P29" s="15">
        <f>SUM(P23:P28)</f>
        <v>10005</v>
      </c>
      <c r="Q29" s="16">
        <f>SUM(Q23:Q28)</f>
        <v>1</v>
      </c>
      <c r="R29" s="6">
        <f>SUM(R23:R28)</f>
        <v>11667</v>
      </c>
      <c r="S29" s="7">
        <f>SUM(S23:S28)</f>
        <v>1</v>
      </c>
    </row>
    <row r="31" spans="1:19" x14ac:dyDescent="0.35">
      <c r="A31" s="9" t="s">
        <v>11</v>
      </c>
    </row>
    <row r="32" spans="1:19" x14ac:dyDescent="0.35">
      <c r="A32" t="s">
        <v>40</v>
      </c>
    </row>
    <row r="33" spans="1:10" x14ac:dyDescent="0.35">
      <c r="A33" t="s">
        <v>12</v>
      </c>
    </row>
    <row r="35" spans="1:10" x14ac:dyDescent="0.35">
      <c r="A35" s="4" t="s">
        <v>37</v>
      </c>
      <c r="B35" s="4">
        <v>2008</v>
      </c>
      <c r="C35" s="26">
        <v>2009</v>
      </c>
      <c r="D35" s="4">
        <v>2010</v>
      </c>
      <c r="E35" s="26">
        <v>2011</v>
      </c>
      <c r="F35" s="25">
        <v>2012</v>
      </c>
      <c r="G35" s="26">
        <v>2014</v>
      </c>
      <c r="H35" s="25">
        <v>2016</v>
      </c>
      <c r="I35" s="26">
        <v>2018</v>
      </c>
      <c r="J35" s="25">
        <v>2020</v>
      </c>
    </row>
    <row r="36" spans="1:10" x14ac:dyDescent="0.35">
      <c r="A36" s="4" t="s">
        <v>27</v>
      </c>
      <c r="B36" s="1" t="s">
        <v>39</v>
      </c>
      <c r="C36" s="12" t="s">
        <v>39</v>
      </c>
      <c r="D36" s="1" t="s">
        <v>14</v>
      </c>
      <c r="E36" s="12" t="s">
        <v>15</v>
      </c>
      <c r="F36" s="1" t="s">
        <v>16</v>
      </c>
      <c r="G36" s="12" t="s">
        <v>17</v>
      </c>
      <c r="H36" s="1" t="s">
        <v>46</v>
      </c>
      <c r="I36" s="12" t="s">
        <v>18</v>
      </c>
      <c r="J36" s="1" t="s">
        <v>19</v>
      </c>
    </row>
    <row r="37" spans="1:10" x14ac:dyDescent="0.35">
      <c r="A37" s="4" t="s">
        <v>28</v>
      </c>
      <c r="B37" s="1" t="s">
        <v>35</v>
      </c>
      <c r="C37" s="12" t="s">
        <v>36</v>
      </c>
      <c r="D37" s="1" t="s">
        <v>34</v>
      </c>
      <c r="E37" s="12" t="s">
        <v>33</v>
      </c>
      <c r="F37" s="1" t="s">
        <v>32</v>
      </c>
      <c r="G37" s="12" t="s">
        <v>31</v>
      </c>
      <c r="H37" s="1" t="s">
        <v>30</v>
      </c>
      <c r="I37" s="12" t="s">
        <v>20</v>
      </c>
      <c r="J37" s="1" t="s">
        <v>29</v>
      </c>
    </row>
    <row r="38" spans="1:10" x14ac:dyDescent="0.35">
      <c r="A38" s="9"/>
      <c r="B38" s="9"/>
      <c r="C38" s="9"/>
      <c r="D38" s="19"/>
      <c r="E38" s="20"/>
      <c r="F38" s="20"/>
      <c r="G38" s="20"/>
      <c r="H38" s="20"/>
      <c r="I38" s="20"/>
      <c r="J38" s="20"/>
    </row>
    <row r="39" spans="1:10" x14ac:dyDescent="0.35">
      <c r="D39"/>
    </row>
    <row r="40" spans="1:10" ht="15" customHeight="1" x14ac:dyDescent="0.35">
      <c r="D40"/>
    </row>
  </sheetData>
  <mergeCells count="18"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L3:M3"/>
    <mergeCell ref="N3:O3"/>
    <mergeCell ref="P3:Q3"/>
    <mergeCell ref="R3:S3"/>
    <mergeCell ref="J3:K3"/>
    <mergeCell ref="B3:C3"/>
    <mergeCell ref="D3:E3"/>
    <mergeCell ref="F3:G3"/>
    <mergeCell ref="H3:I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Brando</dc:creator>
  <cp:lastModifiedBy>Peter Zhang</cp:lastModifiedBy>
  <dcterms:created xsi:type="dcterms:W3CDTF">2021-06-08T18:03:15Z</dcterms:created>
  <dcterms:modified xsi:type="dcterms:W3CDTF">2021-06-10T00:50:18Z</dcterms:modified>
</cp:coreProperties>
</file>