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120" yWindow="780" windowWidth="22980" windowHeight="9520" activeTab="4"/>
  </bookViews>
  <sheets>
    <sheet name="Master" sheetId="1" r:id="rId1"/>
    <sheet name="Mileage" sheetId="2" r:id="rId2"/>
    <sheet name="Sheet3" sheetId="3" r:id="rId3"/>
    <sheet name="For Tim" sheetId="4" r:id="rId4"/>
    <sheet name="For Tim (2)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5" l="1"/>
  <c r="F40" i="5"/>
  <c r="H39" i="5"/>
  <c r="F39" i="5"/>
  <c r="H38" i="5"/>
  <c r="F38" i="5"/>
  <c r="H37" i="5"/>
  <c r="F37" i="5"/>
  <c r="H30" i="5"/>
  <c r="F30" i="5"/>
  <c r="H21" i="5"/>
  <c r="F21" i="5"/>
  <c r="H19" i="5"/>
  <c r="F19" i="5"/>
  <c r="H18" i="5"/>
  <c r="F18" i="5"/>
  <c r="H15" i="5"/>
  <c r="F15" i="5"/>
  <c r="H14" i="5"/>
  <c r="F14" i="5"/>
  <c r="H11" i="5"/>
  <c r="F11" i="5"/>
  <c r="H9" i="5"/>
  <c r="F9" i="5"/>
  <c r="H7" i="5"/>
  <c r="F7" i="5"/>
  <c r="H2" i="5"/>
  <c r="F2" i="5"/>
  <c r="D44" i="4"/>
  <c r="C44" i="4"/>
  <c r="D43" i="4"/>
  <c r="C43" i="4"/>
  <c r="E40" i="4"/>
  <c r="D42" i="4"/>
  <c r="C42" i="4"/>
  <c r="D41" i="4"/>
  <c r="C41" i="4"/>
  <c r="E37" i="4"/>
  <c r="E32" i="4"/>
  <c r="E33" i="4"/>
  <c r="E31" i="4"/>
  <c r="E30" i="4"/>
  <c r="E21" i="4"/>
  <c r="E36" i="4"/>
  <c r="E20" i="4"/>
  <c r="E38" i="4"/>
  <c r="E16" i="4"/>
  <c r="E39" i="4"/>
  <c r="E14" i="4"/>
  <c r="D23" i="4"/>
  <c r="C23" i="4"/>
  <c r="D34" i="4"/>
  <c r="C34" i="4"/>
  <c r="D11" i="4"/>
  <c r="C11" i="4"/>
  <c r="E12" i="4"/>
  <c r="D13" i="4"/>
  <c r="C13" i="4"/>
  <c r="E29" i="4"/>
  <c r="E27" i="4"/>
  <c r="E24" i="4"/>
  <c r="D6" i="4"/>
  <c r="C6" i="4"/>
  <c r="E26" i="4"/>
  <c r="E35" i="4"/>
  <c r="D25" i="4"/>
  <c r="C25" i="4"/>
  <c r="D15" i="4"/>
  <c r="C15" i="4"/>
  <c r="E28" i="4"/>
  <c r="D22" i="4"/>
  <c r="C22" i="4"/>
  <c r="D18" i="4"/>
  <c r="C18" i="4"/>
  <c r="D19" i="4"/>
  <c r="C19" i="4"/>
  <c r="E8" i="4"/>
  <c r="E17" i="4"/>
  <c r="E9" i="4"/>
  <c r="E10" i="4"/>
  <c r="E5" i="4"/>
  <c r="E7" i="4"/>
  <c r="E16" i="3"/>
  <c r="D16" i="3"/>
  <c r="C16" i="3"/>
  <c r="H16" i="3"/>
  <c r="C37" i="3"/>
  <c r="E37" i="3"/>
  <c r="F37" i="3"/>
  <c r="D37" i="3"/>
  <c r="H37" i="3"/>
  <c r="C20" i="3"/>
  <c r="H20" i="3"/>
  <c r="E20" i="3"/>
  <c r="D20" i="3"/>
  <c r="F20" i="3"/>
  <c r="H21" i="3"/>
  <c r="F21" i="3"/>
  <c r="H30" i="3"/>
  <c r="F30" i="3"/>
  <c r="C22" i="3"/>
  <c r="E22" i="3"/>
  <c r="F22" i="3"/>
  <c r="D22" i="3"/>
  <c r="H22" i="3"/>
  <c r="E13" i="3"/>
  <c r="D13" i="3"/>
  <c r="C13" i="3"/>
  <c r="H13" i="3"/>
  <c r="C9" i="3"/>
  <c r="E9" i="3"/>
  <c r="F9" i="3"/>
  <c r="D9" i="3"/>
  <c r="H9" i="3"/>
  <c r="H25" i="3"/>
  <c r="F25" i="3"/>
  <c r="E12" i="3"/>
  <c r="D12" i="3"/>
  <c r="C12" i="3"/>
  <c r="H12" i="3"/>
  <c r="C23" i="3"/>
  <c r="E23" i="3"/>
  <c r="F23" i="3"/>
  <c r="D23" i="3"/>
  <c r="H23" i="3"/>
  <c r="E24" i="3"/>
  <c r="D24" i="3"/>
  <c r="C24" i="3"/>
  <c r="H24" i="3"/>
  <c r="C10" i="3"/>
  <c r="E10" i="3"/>
  <c r="F10" i="3"/>
  <c r="D10" i="3"/>
  <c r="H10" i="3"/>
  <c r="E41" i="3"/>
  <c r="D41" i="3"/>
  <c r="C41" i="3"/>
  <c r="F41" i="3"/>
  <c r="C8" i="3"/>
  <c r="E8" i="3"/>
  <c r="F8" i="3"/>
  <c r="D8" i="3"/>
  <c r="H8" i="3"/>
  <c r="H35" i="3"/>
  <c r="F35" i="3"/>
  <c r="H36" i="3"/>
  <c r="F36" i="3"/>
  <c r="H7" i="3"/>
  <c r="F7" i="3"/>
  <c r="H39" i="3"/>
  <c r="F39" i="3"/>
  <c r="H27" i="3"/>
  <c r="F27" i="3"/>
  <c r="E40" i="3"/>
  <c r="D40" i="3"/>
  <c r="C40" i="3"/>
  <c r="H40" i="3"/>
  <c r="H19" i="3"/>
  <c r="F19" i="3"/>
  <c r="H33" i="3"/>
  <c r="F33" i="3"/>
  <c r="H31" i="3"/>
  <c r="F31" i="3"/>
  <c r="H29" i="3"/>
  <c r="F29" i="3"/>
  <c r="C38" i="3"/>
  <c r="E38" i="3"/>
  <c r="F38" i="3"/>
  <c r="D38" i="3"/>
  <c r="H38" i="3"/>
  <c r="H3" i="3"/>
  <c r="F3" i="3"/>
  <c r="H18" i="3"/>
  <c r="F18" i="3"/>
  <c r="H34" i="3"/>
  <c r="F34" i="3"/>
  <c r="H26" i="3"/>
  <c r="F26" i="3"/>
  <c r="H32" i="3"/>
  <c r="F32" i="3"/>
  <c r="H17" i="3"/>
  <c r="F17" i="3"/>
  <c r="H28" i="3"/>
  <c r="F28" i="3"/>
  <c r="H4" i="3"/>
  <c r="F4" i="3"/>
  <c r="H15" i="3"/>
  <c r="F15" i="3"/>
  <c r="H2" i="3"/>
  <c r="F2" i="3"/>
  <c r="H6" i="3"/>
  <c r="F6" i="3"/>
  <c r="H11" i="3"/>
  <c r="F11" i="3"/>
  <c r="H14" i="3"/>
  <c r="F14" i="3"/>
  <c r="H5" i="3"/>
  <c r="F5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C16" i="2"/>
  <c r="H16" i="2"/>
  <c r="H17" i="2"/>
  <c r="H18" i="2"/>
  <c r="H19" i="2"/>
  <c r="H20" i="2"/>
  <c r="C21" i="2"/>
  <c r="H21" i="2"/>
  <c r="H22" i="2"/>
  <c r="H23" i="2"/>
  <c r="H24" i="2"/>
  <c r="H25" i="2"/>
  <c r="H26" i="2"/>
  <c r="C27" i="2"/>
  <c r="H27" i="2"/>
  <c r="C28" i="2"/>
  <c r="H28" i="2"/>
  <c r="C29" i="2"/>
  <c r="H29" i="2"/>
  <c r="C30" i="2"/>
  <c r="H30" i="2"/>
  <c r="C31" i="2"/>
  <c r="H31" i="2"/>
  <c r="C32" i="2"/>
  <c r="H32" i="2"/>
  <c r="H33" i="2"/>
  <c r="C34" i="2"/>
  <c r="H34" i="2"/>
  <c r="C35" i="2"/>
  <c r="H35" i="2"/>
  <c r="C36" i="2"/>
  <c r="H36" i="2"/>
  <c r="H37" i="2"/>
  <c r="H38" i="2"/>
  <c r="C39" i="2"/>
  <c r="H39" i="2"/>
  <c r="C40" i="2"/>
  <c r="H40" i="2"/>
  <c r="C41" i="2"/>
  <c r="H41" i="2"/>
  <c r="H2" i="2"/>
  <c r="E41" i="2"/>
  <c r="D41" i="2"/>
  <c r="F41" i="2"/>
  <c r="E40" i="2"/>
  <c r="D40" i="2"/>
  <c r="F40" i="2"/>
  <c r="E39" i="2"/>
  <c r="D39" i="2"/>
  <c r="F39" i="2"/>
  <c r="F38" i="2"/>
  <c r="F37" i="2"/>
  <c r="E36" i="2"/>
  <c r="D36" i="2"/>
  <c r="F36" i="2"/>
  <c r="E35" i="2"/>
  <c r="D35" i="2"/>
  <c r="F35" i="2"/>
  <c r="E34" i="2"/>
  <c r="D34" i="2"/>
  <c r="F34" i="2"/>
  <c r="F33" i="2"/>
  <c r="E32" i="2"/>
  <c r="D32" i="2"/>
  <c r="F32" i="2"/>
  <c r="E31" i="2"/>
  <c r="D31" i="2"/>
  <c r="F31" i="2"/>
  <c r="E30" i="2"/>
  <c r="D30" i="2"/>
  <c r="F30" i="2"/>
  <c r="E29" i="2"/>
  <c r="D29" i="2"/>
  <c r="F29" i="2"/>
  <c r="E28" i="2"/>
  <c r="D28" i="2"/>
  <c r="F28" i="2"/>
  <c r="E27" i="2"/>
  <c r="D27" i="2"/>
  <c r="F27" i="2"/>
  <c r="F26" i="2"/>
  <c r="F25" i="2"/>
  <c r="F24" i="2"/>
  <c r="F23" i="2"/>
  <c r="F22" i="2"/>
  <c r="E21" i="2"/>
  <c r="D21" i="2"/>
  <c r="F21" i="2"/>
  <c r="F20" i="2"/>
  <c r="F19" i="2"/>
  <c r="F18" i="2"/>
  <c r="F17" i="2"/>
  <c r="E16" i="2"/>
  <c r="D16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1" i="1"/>
  <c r="D41" i="1"/>
  <c r="C41" i="1"/>
  <c r="E40" i="1"/>
  <c r="C40" i="1"/>
  <c r="F40" i="1"/>
  <c r="D40" i="1"/>
  <c r="E39" i="1"/>
  <c r="C39" i="1"/>
  <c r="F39" i="1"/>
  <c r="D39" i="1"/>
  <c r="E36" i="1"/>
  <c r="D36" i="1"/>
  <c r="C36" i="1"/>
  <c r="E35" i="1"/>
  <c r="D35" i="1"/>
  <c r="C35" i="1"/>
  <c r="F35" i="1"/>
  <c r="E34" i="1"/>
  <c r="D34" i="1"/>
  <c r="C34" i="1"/>
  <c r="F34" i="1"/>
  <c r="E32" i="1"/>
  <c r="D32" i="1"/>
  <c r="C32" i="1"/>
  <c r="E31" i="1"/>
  <c r="D31" i="1"/>
  <c r="C31" i="1"/>
  <c r="E30" i="1"/>
  <c r="D30" i="1"/>
  <c r="C30" i="1"/>
  <c r="F30" i="1"/>
  <c r="E27" i="1"/>
  <c r="D27" i="1"/>
  <c r="C27" i="1"/>
  <c r="E29" i="1"/>
  <c r="D29" i="1"/>
  <c r="C29" i="1"/>
  <c r="F29" i="1"/>
  <c r="G28" i="1"/>
  <c r="F31" i="1"/>
  <c r="F32" i="1"/>
  <c r="F33" i="1"/>
  <c r="F36" i="1"/>
  <c r="F37" i="1"/>
  <c r="F38" i="1"/>
  <c r="F41" i="1"/>
  <c r="E28" i="1"/>
  <c r="C28" i="1"/>
  <c r="F28" i="1"/>
  <c r="D28" i="1"/>
  <c r="F26" i="1"/>
  <c r="E19" i="4"/>
  <c r="E15" i="4"/>
  <c r="E34" i="4"/>
  <c r="E22" i="4"/>
  <c r="E13" i="4"/>
  <c r="E18" i="4"/>
  <c r="E25" i="4"/>
  <c r="E41" i="4"/>
  <c r="E42" i="4"/>
  <c r="E11" i="4"/>
  <c r="E44" i="4"/>
  <c r="E6" i="4"/>
  <c r="E23" i="4"/>
  <c r="E43" i="4"/>
  <c r="H41" i="3"/>
  <c r="F24" i="3"/>
  <c r="F40" i="3"/>
  <c r="F12" i="3"/>
  <c r="F13" i="3"/>
  <c r="F16" i="3"/>
  <c r="F27" i="1"/>
  <c r="F22" i="1"/>
  <c r="F23" i="1"/>
  <c r="F24" i="1"/>
  <c r="F25" i="1"/>
  <c r="E21" i="1"/>
  <c r="D21" i="1"/>
  <c r="C21" i="1"/>
  <c r="F20" i="1"/>
  <c r="F19" i="1"/>
  <c r="F18" i="1"/>
  <c r="F17" i="1"/>
  <c r="E16" i="1"/>
  <c r="D16" i="1"/>
  <c r="C16" i="1"/>
  <c r="F15" i="1"/>
  <c r="F14" i="1"/>
  <c r="F13" i="1"/>
  <c r="F12" i="1"/>
  <c r="F11" i="1"/>
  <c r="F10" i="1"/>
  <c r="F3" i="1"/>
  <c r="F4" i="1"/>
  <c r="F5" i="1"/>
  <c r="F6" i="1"/>
  <c r="F7" i="1"/>
  <c r="F8" i="1"/>
  <c r="F9" i="1"/>
  <c r="F2" i="1"/>
  <c r="F21" i="1"/>
  <c r="F16" i="1"/>
</calcChain>
</file>

<file path=xl/sharedStrings.xml><?xml version="1.0" encoding="utf-8"?>
<sst xmlns="http://schemas.openxmlformats.org/spreadsheetml/2006/main" count="682" uniqueCount="109">
  <si>
    <t>Township</t>
  </si>
  <si>
    <t>County</t>
  </si>
  <si>
    <t>Revenues</t>
  </si>
  <si>
    <t>Expenses</t>
  </si>
  <si>
    <t>Reserves</t>
  </si>
  <si>
    <t>Pct. Of Reserves to Expenses</t>
  </si>
  <si>
    <t>Transfers</t>
  </si>
  <si>
    <t>Cook</t>
  </si>
  <si>
    <t>Elk Grove</t>
  </si>
  <si>
    <t>Transferred to</t>
  </si>
  <si>
    <t>GA</t>
  </si>
  <si>
    <t>Leyden</t>
  </si>
  <si>
    <t>GF</t>
  </si>
  <si>
    <t>Maine</t>
  </si>
  <si>
    <t>Wheeling</t>
  </si>
  <si>
    <t>Palatine</t>
  </si>
  <si>
    <t>Schaumburg</t>
  </si>
  <si>
    <t>DuPage</t>
  </si>
  <si>
    <t>Hanover</t>
  </si>
  <si>
    <t>Addison</t>
  </si>
  <si>
    <t>Bloomingdale</t>
  </si>
  <si>
    <t>York</t>
  </si>
  <si>
    <t>Milton</t>
  </si>
  <si>
    <t>Naperville</t>
  </si>
  <si>
    <t>Winfield</t>
  </si>
  <si>
    <t>Wayne</t>
  </si>
  <si>
    <t>Downers Grove</t>
  </si>
  <si>
    <t>Lisle*</t>
  </si>
  <si>
    <t>Kane</t>
  </si>
  <si>
    <t>Dundee</t>
  </si>
  <si>
    <t>Elgin</t>
  </si>
  <si>
    <t>Campton</t>
  </si>
  <si>
    <t>St. Charles</t>
  </si>
  <si>
    <t>Batavia</t>
  </si>
  <si>
    <t>Sugar Grove</t>
  </si>
  <si>
    <t>Aurora</t>
  </si>
  <si>
    <t>Blackberry**</t>
  </si>
  <si>
    <t>NonMajor</t>
  </si>
  <si>
    <t>Lake</t>
  </si>
  <si>
    <t>Antioch</t>
  </si>
  <si>
    <t>Avon</t>
  </si>
  <si>
    <t>Cuba</t>
  </si>
  <si>
    <t>Ela</t>
  </si>
  <si>
    <t>Fremont</t>
  </si>
  <si>
    <t>Grant</t>
  </si>
  <si>
    <t>Lake Villa</t>
  </si>
  <si>
    <t>Libertyville</t>
  </si>
  <si>
    <t>Vernon</t>
  </si>
  <si>
    <t>Warren</t>
  </si>
  <si>
    <t>Wauconda</t>
  </si>
  <si>
    <t>McHenry</t>
  </si>
  <si>
    <t>Will</t>
  </si>
  <si>
    <t>Algonquin</t>
  </si>
  <si>
    <t>Grafton</t>
  </si>
  <si>
    <t>Nunda</t>
  </si>
  <si>
    <t>E&amp;B</t>
  </si>
  <si>
    <t>Wheatland</t>
  </si>
  <si>
    <t>Lane Miles</t>
  </si>
  <si>
    <t>Reserves per mile</t>
  </si>
  <si>
    <t>SS&amp;Cap</t>
  </si>
  <si>
    <t>Road District Reserves</t>
  </si>
  <si>
    <t>Road District Expenses</t>
  </si>
  <si>
    <t>Header: Road reserves</t>
  </si>
  <si>
    <t xml:space="preserve">Intro: Several suburban township road districts have more than a year's worth of expenses in their reserves. </t>
  </si>
  <si>
    <t xml:space="preserve">Note: Lisle Township's data is from 2014 and Blackberry Township is a 14-month period ending March 2015. </t>
  </si>
  <si>
    <t>Source: Township audits</t>
  </si>
  <si>
    <t>Naperville township</t>
  </si>
  <si>
    <t>Wheatland township</t>
  </si>
  <si>
    <t>Palatine township</t>
  </si>
  <si>
    <t>Sugar Grove township</t>
  </si>
  <si>
    <t>Elk Grove township</t>
  </si>
  <si>
    <t>Hanover township</t>
  </si>
  <si>
    <t>Wauconda township</t>
  </si>
  <si>
    <t>Grafton township</t>
  </si>
  <si>
    <t>McHenry township</t>
  </si>
  <si>
    <t>Libertyville township</t>
  </si>
  <si>
    <t>Lake Villa township</t>
  </si>
  <si>
    <t>Batavia township</t>
  </si>
  <si>
    <t>Wheeling township</t>
  </si>
  <si>
    <t>Vernon township</t>
  </si>
  <si>
    <t>Avon township</t>
  </si>
  <si>
    <t>Wayne township</t>
  </si>
  <si>
    <t>Dundee township</t>
  </si>
  <si>
    <t>Ela township</t>
  </si>
  <si>
    <t>Fremont township</t>
  </si>
  <si>
    <t>Bloomingdale township</t>
  </si>
  <si>
    <t>Warren township</t>
  </si>
  <si>
    <t>Schaumburg township</t>
  </si>
  <si>
    <t>Lisle township</t>
  </si>
  <si>
    <t>Maine township</t>
  </si>
  <si>
    <t>Campton township</t>
  </si>
  <si>
    <t>Downers Grove township</t>
  </si>
  <si>
    <t>Elgin township</t>
  </si>
  <si>
    <t>Antioch township</t>
  </si>
  <si>
    <t>Milton township</t>
  </si>
  <si>
    <t>Grant township</t>
  </si>
  <si>
    <t>Leyden township</t>
  </si>
  <si>
    <t>Algonquin township</t>
  </si>
  <si>
    <t>Aurora township</t>
  </si>
  <si>
    <t>Addison township</t>
  </si>
  <si>
    <t>York township</t>
  </si>
  <si>
    <t>Blackberry township</t>
  </si>
  <si>
    <t>Nunda township</t>
  </si>
  <si>
    <t>Winfield township</t>
  </si>
  <si>
    <t>St. Charles township</t>
  </si>
  <si>
    <t>Cuba township</t>
  </si>
  <si>
    <t>&lt;tr&gt;&lt;td&gt;</t>
  </si>
  <si>
    <t>&lt;/td&gt;&lt;td&gt;</t>
  </si>
  <si>
    <t>&lt;/td&gt;&lt;/tr&gt;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</si>
</sst>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0.0%"/>
    <numFmt numFmtId="166" formatCode="#,##0.0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1" applyNumberFormat="1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5" fontId="2" fillId="0" borderId="1" xfId="1" applyNumberFormat="1" applyFont="1" applyBorder="1" applyAlignment="1">
      <alignment horizontal="center" wrapText="1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"/>
    </sheetView>
  </sheetViews>
  <sheetFormatPr baseColWidth="10" defaultColWidth="8.83203125" defaultRowHeight="14" x14ac:dyDescent="0"/>
  <cols>
    <col min="1" max="1" width="13.6640625" bestFit="1" customWidth="1"/>
    <col min="3" max="5" width="9.83203125" style="1" bestFit="1" customWidth="1"/>
    <col min="6" max="6" width="24.6640625" style="2" bestFit="1" customWidth="1"/>
    <col min="7" max="7" width="9.83203125" style="1" bestFit="1" customWidth="1"/>
    <col min="8" max="8" width="12.6640625" bestFit="1" customWidth="1"/>
  </cols>
  <sheetData>
    <row r="1" spans="1:8">
      <c r="A1" t="s">
        <v>0</v>
      </c>
      <c r="B1" t="s">
        <v>1</v>
      </c>
      <c r="C1" s="1" t="s">
        <v>4</v>
      </c>
      <c r="D1" s="1" t="s">
        <v>2</v>
      </c>
      <c r="E1" s="1" t="s">
        <v>3</v>
      </c>
      <c r="F1" s="2" t="s">
        <v>5</v>
      </c>
      <c r="G1" s="1" t="s">
        <v>6</v>
      </c>
      <c r="H1" s="1" t="s">
        <v>9</v>
      </c>
    </row>
    <row r="2" spans="1:8">
      <c r="A2" t="s">
        <v>8</v>
      </c>
      <c r="B2" t="s">
        <v>7</v>
      </c>
      <c r="C2" s="1">
        <v>466743</v>
      </c>
      <c r="D2" s="1">
        <v>407839</v>
      </c>
      <c r="E2" s="1">
        <v>310541</v>
      </c>
      <c r="F2" s="2">
        <f>C2/E2</f>
        <v>1.502999603917035</v>
      </c>
      <c r="G2" s="1">
        <v>9882</v>
      </c>
      <c r="H2" t="s">
        <v>10</v>
      </c>
    </row>
    <row r="3" spans="1:8">
      <c r="A3" t="s">
        <v>11</v>
      </c>
      <c r="B3" t="s">
        <v>7</v>
      </c>
      <c r="C3" s="1">
        <v>952233</v>
      </c>
      <c r="D3" s="1">
        <v>2165697</v>
      </c>
      <c r="E3" s="1">
        <v>2134048</v>
      </c>
      <c r="F3" s="2">
        <f t="shared" ref="F3:F41" si="0">C3/E3</f>
        <v>0.44620973848760664</v>
      </c>
      <c r="G3" s="1">
        <v>75000</v>
      </c>
      <c r="H3" t="s">
        <v>12</v>
      </c>
    </row>
    <row r="4" spans="1:8">
      <c r="A4" t="s">
        <v>13</v>
      </c>
      <c r="B4" t="s">
        <v>7</v>
      </c>
      <c r="C4" s="1">
        <v>1007845</v>
      </c>
      <c r="D4" s="1">
        <v>1850445</v>
      </c>
      <c r="E4" s="1">
        <v>1796666</v>
      </c>
      <c r="F4" s="2">
        <f t="shared" si="0"/>
        <v>0.56095289831276374</v>
      </c>
      <c r="G4" s="1">
        <v>0</v>
      </c>
    </row>
    <row r="5" spans="1:8">
      <c r="A5" t="s">
        <v>14</v>
      </c>
      <c r="B5" t="s">
        <v>7</v>
      </c>
      <c r="C5" s="1">
        <v>490373</v>
      </c>
      <c r="D5" s="1">
        <v>477825</v>
      </c>
      <c r="E5" s="1">
        <v>541240</v>
      </c>
      <c r="F5" s="2">
        <f t="shared" si="0"/>
        <v>0.90601766314389176</v>
      </c>
      <c r="G5" s="1">
        <v>0</v>
      </c>
    </row>
    <row r="6" spans="1:8">
      <c r="A6" t="s">
        <v>15</v>
      </c>
      <c r="B6" t="s">
        <v>7</v>
      </c>
      <c r="C6" s="1">
        <v>2956636</v>
      </c>
      <c r="D6" s="1">
        <v>1559226</v>
      </c>
      <c r="E6" s="1">
        <v>1557277</v>
      </c>
      <c r="F6" s="2">
        <f t="shared" si="0"/>
        <v>1.8985935064860009</v>
      </c>
      <c r="G6" s="1">
        <v>205208</v>
      </c>
      <c r="H6" t="s">
        <v>12</v>
      </c>
    </row>
    <row r="7" spans="1:8">
      <c r="A7" t="s">
        <v>16</v>
      </c>
      <c r="B7" t="s">
        <v>7</v>
      </c>
      <c r="C7" s="1">
        <v>383652</v>
      </c>
      <c r="D7" s="1">
        <v>631295</v>
      </c>
      <c r="E7" s="1">
        <v>649941</v>
      </c>
      <c r="F7" s="2">
        <f t="shared" si="0"/>
        <v>0.59028742608944507</v>
      </c>
      <c r="G7" s="1">
        <v>77</v>
      </c>
      <c r="H7" t="s">
        <v>10</v>
      </c>
    </row>
    <row r="8" spans="1:8">
      <c r="A8" t="s">
        <v>18</v>
      </c>
      <c r="B8" t="s">
        <v>7</v>
      </c>
      <c r="C8" s="1">
        <v>1227111</v>
      </c>
      <c r="D8" s="1">
        <v>888846</v>
      </c>
      <c r="E8" s="1">
        <v>881358</v>
      </c>
      <c r="F8" s="2">
        <f t="shared" si="0"/>
        <v>1.392295752690734</v>
      </c>
      <c r="G8" s="1">
        <v>395000</v>
      </c>
      <c r="H8" t="s">
        <v>59</v>
      </c>
    </row>
    <row r="9" spans="1:8">
      <c r="A9" t="s">
        <v>19</v>
      </c>
      <c r="B9" t="s">
        <v>17</v>
      </c>
      <c r="C9" s="1">
        <v>671185</v>
      </c>
      <c r="D9" s="1">
        <v>1776271</v>
      </c>
      <c r="E9" s="1">
        <v>1757642</v>
      </c>
      <c r="F9" s="2">
        <f t="shared" si="0"/>
        <v>0.38186672826434509</v>
      </c>
      <c r="G9" s="1">
        <v>0</v>
      </c>
    </row>
    <row r="10" spans="1:8">
      <c r="A10" t="s">
        <v>20</v>
      </c>
      <c r="B10" t="s">
        <v>17</v>
      </c>
      <c r="C10" s="1">
        <v>1613978</v>
      </c>
      <c r="D10" s="1">
        <v>2705788</v>
      </c>
      <c r="E10" s="1">
        <v>2474739</v>
      </c>
      <c r="F10" s="2">
        <f t="shared" si="0"/>
        <v>0.65218109869364005</v>
      </c>
      <c r="G10" s="1">
        <v>0</v>
      </c>
    </row>
    <row r="11" spans="1:8">
      <c r="A11" t="s">
        <v>26</v>
      </c>
      <c r="B11" t="s">
        <v>17</v>
      </c>
      <c r="C11" s="1">
        <v>1071539</v>
      </c>
      <c r="D11" s="1">
        <v>2179798</v>
      </c>
      <c r="E11" s="1">
        <v>2043092</v>
      </c>
      <c r="F11" s="2">
        <f t="shared" si="0"/>
        <v>0.5244692847899165</v>
      </c>
      <c r="G11" s="1">
        <v>0</v>
      </c>
    </row>
    <row r="12" spans="1:8">
      <c r="A12" t="s">
        <v>21</v>
      </c>
      <c r="B12" t="s">
        <v>17</v>
      </c>
      <c r="C12" s="1">
        <v>686702</v>
      </c>
      <c r="D12" s="1">
        <v>2538040</v>
      </c>
      <c r="E12" s="1">
        <v>2082395</v>
      </c>
      <c r="F12" s="2">
        <f t="shared" si="0"/>
        <v>0.32976548637506331</v>
      </c>
      <c r="G12" s="1">
        <v>0</v>
      </c>
    </row>
    <row r="13" spans="1:8">
      <c r="A13" t="s">
        <v>22</v>
      </c>
      <c r="B13" t="s">
        <v>17</v>
      </c>
      <c r="C13" s="1">
        <v>1043457</v>
      </c>
      <c r="D13" s="1">
        <v>2076034</v>
      </c>
      <c r="E13" s="1">
        <v>2223703</v>
      </c>
      <c r="F13" s="2">
        <f t="shared" si="0"/>
        <v>0.46924296994697584</v>
      </c>
      <c r="G13" s="1">
        <v>0</v>
      </c>
    </row>
    <row r="14" spans="1:8">
      <c r="A14" t="s">
        <v>27</v>
      </c>
      <c r="B14" t="s">
        <v>17</v>
      </c>
      <c r="C14" s="1">
        <v>1627149</v>
      </c>
      <c r="D14" s="1">
        <v>2914429</v>
      </c>
      <c r="E14" s="1">
        <v>2849075</v>
      </c>
      <c r="F14" s="2">
        <f t="shared" si="0"/>
        <v>0.57111483551679054</v>
      </c>
      <c r="G14" s="1">
        <v>0</v>
      </c>
    </row>
    <row r="15" spans="1:8">
      <c r="A15" t="s">
        <v>23</v>
      </c>
      <c r="B15" t="s">
        <v>17</v>
      </c>
      <c r="C15" s="1">
        <v>3743930</v>
      </c>
      <c r="D15" s="1">
        <v>1620389</v>
      </c>
      <c r="E15" s="1">
        <v>1816653</v>
      </c>
      <c r="F15" s="2">
        <f t="shared" si="0"/>
        <v>2.0608944030588119</v>
      </c>
      <c r="G15" s="1">
        <v>0</v>
      </c>
    </row>
    <row r="16" spans="1:8">
      <c r="A16" t="s">
        <v>24</v>
      </c>
      <c r="B16" t="s">
        <v>17</v>
      </c>
      <c r="C16" s="1">
        <f>174688+90354</f>
        <v>265042</v>
      </c>
      <c r="D16" s="1">
        <f>1181893+266355</f>
        <v>1448248</v>
      </c>
      <c r="E16" s="1">
        <f>1161539+320714</f>
        <v>1482253</v>
      </c>
      <c r="F16" s="2">
        <f t="shared" si="0"/>
        <v>0.17881023010241842</v>
      </c>
      <c r="G16" s="1">
        <v>0</v>
      </c>
    </row>
    <row r="17" spans="1:8">
      <c r="A17" t="s">
        <v>25</v>
      </c>
      <c r="B17" t="s">
        <v>17</v>
      </c>
      <c r="C17" s="1">
        <v>723565</v>
      </c>
      <c r="D17" s="1">
        <v>1111410</v>
      </c>
      <c r="E17" s="1">
        <v>962682</v>
      </c>
      <c r="F17" s="2">
        <f t="shared" si="0"/>
        <v>0.7516137208340864</v>
      </c>
      <c r="G17" s="1">
        <v>0</v>
      </c>
    </row>
    <row r="18" spans="1:8">
      <c r="A18" t="s">
        <v>29</v>
      </c>
      <c r="B18" t="s">
        <v>28</v>
      </c>
      <c r="C18" s="1">
        <v>451281</v>
      </c>
      <c r="D18" s="1">
        <v>725508</v>
      </c>
      <c r="E18" s="1">
        <v>620407</v>
      </c>
      <c r="F18" s="2">
        <f t="shared" si="0"/>
        <v>0.72739508097104</v>
      </c>
      <c r="G18" s="1">
        <v>0</v>
      </c>
    </row>
    <row r="19" spans="1:8">
      <c r="A19" t="s">
        <v>30</v>
      </c>
      <c r="B19" t="s">
        <v>28</v>
      </c>
      <c r="C19" s="1">
        <v>422429</v>
      </c>
      <c r="D19" s="1">
        <v>840703</v>
      </c>
      <c r="E19" s="1">
        <v>813292</v>
      </c>
      <c r="F19" s="2">
        <f t="shared" si="0"/>
        <v>0.51940631409137183</v>
      </c>
      <c r="G19" s="1">
        <v>0</v>
      </c>
    </row>
    <row r="20" spans="1:8">
      <c r="A20" t="s">
        <v>31</v>
      </c>
      <c r="B20" t="s">
        <v>28</v>
      </c>
      <c r="C20" s="1">
        <v>908877</v>
      </c>
      <c r="D20" s="1">
        <v>1805623</v>
      </c>
      <c r="E20" s="1">
        <v>1685415</v>
      </c>
      <c r="F20" s="2">
        <f t="shared" si="0"/>
        <v>0.5392600635451803</v>
      </c>
      <c r="G20" s="1">
        <v>0</v>
      </c>
    </row>
    <row r="21" spans="1:8">
      <c r="A21" t="s">
        <v>32</v>
      </c>
      <c r="B21" t="s">
        <v>28</v>
      </c>
      <c r="C21" s="1">
        <f>190268+150373</f>
        <v>340641</v>
      </c>
      <c r="D21" s="1">
        <f>177839+1527052</f>
        <v>1704891</v>
      </c>
      <c r="E21" s="1">
        <f>169509+1935366</f>
        <v>2104875</v>
      </c>
      <c r="F21" s="2">
        <f t="shared" si="0"/>
        <v>0.16183431320149652</v>
      </c>
      <c r="G21" s="1">
        <v>0</v>
      </c>
    </row>
    <row r="22" spans="1:8">
      <c r="A22" t="s">
        <v>33</v>
      </c>
      <c r="B22" t="s">
        <v>28</v>
      </c>
      <c r="C22" s="1">
        <v>354600</v>
      </c>
      <c r="D22" s="1">
        <v>503619</v>
      </c>
      <c r="E22" s="1">
        <v>381772</v>
      </c>
      <c r="F22" s="2">
        <f t="shared" si="0"/>
        <v>0.92882662950661654</v>
      </c>
      <c r="G22" s="1">
        <v>0</v>
      </c>
    </row>
    <row r="23" spans="1:8">
      <c r="A23" t="s">
        <v>36</v>
      </c>
      <c r="B23" t="s">
        <v>28</v>
      </c>
      <c r="C23" s="1">
        <v>343952</v>
      </c>
      <c r="D23" s="1">
        <v>990725</v>
      </c>
      <c r="E23" s="1">
        <v>1197966</v>
      </c>
      <c r="F23" s="2">
        <f t="shared" si="0"/>
        <v>0.28711332375042364</v>
      </c>
      <c r="G23" s="1">
        <v>0</v>
      </c>
    </row>
    <row r="24" spans="1:8">
      <c r="A24" t="s">
        <v>34</v>
      </c>
      <c r="B24" t="s">
        <v>28</v>
      </c>
      <c r="C24" s="1">
        <v>2012719</v>
      </c>
      <c r="D24" s="1">
        <v>873660</v>
      </c>
      <c r="E24" s="1">
        <v>1223863</v>
      </c>
      <c r="F24" s="2">
        <f t="shared" si="0"/>
        <v>1.6445623407195087</v>
      </c>
      <c r="G24" s="1">
        <v>0</v>
      </c>
    </row>
    <row r="25" spans="1:8">
      <c r="A25" t="s">
        <v>35</v>
      </c>
      <c r="B25" t="s">
        <v>28</v>
      </c>
      <c r="C25" s="1">
        <v>449704</v>
      </c>
      <c r="D25" s="1">
        <v>951823</v>
      </c>
      <c r="E25" s="1">
        <v>1159555</v>
      </c>
      <c r="F25" s="2">
        <f t="shared" si="0"/>
        <v>0.38782463962468361</v>
      </c>
      <c r="G25" s="1">
        <v>-152173</v>
      </c>
      <c r="H25" t="s">
        <v>37</v>
      </c>
    </row>
    <row r="26" spans="1:8">
      <c r="A26" t="s">
        <v>39</v>
      </c>
      <c r="B26" t="s">
        <v>38</v>
      </c>
      <c r="C26" s="1">
        <v>1010443</v>
      </c>
      <c r="D26" s="1">
        <v>2273504</v>
      </c>
      <c r="E26" s="1">
        <v>2010379</v>
      </c>
      <c r="F26" s="2">
        <f t="shared" si="0"/>
        <v>0.50261318885642958</v>
      </c>
      <c r="G26" s="1">
        <v>0</v>
      </c>
    </row>
    <row r="27" spans="1:8">
      <c r="A27" t="s">
        <v>40</v>
      </c>
      <c r="B27" t="s">
        <v>38</v>
      </c>
      <c r="C27" s="1">
        <f>315379+586334</f>
        <v>901713</v>
      </c>
      <c r="D27" s="1">
        <f>63907+1005599</f>
        <v>1069506</v>
      </c>
      <c r="E27" s="1">
        <f>82848+1113172</f>
        <v>1196020</v>
      </c>
      <c r="F27" s="2">
        <f t="shared" si="0"/>
        <v>0.75392802795939873</v>
      </c>
      <c r="G27" s="1">
        <v>0</v>
      </c>
    </row>
    <row r="28" spans="1:8">
      <c r="A28" t="s">
        <v>41</v>
      </c>
      <c r="B28" t="s">
        <v>38</v>
      </c>
      <c r="C28" s="1">
        <f>-241199+-15313</f>
        <v>-256512</v>
      </c>
      <c r="D28" s="1">
        <f>259883+2937621</f>
        <v>3197504</v>
      </c>
      <c r="E28" s="1">
        <f>3305278+261060</f>
        <v>3566338</v>
      </c>
      <c r="F28" s="2">
        <f t="shared" si="0"/>
        <v>-7.1925880272705509E-2</v>
      </c>
      <c r="G28" s="1">
        <f>-26451+-28468+14718</f>
        <v>-40201</v>
      </c>
    </row>
    <row r="29" spans="1:8">
      <c r="A29" t="s">
        <v>42</v>
      </c>
      <c r="B29" t="s">
        <v>38</v>
      </c>
      <c r="C29" s="1">
        <f>1048531+182325</f>
        <v>1230856</v>
      </c>
      <c r="D29" s="1">
        <f>483935+1051217</f>
        <v>1535152</v>
      </c>
      <c r="E29" s="1">
        <f>376398+1401942</f>
        <v>1778340</v>
      </c>
      <c r="F29" s="2">
        <f t="shared" si="0"/>
        <v>0.69213761148036934</v>
      </c>
      <c r="G29" s="1">
        <v>0</v>
      </c>
    </row>
    <row r="30" spans="1:8">
      <c r="A30" t="s">
        <v>43</v>
      </c>
      <c r="B30" t="s">
        <v>38</v>
      </c>
      <c r="C30" s="1">
        <f>130480+625243</f>
        <v>755723</v>
      </c>
      <c r="D30" s="1">
        <f>219199+1132036</f>
        <v>1351235</v>
      </c>
      <c r="E30" s="1">
        <f>176099+940368</f>
        <v>1116467</v>
      </c>
      <c r="F30" s="2">
        <f t="shared" si="0"/>
        <v>0.67688789726879528</v>
      </c>
      <c r="G30" s="1">
        <v>0</v>
      </c>
    </row>
    <row r="31" spans="1:8">
      <c r="A31" t="s">
        <v>44</v>
      </c>
      <c r="B31" t="s">
        <v>38</v>
      </c>
      <c r="C31" s="1">
        <f>227500+93154+861997</f>
        <v>1182651</v>
      </c>
      <c r="D31" s="1">
        <f>632917+102330+1863165</f>
        <v>2598412</v>
      </c>
      <c r="E31" s="1">
        <f>593214+75801+1876974</f>
        <v>2545989</v>
      </c>
      <c r="F31" s="2">
        <f t="shared" si="0"/>
        <v>0.46451536122112075</v>
      </c>
      <c r="G31" s="1">
        <v>0</v>
      </c>
    </row>
    <row r="32" spans="1:8">
      <c r="A32" t="s">
        <v>45</v>
      </c>
      <c r="B32" t="s">
        <v>38</v>
      </c>
      <c r="C32" s="1">
        <f>84402+1903452+125948+282510</f>
        <v>2396312</v>
      </c>
      <c r="D32" s="1">
        <f>108355+2111979+67350+64850</f>
        <v>2352534</v>
      </c>
      <c r="E32" s="1">
        <f>78311+2349500+67471+40443</f>
        <v>2535725</v>
      </c>
      <c r="F32" s="2">
        <f t="shared" si="0"/>
        <v>0.94502045766003806</v>
      </c>
      <c r="G32" s="1">
        <v>0</v>
      </c>
    </row>
    <row r="33" spans="1:8">
      <c r="A33" t="s">
        <v>46</v>
      </c>
      <c r="B33" t="s">
        <v>38</v>
      </c>
      <c r="C33" s="1">
        <v>559787</v>
      </c>
      <c r="D33" s="1">
        <v>916729</v>
      </c>
      <c r="E33" s="1">
        <v>584335</v>
      </c>
      <c r="F33" s="2">
        <f t="shared" si="0"/>
        <v>0.95798985171177498</v>
      </c>
      <c r="G33" s="1">
        <v>227910</v>
      </c>
      <c r="H33" t="s">
        <v>37</v>
      </c>
    </row>
    <row r="34" spans="1:8">
      <c r="A34" t="s">
        <v>47</v>
      </c>
      <c r="B34" t="s">
        <v>38</v>
      </c>
      <c r="C34" s="1">
        <f>404678+633212</f>
        <v>1037890</v>
      </c>
      <c r="D34" s="1">
        <f>534418+435012</f>
        <v>969430</v>
      </c>
      <c r="E34" s="1">
        <f>519768+630583</f>
        <v>1150351</v>
      </c>
      <c r="F34" s="2">
        <f t="shared" si="0"/>
        <v>0.9022376648518583</v>
      </c>
      <c r="G34" s="1">
        <v>0</v>
      </c>
    </row>
    <row r="35" spans="1:8">
      <c r="A35" t="s">
        <v>48</v>
      </c>
      <c r="B35" t="s">
        <v>38</v>
      </c>
      <c r="C35" s="1">
        <f>1227385+388307+1470192</f>
        <v>3085884</v>
      </c>
      <c r="D35" s="1">
        <f>1846305+3311+2869674</f>
        <v>4719290</v>
      </c>
      <c r="E35" s="1">
        <f>1461914+294856+3168516</f>
        <v>4925286</v>
      </c>
      <c r="F35" s="2">
        <f t="shared" si="0"/>
        <v>0.6265390476816981</v>
      </c>
      <c r="G35" s="1">
        <v>0</v>
      </c>
    </row>
    <row r="36" spans="1:8">
      <c r="A36" t="s">
        <v>49</v>
      </c>
      <c r="B36" t="s">
        <v>38</v>
      </c>
      <c r="C36" s="1">
        <f>381826+488286</f>
        <v>870112</v>
      </c>
      <c r="D36" s="1">
        <f>154496+811535</f>
        <v>966031</v>
      </c>
      <c r="E36" s="1">
        <f>93379+633207</f>
        <v>726586</v>
      </c>
      <c r="F36" s="2">
        <f t="shared" si="0"/>
        <v>1.197534772208658</v>
      </c>
    </row>
    <row r="37" spans="1:8">
      <c r="A37" t="s">
        <v>52</v>
      </c>
      <c r="B37" t="s">
        <v>50</v>
      </c>
      <c r="C37" s="1">
        <v>976391</v>
      </c>
      <c r="D37" s="1">
        <v>1846007</v>
      </c>
      <c r="E37" s="1">
        <v>2207305</v>
      </c>
      <c r="F37" s="2">
        <f t="shared" si="0"/>
        <v>0.44234530343563755</v>
      </c>
      <c r="G37" s="1">
        <v>210675</v>
      </c>
      <c r="H37" t="s">
        <v>55</v>
      </c>
    </row>
    <row r="38" spans="1:8">
      <c r="A38" t="s">
        <v>53</v>
      </c>
      <c r="B38" t="s">
        <v>50</v>
      </c>
      <c r="C38" s="1">
        <v>861606</v>
      </c>
      <c r="D38" s="1">
        <v>804341</v>
      </c>
      <c r="E38" s="1">
        <v>762549</v>
      </c>
      <c r="F38" s="2">
        <f t="shared" si="0"/>
        <v>1.1299024718411539</v>
      </c>
      <c r="G38" s="1">
        <v>0</v>
      </c>
    </row>
    <row r="39" spans="1:8">
      <c r="A39" t="s">
        <v>50</v>
      </c>
      <c r="B39" t="s">
        <v>50</v>
      </c>
      <c r="C39" s="1">
        <f>1715105+1180335</f>
        <v>2895440</v>
      </c>
      <c r="D39" s="1">
        <f>1272163+1995646</f>
        <v>3267809</v>
      </c>
      <c r="E39" s="1">
        <f>1184338+1794715</f>
        <v>2979053</v>
      </c>
      <c r="F39" s="2">
        <f t="shared" si="0"/>
        <v>0.97193302703912954</v>
      </c>
      <c r="G39" s="1">
        <v>0</v>
      </c>
    </row>
    <row r="40" spans="1:8">
      <c r="A40" t="s">
        <v>54</v>
      </c>
      <c r="B40" t="s">
        <v>50</v>
      </c>
      <c r="C40" s="1">
        <f>341748+360697</f>
        <v>702445</v>
      </c>
      <c r="D40" s="1">
        <f>841033+2228209</f>
        <v>3069242</v>
      </c>
      <c r="E40" s="1">
        <f>741576+2383815</f>
        <v>3125391</v>
      </c>
      <c r="F40" s="2">
        <f t="shared" si="0"/>
        <v>0.22475427874464346</v>
      </c>
      <c r="G40" s="1">
        <v>55000</v>
      </c>
      <c r="H40" t="s">
        <v>37</v>
      </c>
    </row>
    <row r="41" spans="1:8">
      <c r="A41" t="s">
        <v>56</v>
      </c>
      <c r="B41" t="s">
        <v>51</v>
      </c>
      <c r="C41" s="1">
        <f>733609+802573</f>
        <v>1536182</v>
      </c>
      <c r="D41" s="1">
        <f>472419+822139</f>
        <v>1294558</v>
      </c>
      <c r="E41" s="1">
        <f>333142+445480</f>
        <v>778622</v>
      </c>
      <c r="F41" s="2">
        <f t="shared" si="0"/>
        <v>1.9729496469403638</v>
      </c>
      <c r="G41" s="1">
        <v>0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41" sqref="A1:H41"/>
    </sheetView>
  </sheetViews>
  <sheetFormatPr baseColWidth="10" defaultColWidth="8.83203125" defaultRowHeight="14" x14ac:dyDescent="0"/>
  <cols>
    <col min="1" max="1" width="13.6640625" bestFit="1" customWidth="1"/>
    <col min="2" max="2" width="8.33203125" bestFit="1" customWidth="1"/>
    <col min="3" max="5" width="9.83203125" bestFit="1" customWidth="1"/>
    <col min="6" max="6" width="24.6640625" bestFit="1" customWidth="1"/>
    <col min="7" max="7" width="9.6640625" style="3" bestFit="1" customWidth="1"/>
    <col min="8" max="8" width="15.33203125" bestFit="1" customWidth="1"/>
  </cols>
  <sheetData>
    <row r="1" spans="1:8">
      <c r="A1" t="s">
        <v>0</v>
      </c>
      <c r="B1" t="s">
        <v>1</v>
      </c>
      <c r="C1" s="1" t="s">
        <v>4</v>
      </c>
      <c r="D1" s="1" t="s">
        <v>2</v>
      </c>
      <c r="E1" s="1" t="s">
        <v>3</v>
      </c>
      <c r="F1" s="2" t="s">
        <v>5</v>
      </c>
      <c r="G1" s="3" t="s">
        <v>57</v>
      </c>
      <c r="H1" s="1" t="s">
        <v>58</v>
      </c>
    </row>
    <row r="2" spans="1:8">
      <c r="A2" t="s">
        <v>8</v>
      </c>
      <c r="B2" t="s">
        <v>7</v>
      </c>
      <c r="C2" s="1">
        <v>466743</v>
      </c>
      <c r="D2" s="1">
        <v>407839</v>
      </c>
      <c r="E2" s="1">
        <v>310541</v>
      </c>
      <c r="F2" s="2">
        <f>C2/E2</f>
        <v>1.502999603917035</v>
      </c>
      <c r="G2" s="3">
        <v>8.74</v>
      </c>
      <c r="H2" s="4">
        <f>C2/G2</f>
        <v>53403.08924485126</v>
      </c>
    </row>
    <row r="3" spans="1:8">
      <c r="A3" t="s">
        <v>11</v>
      </c>
      <c r="B3" t="s">
        <v>7</v>
      </c>
      <c r="C3" s="1">
        <v>952233</v>
      </c>
      <c r="D3" s="1">
        <v>2165697</v>
      </c>
      <c r="E3" s="1">
        <v>2134048</v>
      </c>
      <c r="F3" s="2">
        <f t="shared" ref="F3:F41" si="0">C3/E3</f>
        <v>0.44620973848760664</v>
      </c>
      <c r="G3" s="3">
        <v>48.67</v>
      </c>
      <c r="H3" s="4">
        <f t="shared" ref="H3:H41" si="1">C3/G3</f>
        <v>19565.09143209369</v>
      </c>
    </row>
    <row r="4" spans="1:8">
      <c r="A4" t="s">
        <v>13</v>
      </c>
      <c r="B4" t="s">
        <v>7</v>
      </c>
      <c r="C4" s="1">
        <v>1007845</v>
      </c>
      <c r="D4" s="1">
        <v>1850445</v>
      </c>
      <c r="E4" s="1">
        <v>1796666</v>
      </c>
      <c r="F4" s="2">
        <f t="shared" si="0"/>
        <v>0.56095289831276374</v>
      </c>
      <c r="G4" s="3">
        <v>41.84</v>
      </c>
      <c r="H4" s="4">
        <f t="shared" si="1"/>
        <v>24088.07361376673</v>
      </c>
    </row>
    <row r="5" spans="1:8">
      <c r="A5" t="s">
        <v>14</v>
      </c>
      <c r="B5" t="s">
        <v>7</v>
      </c>
      <c r="C5" s="1">
        <v>490373</v>
      </c>
      <c r="D5" s="1">
        <v>477825</v>
      </c>
      <c r="E5" s="1">
        <v>541240</v>
      </c>
      <c r="F5" s="2">
        <f t="shared" si="0"/>
        <v>0.90601766314389176</v>
      </c>
      <c r="G5" s="3">
        <v>10.74</v>
      </c>
      <c r="H5" s="4">
        <f t="shared" si="1"/>
        <v>45658.56610800745</v>
      </c>
    </row>
    <row r="6" spans="1:8">
      <c r="A6" t="s">
        <v>15</v>
      </c>
      <c r="B6" t="s">
        <v>7</v>
      </c>
      <c r="C6" s="1">
        <v>2956636</v>
      </c>
      <c r="D6" s="1">
        <v>1559226</v>
      </c>
      <c r="E6" s="1">
        <v>1557277</v>
      </c>
      <c r="F6" s="2">
        <f t="shared" si="0"/>
        <v>1.8985935064860009</v>
      </c>
      <c r="G6" s="3">
        <v>31.89</v>
      </c>
      <c r="H6" s="4">
        <f t="shared" si="1"/>
        <v>92713.577924114143</v>
      </c>
    </row>
    <row r="7" spans="1:8">
      <c r="A7" t="s">
        <v>16</v>
      </c>
      <c r="B7" t="s">
        <v>7</v>
      </c>
      <c r="C7" s="1">
        <v>383652</v>
      </c>
      <c r="D7" s="1">
        <v>631295</v>
      </c>
      <c r="E7" s="1">
        <v>649941</v>
      </c>
      <c r="F7" s="2">
        <f t="shared" si="0"/>
        <v>0.59028742608944507</v>
      </c>
      <c r="G7" s="3">
        <v>20.21</v>
      </c>
      <c r="H7" s="4">
        <f t="shared" si="1"/>
        <v>18983.275606135576</v>
      </c>
    </row>
    <row r="8" spans="1:8">
      <c r="A8" t="s">
        <v>18</v>
      </c>
      <c r="B8" t="s">
        <v>7</v>
      </c>
      <c r="C8" s="1">
        <v>1227111</v>
      </c>
      <c r="D8" s="1">
        <v>888846</v>
      </c>
      <c r="E8" s="1">
        <v>881358</v>
      </c>
      <c r="F8" s="2">
        <f t="shared" si="0"/>
        <v>1.392295752690734</v>
      </c>
      <c r="G8" s="3">
        <v>16.940000000000001</v>
      </c>
      <c r="H8" s="4">
        <f t="shared" si="1"/>
        <v>72438.665879574968</v>
      </c>
    </row>
    <row r="9" spans="1:8">
      <c r="A9" t="s">
        <v>19</v>
      </c>
      <c r="B9" t="s">
        <v>17</v>
      </c>
      <c r="C9" s="1">
        <v>671185</v>
      </c>
      <c r="D9" s="1">
        <v>1776271</v>
      </c>
      <c r="E9" s="1">
        <v>1757642</v>
      </c>
      <c r="F9" s="2">
        <f t="shared" si="0"/>
        <v>0.38186672826434509</v>
      </c>
      <c r="G9" s="3">
        <v>70.75</v>
      </c>
      <c r="H9" s="4">
        <f t="shared" si="1"/>
        <v>9486.7137809187279</v>
      </c>
    </row>
    <row r="10" spans="1:8">
      <c r="A10" t="s">
        <v>20</v>
      </c>
      <c r="B10" t="s">
        <v>17</v>
      </c>
      <c r="C10" s="1">
        <v>1613978</v>
      </c>
      <c r="D10" s="1">
        <v>2705788</v>
      </c>
      <c r="E10" s="1">
        <v>2474739</v>
      </c>
      <c r="F10" s="2">
        <f t="shared" si="0"/>
        <v>0.65218109869364005</v>
      </c>
      <c r="G10" s="3">
        <v>104.31</v>
      </c>
      <c r="H10" s="4">
        <f t="shared" si="1"/>
        <v>15472.898092225098</v>
      </c>
    </row>
    <row r="11" spans="1:8">
      <c r="A11" t="s">
        <v>26</v>
      </c>
      <c r="B11" t="s">
        <v>17</v>
      </c>
      <c r="C11" s="1">
        <v>1071539</v>
      </c>
      <c r="D11" s="1">
        <v>2179798</v>
      </c>
      <c r="E11" s="1">
        <v>2043092</v>
      </c>
      <c r="F11" s="2">
        <f t="shared" si="0"/>
        <v>0.5244692847899165</v>
      </c>
      <c r="G11" s="3">
        <v>146.04</v>
      </c>
      <c r="H11" s="4">
        <f t="shared" si="1"/>
        <v>7337.2980005477957</v>
      </c>
    </row>
    <row r="12" spans="1:8">
      <c r="A12" t="s">
        <v>21</v>
      </c>
      <c r="B12" t="s">
        <v>17</v>
      </c>
      <c r="C12" s="1">
        <v>686702</v>
      </c>
      <c r="D12" s="1">
        <v>2538040</v>
      </c>
      <c r="E12" s="1">
        <v>2082395</v>
      </c>
      <c r="F12" s="2">
        <f t="shared" si="0"/>
        <v>0.32976548637506331</v>
      </c>
      <c r="G12" s="3">
        <v>65.05</v>
      </c>
      <c r="H12" s="4">
        <f t="shared" si="1"/>
        <v>10556.525749423521</v>
      </c>
    </row>
    <row r="13" spans="1:8">
      <c r="A13" t="s">
        <v>22</v>
      </c>
      <c r="B13" t="s">
        <v>17</v>
      </c>
      <c r="C13" s="1">
        <v>1043457</v>
      </c>
      <c r="D13" s="1">
        <v>2076034</v>
      </c>
      <c r="E13" s="1">
        <v>2223703</v>
      </c>
      <c r="F13" s="2">
        <f t="shared" si="0"/>
        <v>0.46924296994697584</v>
      </c>
      <c r="G13" s="3">
        <v>164.27</v>
      </c>
      <c r="H13" s="4">
        <f t="shared" si="1"/>
        <v>6352.0849820417598</v>
      </c>
    </row>
    <row r="14" spans="1:8">
      <c r="A14" t="s">
        <v>27</v>
      </c>
      <c r="B14" t="s">
        <v>17</v>
      </c>
      <c r="C14" s="1">
        <v>1627149</v>
      </c>
      <c r="D14" s="1">
        <v>2914429</v>
      </c>
      <c r="E14" s="1">
        <v>2849075</v>
      </c>
      <c r="F14" s="2">
        <f t="shared" si="0"/>
        <v>0.57111483551679054</v>
      </c>
      <c r="G14" s="3">
        <v>105.58</v>
      </c>
      <c r="H14" s="4">
        <f t="shared" si="1"/>
        <v>15411.526804319001</v>
      </c>
    </row>
    <row r="15" spans="1:8">
      <c r="A15" t="s">
        <v>23</v>
      </c>
      <c r="B15" t="s">
        <v>17</v>
      </c>
      <c r="C15" s="1">
        <v>3743930</v>
      </c>
      <c r="D15" s="1">
        <v>1620389</v>
      </c>
      <c r="E15" s="1">
        <v>1816653</v>
      </c>
      <c r="F15" s="2">
        <f t="shared" si="0"/>
        <v>2.0608944030588119</v>
      </c>
      <c r="G15" s="3">
        <v>49.33</v>
      </c>
      <c r="H15" s="4">
        <f t="shared" si="1"/>
        <v>75895.601054125276</v>
      </c>
    </row>
    <row r="16" spans="1:8">
      <c r="A16" t="s">
        <v>24</v>
      </c>
      <c r="B16" t="s">
        <v>17</v>
      </c>
      <c r="C16" s="1">
        <f>174688+90354</f>
        <v>265042</v>
      </c>
      <c r="D16" s="1">
        <f>1181893+266355</f>
        <v>1448248</v>
      </c>
      <c r="E16" s="1">
        <f>1161539+320714</f>
        <v>1482253</v>
      </c>
      <c r="F16" s="2">
        <f t="shared" si="0"/>
        <v>0.17881023010241842</v>
      </c>
      <c r="G16" s="3">
        <v>81.87</v>
      </c>
      <c r="H16" s="4">
        <f t="shared" si="1"/>
        <v>3237.3518993526322</v>
      </c>
    </row>
    <row r="17" spans="1:8">
      <c r="A17" t="s">
        <v>25</v>
      </c>
      <c r="B17" t="s">
        <v>17</v>
      </c>
      <c r="C17" s="1">
        <v>723565</v>
      </c>
      <c r="D17" s="1">
        <v>1111410</v>
      </c>
      <c r="E17" s="1">
        <v>962682</v>
      </c>
      <c r="F17" s="2">
        <f t="shared" si="0"/>
        <v>0.7516137208340864</v>
      </c>
      <c r="G17" s="3">
        <v>79.34</v>
      </c>
      <c r="H17" s="4">
        <f t="shared" si="1"/>
        <v>9119.8008570708334</v>
      </c>
    </row>
    <row r="18" spans="1:8">
      <c r="A18" t="s">
        <v>29</v>
      </c>
      <c r="B18" t="s">
        <v>28</v>
      </c>
      <c r="C18" s="1">
        <v>451281</v>
      </c>
      <c r="D18" s="1">
        <v>725508</v>
      </c>
      <c r="E18" s="1">
        <v>620407</v>
      </c>
      <c r="F18" s="2">
        <f t="shared" si="0"/>
        <v>0.72739508097104</v>
      </c>
      <c r="G18" s="3">
        <v>59.57</v>
      </c>
      <c r="H18" s="4">
        <f t="shared" si="1"/>
        <v>7575.6421017290586</v>
      </c>
    </row>
    <row r="19" spans="1:8">
      <c r="A19" t="s">
        <v>30</v>
      </c>
      <c r="B19" t="s">
        <v>28</v>
      </c>
      <c r="C19" s="1">
        <v>422429</v>
      </c>
      <c r="D19" s="1">
        <v>840703</v>
      </c>
      <c r="E19" s="1">
        <v>813292</v>
      </c>
      <c r="F19" s="2">
        <f t="shared" si="0"/>
        <v>0.51940631409137183</v>
      </c>
      <c r="G19" s="3">
        <v>59.09</v>
      </c>
      <c r="H19" s="4">
        <f t="shared" si="1"/>
        <v>7148.9084447453033</v>
      </c>
    </row>
    <row r="20" spans="1:8">
      <c r="A20" t="s">
        <v>31</v>
      </c>
      <c r="B20" t="s">
        <v>28</v>
      </c>
      <c r="C20" s="1">
        <v>908877</v>
      </c>
      <c r="D20" s="1">
        <v>1805623</v>
      </c>
      <c r="E20" s="1">
        <v>1685415</v>
      </c>
      <c r="F20" s="2">
        <f t="shared" si="0"/>
        <v>0.5392600635451803</v>
      </c>
      <c r="G20" s="3">
        <v>59.27</v>
      </c>
      <c r="H20" s="4">
        <f t="shared" si="1"/>
        <v>15334.519993251222</v>
      </c>
    </row>
    <row r="21" spans="1:8">
      <c r="A21" t="s">
        <v>32</v>
      </c>
      <c r="B21" t="s">
        <v>28</v>
      </c>
      <c r="C21" s="1">
        <f>190268+150373</f>
        <v>340641</v>
      </c>
      <c r="D21" s="1">
        <f>177839+1527052</f>
        <v>1704891</v>
      </c>
      <c r="E21" s="1">
        <f>169509+1935366</f>
        <v>2104875</v>
      </c>
      <c r="F21" s="2">
        <f t="shared" si="0"/>
        <v>0.16183431320149652</v>
      </c>
      <c r="G21" s="3">
        <v>180.68</v>
      </c>
      <c r="H21" s="4">
        <f t="shared" si="1"/>
        <v>1885.3276510958601</v>
      </c>
    </row>
    <row r="22" spans="1:8">
      <c r="A22" t="s">
        <v>33</v>
      </c>
      <c r="B22" t="s">
        <v>28</v>
      </c>
      <c r="C22" s="1">
        <v>354600</v>
      </c>
      <c r="D22" s="1">
        <v>503619</v>
      </c>
      <c r="E22" s="1">
        <v>381772</v>
      </c>
      <c r="F22" s="2">
        <f t="shared" si="0"/>
        <v>0.92882662950661654</v>
      </c>
      <c r="G22" s="3">
        <v>34.04</v>
      </c>
      <c r="H22" s="4">
        <f t="shared" si="1"/>
        <v>10417.156286721505</v>
      </c>
    </row>
    <row r="23" spans="1:8">
      <c r="A23" t="s">
        <v>36</v>
      </c>
      <c r="B23" t="s">
        <v>28</v>
      </c>
      <c r="C23" s="1">
        <v>343952</v>
      </c>
      <c r="D23" s="1">
        <v>990725</v>
      </c>
      <c r="E23" s="1">
        <v>1197966</v>
      </c>
      <c r="F23" s="2">
        <f t="shared" si="0"/>
        <v>0.28711332375042364</v>
      </c>
      <c r="G23" s="3">
        <v>116.46</v>
      </c>
      <c r="H23" s="4">
        <f t="shared" si="1"/>
        <v>2953.3917224798215</v>
      </c>
    </row>
    <row r="24" spans="1:8">
      <c r="A24" t="s">
        <v>34</v>
      </c>
      <c r="B24" t="s">
        <v>28</v>
      </c>
      <c r="C24" s="1">
        <v>2012719</v>
      </c>
      <c r="D24" s="1">
        <v>873660</v>
      </c>
      <c r="E24" s="1">
        <v>1223863</v>
      </c>
      <c r="F24" s="2">
        <f t="shared" si="0"/>
        <v>1.6445623407195087</v>
      </c>
      <c r="G24" s="3">
        <v>47.2</v>
      </c>
      <c r="H24" s="4">
        <f t="shared" si="1"/>
        <v>42642.351694915254</v>
      </c>
    </row>
    <row r="25" spans="1:8">
      <c r="A25" t="s">
        <v>35</v>
      </c>
      <c r="B25" t="s">
        <v>28</v>
      </c>
      <c r="C25" s="1">
        <v>449704</v>
      </c>
      <c r="D25" s="1">
        <v>951823</v>
      </c>
      <c r="E25" s="1">
        <v>1159555</v>
      </c>
      <c r="F25" s="2">
        <f t="shared" si="0"/>
        <v>0.38782463962468361</v>
      </c>
      <c r="G25" s="3">
        <v>86.37</v>
      </c>
      <c r="H25" s="4">
        <f t="shared" si="1"/>
        <v>5206.7152946624983</v>
      </c>
    </row>
    <row r="26" spans="1:8">
      <c r="A26" t="s">
        <v>39</v>
      </c>
      <c r="B26" t="s">
        <v>38</v>
      </c>
      <c r="C26" s="1">
        <v>1010443</v>
      </c>
      <c r="D26" s="1">
        <v>2273504</v>
      </c>
      <c r="E26" s="1">
        <v>2010379</v>
      </c>
      <c r="F26" s="2">
        <f t="shared" si="0"/>
        <v>0.50261318885642958</v>
      </c>
      <c r="G26" s="3">
        <v>171.38</v>
      </c>
      <c r="H26" s="4">
        <f t="shared" si="1"/>
        <v>5895.9213443809085</v>
      </c>
    </row>
    <row r="27" spans="1:8">
      <c r="A27" t="s">
        <v>40</v>
      </c>
      <c r="B27" t="s">
        <v>38</v>
      </c>
      <c r="C27" s="1">
        <f>315379+586334</f>
        <v>901713</v>
      </c>
      <c r="D27" s="1">
        <f>63907+1005599</f>
        <v>1069506</v>
      </c>
      <c r="E27" s="1">
        <f>82848+1113172</f>
        <v>1196020</v>
      </c>
      <c r="F27" s="2">
        <f t="shared" si="0"/>
        <v>0.75392802795939873</v>
      </c>
      <c r="G27" s="3">
        <v>22.36</v>
      </c>
      <c r="H27" s="4">
        <f t="shared" si="1"/>
        <v>40327.057245080505</v>
      </c>
    </row>
    <row r="28" spans="1:8">
      <c r="A28" t="s">
        <v>41</v>
      </c>
      <c r="B28" t="s">
        <v>38</v>
      </c>
      <c r="C28" s="1">
        <f>-241199+-15313</f>
        <v>-256512</v>
      </c>
      <c r="D28" s="1">
        <f>259883+2937621</f>
        <v>3197504</v>
      </c>
      <c r="E28" s="1">
        <f>3305278+261060</f>
        <v>3566338</v>
      </c>
      <c r="F28" s="2">
        <f t="shared" si="0"/>
        <v>-7.1925880272705509E-2</v>
      </c>
      <c r="G28" s="3">
        <v>68.8</v>
      </c>
      <c r="H28" s="4">
        <f t="shared" si="1"/>
        <v>-3728.3720930232562</v>
      </c>
    </row>
    <row r="29" spans="1:8">
      <c r="A29" t="s">
        <v>42</v>
      </c>
      <c r="B29" t="s">
        <v>38</v>
      </c>
      <c r="C29" s="1">
        <f>1048531+182325</f>
        <v>1230856</v>
      </c>
      <c r="D29" s="1">
        <f>483935+1051217</f>
        <v>1535152</v>
      </c>
      <c r="E29" s="1">
        <f>376398+1401942</f>
        <v>1778340</v>
      </c>
      <c r="F29" s="2">
        <f t="shared" si="0"/>
        <v>0.69213761148036934</v>
      </c>
      <c r="G29" s="3">
        <v>46.62</v>
      </c>
      <c r="H29" s="4">
        <f t="shared" si="1"/>
        <v>26401.887601887604</v>
      </c>
    </row>
    <row r="30" spans="1:8">
      <c r="A30" t="s">
        <v>43</v>
      </c>
      <c r="B30" t="s">
        <v>38</v>
      </c>
      <c r="C30" s="1">
        <f>130480+625243</f>
        <v>755723</v>
      </c>
      <c r="D30" s="1">
        <f>219199+1132036</f>
        <v>1351235</v>
      </c>
      <c r="E30" s="1">
        <f>176099+940368</f>
        <v>1116467</v>
      </c>
      <c r="F30" s="2">
        <f t="shared" si="0"/>
        <v>0.67688789726879528</v>
      </c>
      <c r="G30" s="3">
        <v>69.22</v>
      </c>
      <c r="H30" s="4">
        <f t="shared" si="1"/>
        <v>10917.697197341809</v>
      </c>
    </row>
    <row r="31" spans="1:8">
      <c r="A31" t="s">
        <v>44</v>
      </c>
      <c r="B31" t="s">
        <v>38</v>
      </c>
      <c r="C31" s="1">
        <f>227500+93154+861997</f>
        <v>1182651</v>
      </c>
      <c r="D31" s="1">
        <f>632917+102330+1863165</f>
        <v>2598412</v>
      </c>
      <c r="E31" s="1">
        <f>593214+75801+1876974</f>
        <v>2545989</v>
      </c>
      <c r="F31" s="2">
        <f t="shared" si="0"/>
        <v>0.46451536122112075</v>
      </c>
      <c r="G31" s="3">
        <v>105.95</v>
      </c>
      <c r="H31" s="4">
        <f t="shared" si="1"/>
        <v>11162.350165172251</v>
      </c>
    </row>
    <row r="32" spans="1:8">
      <c r="A32" t="s">
        <v>45</v>
      </c>
      <c r="B32" t="s">
        <v>38</v>
      </c>
      <c r="C32" s="1">
        <f>84402+1903452+125948+282510</f>
        <v>2396312</v>
      </c>
      <c r="D32" s="1">
        <f>108355+2111979+67350+64850</f>
        <v>2352534</v>
      </c>
      <c r="E32" s="1">
        <f>78311+2349500+67471+40443</f>
        <v>2535725</v>
      </c>
      <c r="F32" s="2">
        <f t="shared" si="0"/>
        <v>0.94502045766003806</v>
      </c>
      <c r="G32" s="3">
        <v>99.52</v>
      </c>
      <c r="H32" s="4">
        <f t="shared" si="1"/>
        <v>24078.697749196141</v>
      </c>
    </row>
    <row r="33" spans="1:8">
      <c r="A33" t="s">
        <v>46</v>
      </c>
      <c r="B33" t="s">
        <v>38</v>
      </c>
      <c r="C33" s="1">
        <v>559787</v>
      </c>
      <c r="D33" s="1">
        <v>916729</v>
      </c>
      <c r="E33" s="1">
        <v>584335</v>
      </c>
      <c r="F33" s="2">
        <f t="shared" si="0"/>
        <v>0.95798985171177498</v>
      </c>
      <c r="G33" s="3">
        <v>52.3</v>
      </c>
      <c r="H33" s="4">
        <f t="shared" si="1"/>
        <v>10703.38432122371</v>
      </c>
    </row>
    <row r="34" spans="1:8">
      <c r="A34" t="s">
        <v>47</v>
      </c>
      <c r="B34" t="s">
        <v>38</v>
      </c>
      <c r="C34" s="1">
        <f>404678+633212</f>
        <v>1037890</v>
      </c>
      <c r="D34" s="1">
        <f>534418+435012</f>
        <v>969430</v>
      </c>
      <c r="E34" s="1">
        <f>519768+630583</f>
        <v>1150351</v>
      </c>
      <c r="F34" s="2">
        <f t="shared" si="0"/>
        <v>0.9022376648518583</v>
      </c>
      <c r="G34" s="3">
        <v>29.24</v>
      </c>
      <c r="H34" s="4">
        <f t="shared" si="1"/>
        <v>35495.554035567715</v>
      </c>
    </row>
    <row r="35" spans="1:8">
      <c r="A35" t="s">
        <v>48</v>
      </c>
      <c r="B35" t="s">
        <v>38</v>
      </c>
      <c r="C35" s="1">
        <f>1227385+388307+1470192</f>
        <v>3085884</v>
      </c>
      <c r="D35" s="1">
        <f>1846305+3311+2869674</f>
        <v>4719290</v>
      </c>
      <c r="E35" s="1">
        <f>1461914+294856+3168516</f>
        <v>4925286</v>
      </c>
      <c r="F35" s="2">
        <f t="shared" si="0"/>
        <v>0.6265390476816981</v>
      </c>
      <c r="G35" s="3">
        <v>135.86000000000001</v>
      </c>
      <c r="H35" s="4">
        <f t="shared" si="1"/>
        <v>22713.705284852051</v>
      </c>
    </row>
    <row r="36" spans="1:8">
      <c r="A36" t="s">
        <v>49</v>
      </c>
      <c r="B36" t="s">
        <v>38</v>
      </c>
      <c r="C36" s="1">
        <f>381826+488286</f>
        <v>870112</v>
      </c>
      <c r="D36" s="1">
        <f>154496+811535</f>
        <v>966031</v>
      </c>
      <c r="E36" s="1">
        <f>93379+633207</f>
        <v>726586</v>
      </c>
      <c r="F36" s="2">
        <f t="shared" si="0"/>
        <v>1.197534772208658</v>
      </c>
      <c r="G36" s="3">
        <v>66.39</v>
      </c>
      <c r="H36" s="4">
        <f t="shared" si="1"/>
        <v>13106.070191293869</v>
      </c>
    </row>
    <row r="37" spans="1:8">
      <c r="A37" t="s">
        <v>52</v>
      </c>
      <c r="B37" t="s">
        <v>50</v>
      </c>
      <c r="C37" s="1">
        <v>976391</v>
      </c>
      <c r="D37" s="1">
        <v>1846007</v>
      </c>
      <c r="E37" s="1">
        <v>2207305</v>
      </c>
      <c r="F37" s="2">
        <f t="shared" si="0"/>
        <v>0.44234530343563755</v>
      </c>
      <c r="G37" s="3">
        <v>111.2</v>
      </c>
      <c r="H37" s="4">
        <f t="shared" si="1"/>
        <v>8780.4946043165473</v>
      </c>
    </row>
    <row r="38" spans="1:8">
      <c r="A38" t="s">
        <v>53</v>
      </c>
      <c r="B38" t="s">
        <v>50</v>
      </c>
      <c r="C38" s="1">
        <v>861606</v>
      </c>
      <c r="D38" s="1">
        <v>804341</v>
      </c>
      <c r="E38" s="1">
        <v>762549</v>
      </c>
      <c r="F38" s="2">
        <f t="shared" si="0"/>
        <v>1.1299024718411539</v>
      </c>
      <c r="G38" s="3">
        <v>57.46</v>
      </c>
      <c r="H38" s="4">
        <f t="shared" si="1"/>
        <v>14994.883397145841</v>
      </c>
    </row>
    <row r="39" spans="1:8">
      <c r="A39" t="s">
        <v>50</v>
      </c>
      <c r="B39" t="s">
        <v>50</v>
      </c>
      <c r="C39" s="1">
        <f>1715105+1180335</f>
        <v>2895440</v>
      </c>
      <c r="D39" s="1">
        <f>1272163+1995646</f>
        <v>3267809</v>
      </c>
      <c r="E39" s="1">
        <f>1184338+1794715</f>
        <v>2979053</v>
      </c>
      <c r="F39" s="2">
        <f t="shared" si="0"/>
        <v>0.97193302703912954</v>
      </c>
      <c r="G39" s="3">
        <v>192.54</v>
      </c>
      <c r="H39" s="4">
        <f t="shared" si="1"/>
        <v>15038.121948685988</v>
      </c>
    </row>
    <row r="40" spans="1:8">
      <c r="A40" t="s">
        <v>54</v>
      </c>
      <c r="B40" t="s">
        <v>50</v>
      </c>
      <c r="C40" s="1">
        <f>341748+360697</f>
        <v>702445</v>
      </c>
      <c r="D40" s="1">
        <f>841033+2228209</f>
        <v>3069242</v>
      </c>
      <c r="E40" s="1">
        <f>741576+2383815</f>
        <v>3125391</v>
      </c>
      <c r="F40" s="2">
        <f t="shared" si="0"/>
        <v>0.22475427874464346</v>
      </c>
      <c r="G40" s="3">
        <v>191.65</v>
      </c>
      <c r="H40" s="4">
        <f t="shared" si="1"/>
        <v>3665.2491521001825</v>
      </c>
    </row>
    <row r="41" spans="1:8">
      <c r="A41" t="s">
        <v>56</v>
      </c>
      <c r="B41" t="s">
        <v>51</v>
      </c>
      <c r="C41" s="1">
        <f>733609+802573</f>
        <v>1536182</v>
      </c>
      <c r="D41" s="1">
        <f>472419+822139</f>
        <v>1294558</v>
      </c>
      <c r="E41" s="1">
        <f>333142+445480</f>
        <v>778622</v>
      </c>
      <c r="F41" s="2">
        <f t="shared" si="0"/>
        <v>1.9729496469403638</v>
      </c>
      <c r="G41" s="3">
        <v>91.57</v>
      </c>
      <c r="H41" s="4">
        <f t="shared" si="1"/>
        <v>16776.040187834446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1" workbookViewId="0">
      <selection sqref="A1:H41"/>
    </sheetView>
  </sheetViews>
  <sheetFormatPr baseColWidth="10" defaultColWidth="8.83203125" defaultRowHeight="14" x14ac:dyDescent="0"/>
  <cols>
    <col min="1" max="1" width="13.6640625" bestFit="1" customWidth="1"/>
    <col min="2" max="2" width="8.33203125" bestFit="1" customWidth="1"/>
    <col min="3" max="5" width="9.83203125" bestFit="1" customWidth="1"/>
    <col min="6" max="6" width="25.1640625" bestFit="1" customWidth="1"/>
    <col min="7" max="7" width="9.83203125" bestFit="1" customWidth="1"/>
    <col min="8" max="8" width="15.6640625" bestFit="1" customWidth="1"/>
  </cols>
  <sheetData>
    <row r="1" spans="1:8">
      <c r="A1" s="5" t="s">
        <v>0</v>
      </c>
      <c r="B1" s="5" t="s">
        <v>1</v>
      </c>
      <c r="C1" s="6" t="s">
        <v>4</v>
      </c>
      <c r="D1" s="6" t="s">
        <v>2</v>
      </c>
      <c r="E1" s="6" t="s">
        <v>3</v>
      </c>
      <c r="F1" s="7" t="s">
        <v>5</v>
      </c>
      <c r="G1" s="8" t="s">
        <v>57</v>
      </c>
      <c r="H1" s="6" t="s">
        <v>58</v>
      </c>
    </row>
    <row r="2" spans="1:8">
      <c r="A2" t="s">
        <v>15</v>
      </c>
      <c r="B2" t="s">
        <v>7</v>
      </c>
      <c r="C2" s="1">
        <v>2956636</v>
      </c>
      <c r="D2" s="1">
        <v>1559226</v>
      </c>
      <c r="E2" s="1">
        <v>1557277</v>
      </c>
      <c r="F2" s="2">
        <f t="shared" ref="F2:F41" si="0">C2/E2</f>
        <v>1.8985935064860009</v>
      </c>
      <c r="G2" s="3">
        <v>31.89</v>
      </c>
      <c r="H2" s="4">
        <f t="shared" ref="H2:H41" si="1">C2/G2</f>
        <v>92713.577924114143</v>
      </c>
    </row>
    <row r="3" spans="1:8">
      <c r="A3" t="s">
        <v>23</v>
      </c>
      <c r="B3" t="s">
        <v>17</v>
      </c>
      <c r="C3" s="1">
        <v>3743930</v>
      </c>
      <c r="D3" s="1">
        <v>1620389</v>
      </c>
      <c r="E3" s="1">
        <v>1816653</v>
      </c>
      <c r="F3" s="2">
        <f t="shared" si="0"/>
        <v>2.0608944030588119</v>
      </c>
      <c r="G3" s="3">
        <v>49.33</v>
      </c>
      <c r="H3" s="4">
        <f t="shared" si="1"/>
        <v>75895.601054125276</v>
      </c>
    </row>
    <row r="4" spans="1:8">
      <c r="A4" t="s">
        <v>18</v>
      </c>
      <c r="B4" t="s">
        <v>7</v>
      </c>
      <c r="C4" s="1">
        <v>1227111</v>
      </c>
      <c r="D4" s="1">
        <v>888846</v>
      </c>
      <c r="E4" s="1">
        <v>881358</v>
      </c>
      <c r="F4" s="2">
        <f t="shared" si="0"/>
        <v>1.392295752690734</v>
      </c>
      <c r="G4" s="3">
        <v>16.940000000000001</v>
      </c>
      <c r="H4" s="4">
        <f t="shared" si="1"/>
        <v>72438.665879574968</v>
      </c>
    </row>
    <row r="5" spans="1:8">
      <c r="A5" t="s">
        <v>8</v>
      </c>
      <c r="B5" t="s">
        <v>7</v>
      </c>
      <c r="C5" s="1">
        <v>466743</v>
      </c>
      <c r="D5" s="1">
        <v>407839</v>
      </c>
      <c r="E5" s="1">
        <v>310541</v>
      </c>
      <c r="F5" s="2">
        <f t="shared" si="0"/>
        <v>1.502999603917035</v>
      </c>
      <c r="G5" s="3">
        <v>8.74</v>
      </c>
      <c r="H5" s="4">
        <f t="shared" si="1"/>
        <v>53403.08924485126</v>
      </c>
    </row>
    <row r="6" spans="1:8">
      <c r="A6" t="s">
        <v>14</v>
      </c>
      <c r="B6" t="s">
        <v>7</v>
      </c>
      <c r="C6" s="1">
        <v>490373</v>
      </c>
      <c r="D6" s="1">
        <v>477825</v>
      </c>
      <c r="E6" s="1">
        <v>541240</v>
      </c>
      <c r="F6" s="2">
        <f t="shared" si="0"/>
        <v>0.90601766314389176</v>
      </c>
      <c r="G6" s="3">
        <v>10.74</v>
      </c>
      <c r="H6" s="4">
        <f t="shared" si="1"/>
        <v>45658.56610800745</v>
      </c>
    </row>
    <row r="7" spans="1:8">
      <c r="A7" t="s">
        <v>34</v>
      </c>
      <c r="B7" t="s">
        <v>28</v>
      </c>
      <c r="C7" s="1">
        <v>2012719</v>
      </c>
      <c r="D7" s="1">
        <v>873660</v>
      </c>
      <c r="E7" s="1">
        <v>1223863</v>
      </c>
      <c r="F7" s="2">
        <f t="shared" si="0"/>
        <v>1.6445623407195087</v>
      </c>
      <c r="G7" s="3">
        <v>47.2</v>
      </c>
      <c r="H7" s="4">
        <f t="shared" si="1"/>
        <v>42642.351694915254</v>
      </c>
    </row>
    <row r="8" spans="1:8">
      <c r="A8" t="s">
        <v>40</v>
      </c>
      <c r="B8" t="s">
        <v>38</v>
      </c>
      <c r="C8" s="1">
        <f>315379+586334</f>
        <v>901713</v>
      </c>
      <c r="D8" s="1">
        <f>63907+1005599</f>
        <v>1069506</v>
      </c>
      <c r="E8" s="1">
        <f>82848+1113172</f>
        <v>1196020</v>
      </c>
      <c r="F8" s="2">
        <f t="shared" si="0"/>
        <v>0.75392802795939873</v>
      </c>
      <c r="G8" s="3">
        <v>22.36</v>
      </c>
      <c r="H8" s="4">
        <f t="shared" si="1"/>
        <v>40327.057245080505</v>
      </c>
    </row>
    <row r="9" spans="1:8">
      <c r="A9" t="s">
        <v>47</v>
      </c>
      <c r="B9" t="s">
        <v>38</v>
      </c>
      <c r="C9" s="1">
        <f>404678+633212</f>
        <v>1037890</v>
      </c>
      <c r="D9" s="1">
        <f>534418+435012</f>
        <v>969430</v>
      </c>
      <c r="E9" s="1">
        <f>519768+630583</f>
        <v>1150351</v>
      </c>
      <c r="F9" s="2">
        <f t="shared" si="0"/>
        <v>0.9022376648518583</v>
      </c>
      <c r="G9" s="3">
        <v>29.24</v>
      </c>
      <c r="H9" s="4">
        <f t="shared" si="1"/>
        <v>35495.554035567715</v>
      </c>
    </row>
    <row r="10" spans="1:8">
      <c r="A10" t="s">
        <v>42</v>
      </c>
      <c r="B10" t="s">
        <v>38</v>
      </c>
      <c r="C10" s="1">
        <f>1048531+182325</f>
        <v>1230856</v>
      </c>
      <c r="D10" s="1">
        <f>483935+1051217</f>
        <v>1535152</v>
      </c>
      <c r="E10" s="1">
        <f>376398+1401942</f>
        <v>1778340</v>
      </c>
      <c r="F10" s="2">
        <f t="shared" si="0"/>
        <v>0.69213761148036934</v>
      </c>
      <c r="G10" s="3">
        <v>46.62</v>
      </c>
      <c r="H10" s="4">
        <f t="shared" si="1"/>
        <v>26401.887601887604</v>
      </c>
    </row>
    <row r="11" spans="1:8">
      <c r="A11" t="s">
        <v>13</v>
      </c>
      <c r="B11" t="s">
        <v>7</v>
      </c>
      <c r="C11" s="1">
        <v>1007845</v>
      </c>
      <c r="D11" s="1">
        <v>1850445</v>
      </c>
      <c r="E11" s="1">
        <v>1796666</v>
      </c>
      <c r="F11" s="2">
        <f t="shared" si="0"/>
        <v>0.56095289831276374</v>
      </c>
      <c r="G11" s="3">
        <v>41.84</v>
      </c>
      <c r="H11" s="4">
        <f t="shared" si="1"/>
        <v>24088.07361376673</v>
      </c>
    </row>
    <row r="12" spans="1:8">
      <c r="A12" t="s">
        <v>45</v>
      </c>
      <c r="B12" t="s">
        <v>38</v>
      </c>
      <c r="C12" s="1">
        <f>84402+1903452+125948+282510</f>
        <v>2396312</v>
      </c>
      <c r="D12" s="1">
        <f>108355+2111979+67350+64850</f>
        <v>2352534</v>
      </c>
      <c r="E12" s="1">
        <f>78311+2349500+67471+40443</f>
        <v>2535725</v>
      </c>
      <c r="F12" s="2">
        <f t="shared" si="0"/>
        <v>0.94502045766003806</v>
      </c>
      <c r="G12" s="3">
        <v>99.52</v>
      </c>
      <c r="H12" s="4">
        <f t="shared" si="1"/>
        <v>24078.697749196141</v>
      </c>
    </row>
    <row r="13" spans="1:8">
      <c r="A13" t="s">
        <v>48</v>
      </c>
      <c r="B13" t="s">
        <v>38</v>
      </c>
      <c r="C13" s="1">
        <f>1227385+388307+1470192</f>
        <v>3085884</v>
      </c>
      <c r="D13" s="1">
        <f>1846305+3311+2869674</f>
        <v>4719290</v>
      </c>
      <c r="E13" s="1">
        <f>1461914+294856+3168516</f>
        <v>4925286</v>
      </c>
      <c r="F13" s="2">
        <f t="shared" si="0"/>
        <v>0.6265390476816981</v>
      </c>
      <c r="G13" s="3">
        <v>135.86000000000001</v>
      </c>
      <c r="H13" s="4">
        <f t="shared" si="1"/>
        <v>22713.705284852051</v>
      </c>
    </row>
    <row r="14" spans="1:8">
      <c r="A14" t="s">
        <v>11</v>
      </c>
      <c r="B14" t="s">
        <v>7</v>
      </c>
      <c r="C14" s="1">
        <v>952233</v>
      </c>
      <c r="D14" s="1">
        <v>2165697</v>
      </c>
      <c r="E14" s="1">
        <v>2134048</v>
      </c>
      <c r="F14" s="2">
        <f t="shared" si="0"/>
        <v>0.44620973848760664</v>
      </c>
      <c r="G14" s="3">
        <v>48.67</v>
      </c>
      <c r="H14" s="4">
        <f t="shared" si="1"/>
        <v>19565.09143209369</v>
      </c>
    </row>
    <row r="15" spans="1:8">
      <c r="A15" t="s">
        <v>16</v>
      </c>
      <c r="B15" t="s">
        <v>7</v>
      </c>
      <c r="C15" s="1">
        <v>383652</v>
      </c>
      <c r="D15" s="1">
        <v>631295</v>
      </c>
      <c r="E15" s="1">
        <v>649941</v>
      </c>
      <c r="F15" s="2">
        <f t="shared" si="0"/>
        <v>0.59028742608944507</v>
      </c>
      <c r="G15" s="3">
        <v>20.21</v>
      </c>
      <c r="H15" s="4">
        <f t="shared" si="1"/>
        <v>18983.275606135576</v>
      </c>
    </row>
    <row r="16" spans="1:8">
      <c r="A16" t="s">
        <v>56</v>
      </c>
      <c r="B16" t="s">
        <v>51</v>
      </c>
      <c r="C16" s="1">
        <f>733609+802573</f>
        <v>1536182</v>
      </c>
      <c r="D16" s="1">
        <f>472419+822139</f>
        <v>1294558</v>
      </c>
      <c r="E16" s="1">
        <f>333142+445480</f>
        <v>778622</v>
      </c>
      <c r="F16" s="2">
        <f t="shared" si="0"/>
        <v>1.9729496469403638</v>
      </c>
      <c r="G16" s="3">
        <v>91.57</v>
      </c>
      <c r="H16" s="4">
        <f t="shared" si="1"/>
        <v>16776.040187834446</v>
      </c>
    </row>
    <row r="17" spans="1:8">
      <c r="A17" t="s">
        <v>20</v>
      </c>
      <c r="B17" t="s">
        <v>17</v>
      </c>
      <c r="C17" s="1">
        <v>1613978</v>
      </c>
      <c r="D17" s="1">
        <v>2705788</v>
      </c>
      <c r="E17" s="1">
        <v>2474739</v>
      </c>
      <c r="F17" s="2">
        <f t="shared" si="0"/>
        <v>0.65218109869364005</v>
      </c>
      <c r="G17" s="3">
        <v>104.31</v>
      </c>
      <c r="H17" s="4">
        <f t="shared" si="1"/>
        <v>15472.898092225098</v>
      </c>
    </row>
    <row r="18" spans="1:8">
      <c r="A18" t="s">
        <v>27</v>
      </c>
      <c r="B18" t="s">
        <v>17</v>
      </c>
      <c r="C18" s="1">
        <v>1627149</v>
      </c>
      <c r="D18" s="1">
        <v>2914429</v>
      </c>
      <c r="E18" s="1">
        <v>2849075</v>
      </c>
      <c r="F18" s="2">
        <f t="shared" si="0"/>
        <v>0.57111483551679054</v>
      </c>
      <c r="G18" s="3">
        <v>105.58</v>
      </c>
      <c r="H18" s="4">
        <f t="shared" si="1"/>
        <v>15411.526804319001</v>
      </c>
    </row>
    <row r="19" spans="1:8">
      <c r="A19" t="s">
        <v>31</v>
      </c>
      <c r="B19" t="s">
        <v>28</v>
      </c>
      <c r="C19" s="1">
        <v>908877</v>
      </c>
      <c r="D19" s="1">
        <v>1805623</v>
      </c>
      <c r="E19" s="1">
        <v>1685415</v>
      </c>
      <c r="F19" s="2">
        <f t="shared" si="0"/>
        <v>0.5392600635451803</v>
      </c>
      <c r="G19" s="3">
        <v>59.27</v>
      </c>
      <c r="H19" s="4">
        <f t="shared" si="1"/>
        <v>15334.519993251222</v>
      </c>
    </row>
    <row r="20" spans="1:8">
      <c r="A20" t="s">
        <v>50</v>
      </c>
      <c r="B20" t="s">
        <v>50</v>
      </c>
      <c r="C20" s="1">
        <f>1715105+1180335</f>
        <v>2895440</v>
      </c>
      <c r="D20" s="1">
        <f>1272163+1995646</f>
        <v>3267809</v>
      </c>
      <c r="E20" s="1">
        <f>1184338+1794715</f>
        <v>2979053</v>
      </c>
      <c r="F20" s="2">
        <f t="shared" si="0"/>
        <v>0.97193302703912954</v>
      </c>
      <c r="G20" s="3">
        <v>192.54</v>
      </c>
      <c r="H20" s="4">
        <f t="shared" si="1"/>
        <v>15038.121948685988</v>
      </c>
    </row>
    <row r="21" spans="1:8">
      <c r="A21" t="s">
        <v>53</v>
      </c>
      <c r="B21" t="s">
        <v>50</v>
      </c>
      <c r="C21" s="1">
        <v>861606</v>
      </c>
      <c r="D21" s="1">
        <v>804341</v>
      </c>
      <c r="E21" s="1">
        <v>762549</v>
      </c>
      <c r="F21" s="2">
        <f t="shared" si="0"/>
        <v>1.1299024718411539</v>
      </c>
      <c r="G21" s="3">
        <v>57.46</v>
      </c>
      <c r="H21" s="4">
        <f t="shared" si="1"/>
        <v>14994.883397145841</v>
      </c>
    </row>
    <row r="22" spans="1:8">
      <c r="A22" t="s">
        <v>49</v>
      </c>
      <c r="B22" t="s">
        <v>38</v>
      </c>
      <c r="C22" s="1">
        <f>381826+488286</f>
        <v>870112</v>
      </c>
      <c r="D22" s="1">
        <f>154496+811535</f>
        <v>966031</v>
      </c>
      <c r="E22" s="1">
        <f>93379+633207</f>
        <v>726586</v>
      </c>
      <c r="F22" s="2">
        <f t="shared" si="0"/>
        <v>1.197534772208658</v>
      </c>
      <c r="G22" s="3">
        <v>66.39</v>
      </c>
      <c r="H22" s="4">
        <f t="shared" si="1"/>
        <v>13106.070191293869</v>
      </c>
    </row>
    <row r="23" spans="1:8">
      <c r="A23" t="s">
        <v>44</v>
      </c>
      <c r="B23" t="s">
        <v>38</v>
      </c>
      <c r="C23" s="1">
        <f>227500+93154+861997</f>
        <v>1182651</v>
      </c>
      <c r="D23" s="1">
        <f>632917+102330+1863165</f>
        <v>2598412</v>
      </c>
      <c r="E23" s="1">
        <f>593214+75801+1876974</f>
        <v>2545989</v>
      </c>
      <c r="F23" s="2">
        <f t="shared" si="0"/>
        <v>0.46451536122112075</v>
      </c>
      <c r="G23" s="3">
        <v>105.95</v>
      </c>
      <c r="H23" s="4">
        <f t="shared" si="1"/>
        <v>11162.350165172251</v>
      </c>
    </row>
    <row r="24" spans="1:8">
      <c r="A24" t="s">
        <v>43</v>
      </c>
      <c r="B24" t="s">
        <v>38</v>
      </c>
      <c r="C24" s="1">
        <f>130480+625243</f>
        <v>755723</v>
      </c>
      <c r="D24" s="1">
        <f>219199+1132036</f>
        <v>1351235</v>
      </c>
      <c r="E24" s="1">
        <f>176099+940368</f>
        <v>1116467</v>
      </c>
      <c r="F24" s="2">
        <f t="shared" si="0"/>
        <v>0.67688789726879528</v>
      </c>
      <c r="G24" s="3">
        <v>69.22</v>
      </c>
      <c r="H24" s="4">
        <f t="shared" si="1"/>
        <v>10917.697197341809</v>
      </c>
    </row>
    <row r="25" spans="1:8">
      <c r="A25" t="s">
        <v>46</v>
      </c>
      <c r="B25" t="s">
        <v>38</v>
      </c>
      <c r="C25" s="1">
        <v>559787</v>
      </c>
      <c r="D25" s="1">
        <v>916729</v>
      </c>
      <c r="E25" s="1">
        <v>584335</v>
      </c>
      <c r="F25" s="2">
        <f t="shared" si="0"/>
        <v>0.95798985171177498</v>
      </c>
      <c r="G25" s="3">
        <v>52.3</v>
      </c>
      <c r="H25" s="4">
        <f t="shared" si="1"/>
        <v>10703.38432122371</v>
      </c>
    </row>
    <row r="26" spans="1:8">
      <c r="A26" t="s">
        <v>21</v>
      </c>
      <c r="B26" t="s">
        <v>17</v>
      </c>
      <c r="C26" s="1">
        <v>686702</v>
      </c>
      <c r="D26" s="1">
        <v>2538040</v>
      </c>
      <c r="E26" s="1">
        <v>2082395</v>
      </c>
      <c r="F26" s="2">
        <f t="shared" si="0"/>
        <v>0.32976548637506331</v>
      </c>
      <c r="G26" s="3">
        <v>65.05</v>
      </c>
      <c r="H26" s="4">
        <f t="shared" si="1"/>
        <v>10556.525749423521</v>
      </c>
    </row>
    <row r="27" spans="1:8">
      <c r="A27" t="s">
        <v>33</v>
      </c>
      <c r="B27" t="s">
        <v>28</v>
      </c>
      <c r="C27" s="1">
        <v>354600</v>
      </c>
      <c r="D27" s="1">
        <v>503619</v>
      </c>
      <c r="E27" s="1">
        <v>381772</v>
      </c>
      <c r="F27" s="2">
        <f t="shared" si="0"/>
        <v>0.92882662950661654</v>
      </c>
      <c r="G27" s="3">
        <v>34.04</v>
      </c>
      <c r="H27" s="4">
        <f t="shared" si="1"/>
        <v>10417.156286721505</v>
      </c>
    </row>
    <row r="28" spans="1:8">
      <c r="A28" t="s">
        <v>19</v>
      </c>
      <c r="B28" t="s">
        <v>17</v>
      </c>
      <c r="C28" s="1">
        <v>671185</v>
      </c>
      <c r="D28" s="1">
        <v>1776271</v>
      </c>
      <c r="E28" s="1">
        <v>1757642</v>
      </c>
      <c r="F28" s="2">
        <f t="shared" si="0"/>
        <v>0.38186672826434509</v>
      </c>
      <c r="G28" s="3">
        <v>70.75</v>
      </c>
      <c r="H28" s="4">
        <f t="shared" si="1"/>
        <v>9486.7137809187279</v>
      </c>
    </row>
    <row r="29" spans="1:8">
      <c r="A29" t="s">
        <v>25</v>
      </c>
      <c r="B29" t="s">
        <v>17</v>
      </c>
      <c r="C29" s="1">
        <v>723565</v>
      </c>
      <c r="D29" s="1">
        <v>1111410</v>
      </c>
      <c r="E29" s="1">
        <v>962682</v>
      </c>
      <c r="F29" s="2">
        <f t="shared" si="0"/>
        <v>0.7516137208340864</v>
      </c>
      <c r="G29" s="3">
        <v>79.34</v>
      </c>
      <c r="H29" s="4">
        <f t="shared" si="1"/>
        <v>9119.8008570708334</v>
      </c>
    </row>
    <row r="30" spans="1:8">
      <c r="A30" t="s">
        <v>52</v>
      </c>
      <c r="B30" t="s">
        <v>50</v>
      </c>
      <c r="C30" s="1">
        <v>976391</v>
      </c>
      <c r="D30" s="1">
        <v>1846007</v>
      </c>
      <c r="E30" s="1">
        <v>2207305</v>
      </c>
      <c r="F30" s="2">
        <f t="shared" si="0"/>
        <v>0.44234530343563755</v>
      </c>
      <c r="G30" s="3">
        <v>111.2</v>
      </c>
      <c r="H30" s="4">
        <f t="shared" si="1"/>
        <v>8780.4946043165473</v>
      </c>
    </row>
    <row r="31" spans="1:8">
      <c r="A31" t="s">
        <v>29</v>
      </c>
      <c r="B31" t="s">
        <v>28</v>
      </c>
      <c r="C31" s="1">
        <v>451281</v>
      </c>
      <c r="D31" s="1">
        <v>725508</v>
      </c>
      <c r="E31" s="1">
        <v>620407</v>
      </c>
      <c r="F31" s="2">
        <f t="shared" si="0"/>
        <v>0.72739508097104</v>
      </c>
      <c r="G31" s="3">
        <v>59.57</v>
      </c>
      <c r="H31" s="4">
        <f t="shared" si="1"/>
        <v>7575.6421017290586</v>
      </c>
    </row>
    <row r="32" spans="1:8">
      <c r="A32" t="s">
        <v>26</v>
      </c>
      <c r="B32" t="s">
        <v>17</v>
      </c>
      <c r="C32" s="1">
        <v>1071539</v>
      </c>
      <c r="D32" s="1">
        <v>2179798</v>
      </c>
      <c r="E32" s="1">
        <v>2043092</v>
      </c>
      <c r="F32" s="2">
        <f t="shared" si="0"/>
        <v>0.5244692847899165</v>
      </c>
      <c r="G32" s="3">
        <v>146.04</v>
      </c>
      <c r="H32" s="4">
        <f t="shared" si="1"/>
        <v>7337.2980005477957</v>
      </c>
    </row>
    <row r="33" spans="1:8">
      <c r="A33" t="s">
        <v>30</v>
      </c>
      <c r="B33" t="s">
        <v>28</v>
      </c>
      <c r="C33" s="1">
        <v>422429</v>
      </c>
      <c r="D33" s="1">
        <v>840703</v>
      </c>
      <c r="E33" s="1">
        <v>813292</v>
      </c>
      <c r="F33" s="2">
        <f t="shared" si="0"/>
        <v>0.51940631409137183</v>
      </c>
      <c r="G33" s="3">
        <v>59.09</v>
      </c>
      <c r="H33" s="4">
        <f t="shared" si="1"/>
        <v>7148.9084447453033</v>
      </c>
    </row>
    <row r="34" spans="1:8">
      <c r="A34" t="s">
        <v>22</v>
      </c>
      <c r="B34" t="s">
        <v>17</v>
      </c>
      <c r="C34" s="1">
        <v>1043457</v>
      </c>
      <c r="D34" s="1">
        <v>2076034</v>
      </c>
      <c r="E34" s="1">
        <v>2223703</v>
      </c>
      <c r="F34" s="2">
        <f t="shared" si="0"/>
        <v>0.46924296994697584</v>
      </c>
      <c r="G34" s="3">
        <v>164.27</v>
      </c>
      <c r="H34" s="4">
        <f t="shared" si="1"/>
        <v>6352.0849820417598</v>
      </c>
    </row>
    <row r="35" spans="1:8">
      <c r="A35" t="s">
        <v>39</v>
      </c>
      <c r="B35" t="s">
        <v>38</v>
      </c>
      <c r="C35" s="1">
        <v>1010443</v>
      </c>
      <c r="D35" s="1">
        <v>2273504</v>
      </c>
      <c r="E35" s="1">
        <v>2010379</v>
      </c>
      <c r="F35" s="2">
        <f t="shared" si="0"/>
        <v>0.50261318885642958</v>
      </c>
      <c r="G35" s="3">
        <v>171.38</v>
      </c>
      <c r="H35" s="4">
        <f t="shared" si="1"/>
        <v>5895.9213443809085</v>
      </c>
    </row>
    <row r="36" spans="1:8">
      <c r="A36" t="s">
        <v>35</v>
      </c>
      <c r="B36" t="s">
        <v>28</v>
      </c>
      <c r="C36" s="1">
        <v>449704</v>
      </c>
      <c r="D36" s="1">
        <v>951823</v>
      </c>
      <c r="E36" s="1">
        <v>1159555</v>
      </c>
      <c r="F36" s="2">
        <f t="shared" si="0"/>
        <v>0.38782463962468361</v>
      </c>
      <c r="G36" s="3">
        <v>86.37</v>
      </c>
      <c r="H36" s="4">
        <f t="shared" si="1"/>
        <v>5206.7152946624983</v>
      </c>
    </row>
    <row r="37" spans="1:8">
      <c r="A37" t="s">
        <v>54</v>
      </c>
      <c r="B37" t="s">
        <v>50</v>
      </c>
      <c r="C37" s="1">
        <f>341748+360697</f>
        <v>702445</v>
      </c>
      <c r="D37" s="1">
        <f>841033+2228209</f>
        <v>3069242</v>
      </c>
      <c r="E37" s="1">
        <f>741576+2383815</f>
        <v>3125391</v>
      </c>
      <c r="F37" s="2">
        <f t="shared" si="0"/>
        <v>0.22475427874464346</v>
      </c>
      <c r="G37" s="3">
        <v>191.65</v>
      </c>
      <c r="H37" s="4">
        <f t="shared" si="1"/>
        <v>3665.2491521001825</v>
      </c>
    </row>
    <row r="38" spans="1:8">
      <c r="A38" t="s">
        <v>24</v>
      </c>
      <c r="B38" t="s">
        <v>17</v>
      </c>
      <c r="C38" s="1">
        <f>174688+90354</f>
        <v>265042</v>
      </c>
      <c r="D38" s="1">
        <f>1181893+266355</f>
        <v>1448248</v>
      </c>
      <c r="E38" s="1">
        <f>1161539+320714</f>
        <v>1482253</v>
      </c>
      <c r="F38" s="2">
        <f t="shared" si="0"/>
        <v>0.17881023010241842</v>
      </c>
      <c r="G38" s="3">
        <v>81.87</v>
      </c>
      <c r="H38" s="4">
        <f t="shared" si="1"/>
        <v>3237.3518993526322</v>
      </c>
    </row>
    <row r="39" spans="1:8">
      <c r="A39" t="s">
        <v>36</v>
      </c>
      <c r="B39" t="s">
        <v>28</v>
      </c>
      <c r="C39" s="1">
        <v>343952</v>
      </c>
      <c r="D39" s="1">
        <v>990725</v>
      </c>
      <c r="E39" s="1">
        <v>1197966</v>
      </c>
      <c r="F39" s="2">
        <f t="shared" si="0"/>
        <v>0.28711332375042364</v>
      </c>
      <c r="G39" s="3">
        <v>116.46</v>
      </c>
      <c r="H39" s="4">
        <f t="shared" si="1"/>
        <v>2953.3917224798215</v>
      </c>
    </row>
    <row r="40" spans="1:8">
      <c r="A40" t="s">
        <v>32</v>
      </c>
      <c r="B40" t="s">
        <v>28</v>
      </c>
      <c r="C40" s="1">
        <f>190268+150373</f>
        <v>340641</v>
      </c>
      <c r="D40" s="1">
        <f>177839+1527052</f>
        <v>1704891</v>
      </c>
      <c r="E40" s="1">
        <f>169509+1935366</f>
        <v>2104875</v>
      </c>
      <c r="F40" s="2">
        <f t="shared" si="0"/>
        <v>0.16183431320149652</v>
      </c>
      <c r="G40" s="3">
        <v>180.68</v>
      </c>
      <c r="H40" s="4">
        <f t="shared" si="1"/>
        <v>1885.3276510958601</v>
      </c>
    </row>
    <row r="41" spans="1:8">
      <c r="A41" t="s">
        <v>41</v>
      </c>
      <c r="B41" t="s">
        <v>38</v>
      </c>
      <c r="C41" s="1">
        <f>-241199+-15313</f>
        <v>-256512</v>
      </c>
      <c r="D41" s="1">
        <f>259883+2937621</f>
        <v>3197504</v>
      </c>
      <c r="E41" s="1">
        <f>3305278+261060</f>
        <v>3566338</v>
      </c>
      <c r="F41" s="2">
        <f t="shared" si="0"/>
        <v>-7.1925880272705509E-2</v>
      </c>
      <c r="G41" s="3">
        <v>68.8</v>
      </c>
      <c r="H41" s="4">
        <f t="shared" si="1"/>
        <v>-3728.3720930232562</v>
      </c>
    </row>
  </sheetData>
  <sortState ref="A2:H41">
    <sortCondition descending="1" ref="H2:H41"/>
  </sortState>
  <pageMargins left="0" right="0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A46" sqref="A46:A47"/>
    </sheetView>
  </sheetViews>
  <sheetFormatPr baseColWidth="10" defaultColWidth="8.83203125" defaultRowHeight="14" x14ac:dyDescent="0"/>
  <cols>
    <col min="1" max="1" width="13.6640625" bestFit="1" customWidth="1"/>
    <col min="2" max="2" width="8.33203125" bestFit="1" customWidth="1"/>
    <col min="3" max="4" width="9.83203125" bestFit="1" customWidth="1"/>
    <col min="5" max="5" width="10.5" bestFit="1" customWidth="1"/>
  </cols>
  <sheetData>
    <row r="1" spans="1:5">
      <c r="A1" t="s">
        <v>62</v>
      </c>
    </row>
    <row r="2" spans="1:5">
      <c r="A2" t="s">
        <v>63</v>
      </c>
    </row>
    <row r="4" spans="1:5" s="10" customFormat="1" ht="42">
      <c r="A4" s="9" t="s">
        <v>0</v>
      </c>
      <c r="B4" s="9" t="s">
        <v>1</v>
      </c>
      <c r="C4" s="11" t="s">
        <v>60</v>
      </c>
      <c r="D4" s="11" t="s">
        <v>61</v>
      </c>
      <c r="E4" s="12" t="s">
        <v>5</v>
      </c>
    </row>
    <row r="5" spans="1:5">
      <c r="A5" t="s">
        <v>23</v>
      </c>
      <c r="B5" t="s">
        <v>17</v>
      </c>
      <c r="C5" s="1">
        <v>3743930</v>
      </c>
      <c r="D5" s="1">
        <v>1816653</v>
      </c>
      <c r="E5" s="2">
        <f t="shared" ref="E5:E44" si="0">C5/D5</f>
        <v>2.0608944030588119</v>
      </c>
    </row>
    <row r="6" spans="1:5">
      <c r="A6" t="s">
        <v>56</v>
      </c>
      <c r="B6" t="s">
        <v>51</v>
      </c>
      <c r="C6" s="1">
        <f>733609+802573</f>
        <v>1536182</v>
      </c>
      <c r="D6" s="1">
        <f>333142+445480</f>
        <v>778622</v>
      </c>
      <c r="E6" s="2">
        <f t="shared" si="0"/>
        <v>1.9729496469403638</v>
      </c>
    </row>
    <row r="7" spans="1:5">
      <c r="A7" t="s">
        <v>15</v>
      </c>
      <c r="B7" t="s">
        <v>7</v>
      </c>
      <c r="C7" s="1">
        <v>2956636</v>
      </c>
      <c r="D7" s="1">
        <v>1557277</v>
      </c>
      <c r="E7" s="2">
        <f t="shared" si="0"/>
        <v>1.8985935064860009</v>
      </c>
    </row>
    <row r="8" spans="1:5">
      <c r="A8" t="s">
        <v>34</v>
      </c>
      <c r="B8" t="s">
        <v>28</v>
      </c>
      <c r="C8" s="1">
        <v>2012719</v>
      </c>
      <c r="D8" s="1">
        <v>1223863</v>
      </c>
      <c r="E8" s="2">
        <f t="shared" si="0"/>
        <v>1.6445623407195087</v>
      </c>
    </row>
    <row r="9" spans="1:5">
      <c r="A9" t="s">
        <v>8</v>
      </c>
      <c r="B9" t="s">
        <v>7</v>
      </c>
      <c r="C9" s="1">
        <v>466743</v>
      </c>
      <c r="D9" s="1">
        <v>310541</v>
      </c>
      <c r="E9" s="2">
        <f t="shared" si="0"/>
        <v>1.502999603917035</v>
      </c>
    </row>
    <row r="10" spans="1:5">
      <c r="A10" t="s">
        <v>18</v>
      </c>
      <c r="B10" t="s">
        <v>7</v>
      </c>
      <c r="C10" s="1">
        <v>1227111</v>
      </c>
      <c r="D10" s="1">
        <v>881358</v>
      </c>
      <c r="E10" s="2">
        <f t="shared" si="0"/>
        <v>1.392295752690734</v>
      </c>
    </row>
    <row r="11" spans="1:5">
      <c r="A11" t="s">
        <v>49</v>
      </c>
      <c r="B11" t="s">
        <v>38</v>
      </c>
      <c r="C11" s="1">
        <f>381826+488286</f>
        <v>870112</v>
      </c>
      <c r="D11" s="1">
        <f>93379+633207</f>
        <v>726586</v>
      </c>
      <c r="E11" s="2">
        <f t="shared" si="0"/>
        <v>1.197534772208658</v>
      </c>
    </row>
    <row r="12" spans="1:5">
      <c r="A12" t="s">
        <v>53</v>
      </c>
      <c r="B12" t="s">
        <v>50</v>
      </c>
      <c r="C12" s="1">
        <v>861606</v>
      </c>
      <c r="D12" s="1">
        <v>762549</v>
      </c>
      <c r="E12" s="2">
        <f t="shared" si="0"/>
        <v>1.1299024718411539</v>
      </c>
    </row>
    <row r="13" spans="1:5">
      <c r="A13" t="s">
        <v>50</v>
      </c>
      <c r="B13" t="s">
        <v>50</v>
      </c>
      <c r="C13" s="1">
        <f>1715105+1180335</f>
        <v>2895440</v>
      </c>
      <c r="D13" s="1">
        <f>1184338+1794715</f>
        <v>2979053</v>
      </c>
      <c r="E13" s="2">
        <f t="shared" si="0"/>
        <v>0.97193302703912954</v>
      </c>
    </row>
    <row r="14" spans="1:5">
      <c r="A14" t="s">
        <v>46</v>
      </c>
      <c r="B14" t="s">
        <v>38</v>
      </c>
      <c r="C14" s="1">
        <v>559787</v>
      </c>
      <c r="D14" s="1">
        <v>584335</v>
      </c>
      <c r="E14" s="2">
        <f t="shared" si="0"/>
        <v>0.95798985171177498</v>
      </c>
    </row>
    <row r="15" spans="1:5">
      <c r="A15" t="s">
        <v>45</v>
      </c>
      <c r="B15" t="s">
        <v>38</v>
      </c>
      <c r="C15" s="1">
        <f>84402+1903452+125948+282510</f>
        <v>2396312</v>
      </c>
      <c r="D15" s="1">
        <f>78311+2349500+67471+40443</f>
        <v>2535725</v>
      </c>
      <c r="E15" s="2">
        <f t="shared" si="0"/>
        <v>0.94502045766003806</v>
      </c>
    </row>
    <row r="16" spans="1:5">
      <c r="A16" t="s">
        <v>33</v>
      </c>
      <c r="B16" t="s">
        <v>28</v>
      </c>
      <c r="C16" s="1">
        <v>354600</v>
      </c>
      <c r="D16" s="1">
        <v>381772</v>
      </c>
      <c r="E16" s="2">
        <f t="shared" si="0"/>
        <v>0.92882662950661654</v>
      </c>
    </row>
    <row r="17" spans="1:5">
      <c r="A17" t="s">
        <v>14</v>
      </c>
      <c r="B17" t="s">
        <v>7</v>
      </c>
      <c r="C17" s="1">
        <v>490373</v>
      </c>
      <c r="D17" s="1">
        <v>541240</v>
      </c>
      <c r="E17" s="2">
        <f t="shared" si="0"/>
        <v>0.90601766314389176</v>
      </c>
    </row>
    <row r="18" spans="1:5">
      <c r="A18" t="s">
        <v>47</v>
      </c>
      <c r="B18" t="s">
        <v>38</v>
      </c>
      <c r="C18" s="1">
        <f>404678+633212</f>
        <v>1037890</v>
      </c>
      <c r="D18" s="1">
        <f>519768+630583</f>
        <v>1150351</v>
      </c>
      <c r="E18" s="2">
        <f t="shared" si="0"/>
        <v>0.9022376648518583</v>
      </c>
    </row>
    <row r="19" spans="1:5">
      <c r="A19" t="s">
        <v>40</v>
      </c>
      <c r="B19" t="s">
        <v>38</v>
      </c>
      <c r="C19" s="1">
        <f>315379+586334</f>
        <v>901713</v>
      </c>
      <c r="D19" s="1">
        <f>82848+1113172</f>
        <v>1196020</v>
      </c>
      <c r="E19" s="2">
        <f t="shared" si="0"/>
        <v>0.75392802795939873</v>
      </c>
    </row>
    <row r="20" spans="1:5">
      <c r="A20" t="s">
        <v>25</v>
      </c>
      <c r="B20" t="s">
        <v>17</v>
      </c>
      <c r="C20" s="1">
        <v>723565</v>
      </c>
      <c r="D20" s="1">
        <v>962682</v>
      </c>
      <c r="E20" s="2">
        <f t="shared" si="0"/>
        <v>0.7516137208340864</v>
      </c>
    </row>
    <row r="21" spans="1:5">
      <c r="A21" t="s">
        <v>29</v>
      </c>
      <c r="B21" t="s">
        <v>28</v>
      </c>
      <c r="C21" s="1">
        <v>451281</v>
      </c>
      <c r="D21" s="1">
        <v>620407</v>
      </c>
      <c r="E21" s="2">
        <f t="shared" si="0"/>
        <v>0.72739508097104</v>
      </c>
    </row>
    <row r="22" spans="1:5">
      <c r="A22" t="s">
        <v>42</v>
      </c>
      <c r="B22" t="s">
        <v>38</v>
      </c>
      <c r="C22" s="1">
        <f>1048531+182325</f>
        <v>1230856</v>
      </c>
      <c r="D22" s="1">
        <f>376398+1401942</f>
        <v>1778340</v>
      </c>
      <c r="E22" s="2">
        <f t="shared" si="0"/>
        <v>0.69213761148036934</v>
      </c>
    </row>
    <row r="23" spans="1:5">
      <c r="A23" t="s">
        <v>43</v>
      </c>
      <c r="B23" t="s">
        <v>38</v>
      </c>
      <c r="C23" s="1">
        <f>130480+625243</f>
        <v>755723</v>
      </c>
      <c r="D23" s="1">
        <f>176099+940368</f>
        <v>1116467</v>
      </c>
      <c r="E23" s="2">
        <f t="shared" si="0"/>
        <v>0.67688789726879528</v>
      </c>
    </row>
    <row r="24" spans="1:5">
      <c r="A24" t="s">
        <v>20</v>
      </c>
      <c r="B24" t="s">
        <v>17</v>
      </c>
      <c r="C24" s="1">
        <v>1613978</v>
      </c>
      <c r="D24" s="1">
        <v>2474739</v>
      </c>
      <c r="E24" s="2">
        <f t="shared" si="0"/>
        <v>0.65218109869364005</v>
      </c>
    </row>
    <row r="25" spans="1:5">
      <c r="A25" t="s">
        <v>48</v>
      </c>
      <c r="B25" t="s">
        <v>38</v>
      </c>
      <c r="C25" s="1">
        <f>1227385+388307+1470192</f>
        <v>3085884</v>
      </c>
      <c r="D25" s="1">
        <f>1461914+294856+3168516</f>
        <v>4925286</v>
      </c>
      <c r="E25" s="2">
        <f t="shared" si="0"/>
        <v>0.6265390476816981</v>
      </c>
    </row>
    <row r="26" spans="1:5">
      <c r="A26" t="s">
        <v>16</v>
      </c>
      <c r="B26" t="s">
        <v>7</v>
      </c>
      <c r="C26" s="1">
        <v>383652</v>
      </c>
      <c r="D26" s="1">
        <v>649941</v>
      </c>
      <c r="E26" s="2">
        <f t="shared" si="0"/>
        <v>0.59028742608944507</v>
      </c>
    </row>
    <row r="27" spans="1:5">
      <c r="A27" t="s">
        <v>27</v>
      </c>
      <c r="B27" t="s">
        <v>17</v>
      </c>
      <c r="C27" s="1">
        <v>1627149</v>
      </c>
      <c r="D27" s="1">
        <v>2849075</v>
      </c>
      <c r="E27" s="2">
        <f t="shared" si="0"/>
        <v>0.57111483551679054</v>
      </c>
    </row>
    <row r="28" spans="1:5">
      <c r="A28" t="s">
        <v>13</v>
      </c>
      <c r="B28" t="s">
        <v>7</v>
      </c>
      <c r="C28" s="1">
        <v>1007845</v>
      </c>
      <c r="D28" s="1">
        <v>1796666</v>
      </c>
      <c r="E28" s="2">
        <f t="shared" si="0"/>
        <v>0.56095289831276374</v>
      </c>
    </row>
    <row r="29" spans="1:5">
      <c r="A29" t="s">
        <v>31</v>
      </c>
      <c r="B29" t="s">
        <v>28</v>
      </c>
      <c r="C29" s="1">
        <v>908877</v>
      </c>
      <c r="D29" s="1">
        <v>1685415</v>
      </c>
      <c r="E29" s="2">
        <f t="shared" si="0"/>
        <v>0.5392600635451803</v>
      </c>
    </row>
    <row r="30" spans="1:5">
      <c r="A30" t="s">
        <v>26</v>
      </c>
      <c r="B30" t="s">
        <v>17</v>
      </c>
      <c r="C30" s="1">
        <v>1071539</v>
      </c>
      <c r="D30" s="1">
        <v>2043092</v>
      </c>
      <c r="E30" s="2">
        <f t="shared" si="0"/>
        <v>0.5244692847899165</v>
      </c>
    </row>
    <row r="31" spans="1:5">
      <c r="A31" t="s">
        <v>30</v>
      </c>
      <c r="B31" t="s">
        <v>28</v>
      </c>
      <c r="C31" s="1">
        <v>422429</v>
      </c>
      <c r="D31" s="1">
        <v>813292</v>
      </c>
      <c r="E31" s="2">
        <f t="shared" si="0"/>
        <v>0.51940631409137183</v>
      </c>
    </row>
    <row r="32" spans="1:5">
      <c r="A32" t="s">
        <v>39</v>
      </c>
      <c r="B32" t="s">
        <v>38</v>
      </c>
      <c r="C32" s="1">
        <v>1010443</v>
      </c>
      <c r="D32" s="1">
        <v>2010379</v>
      </c>
      <c r="E32" s="2">
        <f t="shared" si="0"/>
        <v>0.50261318885642958</v>
      </c>
    </row>
    <row r="33" spans="1:5">
      <c r="A33" t="s">
        <v>22</v>
      </c>
      <c r="B33" t="s">
        <v>17</v>
      </c>
      <c r="C33" s="1">
        <v>1043457</v>
      </c>
      <c r="D33" s="1">
        <v>2223703</v>
      </c>
      <c r="E33" s="2">
        <f t="shared" si="0"/>
        <v>0.46924296994697584</v>
      </c>
    </row>
    <row r="34" spans="1:5">
      <c r="A34" t="s">
        <v>44</v>
      </c>
      <c r="B34" t="s">
        <v>38</v>
      </c>
      <c r="C34" s="1">
        <f>227500+93154+861997</f>
        <v>1182651</v>
      </c>
      <c r="D34" s="1">
        <f>593214+75801+1876974</f>
        <v>2545989</v>
      </c>
      <c r="E34" s="2">
        <f t="shared" si="0"/>
        <v>0.46451536122112075</v>
      </c>
    </row>
    <row r="35" spans="1:5">
      <c r="A35" t="s">
        <v>11</v>
      </c>
      <c r="B35" t="s">
        <v>7</v>
      </c>
      <c r="C35" s="1">
        <v>952233</v>
      </c>
      <c r="D35" s="1">
        <v>2134048</v>
      </c>
      <c r="E35" s="2">
        <f t="shared" si="0"/>
        <v>0.44620973848760664</v>
      </c>
    </row>
    <row r="36" spans="1:5">
      <c r="A36" t="s">
        <v>52</v>
      </c>
      <c r="B36" t="s">
        <v>50</v>
      </c>
      <c r="C36" s="1">
        <v>976391</v>
      </c>
      <c r="D36" s="1">
        <v>2207305</v>
      </c>
      <c r="E36" s="2">
        <f t="shared" si="0"/>
        <v>0.44234530343563755</v>
      </c>
    </row>
    <row r="37" spans="1:5">
      <c r="A37" t="s">
        <v>35</v>
      </c>
      <c r="B37" t="s">
        <v>28</v>
      </c>
      <c r="C37" s="1">
        <v>449704</v>
      </c>
      <c r="D37" s="1">
        <v>1159555</v>
      </c>
      <c r="E37" s="2">
        <f t="shared" si="0"/>
        <v>0.38782463962468361</v>
      </c>
    </row>
    <row r="38" spans="1:5">
      <c r="A38" t="s">
        <v>19</v>
      </c>
      <c r="B38" t="s">
        <v>17</v>
      </c>
      <c r="C38" s="1">
        <v>671185</v>
      </c>
      <c r="D38" s="1">
        <v>1757642</v>
      </c>
      <c r="E38" s="2">
        <f t="shared" si="0"/>
        <v>0.38186672826434509</v>
      </c>
    </row>
    <row r="39" spans="1:5">
      <c r="A39" t="s">
        <v>21</v>
      </c>
      <c r="B39" t="s">
        <v>17</v>
      </c>
      <c r="C39" s="1">
        <v>686702</v>
      </c>
      <c r="D39" s="1">
        <v>2082395</v>
      </c>
      <c r="E39" s="2">
        <f t="shared" si="0"/>
        <v>0.32976548637506331</v>
      </c>
    </row>
    <row r="40" spans="1:5">
      <c r="A40" t="s">
        <v>36</v>
      </c>
      <c r="B40" t="s">
        <v>28</v>
      </c>
      <c r="C40" s="1">
        <v>343952</v>
      </c>
      <c r="D40" s="1">
        <v>1197966</v>
      </c>
      <c r="E40" s="2">
        <f t="shared" si="0"/>
        <v>0.28711332375042364</v>
      </c>
    </row>
    <row r="41" spans="1:5">
      <c r="A41" t="s">
        <v>54</v>
      </c>
      <c r="B41" t="s">
        <v>50</v>
      </c>
      <c r="C41" s="1">
        <f>341748+360697</f>
        <v>702445</v>
      </c>
      <c r="D41" s="1">
        <f>741576+2383815</f>
        <v>3125391</v>
      </c>
      <c r="E41" s="2">
        <f t="shared" si="0"/>
        <v>0.22475427874464346</v>
      </c>
    </row>
    <row r="42" spans="1:5">
      <c r="A42" t="s">
        <v>24</v>
      </c>
      <c r="B42" t="s">
        <v>17</v>
      </c>
      <c r="C42" s="1">
        <f>174688+90354</f>
        <v>265042</v>
      </c>
      <c r="D42" s="1">
        <f>1161539+320714</f>
        <v>1482253</v>
      </c>
      <c r="E42" s="2">
        <f t="shared" si="0"/>
        <v>0.17881023010241842</v>
      </c>
    </row>
    <row r="43" spans="1:5">
      <c r="A43" t="s">
        <v>32</v>
      </c>
      <c r="B43" t="s">
        <v>28</v>
      </c>
      <c r="C43" s="1">
        <f>190268+150373</f>
        <v>340641</v>
      </c>
      <c r="D43" s="1">
        <f>169509+1935366</f>
        <v>2104875</v>
      </c>
      <c r="E43" s="2">
        <f t="shared" si="0"/>
        <v>0.16183431320149652</v>
      </c>
    </row>
    <row r="44" spans="1:5">
      <c r="A44" t="s">
        <v>41</v>
      </c>
      <c r="B44" t="s">
        <v>38</v>
      </c>
      <c r="C44" s="1">
        <f>-241199+-15313</f>
        <v>-256512</v>
      </c>
      <c r="D44" s="1">
        <f>3305278+261060</f>
        <v>3566338</v>
      </c>
      <c r="E44" s="2">
        <f t="shared" si="0"/>
        <v>-7.1925880272705509E-2</v>
      </c>
    </row>
    <row r="46" spans="1:5">
      <c r="A46" t="s">
        <v>64</v>
      </c>
    </row>
    <row r="47" spans="1:5">
      <c r="A47" t="s">
        <v>65</v>
      </c>
    </row>
  </sheetData>
  <sortState ref="A2:H41">
    <sortCondition descending="1" ref="E2:E41"/>
  </sortState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sqref="A1:K40"/>
    </sheetView>
  </sheetViews>
  <sheetFormatPr baseColWidth="10" defaultColWidth="20.1640625" defaultRowHeight="14" x14ac:dyDescent="0"/>
  <cols>
    <col min="1" max="1" width="7.83203125" bestFit="1" customWidth="1"/>
    <col min="2" max="2" width="25.1640625" bestFit="1" customWidth="1"/>
    <col min="3" max="3" width="8.83203125" bestFit="1" customWidth="1"/>
    <col min="4" max="4" width="9.5" bestFit="1" customWidth="1"/>
    <col min="5" max="5" width="8.83203125" bestFit="1" customWidth="1"/>
    <col min="6" max="6" width="13.1640625" bestFit="1" customWidth="1"/>
    <col min="7" max="7" width="8.83203125" bestFit="1" customWidth="1"/>
    <col min="8" max="8" width="13.1640625" bestFit="1" customWidth="1"/>
    <col min="9" max="9" width="8.83203125" bestFit="1" customWidth="1"/>
    <col min="10" max="10" width="7.1640625" bestFit="1" customWidth="1"/>
  </cols>
  <sheetData>
    <row r="1" spans="1:11">
      <c r="A1" t="s">
        <v>106</v>
      </c>
      <c r="B1" t="s">
        <v>66</v>
      </c>
      <c r="C1" t="s">
        <v>107</v>
      </c>
      <c r="D1" t="s">
        <v>17</v>
      </c>
      <c r="E1" t="s">
        <v>107</v>
      </c>
      <c r="F1" s="1">
        <v>3743930</v>
      </c>
      <c r="G1" t="s">
        <v>107</v>
      </c>
      <c r="H1" s="1">
        <v>1816653</v>
      </c>
      <c r="I1" t="s">
        <v>107</v>
      </c>
      <c r="J1">
        <v>206.1</v>
      </c>
      <c r="K1" t="s">
        <v>108</v>
      </c>
    </row>
    <row r="2" spans="1:11">
      <c r="A2" t="s">
        <v>106</v>
      </c>
      <c r="B2" t="s">
        <v>67</v>
      </c>
      <c r="C2" t="s">
        <v>107</v>
      </c>
      <c r="D2" t="s">
        <v>51</v>
      </c>
      <c r="E2" t="s">
        <v>107</v>
      </c>
      <c r="F2" s="1">
        <f>733609+802573</f>
        <v>1536182</v>
      </c>
      <c r="G2" t="s">
        <v>107</v>
      </c>
      <c r="H2" s="1">
        <f>333142+445480</f>
        <v>778622</v>
      </c>
      <c r="I2" t="s">
        <v>107</v>
      </c>
      <c r="J2">
        <v>197.3</v>
      </c>
      <c r="K2" t="s">
        <v>108</v>
      </c>
    </row>
    <row r="3" spans="1:11">
      <c r="A3" t="s">
        <v>106</v>
      </c>
      <c r="B3" t="s">
        <v>68</v>
      </c>
      <c r="C3" t="s">
        <v>107</v>
      </c>
      <c r="D3" t="s">
        <v>7</v>
      </c>
      <c r="E3" t="s">
        <v>107</v>
      </c>
      <c r="F3" s="1">
        <v>2956636</v>
      </c>
      <c r="G3" t="s">
        <v>107</v>
      </c>
      <c r="H3" s="1">
        <v>1557277</v>
      </c>
      <c r="I3" t="s">
        <v>107</v>
      </c>
      <c r="J3">
        <v>189.9</v>
      </c>
      <c r="K3" t="s">
        <v>108</v>
      </c>
    </row>
    <row r="4" spans="1:11">
      <c r="A4" t="s">
        <v>106</v>
      </c>
      <c r="B4" t="s">
        <v>69</v>
      </c>
      <c r="C4" t="s">
        <v>107</v>
      </c>
      <c r="D4" t="s">
        <v>28</v>
      </c>
      <c r="E4" t="s">
        <v>107</v>
      </c>
      <c r="F4" s="1">
        <v>2012719</v>
      </c>
      <c r="G4" t="s">
        <v>107</v>
      </c>
      <c r="H4" s="1">
        <v>1223863</v>
      </c>
      <c r="I4" t="s">
        <v>107</v>
      </c>
      <c r="J4">
        <v>164.5</v>
      </c>
      <c r="K4" t="s">
        <v>108</v>
      </c>
    </row>
    <row r="5" spans="1:11">
      <c r="A5" t="s">
        <v>106</v>
      </c>
      <c r="B5" t="s">
        <v>70</v>
      </c>
      <c r="C5" t="s">
        <v>107</v>
      </c>
      <c r="D5" t="s">
        <v>7</v>
      </c>
      <c r="E5" t="s">
        <v>107</v>
      </c>
      <c r="F5" s="1">
        <v>466743</v>
      </c>
      <c r="G5" t="s">
        <v>107</v>
      </c>
      <c r="H5" s="1">
        <v>310541</v>
      </c>
      <c r="I5" t="s">
        <v>107</v>
      </c>
      <c r="J5">
        <v>150.30000000000001</v>
      </c>
      <c r="K5" t="s">
        <v>108</v>
      </c>
    </row>
    <row r="6" spans="1:11">
      <c r="A6" t="s">
        <v>106</v>
      </c>
      <c r="B6" t="s">
        <v>71</v>
      </c>
      <c r="C6" t="s">
        <v>107</v>
      </c>
      <c r="D6" t="s">
        <v>7</v>
      </c>
      <c r="E6" t="s">
        <v>107</v>
      </c>
      <c r="F6" s="1">
        <v>1227111</v>
      </c>
      <c r="G6" t="s">
        <v>107</v>
      </c>
      <c r="H6" s="1">
        <v>881358</v>
      </c>
      <c r="I6" t="s">
        <v>107</v>
      </c>
      <c r="J6">
        <v>139.19999999999999</v>
      </c>
      <c r="K6" t="s">
        <v>108</v>
      </c>
    </row>
    <row r="7" spans="1:11">
      <c r="A7" t="s">
        <v>106</v>
      </c>
      <c r="B7" t="s">
        <v>72</v>
      </c>
      <c r="C7" t="s">
        <v>107</v>
      </c>
      <c r="D7" t="s">
        <v>38</v>
      </c>
      <c r="E7" t="s">
        <v>107</v>
      </c>
      <c r="F7" s="1">
        <f>381826+488286</f>
        <v>870112</v>
      </c>
      <c r="G7" t="s">
        <v>107</v>
      </c>
      <c r="H7" s="1">
        <f>93379+633207</f>
        <v>726586</v>
      </c>
      <c r="I7" t="s">
        <v>107</v>
      </c>
      <c r="J7">
        <v>119.8</v>
      </c>
      <c r="K7" t="s">
        <v>108</v>
      </c>
    </row>
    <row r="8" spans="1:11">
      <c r="A8" t="s">
        <v>106</v>
      </c>
      <c r="B8" t="s">
        <v>73</v>
      </c>
      <c r="C8" t="s">
        <v>107</v>
      </c>
      <c r="D8" t="s">
        <v>50</v>
      </c>
      <c r="E8" t="s">
        <v>107</v>
      </c>
      <c r="F8" s="1">
        <v>861606</v>
      </c>
      <c r="G8" t="s">
        <v>107</v>
      </c>
      <c r="H8" s="1">
        <v>762549</v>
      </c>
      <c r="I8" t="s">
        <v>107</v>
      </c>
      <c r="J8">
        <v>113</v>
      </c>
      <c r="K8" t="s">
        <v>108</v>
      </c>
    </row>
    <row r="9" spans="1:11">
      <c r="A9" t="s">
        <v>106</v>
      </c>
      <c r="B9" t="s">
        <v>74</v>
      </c>
      <c r="C9" t="s">
        <v>107</v>
      </c>
      <c r="D9" t="s">
        <v>50</v>
      </c>
      <c r="E9" t="s">
        <v>107</v>
      </c>
      <c r="F9" s="1">
        <f>1715105+1180335</f>
        <v>2895440</v>
      </c>
      <c r="G9" t="s">
        <v>107</v>
      </c>
      <c r="H9" s="1">
        <f>1184338+1794715</f>
        <v>2979053</v>
      </c>
      <c r="I9" t="s">
        <v>107</v>
      </c>
      <c r="J9">
        <v>97.2</v>
      </c>
      <c r="K9" t="s">
        <v>108</v>
      </c>
    </row>
    <row r="10" spans="1:11">
      <c r="A10" t="s">
        <v>106</v>
      </c>
      <c r="B10" t="s">
        <v>75</v>
      </c>
      <c r="C10" t="s">
        <v>107</v>
      </c>
      <c r="D10" t="s">
        <v>38</v>
      </c>
      <c r="E10" t="s">
        <v>107</v>
      </c>
      <c r="F10" s="1">
        <v>559787</v>
      </c>
      <c r="G10" t="s">
        <v>107</v>
      </c>
      <c r="H10" s="1">
        <v>584335</v>
      </c>
      <c r="I10" t="s">
        <v>107</v>
      </c>
      <c r="J10">
        <v>95.8</v>
      </c>
      <c r="K10" t="s">
        <v>108</v>
      </c>
    </row>
    <row r="11" spans="1:11">
      <c r="A11" t="s">
        <v>106</v>
      </c>
      <c r="B11" t="s">
        <v>76</v>
      </c>
      <c r="C11" t="s">
        <v>107</v>
      </c>
      <c r="D11" t="s">
        <v>38</v>
      </c>
      <c r="E11" t="s">
        <v>107</v>
      </c>
      <c r="F11" s="1">
        <f>84402+1903452+125948+282510</f>
        <v>2396312</v>
      </c>
      <c r="G11" t="s">
        <v>107</v>
      </c>
      <c r="H11" s="1">
        <f>78311+2349500+67471+40443</f>
        <v>2535725</v>
      </c>
      <c r="I11" t="s">
        <v>107</v>
      </c>
      <c r="J11">
        <v>94.5</v>
      </c>
      <c r="K11" t="s">
        <v>108</v>
      </c>
    </row>
    <row r="12" spans="1:11">
      <c r="A12" t="s">
        <v>106</v>
      </c>
      <c r="B12" t="s">
        <v>77</v>
      </c>
      <c r="C12" t="s">
        <v>107</v>
      </c>
      <c r="D12" t="s">
        <v>28</v>
      </c>
      <c r="E12" t="s">
        <v>107</v>
      </c>
      <c r="F12" s="1">
        <v>354600</v>
      </c>
      <c r="G12" t="s">
        <v>107</v>
      </c>
      <c r="H12" s="1">
        <v>381772</v>
      </c>
      <c r="I12" t="s">
        <v>107</v>
      </c>
      <c r="J12">
        <v>92.9</v>
      </c>
      <c r="K12" t="s">
        <v>108</v>
      </c>
    </row>
    <row r="13" spans="1:11">
      <c r="A13" t="s">
        <v>106</v>
      </c>
      <c r="B13" t="s">
        <v>78</v>
      </c>
      <c r="C13" t="s">
        <v>107</v>
      </c>
      <c r="D13" t="s">
        <v>7</v>
      </c>
      <c r="E13" t="s">
        <v>107</v>
      </c>
      <c r="F13" s="1">
        <v>490373</v>
      </c>
      <c r="G13" t="s">
        <v>107</v>
      </c>
      <c r="H13" s="1">
        <v>541240</v>
      </c>
      <c r="I13" t="s">
        <v>107</v>
      </c>
      <c r="J13">
        <v>90.6</v>
      </c>
      <c r="K13" t="s">
        <v>108</v>
      </c>
    </row>
    <row r="14" spans="1:11">
      <c r="A14" t="s">
        <v>106</v>
      </c>
      <c r="B14" t="s">
        <v>79</v>
      </c>
      <c r="C14" t="s">
        <v>107</v>
      </c>
      <c r="D14" t="s">
        <v>38</v>
      </c>
      <c r="E14" t="s">
        <v>107</v>
      </c>
      <c r="F14" s="1">
        <f>404678+633212</f>
        <v>1037890</v>
      </c>
      <c r="G14" t="s">
        <v>107</v>
      </c>
      <c r="H14" s="1">
        <f>519768+630583</f>
        <v>1150351</v>
      </c>
      <c r="I14" t="s">
        <v>107</v>
      </c>
      <c r="J14">
        <v>90.2</v>
      </c>
      <c r="K14" t="s">
        <v>108</v>
      </c>
    </row>
    <row r="15" spans="1:11">
      <c r="A15" t="s">
        <v>106</v>
      </c>
      <c r="B15" t="s">
        <v>80</v>
      </c>
      <c r="C15" t="s">
        <v>107</v>
      </c>
      <c r="D15" t="s">
        <v>38</v>
      </c>
      <c r="E15" t="s">
        <v>107</v>
      </c>
      <c r="F15" s="1">
        <f>315379+586334</f>
        <v>901713</v>
      </c>
      <c r="G15" t="s">
        <v>107</v>
      </c>
      <c r="H15" s="1">
        <f>82848+1113172</f>
        <v>1196020</v>
      </c>
      <c r="I15" t="s">
        <v>107</v>
      </c>
      <c r="J15">
        <v>75.400000000000006</v>
      </c>
      <c r="K15" t="s">
        <v>108</v>
      </c>
    </row>
    <row r="16" spans="1:11">
      <c r="A16" t="s">
        <v>106</v>
      </c>
      <c r="B16" t="s">
        <v>81</v>
      </c>
      <c r="C16" t="s">
        <v>107</v>
      </c>
      <c r="D16" t="s">
        <v>17</v>
      </c>
      <c r="E16" t="s">
        <v>107</v>
      </c>
      <c r="F16" s="1">
        <v>723565</v>
      </c>
      <c r="G16" t="s">
        <v>107</v>
      </c>
      <c r="H16" s="1">
        <v>962682</v>
      </c>
      <c r="I16" t="s">
        <v>107</v>
      </c>
      <c r="J16">
        <v>75.2</v>
      </c>
      <c r="K16" t="s">
        <v>108</v>
      </c>
    </row>
    <row r="17" spans="1:11">
      <c r="A17" t="s">
        <v>106</v>
      </c>
      <c r="B17" t="s">
        <v>82</v>
      </c>
      <c r="C17" t="s">
        <v>107</v>
      </c>
      <c r="D17" t="s">
        <v>28</v>
      </c>
      <c r="E17" t="s">
        <v>107</v>
      </c>
      <c r="F17" s="1">
        <v>451281</v>
      </c>
      <c r="G17" t="s">
        <v>107</v>
      </c>
      <c r="H17" s="1">
        <v>620407</v>
      </c>
      <c r="I17" t="s">
        <v>107</v>
      </c>
      <c r="J17">
        <v>72.7</v>
      </c>
      <c r="K17" t="s">
        <v>108</v>
      </c>
    </row>
    <row r="18" spans="1:11">
      <c r="A18" t="s">
        <v>106</v>
      </c>
      <c r="B18" t="s">
        <v>83</v>
      </c>
      <c r="C18" t="s">
        <v>107</v>
      </c>
      <c r="D18" t="s">
        <v>38</v>
      </c>
      <c r="E18" t="s">
        <v>107</v>
      </c>
      <c r="F18" s="1">
        <f>1048531+182325</f>
        <v>1230856</v>
      </c>
      <c r="G18" t="s">
        <v>107</v>
      </c>
      <c r="H18" s="1">
        <f>376398+1401942</f>
        <v>1778340</v>
      </c>
      <c r="I18" t="s">
        <v>107</v>
      </c>
      <c r="J18">
        <v>69.2</v>
      </c>
      <c r="K18" t="s">
        <v>108</v>
      </c>
    </row>
    <row r="19" spans="1:11">
      <c r="A19" t="s">
        <v>106</v>
      </c>
      <c r="B19" t="s">
        <v>84</v>
      </c>
      <c r="C19" t="s">
        <v>107</v>
      </c>
      <c r="D19" t="s">
        <v>38</v>
      </c>
      <c r="E19" t="s">
        <v>107</v>
      </c>
      <c r="F19" s="1">
        <f>130480+625243</f>
        <v>755723</v>
      </c>
      <c r="G19" t="s">
        <v>107</v>
      </c>
      <c r="H19" s="1">
        <f>176099+940368</f>
        <v>1116467</v>
      </c>
      <c r="I19" t="s">
        <v>107</v>
      </c>
      <c r="J19">
        <v>67.7</v>
      </c>
      <c r="K19" t="s">
        <v>108</v>
      </c>
    </row>
    <row r="20" spans="1:11">
      <c r="A20" t="s">
        <v>106</v>
      </c>
      <c r="B20" t="s">
        <v>85</v>
      </c>
      <c r="C20" t="s">
        <v>107</v>
      </c>
      <c r="D20" t="s">
        <v>17</v>
      </c>
      <c r="E20" t="s">
        <v>107</v>
      </c>
      <c r="F20" s="1">
        <v>1613978</v>
      </c>
      <c r="G20" t="s">
        <v>107</v>
      </c>
      <c r="H20" s="1">
        <v>2474739</v>
      </c>
      <c r="I20" t="s">
        <v>107</v>
      </c>
      <c r="J20">
        <v>65.2</v>
      </c>
      <c r="K20" t="s">
        <v>108</v>
      </c>
    </row>
    <row r="21" spans="1:11">
      <c r="A21" t="s">
        <v>106</v>
      </c>
      <c r="B21" t="s">
        <v>86</v>
      </c>
      <c r="C21" t="s">
        <v>107</v>
      </c>
      <c r="D21" t="s">
        <v>38</v>
      </c>
      <c r="E21" t="s">
        <v>107</v>
      </c>
      <c r="F21" s="1">
        <f>1227385+388307+1470192</f>
        <v>3085884</v>
      </c>
      <c r="G21" t="s">
        <v>107</v>
      </c>
      <c r="H21" s="1">
        <f>1461914+294856+3168516</f>
        <v>4925286</v>
      </c>
      <c r="I21" t="s">
        <v>107</v>
      </c>
      <c r="J21">
        <v>62.7</v>
      </c>
      <c r="K21" t="s">
        <v>108</v>
      </c>
    </row>
    <row r="22" spans="1:11">
      <c r="A22" t="s">
        <v>106</v>
      </c>
      <c r="B22" t="s">
        <v>87</v>
      </c>
      <c r="C22" t="s">
        <v>107</v>
      </c>
      <c r="D22" t="s">
        <v>7</v>
      </c>
      <c r="E22" t="s">
        <v>107</v>
      </c>
      <c r="F22" s="1">
        <v>383652</v>
      </c>
      <c r="G22" t="s">
        <v>107</v>
      </c>
      <c r="H22" s="1">
        <v>649941</v>
      </c>
      <c r="I22" t="s">
        <v>107</v>
      </c>
      <c r="J22">
        <v>59</v>
      </c>
      <c r="K22" t="s">
        <v>108</v>
      </c>
    </row>
    <row r="23" spans="1:11">
      <c r="A23" t="s">
        <v>106</v>
      </c>
      <c r="B23" t="s">
        <v>88</v>
      </c>
      <c r="C23" t="s">
        <v>107</v>
      </c>
      <c r="D23" t="s">
        <v>17</v>
      </c>
      <c r="E23" t="s">
        <v>107</v>
      </c>
      <c r="F23" s="1">
        <v>1627149</v>
      </c>
      <c r="G23" t="s">
        <v>107</v>
      </c>
      <c r="H23" s="1">
        <v>2849075</v>
      </c>
      <c r="I23" t="s">
        <v>107</v>
      </c>
      <c r="J23">
        <v>57.1</v>
      </c>
      <c r="K23" t="s">
        <v>108</v>
      </c>
    </row>
    <row r="24" spans="1:11">
      <c r="A24" t="s">
        <v>106</v>
      </c>
      <c r="B24" t="s">
        <v>89</v>
      </c>
      <c r="C24" t="s">
        <v>107</v>
      </c>
      <c r="D24" t="s">
        <v>7</v>
      </c>
      <c r="E24" t="s">
        <v>107</v>
      </c>
      <c r="F24" s="1">
        <v>1007845</v>
      </c>
      <c r="G24" t="s">
        <v>107</v>
      </c>
      <c r="H24" s="1">
        <v>1796666</v>
      </c>
      <c r="I24" t="s">
        <v>107</v>
      </c>
      <c r="J24">
        <v>56.1</v>
      </c>
      <c r="K24" t="s">
        <v>108</v>
      </c>
    </row>
    <row r="25" spans="1:11">
      <c r="A25" t="s">
        <v>106</v>
      </c>
      <c r="B25" t="s">
        <v>90</v>
      </c>
      <c r="C25" t="s">
        <v>107</v>
      </c>
      <c r="D25" t="s">
        <v>28</v>
      </c>
      <c r="E25" t="s">
        <v>107</v>
      </c>
      <c r="F25" s="1">
        <v>908877</v>
      </c>
      <c r="G25" t="s">
        <v>107</v>
      </c>
      <c r="H25" s="1">
        <v>1685415</v>
      </c>
      <c r="I25" t="s">
        <v>107</v>
      </c>
      <c r="J25">
        <v>53.9</v>
      </c>
      <c r="K25" t="s">
        <v>108</v>
      </c>
    </row>
    <row r="26" spans="1:11">
      <c r="A26" t="s">
        <v>106</v>
      </c>
      <c r="B26" t="s">
        <v>91</v>
      </c>
      <c r="C26" t="s">
        <v>107</v>
      </c>
      <c r="D26" t="s">
        <v>17</v>
      </c>
      <c r="E26" t="s">
        <v>107</v>
      </c>
      <c r="F26" s="1">
        <v>1071539</v>
      </c>
      <c r="G26" t="s">
        <v>107</v>
      </c>
      <c r="H26" s="1">
        <v>2043092</v>
      </c>
      <c r="I26" t="s">
        <v>107</v>
      </c>
      <c r="J26">
        <v>52.4</v>
      </c>
      <c r="K26" t="s">
        <v>108</v>
      </c>
    </row>
    <row r="27" spans="1:11">
      <c r="A27" t="s">
        <v>106</v>
      </c>
      <c r="B27" t="s">
        <v>92</v>
      </c>
      <c r="C27" t="s">
        <v>107</v>
      </c>
      <c r="D27" t="s">
        <v>28</v>
      </c>
      <c r="E27" t="s">
        <v>107</v>
      </c>
      <c r="F27" s="1">
        <v>422429</v>
      </c>
      <c r="G27" t="s">
        <v>107</v>
      </c>
      <c r="H27" s="1">
        <v>813292</v>
      </c>
      <c r="I27" t="s">
        <v>107</v>
      </c>
      <c r="J27">
        <v>51.9</v>
      </c>
      <c r="K27" t="s">
        <v>108</v>
      </c>
    </row>
    <row r="28" spans="1:11">
      <c r="A28" t="s">
        <v>106</v>
      </c>
      <c r="B28" t="s">
        <v>93</v>
      </c>
      <c r="C28" t="s">
        <v>107</v>
      </c>
      <c r="D28" t="s">
        <v>38</v>
      </c>
      <c r="E28" t="s">
        <v>107</v>
      </c>
      <c r="F28" s="1">
        <v>1010443</v>
      </c>
      <c r="G28" t="s">
        <v>107</v>
      </c>
      <c r="H28" s="1">
        <v>2010379</v>
      </c>
      <c r="I28" t="s">
        <v>107</v>
      </c>
      <c r="J28">
        <v>50.3</v>
      </c>
      <c r="K28" t="s">
        <v>108</v>
      </c>
    </row>
    <row r="29" spans="1:11">
      <c r="A29" t="s">
        <v>106</v>
      </c>
      <c r="B29" t="s">
        <v>94</v>
      </c>
      <c r="C29" t="s">
        <v>107</v>
      </c>
      <c r="D29" t="s">
        <v>17</v>
      </c>
      <c r="E29" t="s">
        <v>107</v>
      </c>
      <c r="F29" s="1">
        <v>1043457</v>
      </c>
      <c r="G29" t="s">
        <v>107</v>
      </c>
      <c r="H29" s="1">
        <v>2223703</v>
      </c>
      <c r="I29" t="s">
        <v>107</v>
      </c>
      <c r="J29">
        <v>46.9</v>
      </c>
      <c r="K29" t="s">
        <v>108</v>
      </c>
    </row>
    <row r="30" spans="1:11">
      <c r="A30" t="s">
        <v>106</v>
      </c>
      <c r="B30" t="s">
        <v>95</v>
      </c>
      <c r="C30" t="s">
        <v>107</v>
      </c>
      <c r="D30" t="s">
        <v>38</v>
      </c>
      <c r="E30" t="s">
        <v>107</v>
      </c>
      <c r="F30" s="1">
        <f>227500+93154+861997</f>
        <v>1182651</v>
      </c>
      <c r="G30" t="s">
        <v>107</v>
      </c>
      <c r="H30" s="1">
        <f>593214+75801+1876974</f>
        <v>2545989</v>
      </c>
      <c r="I30" t="s">
        <v>107</v>
      </c>
      <c r="J30">
        <v>46.5</v>
      </c>
      <c r="K30" t="s">
        <v>108</v>
      </c>
    </row>
    <row r="31" spans="1:11">
      <c r="A31" t="s">
        <v>106</v>
      </c>
      <c r="B31" t="s">
        <v>96</v>
      </c>
      <c r="C31" t="s">
        <v>107</v>
      </c>
      <c r="D31" t="s">
        <v>7</v>
      </c>
      <c r="E31" t="s">
        <v>107</v>
      </c>
      <c r="F31" s="1">
        <v>952233</v>
      </c>
      <c r="G31" t="s">
        <v>107</v>
      </c>
      <c r="H31" s="1">
        <v>2134048</v>
      </c>
      <c r="I31" t="s">
        <v>107</v>
      </c>
      <c r="J31">
        <v>44.6</v>
      </c>
      <c r="K31" t="s">
        <v>108</v>
      </c>
    </row>
    <row r="32" spans="1:11">
      <c r="A32" t="s">
        <v>106</v>
      </c>
      <c r="B32" t="s">
        <v>97</v>
      </c>
      <c r="C32" t="s">
        <v>107</v>
      </c>
      <c r="D32" t="s">
        <v>50</v>
      </c>
      <c r="E32" t="s">
        <v>107</v>
      </c>
      <c r="F32" s="1">
        <v>976391</v>
      </c>
      <c r="G32" t="s">
        <v>107</v>
      </c>
      <c r="H32" s="1">
        <v>2207305</v>
      </c>
      <c r="I32" t="s">
        <v>107</v>
      </c>
      <c r="J32">
        <v>44.2</v>
      </c>
      <c r="K32" t="s">
        <v>108</v>
      </c>
    </row>
    <row r="33" spans="1:11">
      <c r="A33" t="s">
        <v>106</v>
      </c>
      <c r="B33" t="s">
        <v>98</v>
      </c>
      <c r="C33" t="s">
        <v>107</v>
      </c>
      <c r="D33" t="s">
        <v>28</v>
      </c>
      <c r="E33" t="s">
        <v>107</v>
      </c>
      <c r="F33" s="1">
        <v>449704</v>
      </c>
      <c r="G33" t="s">
        <v>107</v>
      </c>
      <c r="H33" s="1">
        <v>1159555</v>
      </c>
      <c r="I33" t="s">
        <v>107</v>
      </c>
      <c r="J33">
        <v>38.799999999999997</v>
      </c>
      <c r="K33" t="s">
        <v>108</v>
      </c>
    </row>
    <row r="34" spans="1:11">
      <c r="A34" t="s">
        <v>106</v>
      </c>
      <c r="B34" t="s">
        <v>99</v>
      </c>
      <c r="C34" t="s">
        <v>107</v>
      </c>
      <c r="D34" t="s">
        <v>17</v>
      </c>
      <c r="E34" t="s">
        <v>107</v>
      </c>
      <c r="F34" s="1">
        <v>671185</v>
      </c>
      <c r="G34" t="s">
        <v>107</v>
      </c>
      <c r="H34" s="1">
        <v>1757642</v>
      </c>
      <c r="I34" t="s">
        <v>107</v>
      </c>
      <c r="J34">
        <v>38.200000000000003</v>
      </c>
      <c r="K34" t="s">
        <v>108</v>
      </c>
    </row>
    <row r="35" spans="1:11">
      <c r="A35" t="s">
        <v>106</v>
      </c>
      <c r="B35" t="s">
        <v>100</v>
      </c>
      <c r="C35" t="s">
        <v>107</v>
      </c>
      <c r="D35" t="s">
        <v>17</v>
      </c>
      <c r="E35" t="s">
        <v>107</v>
      </c>
      <c r="F35" s="1">
        <v>686702</v>
      </c>
      <c r="G35" t="s">
        <v>107</v>
      </c>
      <c r="H35" s="1">
        <v>2082395</v>
      </c>
      <c r="I35" t="s">
        <v>107</v>
      </c>
      <c r="J35">
        <v>33</v>
      </c>
      <c r="K35" t="s">
        <v>108</v>
      </c>
    </row>
    <row r="36" spans="1:11">
      <c r="A36" t="s">
        <v>106</v>
      </c>
      <c r="B36" t="s">
        <v>101</v>
      </c>
      <c r="C36" t="s">
        <v>107</v>
      </c>
      <c r="D36" t="s">
        <v>28</v>
      </c>
      <c r="E36" t="s">
        <v>107</v>
      </c>
      <c r="F36" s="1">
        <v>343952</v>
      </c>
      <c r="G36" t="s">
        <v>107</v>
      </c>
      <c r="H36" s="1">
        <v>1197966</v>
      </c>
      <c r="I36" t="s">
        <v>107</v>
      </c>
      <c r="J36">
        <v>28.7</v>
      </c>
      <c r="K36" t="s">
        <v>108</v>
      </c>
    </row>
    <row r="37" spans="1:11">
      <c r="A37" t="s">
        <v>106</v>
      </c>
      <c r="B37" t="s">
        <v>102</v>
      </c>
      <c r="C37" t="s">
        <v>107</v>
      </c>
      <c r="D37" t="s">
        <v>50</v>
      </c>
      <c r="E37" t="s">
        <v>107</v>
      </c>
      <c r="F37" s="1">
        <f>341748+360697</f>
        <v>702445</v>
      </c>
      <c r="G37" t="s">
        <v>107</v>
      </c>
      <c r="H37" s="1">
        <f>741576+2383815</f>
        <v>3125391</v>
      </c>
      <c r="I37" t="s">
        <v>107</v>
      </c>
      <c r="J37">
        <v>22.5</v>
      </c>
      <c r="K37" t="s">
        <v>108</v>
      </c>
    </row>
    <row r="38" spans="1:11">
      <c r="A38" t="s">
        <v>106</v>
      </c>
      <c r="B38" t="s">
        <v>103</v>
      </c>
      <c r="C38" t="s">
        <v>107</v>
      </c>
      <c r="D38" t="s">
        <v>17</v>
      </c>
      <c r="E38" t="s">
        <v>107</v>
      </c>
      <c r="F38" s="1">
        <f>174688+90354</f>
        <v>265042</v>
      </c>
      <c r="G38" t="s">
        <v>107</v>
      </c>
      <c r="H38" s="1">
        <f>1161539+320714</f>
        <v>1482253</v>
      </c>
      <c r="I38" t="s">
        <v>107</v>
      </c>
      <c r="J38">
        <v>17.899999999999999</v>
      </c>
      <c r="K38" t="s">
        <v>108</v>
      </c>
    </row>
    <row r="39" spans="1:11">
      <c r="A39" t="s">
        <v>106</v>
      </c>
      <c r="B39" t="s">
        <v>104</v>
      </c>
      <c r="C39" t="s">
        <v>107</v>
      </c>
      <c r="D39" t="s">
        <v>28</v>
      </c>
      <c r="E39" t="s">
        <v>107</v>
      </c>
      <c r="F39" s="1">
        <f>190268+150373</f>
        <v>340641</v>
      </c>
      <c r="G39" t="s">
        <v>107</v>
      </c>
      <c r="H39" s="1">
        <f>169509+1935366</f>
        <v>2104875</v>
      </c>
      <c r="I39" t="s">
        <v>107</v>
      </c>
      <c r="J39">
        <v>16.2</v>
      </c>
      <c r="K39" t="s">
        <v>108</v>
      </c>
    </row>
    <row r="40" spans="1:11">
      <c r="A40" t="s">
        <v>106</v>
      </c>
      <c r="B40" t="s">
        <v>105</v>
      </c>
      <c r="C40" t="s">
        <v>107</v>
      </c>
      <c r="D40" t="s">
        <v>38</v>
      </c>
      <c r="E40" t="s">
        <v>107</v>
      </c>
      <c r="F40" s="1">
        <f>-241199+-15313</f>
        <v>-256512</v>
      </c>
      <c r="G40" t="s">
        <v>107</v>
      </c>
      <c r="H40" s="1">
        <f>3305278+261060</f>
        <v>3566338</v>
      </c>
      <c r="I40" t="s">
        <v>107</v>
      </c>
      <c r="J40">
        <v>-7.2</v>
      </c>
      <c r="K40" t="s">
        <v>108</v>
      </c>
    </row>
  </sheetData>
  <sortState ref="B2:J41">
    <sortCondition descending="1" ref="J2:J41"/>
  </sortState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Mileage</vt:lpstr>
      <vt:lpstr>Sheet3</vt:lpstr>
      <vt:lpstr>For Tim</vt:lpstr>
      <vt:lpstr>For Tim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Jake</dc:creator>
  <cp:lastModifiedBy>Tim</cp:lastModifiedBy>
  <cp:lastPrinted>2016-04-05T15:57:44Z</cp:lastPrinted>
  <dcterms:created xsi:type="dcterms:W3CDTF">2016-04-04T18:06:30Z</dcterms:created>
  <dcterms:modified xsi:type="dcterms:W3CDTF">2016-04-11T21:11:42Z</dcterms:modified>
</cp:coreProperties>
</file>