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<sst xmlns="http://schemas.openxmlformats.org/spreadsheetml/2006/main" count="26" uniqueCount="26">
  <si>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$millions</t>
  </si>
  <si>
    <t xml:space="preserve"> </t>
  </si>
  <si>
    <t>Revenue</t>
  </si>
  <si>
    <t>Operating Income (EBIT)</t>
  </si>
  <si>
    <t>Operaring income (after tax) EBIT*(1-t)</t>
  </si>
  <si>
    <t>Reinvestment needs (Capex - Depreciation)</t>
  </si>
  <si>
    <t>FCFF</t>
  </si>
  <si>
    <t>PV FCCF</t>
  </si>
  <si>
    <t>SUM PV FCFF</t>
  </si>
  <si>
    <t>Perpetuity (year 11)</t>
  </si>
  <si>
    <t>PV perpetuity</t>
  </si>
  <si>
    <t>JD.com enterprise value</t>
  </si>
  <si>
    <t>Less employee compensation</t>
  </si>
  <si>
    <t>Less liabilities</t>
  </si>
  <si>
    <t>Equity valuation</t>
  </si>
  <si>
    <t>Share #</t>
  </si>
  <si>
    <t>Value / share</t>
  </si>
  <si>
    <t>Assumptions:</t>
  </si>
  <si>
    <t xml:space="preserve">Growth rate: </t>
  </si>
  <si>
    <t>10th year:</t>
  </si>
  <si>
    <t>Steady growth rate:</t>
  </si>
  <si>
    <t>Operating margin</t>
  </si>
  <si>
    <t>ETR:</t>
  </si>
  <si>
    <t>WACC:</t>
  </si>
  <si>
    <t>Actual value</t>
  </si>
  <si>
    <t>Stock options: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</si>
</sst>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_(&quot;$&quot;* #,##0.00_);_(&quot;$&quot;* \(#,##0.00\);_(&quot;$&quot;* &quot;-&quot;??_);_(@_)"/>
    <numFmt numFmtId="166" formatCode="m/d/yyyy"/>
    <numFmt numFmtId="167" formatCode="&quot;$&quot;#,##0.00"/>
  </numFmts>
  <fonts count="2">
    <font>
      <sz val="10.0"/>
      <color rgb="FF000000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9" xfId="0" applyAlignment="1" applyFont="1" applyNumberFormat="1">
      <alignment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readingOrder="0" shrinkToFit="0" vertical="bottom" wrapText="0"/>
    </xf>
    <xf borderId="0" fillId="0" fontId="1" numFmtId="167" xfId="0" applyAlignment="1" applyFont="1" applyNumberFormat="1">
      <alignment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2" fontId="1" numFmtId="166" xfId="0" applyAlignment="1" applyFill="1" applyFont="1" applyNumberFormat="1">
      <alignment horizontal="right" readingOrder="0"/>
    </xf>
    <xf borderId="0" fillId="2" fontId="1" numFmtId="167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16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 t="s">
        <v>1</v>
      </c>
      <c r="B2" s="2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>
        <v>2015.0</v>
      </c>
      <c r="C3" s="3">
        <v>2016.0</v>
      </c>
      <c r="D3" s="3">
        <v>2017.0</v>
      </c>
      <c r="E3" s="3">
        <v>1.0</v>
      </c>
      <c r="F3" s="3">
        <v>2.0</v>
      </c>
      <c r="G3" s="3">
        <v>3.0</v>
      </c>
      <c r="H3" s="3">
        <v>4.0</v>
      </c>
      <c r="I3" s="3">
        <v>5.0</v>
      </c>
      <c r="J3" s="3">
        <v>6.0</v>
      </c>
      <c r="K3" s="3">
        <v>7.0</v>
      </c>
      <c r="L3" s="3">
        <v>8.0</v>
      </c>
      <c r="M3" s="3">
        <v>9.0</v>
      </c>
      <c r="N3" s="3">
        <v>10.0</v>
      </c>
    </row>
    <row r="4">
      <c r="A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2"/>
      <c r="B5" s="2"/>
      <c r="C5" s="4">
        <f>C6/B6 - 1</f>
        <v>0.4267198047</v>
      </c>
      <c r="D5" s="4">
        <f> D6/C6-1</f>
        <v>0.4014394645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>
      <c r="A6" s="1" t="s">
        <v>2</v>
      </c>
      <c r="B6" s="6">
        <v>27852.0</v>
      </c>
      <c r="C6" s="6">
        <v>39737.0</v>
      </c>
      <c r="D6" s="6">
        <v>55689.0</v>
      </c>
      <c r="E6" s="6">
        <f t="shared" ref="E6:I6" si="1">D6*(1+$B$24)</f>
        <v>75180.15</v>
      </c>
      <c r="F6" s="6">
        <f t="shared" si="1"/>
        <v>101493.2025</v>
      </c>
      <c r="G6" s="6">
        <f t="shared" si="1"/>
        <v>137015.8234</v>
      </c>
      <c r="H6" s="6">
        <f t="shared" si="1"/>
        <v>184971.3616</v>
      </c>
      <c r="I6" s="6">
        <f t="shared" si="1"/>
        <v>249711.3381</v>
      </c>
      <c r="J6" s="6">
        <f>I6*(1+($B$24-$D$24)*5/5)</f>
        <v>312139.1726</v>
      </c>
      <c r="K6" s="6">
        <f>J6*(1+($B$24-$D$24)*4/5)</f>
        <v>374567.0072</v>
      </c>
      <c r="L6" s="6">
        <f>K6*(1+($B$24-$D$24)*3/5)</f>
        <v>430752.0582</v>
      </c>
      <c r="M6" s="6">
        <f>L6*(1+($B$24-$D$24)*2/5)</f>
        <v>473827.264</v>
      </c>
      <c r="N6" s="6">
        <f>M6*(1+($B$24-$D$24)*1/5)</f>
        <v>497518.6272</v>
      </c>
    </row>
    <row r="7">
      <c r="A7" s="1" t="s">
        <v>3</v>
      </c>
      <c r="B7" s="2"/>
      <c r="C7" s="2"/>
      <c r="D7" s="2"/>
      <c r="E7" s="6">
        <f t="shared" ref="E7:N7" si="2"> E6*$B26</f>
        <v>7518.015</v>
      </c>
      <c r="F7" s="6">
        <f t="shared" si="2"/>
        <v>10149.32025</v>
      </c>
      <c r="G7" s="6">
        <f t="shared" si="2"/>
        <v>13701.58234</v>
      </c>
      <c r="H7" s="6">
        <f t="shared" si="2"/>
        <v>18497.13616</v>
      </c>
      <c r="I7" s="6">
        <f t="shared" si="2"/>
        <v>24971.13381</v>
      </c>
      <c r="J7" s="6">
        <f t="shared" si="2"/>
        <v>31213.91726</v>
      </c>
      <c r="K7" s="6">
        <f t="shared" si="2"/>
        <v>37456.70072</v>
      </c>
      <c r="L7" s="6">
        <f t="shared" si="2"/>
        <v>43075.20582</v>
      </c>
      <c r="M7" s="6">
        <f t="shared" si="2"/>
        <v>47382.7264</v>
      </c>
      <c r="N7" s="6">
        <f t="shared" si="2"/>
        <v>49751.86272</v>
      </c>
    </row>
    <row r="8">
      <c r="A8" s="1" t="s">
        <v>4</v>
      </c>
      <c r="B8" s="2"/>
      <c r="C8" s="2"/>
      <c r="D8" s="2"/>
      <c r="E8" s="6">
        <f>E7*(1-0)</f>
        <v>7518.015</v>
      </c>
      <c r="F8" s="6">
        <f>F7</f>
        <v>10149.32025</v>
      </c>
      <c r="G8" s="6">
        <f>G7*(1-B27)</f>
        <v>9591.107636</v>
      </c>
      <c r="H8" s="6">
        <f t="shared" ref="H8:N8" si="3">H7*(1-$B27)</f>
        <v>12947.99531</v>
      </c>
      <c r="I8" s="6">
        <f t="shared" si="3"/>
        <v>17479.79367</v>
      </c>
      <c r="J8" s="6">
        <f t="shared" si="3"/>
        <v>21849.74208</v>
      </c>
      <c r="K8" s="6">
        <f t="shared" si="3"/>
        <v>26219.6905</v>
      </c>
      <c r="L8" s="6">
        <f t="shared" si="3"/>
        <v>30152.64408</v>
      </c>
      <c r="M8" s="6">
        <f t="shared" si="3"/>
        <v>33167.90848</v>
      </c>
      <c r="N8" s="6">
        <f t="shared" si="3"/>
        <v>34826.30391</v>
      </c>
    </row>
    <row r="9">
      <c r="A9" s="1" t="s">
        <v>5</v>
      </c>
      <c r="B9" s="2"/>
      <c r="C9" s="2"/>
      <c r="D9" s="5">
        <v>0.5</v>
      </c>
      <c r="E9" s="7">
        <f t="shared" ref="E9:N9" si="4">(E6-D6)*$D9</f>
        <v>9745.575</v>
      </c>
      <c r="F9" s="7">
        <f t="shared" si="4"/>
        <v>13156.52625</v>
      </c>
      <c r="G9" s="7">
        <f t="shared" si="4"/>
        <v>17761.31044</v>
      </c>
      <c r="H9" s="7">
        <f t="shared" si="4"/>
        <v>23977.76909</v>
      </c>
      <c r="I9" s="7">
        <f t="shared" si="4"/>
        <v>32369.98827</v>
      </c>
      <c r="J9" s="7">
        <f t="shared" si="4"/>
        <v>31213.91726</v>
      </c>
      <c r="K9" s="7">
        <f t="shared" si="4"/>
        <v>31213.91726</v>
      </c>
      <c r="L9" s="7">
        <f t="shared" si="4"/>
        <v>28092.52554</v>
      </c>
      <c r="M9" s="7">
        <f t="shared" si="4"/>
        <v>21537.60291</v>
      </c>
      <c r="N9" s="7">
        <f t="shared" si="4"/>
        <v>11845.6816</v>
      </c>
    </row>
    <row r="10">
      <c r="A10" s="1" t="s">
        <v>6</v>
      </c>
      <c r="B10" s="2"/>
      <c r="C10" s="2"/>
      <c r="D10" s="2"/>
      <c r="E10" s="8">
        <f t="shared" ref="E10:N10" si="5">E8-E9</f>
        <v>-2227.56</v>
      </c>
      <c r="F10" s="8">
        <f t="shared" si="5"/>
        <v>-3007.206</v>
      </c>
      <c r="G10" s="8">
        <f t="shared" si="5"/>
        <v>-8170.202801</v>
      </c>
      <c r="H10" s="8">
        <f t="shared" si="5"/>
        <v>-11029.77378</v>
      </c>
      <c r="I10" s="8">
        <f t="shared" si="5"/>
        <v>-14890.19461</v>
      </c>
      <c r="J10" s="8">
        <f t="shared" si="5"/>
        <v>-9364.175179</v>
      </c>
      <c r="K10" s="8">
        <f t="shared" si="5"/>
        <v>-4994.226762</v>
      </c>
      <c r="L10" s="8">
        <f t="shared" si="5"/>
        <v>2060.118539</v>
      </c>
      <c r="M10" s="8">
        <f t="shared" si="5"/>
        <v>11630.30557</v>
      </c>
      <c r="N10" s="8">
        <f t="shared" si="5"/>
        <v>22980.62231</v>
      </c>
    </row>
    <row r="11">
      <c r="A11" s="1" t="s">
        <v>7</v>
      </c>
      <c r="B11" s="2"/>
      <c r="C11" s="2"/>
      <c r="D11" s="2"/>
      <c r="E11" s="8">
        <f t="shared" ref="E11:N11" si="6">E10/(1+$B$30)^E3</f>
        <v>-1987.118644</v>
      </c>
      <c r="F11" s="8">
        <f t="shared" si="6"/>
        <v>-2393.050999</v>
      </c>
      <c r="G11" s="8">
        <f t="shared" si="6"/>
        <v>-5799.839814</v>
      </c>
      <c r="H11" s="8">
        <f t="shared" si="6"/>
        <v>-6984.64206</v>
      </c>
      <c r="I11" s="8">
        <f t="shared" si="6"/>
        <v>-8411.477949</v>
      </c>
      <c r="J11" s="8">
        <f t="shared" si="6"/>
        <v>-4718.84654</v>
      </c>
      <c r="K11" s="8">
        <f t="shared" si="6"/>
        <v>-2245.065258</v>
      </c>
      <c r="L11" s="8">
        <f t="shared" si="6"/>
        <v>826.1279385</v>
      </c>
      <c r="M11" s="8">
        <f t="shared" si="6"/>
        <v>4160.452922</v>
      </c>
      <c r="N11" s="8">
        <f t="shared" si="6"/>
        <v>7333.40481</v>
      </c>
    </row>
    <row r="12">
      <c r="A12" s="1" t="s">
        <v>8</v>
      </c>
      <c r="B12" s="2"/>
      <c r="C12" s="2"/>
      <c r="D12" s="2"/>
      <c r="E12" s="9">
        <f> SUM(E11:N11)</f>
        <v>-20220.05559</v>
      </c>
      <c r="F12" s="2"/>
      <c r="G12" s="2"/>
      <c r="H12" s="2"/>
      <c r="I12" s="2"/>
      <c r="J12" s="2"/>
      <c r="K12" s="2"/>
      <c r="L12" s="2"/>
      <c r="M12" s="2"/>
      <c r="N12" s="2"/>
    </row>
    <row r="13">
      <c r="A13" s="1" t="s">
        <v>9</v>
      </c>
      <c r="B13" s="2"/>
      <c r="C13" s="2"/>
      <c r="D13" s="2"/>
      <c r="E13" s="9">
        <f> N10*(1+B25)/(B30-B25)</f>
        <v>245366.0194</v>
      </c>
      <c r="F13" s="2"/>
      <c r="G13" s="2"/>
      <c r="H13" s="2"/>
      <c r="I13" s="2"/>
      <c r="J13" s="2"/>
      <c r="K13" s="2"/>
      <c r="L13" s="2"/>
      <c r="M13" s="2"/>
      <c r="N13" s="2"/>
    </row>
    <row r="14">
      <c r="A14" s="1" t="s">
        <v>10</v>
      </c>
      <c r="B14" s="2"/>
      <c r="C14" s="2"/>
      <c r="D14" s="2"/>
      <c r="E14" s="9">
        <f>E13/(1+B30)^11</f>
        <v>69847.7915</v>
      </c>
      <c r="F14" s="2"/>
      <c r="G14" s="2"/>
      <c r="H14" s="2"/>
      <c r="I14" s="2"/>
      <c r="J14" s="2"/>
      <c r="K14" s="2"/>
      <c r="L14" s="2"/>
      <c r="M14" s="2"/>
      <c r="N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A16" s="1" t="s">
        <v>11</v>
      </c>
      <c r="B16" s="2"/>
      <c r="C16" s="2"/>
      <c r="D16" s="2"/>
      <c r="E16" s="6">
        <f>E14+E12</f>
        <v>49627.73591</v>
      </c>
      <c r="F16" s="2"/>
      <c r="G16" s="2"/>
      <c r="H16" s="2"/>
      <c r="I16" s="2"/>
      <c r="J16" s="2"/>
      <c r="K16" s="2"/>
      <c r="L16" s="2"/>
      <c r="M16" s="2"/>
      <c r="N16" s="2"/>
    </row>
    <row r="17">
      <c r="A17" s="1" t="s">
        <v>12</v>
      </c>
      <c r="B17" s="2"/>
      <c r="C17" s="2"/>
      <c r="D17" s="2"/>
      <c r="E17" s="6">
        <v>0.0</v>
      </c>
      <c r="F17" s="2"/>
      <c r="G17" s="2"/>
      <c r="H17" s="2"/>
      <c r="I17" s="2"/>
      <c r="J17" s="2"/>
      <c r="K17" s="2"/>
      <c r="L17" s="2"/>
      <c r="M17" s="2"/>
      <c r="N17" s="2"/>
    </row>
    <row r="18">
      <c r="A18" s="1" t="s">
        <v>13</v>
      </c>
      <c r="B18" s="2"/>
      <c r="C18" s="2"/>
      <c r="D18" s="2"/>
      <c r="E18" s="6">
        <v>0.0</v>
      </c>
      <c r="F18" s="2"/>
      <c r="G18" s="2"/>
      <c r="H18" s="2"/>
      <c r="I18" s="2"/>
      <c r="J18" s="2"/>
      <c r="K18" s="2"/>
      <c r="L18" s="2"/>
      <c r="M18" s="2"/>
      <c r="N18" s="2"/>
    </row>
    <row r="19">
      <c r="A19" s="1" t="s">
        <v>14</v>
      </c>
      <c r="B19" s="2"/>
      <c r="C19" s="2"/>
      <c r="D19" s="2"/>
      <c r="E19" s="6">
        <f>SUM(E16:E18)</f>
        <v>49627.73591</v>
      </c>
      <c r="F19" s="2"/>
      <c r="G19" s="2"/>
      <c r="H19" s="2"/>
      <c r="I19" s="2"/>
      <c r="J19" s="2"/>
      <c r="K19" s="2"/>
      <c r="L19" s="2"/>
      <c r="M19" s="2"/>
      <c r="N19" s="2"/>
    </row>
    <row r="20">
      <c r="A20" s="1" t="s">
        <v>15</v>
      </c>
      <c r="B20" s="2"/>
      <c r="C20" s="2"/>
      <c r="D20" s="2"/>
      <c r="E20" s="3">
        <v>1203.0</v>
      </c>
      <c r="F20" s="2"/>
      <c r="G20" s="2"/>
      <c r="H20" s="2"/>
    </row>
    <row r="21">
      <c r="A21" s="1" t="s">
        <v>16</v>
      </c>
      <c r="B21" s="2"/>
      <c r="C21" s="2"/>
      <c r="D21" s="2"/>
      <c r="E21" s="6">
        <f>E19/E20</f>
        <v>41.25331331</v>
      </c>
      <c r="F21" s="2"/>
      <c r="G21" s="10"/>
      <c r="H21" s="11"/>
      <c r="I21" s="2"/>
      <c r="J21" s="2"/>
      <c r="K21" s="2"/>
      <c r="L21" s="2"/>
      <c r="M21" s="2"/>
      <c r="N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A23" s="1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A24" s="1" t="s">
        <v>18</v>
      </c>
      <c r="B24" s="4">
        <v>0.35</v>
      </c>
      <c r="C24" s="1" t="s">
        <v>19</v>
      </c>
      <c r="D24" s="5">
        <v>0.1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A25" s="1" t="s">
        <v>20</v>
      </c>
      <c r="B25" s="12">
        <v>0.025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A26" s="1" t="s">
        <v>21</v>
      </c>
      <c r="B26" s="4">
        <v>0.1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A27" s="1" t="s">
        <v>22</v>
      </c>
      <c r="B27" s="4">
        <v>0.3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>
      <c r="A28" s="2"/>
      <c r="B28" s="2"/>
      <c r="C28" s="2"/>
      <c r="D28" s="2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13" t="s">
        <v>23</v>
      </c>
      <c r="B30" s="12">
        <v>0.121</v>
      </c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>
      <c r="A34" s="1" t="s">
        <v>24</v>
      </c>
      <c r="B34" s="14">
        <v>43235.0</v>
      </c>
      <c r="C34" s="15">
        <v>36.1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>
      <c r="A43" s="1" t="s">
        <v>25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>
      <c r="A55" s="1"/>
      <c r="F55" s="2"/>
      <c r="G55" s="2"/>
      <c r="H55" s="2"/>
      <c r="I55" s="2"/>
      <c r="J55" s="2"/>
      <c r="K55" s="2"/>
      <c r="L55" s="2"/>
      <c r="M55" s="2"/>
      <c r="N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</sheetData>
  <mergeCells count="1">
    <mergeCell ref="A55:E5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