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codeName="ThisWorkbook"/>
  <xr:revisionPtr revIDLastSave="0" documentId="13_ncr:1_{EF097E70-3D1E-4789-8FAD-607C1AA432C5}" xr6:coauthVersionLast="47" xr6:coauthVersionMax="47" xr10:uidLastSave="{00000000-0000-0000-0000-000000000000}"/>
  <bookViews>
    <workbookView xWindow="4140" yWindow="900" windowWidth="21600" windowHeight="11385" tabRatio="874" xr2:uid="{00000000-000D-0000-FFFF-FFFF00000000}"/>
  </bookViews>
  <sheets>
    <sheet name="入力シート" sheetId="149" r:id="rId1"/>
    <sheet name="計算シート（全体）" sheetId="150" r:id="rId2"/>
    <sheet name="保育単価表" sheetId="173" r:id="rId3"/>
    <sheet name="保育単価表②" sheetId="174" r:id="rId4"/>
    <sheet name="保育単価表③" sheetId="175" r:id="rId5"/>
    <sheet name="都道府県市区町村" sheetId="158" r:id="rId6"/>
    <sheet name="対応表" sheetId="136" r:id="rId7"/>
    <sheet name="自動入力" sheetId="159" r:id="rId8"/>
    <sheet name="Ver." sheetId="157" r:id="rId9"/>
  </sheets>
  <definedNames>
    <definedName name="_xlnm._FilterDatabase" localSheetId="7" hidden="1">自動入力!$B$1:$B$580</definedName>
    <definedName name="_xlnm._FilterDatabase" localSheetId="2" hidden="1">保育単価表!$A$7:$BR$482</definedName>
    <definedName name="Ａ地域区分">対応表!$C$3:$C$10</definedName>
    <definedName name="Ｂ有無">対応表!$M$3:$M$4</definedName>
    <definedName name="Ｃ処遇改善">対応表!$D$3:$D$14</definedName>
    <definedName name="_xlnm.Print_Area" localSheetId="8">Ver.!$A$1:$AI$48</definedName>
    <definedName name="_xlnm.Print_Area" localSheetId="1">'計算シート（全体）'!$A$1:$U$116</definedName>
    <definedName name="_xlnm.Print_Area" localSheetId="0">入力シート!$A$1:$AL$246</definedName>
    <definedName name="_xlnm.Print_Area" localSheetId="2">保育単価表!$A$1:$BF$550</definedName>
    <definedName name="_xlnm.Print_Area" localSheetId="4">保育単価表③!$A$1:$G$71</definedName>
    <definedName name="_xlnm.Print_Titles" localSheetId="2">保育単価表!$A:$D,保育単価表!$1:$6</definedName>
    <definedName name="愛知県">都道府県市区町村!$Y$3:$Y$57</definedName>
    <definedName name="愛媛県">都道府県市区町村!$AN$3:$AN$23</definedName>
    <definedName name="茨城県">都道府県市区町村!$J$3:$J$47</definedName>
    <definedName name="栄養管理加算">対応表!$AA$3:$AA$6</definedName>
    <definedName name="岡山県">都道府県市区町村!$AI$3:$AI$30</definedName>
    <definedName name="沖縄県">都道府県市区町村!$AW$3:$AW$44</definedName>
    <definedName name="岩手県">都道府県市区町村!$E$3:$E$36</definedName>
    <definedName name="岐阜県">都道府県市区町村!$W$3:$W$45</definedName>
    <definedName name="宮崎県">都道府県市区町村!$AU$3:$AU$29</definedName>
    <definedName name="宮城県">都道府県市区町村!$F$3:$F$38</definedName>
    <definedName name="京都府">都道府県市区町村!$AB$3:$AB$29</definedName>
    <definedName name="熊本県">都道府県市区町村!$AS$3:$AS$48</definedName>
    <definedName name="群馬県">都道府県市区町村!$L$3:$L$38</definedName>
    <definedName name="広島県">都道府県市区町村!$AJ$3:$AJ$26</definedName>
    <definedName name="香川県">都道府県市区町村!$AM$3:$AM$20</definedName>
    <definedName name="高知県">都道府県市区町村!$AO$3:$AO$37</definedName>
    <definedName name="高齢者者等の年間総雇用時間数">対応表!$W$3:$W$6</definedName>
    <definedName name="佐賀県">都道府県市区町村!$AQ$3:$AQ$23</definedName>
    <definedName name="埼玉県">都道府県市区町村!$M$3:$M$66</definedName>
    <definedName name="三重県">都道府県市区町村!$Z$3:$Z$32</definedName>
    <definedName name="山形県">都道府県市区町村!$H$3:$H$38</definedName>
    <definedName name="山口県">都道府県市区町村!$AK$3:$AK$22</definedName>
    <definedName name="山梨県">都道府県市区町村!$U$3:$U$30</definedName>
    <definedName name="滋賀県">都道府県市区町村!$AA$3:$AA$22</definedName>
    <definedName name="鹿児島県">都道府県市区町村!$AV$3:$AV$46</definedName>
    <definedName name="質改善">対応表!$N$3</definedName>
    <definedName name="秋田県">都道府県市区町村!$G$3:$G$28</definedName>
    <definedName name="処遇改善等加算Ⅱ">対応表!$Y$3:$Y$5</definedName>
    <definedName name="新潟県">都道府県市区町村!$Q$3:$Q$33</definedName>
    <definedName name="神奈川県">都道府県市区町村!$P$3:$P$36</definedName>
    <definedName name="青森県">都道府県市区町村!$D$3:$D$43</definedName>
    <definedName name="静岡県">都道府県市区町村!$X$3:$X$38</definedName>
    <definedName name="石川県">都道府県市区町村!$S$3:$S$22</definedName>
    <definedName name="千葉県">都道府県市区町村!$N$3:$N$57</definedName>
    <definedName name="大阪府">都道府県市区町村!$AC$3:$AC$46</definedName>
    <definedName name="大分県">都道府県市区町村!$AT$3:$AT$21</definedName>
    <definedName name="地域区分_減価償却費加算">対応表!$T$3:$T$6</definedName>
    <definedName name="地域区分_賃借料加算">対応表!$U$3:$U$6</definedName>
    <definedName name="長崎県">都道府県市区町村!$AR$3:$AR$24</definedName>
    <definedName name="長野県">都道府県市区町村!$V$3:$V$80</definedName>
    <definedName name="鳥取県">都道府県市区町村!$AG$3:$AG$22</definedName>
    <definedName name="都道府県">都道府県市区町村!$B$2:$AW$2</definedName>
    <definedName name="土曜日閉所">対応表!$Z$3:$Z$6</definedName>
    <definedName name="島根県">都道府県市区町村!$AH$3:$AH$22</definedName>
    <definedName name="東京都">都道府県市区町村!$O$3:$O$65</definedName>
    <definedName name="徳島県">都道府県市区町村!$AL$3:$AL$27</definedName>
    <definedName name="栃木県">都道府県市区町村!$K$3:$K$28</definedName>
    <definedName name="奈良県">都道府県市区町村!$AE$3:$AE$42</definedName>
    <definedName name="標準_都市部">対応表!$V$3:$V$4</definedName>
    <definedName name="富山県">都道府県市区町村!$R$3:$R$18</definedName>
    <definedName name="福井県">都道府県市区町村!$T$3:$T$20</definedName>
    <definedName name="福岡県">都道府県市区町村!$AP$3:$AP$63</definedName>
    <definedName name="福島県">都道府県市区町村!$I$3:$I$62</definedName>
    <definedName name="兵庫県">都道府県市区町村!$AD$3:$AD$44</definedName>
    <definedName name="北海道">都道府県市区町村!$C$3:$C$182</definedName>
    <definedName name="有無2">対応表!$X$3:$X$5</definedName>
    <definedName name="冷暖房費加算用地域区分">対応表!$Q$3:$Q$7</definedName>
    <definedName name="和歌山県">都道府県市区町村!$AF$3:$AF$33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150" l="1"/>
  <c r="G25" i="150"/>
  <c r="G24" i="150"/>
  <c r="G22" i="150"/>
  <c r="G19" i="150"/>
  <c r="G17" i="150"/>
  <c r="G16" i="150"/>
  <c r="G14" i="150"/>
  <c r="E102" i="150" l="1"/>
  <c r="F102" i="150" s="1"/>
  <c r="E55" i="150" l="1"/>
  <c r="F55" i="150" s="1"/>
  <c r="A579" i="159" l="1"/>
  <c r="A578" i="159"/>
  <c r="A577" i="159"/>
  <c r="A576" i="159"/>
  <c r="A575" i="159"/>
  <c r="A574" i="159"/>
  <c r="A573" i="159"/>
  <c r="A572" i="159"/>
  <c r="A571" i="159"/>
  <c r="A570" i="159"/>
  <c r="A569" i="159"/>
  <c r="A568" i="159"/>
  <c r="A567" i="159"/>
  <c r="A566" i="159"/>
  <c r="A565" i="159"/>
  <c r="A564" i="159"/>
  <c r="A563" i="159"/>
  <c r="A562" i="159"/>
  <c r="A561" i="159"/>
  <c r="A560" i="159"/>
  <c r="A559" i="159"/>
  <c r="A558" i="159"/>
  <c r="A557" i="159"/>
  <c r="A556" i="159"/>
  <c r="A555" i="159"/>
  <c r="A554" i="159"/>
  <c r="A553" i="159"/>
  <c r="A552" i="159"/>
  <c r="A551" i="159"/>
  <c r="A550" i="159"/>
  <c r="A549" i="159"/>
  <c r="A548" i="159"/>
  <c r="A547" i="159"/>
  <c r="A546" i="159"/>
  <c r="A545" i="159"/>
  <c r="A544" i="159"/>
  <c r="A543" i="159"/>
  <c r="A542" i="159"/>
  <c r="A541" i="159"/>
  <c r="A540" i="159"/>
  <c r="A539" i="159"/>
  <c r="A538" i="159"/>
  <c r="A537" i="159"/>
  <c r="A536" i="159"/>
  <c r="A535" i="159"/>
  <c r="A534" i="159"/>
  <c r="A533" i="159"/>
  <c r="A532" i="159"/>
  <c r="A531" i="159"/>
  <c r="A530" i="159"/>
  <c r="A529" i="159"/>
  <c r="A528" i="159"/>
  <c r="A527" i="159"/>
  <c r="A526" i="159"/>
  <c r="A525" i="159"/>
  <c r="A524" i="159"/>
  <c r="A523" i="159"/>
  <c r="A522" i="159"/>
  <c r="A521" i="159"/>
  <c r="A520" i="159"/>
  <c r="A519" i="159"/>
  <c r="A518" i="159"/>
  <c r="A517" i="159"/>
  <c r="A516" i="159"/>
  <c r="A515" i="159"/>
  <c r="A514" i="159"/>
  <c r="A513" i="159"/>
  <c r="A512" i="159"/>
  <c r="A511" i="159"/>
  <c r="A510" i="159"/>
  <c r="A509" i="159"/>
  <c r="A508" i="159"/>
  <c r="A507" i="159"/>
  <c r="A506" i="159"/>
  <c r="A505" i="159"/>
  <c r="A504" i="159"/>
  <c r="A503" i="159"/>
  <c r="A502" i="159"/>
  <c r="A501" i="159"/>
  <c r="A500" i="159"/>
  <c r="A499" i="159"/>
  <c r="A498" i="159"/>
  <c r="A497" i="159"/>
  <c r="A496" i="159"/>
  <c r="A495" i="159"/>
  <c r="A494" i="159"/>
  <c r="A493" i="159"/>
  <c r="A492" i="159"/>
  <c r="A491" i="159"/>
  <c r="A490" i="159"/>
  <c r="A489" i="159"/>
  <c r="A488" i="159"/>
  <c r="A487" i="159"/>
  <c r="A486" i="159"/>
  <c r="A485" i="159"/>
  <c r="A484" i="159"/>
  <c r="A483" i="159"/>
  <c r="A482" i="159"/>
  <c r="A481" i="159"/>
  <c r="A480" i="159"/>
  <c r="A479" i="159"/>
  <c r="A478" i="159"/>
  <c r="A477" i="159"/>
  <c r="A476" i="159"/>
  <c r="A475" i="159"/>
  <c r="A474" i="159"/>
  <c r="A473" i="159"/>
  <c r="A472" i="159"/>
  <c r="A471" i="159"/>
  <c r="A470" i="159"/>
  <c r="A469" i="159"/>
  <c r="A468" i="159"/>
  <c r="A467" i="159"/>
  <c r="A466" i="159"/>
  <c r="A465" i="159"/>
  <c r="A464" i="159"/>
  <c r="A463" i="159"/>
  <c r="A462" i="159"/>
  <c r="A461" i="159"/>
  <c r="A460" i="159"/>
  <c r="A459" i="159"/>
  <c r="A458" i="159"/>
  <c r="A457" i="159"/>
  <c r="A456" i="159"/>
  <c r="A455" i="159"/>
  <c r="A454" i="159"/>
  <c r="A453" i="159"/>
  <c r="A452" i="159"/>
  <c r="A451" i="159"/>
  <c r="A450" i="159"/>
  <c r="A449" i="159"/>
  <c r="A448" i="159"/>
  <c r="A447" i="159"/>
  <c r="A446" i="159"/>
  <c r="A445" i="159"/>
  <c r="A444" i="159"/>
  <c r="A443" i="159"/>
  <c r="A442" i="159"/>
  <c r="A441" i="159"/>
  <c r="A440" i="159"/>
  <c r="A439" i="159"/>
  <c r="A438" i="159"/>
  <c r="A437" i="159"/>
  <c r="A436" i="159"/>
  <c r="A435" i="159"/>
  <c r="A434" i="159"/>
  <c r="A433" i="159"/>
  <c r="A432" i="159"/>
  <c r="A431" i="159"/>
  <c r="A430" i="159"/>
  <c r="A429" i="159"/>
  <c r="A428" i="159"/>
  <c r="A427" i="159"/>
  <c r="A426" i="159"/>
  <c r="A425" i="159"/>
  <c r="A424" i="159"/>
  <c r="A423" i="159"/>
  <c r="A422" i="159"/>
  <c r="A421" i="159"/>
  <c r="A420" i="159"/>
  <c r="A419" i="159"/>
  <c r="A418" i="159"/>
  <c r="A417" i="159"/>
  <c r="A416" i="159"/>
  <c r="A415" i="159"/>
  <c r="A414" i="159"/>
  <c r="A413" i="159"/>
  <c r="A412" i="159"/>
  <c r="A411" i="159"/>
  <c r="A410" i="159"/>
  <c r="A409" i="159"/>
  <c r="A408" i="159"/>
  <c r="A407" i="159"/>
  <c r="A406" i="159"/>
  <c r="A405" i="159"/>
  <c r="A404" i="159"/>
  <c r="A403" i="159"/>
  <c r="A402" i="159"/>
  <c r="A401" i="159"/>
  <c r="A400" i="159"/>
  <c r="A399" i="159"/>
  <c r="A398" i="159"/>
  <c r="A397" i="159"/>
  <c r="A396" i="159"/>
  <c r="A395" i="159"/>
  <c r="A394" i="159"/>
  <c r="A393" i="159"/>
  <c r="A392" i="159"/>
  <c r="A391" i="159"/>
  <c r="A390" i="159"/>
  <c r="A389" i="159"/>
  <c r="A388" i="159"/>
  <c r="A387" i="159"/>
  <c r="A386" i="159"/>
  <c r="A385" i="159"/>
  <c r="A384" i="159"/>
  <c r="A383" i="159"/>
  <c r="A382" i="159"/>
  <c r="A381" i="159"/>
  <c r="A380" i="159"/>
  <c r="A379" i="159"/>
  <c r="A378" i="159"/>
  <c r="A377" i="159"/>
  <c r="A376" i="159"/>
  <c r="A375" i="159"/>
  <c r="A374" i="159"/>
  <c r="A373" i="159"/>
  <c r="A372" i="159"/>
  <c r="A371" i="159"/>
  <c r="A370" i="159"/>
  <c r="A369" i="159"/>
  <c r="A368" i="159"/>
  <c r="A367" i="159"/>
  <c r="A366" i="159"/>
  <c r="A365" i="159"/>
  <c r="A364" i="159"/>
  <c r="A363" i="159"/>
  <c r="A362" i="159"/>
  <c r="A361" i="159"/>
  <c r="A360" i="159"/>
  <c r="A359" i="159"/>
  <c r="A358" i="159"/>
  <c r="A357" i="159"/>
  <c r="A356" i="159"/>
  <c r="A355" i="159"/>
  <c r="A354" i="159"/>
  <c r="A353" i="159"/>
  <c r="A352" i="159"/>
  <c r="A351" i="159"/>
  <c r="A350" i="159"/>
  <c r="A349" i="159"/>
  <c r="A348" i="159"/>
  <c r="A347" i="159"/>
  <c r="A346" i="159"/>
  <c r="A345" i="159"/>
  <c r="A344" i="159"/>
  <c r="A343" i="159"/>
  <c r="A342" i="159"/>
  <c r="A341" i="159"/>
  <c r="A340" i="159"/>
  <c r="A339" i="159"/>
  <c r="A338" i="159"/>
  <c r="A337" i="159"/>
  <c r="A336" i="159"/>
  <c r="A335" i="159"/>
  <c r="A334" i="159"/>
  <c r="A333" i="159"/>
  <c r="A332" i="159"/>
  <c r="A331" i="159"/>
  <c r="A330" i="159"/>
  <c r="A329" i="159"/>
  <c r="A328" i="159"/>
  <c r="A327" i="159"/>
  <c r="A326" i="159"/>
  <c r="A325" i="159"/>
  <c r="A324" i="159"/>
  <c r="A323" i="159"/>
  <c r="A322" i="159"/>
  <c r="A321" i="159"/>
  <c r="A320" i="159"/>
  <c r="A319" i="159"/>
  <c r="A318" i="159"/>
  <c r="A317" i="159"/>
  <c r="A316" i="159"/>
  <c r="A315" i="159"/>
  <c r="A314" i="159"/>
  <c r="A313" i="159"/>
  <c r="A312" i="159"/>
  <c r="A311" i="159"/>
  <c r="A310" i="159"/>
  <c r="A309" i="159"/>
  <c r="A308" i="159"/>
  <c r="A307" i="159"/>
  <c r="A306" i="159"/>
  <c r="A305" i="159"/>
  <c r="A304" i="159"/>
  <c r="A303" i="159"/>
  <c r="A302" i="159"/>
  <c r="A301" i="159"/>
  <c r="A300" i="159"/>
  <c r="A299" i="159"/>
  <c r="A298" i="159"/>
  <c r="A297" i="159"/>
  <c r="A296" i="159"/>
  <c r="A295" i="159"/>
  <c r="A294" i="159"/>
  <c r="A293" i="159"/>
  <c r="A292" i="159"/>
  <c r="A291" i="159"/>
  <c r="A290" i="159"/>
  <c r="A289" i="159"/>
  <c r="A288" i="159"/>
  <c r="A287" i="159"/>
  <c r="A286" i="159"/>
  <c r="A285" i="159"/>
  <c r="A284" i="159"/>
  <c r="A283" i="159"/>
  <c r="A282" i="159"/>
  <c r="A281" i="159"/>
  <c r="A280" i="159"/>
  <c r="A279" i="159"/>
  <c r="A278" i="159"/>
  <c r="A277" i="159"/>
  <c r="A276" i="159"/>
  <c r="A275" i="159"/>
  <c r="A274" i="159"/>
  <c r="A273" i="159"/>
  <c r="A272" i="159"/>
  <c r="A271" i="159"/>
  <c r="A270" i="159"/>
  <c r="A269" i="159"/>
  <c r="A268" i="159"/>
  <c r="A267" i="159"/>
  <c r="A266" i="159"/>
  <c r="A265" i="159"/>
  <c r="A264" i="159"/>
  <c r="A263" i="159"/>
  <c r="A262" i="159"/>
  <c r="A261" i="159"/>
  <c r="A260" i="159"/>
  <c r="A259" i="159"/>
  <c r="A258" i="159"/>
  <c r="A257" i="159"/>
  <c r="A256" i="159"/>
  <c r="A255" i="159"/>
  <c r="A254" i="159"/>
  <c r="A253" i="159"/>
  <c r="A252" i="159"/>
  <c r="A251" i="159"/>
  <c r="A250" i="159"/>
  <c r="A249" i="159"/>
  <c r="A248" i="159"/>
  <c r="A247" i="159"/>
  <c r="A246" i="159"/>
  <c r="A245" i="159"/>
  <c r="A244" i="159"/>
  <c r="A243" i="159"/>
  <c r="A242" i="159"/>
  <c r="A241" i="159"/>
  <c r="A240" i="159"/>
  <c r="A239" i="159"/>
  <c r="A238" i="159"/>
  <c r="A237" i="159"/>
  <c r="A236" i="159"/>
  <c r="A235" i="159"/>
  <c r="A234" i="159"/>
  <c r="A233" i="159"/>
  <c r="A232" i="159"/>
  <c r="A231" i="159"/>
  <c r="A230" i="159"/>
  <c r="A229" i="159"/>
  <c r="A228" i="159"/>
  <c r="A227" i="159"/>
  <c r="A226" i="159"/>
  <c r="A225" i="159"/>
  <c r="A224" i="159"/>
  <c r="A223" i="159"/>
  <c r="A222" i="159"/>
  <c r="A221" i="159"/>
  <c r="A220" i="159"/>
  <c r="A219" i="159"/>
  <c r="A218" i="159"/>
  <c r="A217" i="159"/>
  <c r="A216" i="159"/>
  <c r="A215" i="159"/>
  <c r="A214" i="159"/>
  <c r="A213" i="159"/>
  <c r="A212" i="159"/>
  <c r="A211" i="159"/>
  <c r="A210" i="159"/>
  <c r="A209" i="159"/>
  <c r="A208" i="159"/>
  <c r="A207" i="159"/>
  <c r="A206" i="159"/>
  <c r="A205" i="159"/>
  <c r="A204" i="159"/>
  <c r="A203" i="159"/>
  <c r="A202" i="159"/>
  <c r="A201" i="159"/>
  <c r="A200" i="159"/>
  <c r="A199" i="159"/>
  <c r="A198" i="159"/>
  <c r="A197" i="159"/>
  <c r="A196" i="159"/>
  <c r="A195" i="159"/>
  <c r="A194" i="159"/>
  <c r="A193" i="159"/>
  <c r="A192" i="159"/>
  <c r="A191" i="159"/>
  <c r="A190" i="159"/>
  <c r="A189" i="159"/>
  <c r="A188" i="159"/>
  <c r="A187" i="159"/>
  <c r="A186" i="159"/>
  <c r="A185" i="159"/>
  <c r="A184" i="159"/>
  <c r="A183" i="159"/>
  <c r="A182" i="159"/>
  <c r="A181" i="159"/>
  <c r="A180" i="159"/>
  <c r="A179" i="159"/>
  <c r="A178" i="159"/>
  <c r="A177" i="159"/>
  <c r="A176" i="159"/>
  <c r="A175" i="159"/>
  <c r="A174" i="159"/>
  <c r="A173" i="159"/>
  <c r="A172" i="159"/>
  <c r="A171" i="159"/>
  <c r="A170" i="159"/>
  <c r="A169" i="159"/>
  <c r="A168" i="159"/>
  <c r="A167" i="159"/>
  <c r="A166" i="159"/>
  <c r="A165" i="159"/>
  <c r="A164" i="159"/>
  <c r="A163" i="159"/>
  <c r="A162" i="159"/>
  <c r="A161" i="159"/>
  <c r="A160" i="159"/>
  <c r="A159" i="159"/>
  <c r="A158" i="159"/>
  <c r="A157" i="159"/>
  <c r="A156" i="159"/>
  <c r="A155" i="159"/>
  <c r="A154" i="159"/>
  <c r="A153" i="159"/>
  <c r="A152" i="159"/>
  <c r="A151" i="159"/>
  <c r="A150" i="159"/>
  <c r="A149" i="159"/>
  <c r="A148" i="159"/>
  <c r="A147" i="159"/>
  <c r="A146" i="159"/>
  <c r="A145" i="159"/>
  <c r="A144" i="159"/>
  <c r="A143" i="159"/>
  <c r="A142" i="159"/>
  <c r="A141" i="159"/>
  <c r="A140" i="159"/>
  <c r="A139" i="159"/>
  <c r="A138" i="159"/>
  <c r="A137" i="159"/>
  <c r="A136" i="159"/>
  <c r="A135" i="159"/>
  <c r="A134" i="159"/>
  <c r="A133" i="159"/>
  <c r="A132" i="159"/>
  <c r="A131" i="159"/>
  <c r="A130" i="159"/>
  <c r="A129" i="159"/>
  <c r="A128" i="159"/>
  <c r="A127" i="159"/>
  <c r="A126" i="159"/>
  <c r="A125" i="159"/>
  <c r="A124" i="159"/>
  <c r="A123" i="159"/>
  <c r="A122" i="159"/>
  <c r="A121" i="159"/>
  <c r="A120" i="159"/>
  <c r="A119" i="159"/>
  <c r="A118" i="159"/>
  <c r="A117" i="159"/>
  <c r="A116" i="159"/>
  <c r="A115" i="159"/>
  <c r="A114" i="159"/>
  <c r="A113" i="159"/>
  <c r="A112" i="159"/>
  <c r="A111" i="159"/>
  <c r="A110" i="159"/>
  <c r="A109" i="159"/>
  <c r="A108" i="159"/>
  <c r="A107" i="159"/>
  <c r="A106" i="159"/>
  <c r="A105" i="159"/>
  <c r="A104" i="159"/>
  <c r="A103" i="159"/>
  <c r="A102" i="159"/>
  <c r="A101" i="159"/>
  <c r="A100" i="159"/>
  <c r="A99" i="159"/>
  <c r="A98" i="159"/>
  <c r="A97" i="159"/>
  <c r="A96" i="159"/>
  <c r="A95" i="159"/>
  <c r="A94" i="159"/>
  <c r="A93" i="159"/>
  <c r="A92" i="159"/>
  <c r="A91" i="159"/>
  <c r="A90" i="159"/>
  <c r="A89" i="159"/>
  <c r="A88" i="159"/>
  <c r="A87" i="159"/>
  <c r="A86" i="159"/>
  <c r="A85" i="159"/>
  <c r="A84" i="159"/>
  <c r="A83" i="159"/>
  <c r="A82" i="159"/>
  <c r="A81" i="159"/>
  <c r="A80" i="159"/>
  <c r="A79" i="159"/>
  <c r="A78" i="159"/>
  <c r="A77" i="159"/>
  <c r="A76" i="159"/>
  <c r="A75" i="159"/>
  <c r="A74" i="159"/>
  <c r="A73" i="159"/>
  <c r="A72" i="159"/>
  <c r="A71" i="159"/>
  <c r="A70" i="159"/>
  <c r="A69" i="159"/>
  <c r="A68" i="159"/>
  <c r="A67" i="159"/>
  <c r="A66" i="159"/>
  <c r="A65" i="159"/>
  <c r="A64" i="159"/>
  <c r="A63" i="159"/>
  <c r="A62" i="159"/>
  <c r="A61" i="159"/>
  <c r="A60" i="159"/>
  <c r="A59" i="159"/>
  <c r="A58" i="159"/>
  <c r="A57" i="159"/>
  <c r="A56" i="159"/>
  <c r="A55" i="159"/>
  <c r="A54" i="159"/>
  <c r="A53" i="159"/>
  <c r="A52" i="159"/>
  <c r="A51" i="159"/>
  <c r="A50" i="159"/>
  <c r="A49" i="159"/>
  <c r="A48" i="159"/>
  <c r="A47" i="159"/>
  <c r="A46" i="159"/>
  <c r="A45" i="159"/>
  <c r="A44" i="159"/>
  <c r="A43" i="159"/>
  <c r="A42" i="159"/>
  <c r="A41" i="159"/>
  <c r="A40" i="159"/>
  <c r="A39" i="159"/>
  <c r="A38" i="159"/>
  <c r="A37" i="159"/>
  <c r="A36" i="159"/>
  <c r="A35" i="159"/>
  <c r="A34" i="159"/>
  <c r="A33" i="159"/>
  <c r="A32" i="159"/>
  <c r="A31" i="159"/>
  <c r="A30" i="159"/>
  <c r="A29" i="159"/>
  <c r="A28" i="159"/>
  <c r="A27" i="159"/>
  <c r="A26" i="159"/>
  <c r="A25" i="159"/>
  <c r="A24" i="159"/>
  <c r="A23" i="159"/>
  <c r="A22" i="159"/>
  <c r="A21" i="159"/>
  <c r="A20" i="159"/>
  <c r="A19" i="159"/>
  <c r="A18" i="159"/>
  <c r="A17" i="159"/>
  <c r="A16" i="159"/>
  <c r="A15" i="159"/>
  <c r="A14" i="159"/>
  <c r="A13" i="159"/>
  <c r="A12" i="159"/>
  <c r="A11" i="159"/>
  <c r="A10" i="159"/>
  <c r="A9" i="159"/>
  <c r="A8" i="159"/>
  <c r="A7" i="159"/>
  <c r="A6" i="159"/>
  <c r="A5" i="159"/>
  <c r="A4" i="159"/>
  <c r="A3" i="159"/>
  <c r="A2" i="159"/>
  <c r="F98" i="150" l="1"/>
  <c r="Q98" i="150" l="1"/>
  <c r="E78" i="150"/>
  <c r="F78" i="150" s="1"/>
  <c r="E69" i="150" l="1"/>
  <c r="F69" i="150" s="1"/>
  <c r="F81" i="150"/>
  <c r="E81" i="150"/>
  <c r="F75" i="150" l="1"/>
  <c r="Q75" i="150" s="1"/>
  <c r="E98" i="150" l="1"/>
  <c r="K165" i="159" l="1"/>
  <c r="T25" i="149"/>
  <c r="V65" i="149"/>
  <c r="E101" i="150"/>
  <c r="F101" i="150" s="1"/>
  <c r="E100" i="150"/>
  <c r="F2" i="159"/>
  <c r="K2" i="159"/>
  <c r="P2" i="159"/>
  <c r="F3" i="159"/>
  <c r="K3" i="159"/>
  <c r="P3" i="159"/>
  <c r="F4" i="159"/>
  <c r="K4" i="159"/>
  <c r="P4" i="159"/>
  <c r="F5" i="159"/>
  <c r="K5" i="159"/>
  <c r="P5" i="159"/>
  <c r="F6" i="159"/>
  <c r="K6" i="159"/>
  <c r="P6" i="159"/>
  <c r="F7" i="159"/>
  <c r="K7" i="159"/>
  <c r="P7" i="159"/>
  <c r="F8" i="159"/>
  <c r="K8" i="159"/>
  <c r="P8" i="159"/>
  <c r="F9" i="159"/>
  <c r="K9" i="159"/>
  <c r="P9" i="159"/>
  <c r="F10" i="159"/>
  <c r="K10" i="159"/>
  <c r="P10" i="159"/>
  <c r="F11" i="159"/>
  <c r="K11" i="159"/>
  <c r="P11" i="159"/>
  <c r="F12" i="159"/>
  <c r="K12" i="159"/>
  <c r="P12" i="159"/>
  <c r="F13" i="159"/>
  <c r="K13" i="159"/>
  <c r="P13" i="159"/>
  <c r="F14" i="159"/>
  <c r="K14" i="159"/>
  <c r="P14" i="159"/>
  <c r="F15" i="159"/>
  <c r="K15" i="159"/>
  <c r="P15" i="159"/>
  <c r="F16" i="159"/>
  <c r="K16" i="159"/>
  <c r="P16" i="159"/>
  <c r="F17" i="159"/>
  <c r="K17" i="159"/>
  <c r="F18" i="159"/>
  <c r="K18" i="159"/>
  <c r="F19" i="159"/>
  <c r="K19" i="159"/>
  <c r="F20" i="159"/>
  <c r="K20" i="159"/>
  <c r="F21" i="159"/>
  <c r="K21" i="159"/>
  <c r="F22" i="159"/>
  <c r="K22" i="159"/>
  <c r="F23" i="159"/>
  <c r="K23" i="159"/>
  <c r="F24" i="159"/>
  <c r="K24" i="159"/>
  <c r="F25" i="159"/>
  <c r="K25" i="159"/>
  <c r="F26" i="159"/>
  <c r="K26" i="159"/>
  <c r="F27" i="159"/>
  <c r="K27" i="159"/>
  <c r="F28" i="159"/>
  <c r="K28" i="159"/>
  <c r="F29" i="159"/>
  <c r="K29" i="159"/>
  <c r="F30" i="159"/>
  <c r="K30" i="159"/>
  <c r="F31" i="159"/>
  <c r="K31" i="159"/>
  <c r="F32" i="159"/>
  <c r="K32" i="159"/>
  <c r="F33" i="159"/>
  <c r="K33" i="159"/>
  <c r="F34" i="159"/>
  <c r="K34" i="159"/>
  <c r="F35" i="159"/>
  <c r="K35" i="159"/>
  <c r="F36" i="159"/>
  <c r="K36" i="159"/>
  <c r="F37" i="159"/>
  <c r="K37" i="159"/>
  <c r="F38" i="159"/>
  <c r="K38" i="159"/>
  <c r="F39" i="159"/>
  <c r="K39" i="159"/>
  <c r="F40" i="159"/>
  <c r="K40" i="159"/>
  <c r="F41" i="159"/>
  <c r="K41" i="159"/>
  <c r="F42" i="159"/>
  <c r="K42" i="159"/>
  <c r="F43" i="159"/>
  <c r="K43" i="159"/>
  <c r="F44" i="159"/>
  <c r="K44" i="159"/>
  <c r="F45" i="159"/>
  <c r="K45" i="159"/>
  <c r="F46" i="159"/>
  <c r="K46" i="159"/>
  <c r="F47" i="159"/>
  <c r="K47" i="159"/>
  <c r="F48" i="159"/>
  <c r="K48" i="159"/>
  <c r="F49" i="159"/>
  <c r="K49" i="159"/>
  <c r="F50" i="159"/>
  <c r="K50" i="159"/>
  <c r="F51" i="159"/>
  <c r="K51" i="159"/>
  <c r="F52" i="159"/>
  <c r="K52" i="159"/>
  <c r="F53" i="159"/>
  <c r="K53" i="159"/>
  <c r="F54" i="159"/>
  <c r="K54" i="159"/>
  <c r="F55" i="159"/>
  <c r="K55" i="159"/>
  <c r="F56" i="159"/>
  <c r="K56" i="159"/>
  <c r="F57" i="159"/>
  <c r="K57" i="159"/>
  <c r="F58" i="159"/>
  <c r="K58" i="159"/>
  <c r="F59" i="159"/>
  <c r="K59" i="159"/>
  <c r="F60" i="159"/>
  <c r="K60" i="159"/>
  <c r="F61" i="159"/>
  <c r="K61" i="159"/>
  <c r="F62" i="159"/>
  <c r="K62" i="159"/>
  <c r="F63" i="159"/>
  <c r="K63" i="159"/>
  <c r="F64" i="159"/>
  <c r="K64" i="159"/>
  <c r="F65" i="159"/>
  <c r="K65" i="159"/>
  <c r="F66" i="159"/>
  <c r="K66" i="159"/>
  <c r="F67" i="159"/>
  <c r="K67" i="159"/>
  <c r="F68" i="159"/>
  <c r="K68" i="159"/>
  <c r="F69" i="159"/>
  <c r="K69" i="159"/>
  <c r="F70" i="159"/>
  <c r="K70" i="159"/>
  <c r="F71" i="159"/>
  <c r="K71" i="159"/>
  <c r="F72" i="159"/>
  <c r="K72" i="159"/>
  <c r="F73" i="159"/>
  <c r="K73" i="159"/>
  <c r="F74" i="159"/>
  <c r="K74" i="159"/>
  <c r="F75" i="159"/>
  <c r="K75" i="159"/>
  <c r="F76" i="159"/>
  <c r="K76" i="159"/>
  <c r="F77" i="159"/>
  <c r="K77" i="159"/>
  <c r="F78" i="159"/>
  <c r="K78" i="159"/>
  <c r="F79" i="159"/>
  <c r="K79" i="159"/>
  <c r="F80" i="159"/>
  <c r="K80" i="159"/>
  <c r="F81" i="159"/>
  <c r="K81" i="159"/>
  <c r="F82" i="159"/>
  <c r="K82" i="159"/>
  <c r="F83" i="159"/>
  <c r="K83" i="159"/>
  <c r="F84" i="159"/>
  <c r="K84" i="159"/>
  <c r="F85" i="159"/>
  <c r="K85" i="159"/>
  <c r="F86" i="159"/>
  <c r="K86" i="159"/>
  <c r="F87" i="159"/>
  <c r="K87" i="159"/>
  <c r="F88" i="159"/>
  <c r="K88" i="159"/>
  <c r="F89" i="159"/>
  <c r="K89" i="159"/>
  <c r="F90" i="159"/>
  <c r="K90" i="159"/>
  <c r="F91" i="159"/>
  <c r="K91" i="159"/>
  <c r="F92" i="159"/>
  <c r="K92" i="159"/>
  <c r="F93" i="159"/>
  <c r="K93" i="159"/>
  <c r="F94" i="159"/>
  <c r="K94" i="159"/>
  <c r="F95" i="159"/>
  <c r="K95" i="159"/>
  <c r="F96" i="159"/>
  <c r="K96" i="159"/>
  <c r="F97" i="159"/>
  <c r="K97" i="159"/>
  <c r="F98" i="159"/>
  <c r="K98" i="159"/>
  <c r="F99" i="159"/>
  <c r="K99" i="159"/>
  <c r="F100" i="159"/>
  <c r="K100" i="159"/>
  <c r="F101" i="159"/>
  <c r="K101" i="159"/>
  <c r="F102" i="159"/>
  <c r="K102" i="159"/>
  <c r="F103" i="159"/>
  <c r="K103" i="159"/>
  <c r="F104" i="159"/>
  <c r="K104" i="159"/>
  <c r="F105" i="159"/>
  <c r="K105" i="159"/>
  <c r="F106" i="159"/>
  <c r="K106" i="159"/>
  <c r="F107" i="159"/>
  <c r="K107" i="159"/>
  <c r="F108" i="159"/>
  <c r="K108" i="159"/>
  <c r="F109" i="159"/>
  <c r="K109" i="159"/>
  <c r="F110" i="159"/>
  <c r="K110" i="159"/>
  <c r="F111" i="159"/>
  <c r="K111" i="159"/>
  <c r="F112" i="159"/>
  <c r="K112" i="159"/>
  <c r="F113" i="159"/>
  <c r="K113" i="159"/>
  <c r="F114" i="159"/>
  <c r="K114" i="159"/>
  <c r="F115" i="159"/>
  <c r="K115" i="159"/>
  <c r="F116" i="159"/>
  <c r="K116" i="159"/>
  <c r="F117" i="159"/>
  <c r="K117" i="159"/>
  <c r="F118" i="159"/>
  <c r="K118" i="159"/>
  <c r="F119" i="159"/>
  <c r="K119" i="159"/>
  <c r="F120" i="159"/>
  <c r="K120" i="159"/>
  <c r="F121" i="159"/>
  <c r="K121" i="159"/>
  <c r="F122" i="159"/>
  <c r="K122" i="159"/>
  <c r="F123" i="159"/>
  <c r="K123" i="159"/>
  <c r="F124" i="159"/>
  <c r="K124" i="159"/>
  <c r="F125" i="159"/>
  <c r="K125" i="159"/>
  <c r="F126" i="159"/>
  <c r="K126" i="159"/>
  <c r="F127" i="159"/>
  <c r="K127" i="159"/>
  <c r="F128" i="159"/>
  <c r="K128" i="159"/>
  <c r="F129" i="159"/>
  <c r="K129" i="159"/>
  <c r="F130" i="159"/>
  <c r="K130" i="159"/>
  <c r="F131" i="159"/>
  <c r="K131" i="159"/>
  <c r="F132" i="159"/>
  <c r="K132" i="159"/>
  <c r="F133" i="159"/>
  <c r="K133" i="159"/>
  <c r="F134" i="159"/>
  <c r="K134" i="159"/>
  <c r="F135" i="159"/>
  <c r="K135" i="159"/>
  <c r="F136" i="159"/>
  <c r="K136" i="159"/>
  <c r="F137" i="159"/>
  <c r="K137" i="159"/>
  <c r="F138" i="159"/>
  <c r="K138" i="159"/>
  <c r="F139" i="159"/>
  <c r="K139" i="159"/>
  <c r="F140" i="159"/>
  <c r="K140" i="159"/>
  <c r="F141" i="159"/>
  <c r="K141" i="159"/>
  <c r="F142" i="159"/>
  <c r="K142" i="159"/>
  <c r="F143" i="159"/>
  <c r="K143" i="159"/>
  <c r="F144" i="159"/>
  <c r="K144" i="159"/>
  <c r="F145" i="159"/>
  <c r="K145" i="159"/>
  <c r="F146" i="159"/>
  <c r="K146" i="159"/>
  <c r="F147" i="159"/>
  <c r="K147" i="159"/>
  <c r="F148" i="159"/>
  <c r="K148" i="159"/>
  <c r="F149" i="159"/>
  <c r="K149" i="159"/>
  <c r="F150" i="159"/>
  <c r="K150" i="159"/>
  <c r="F151" i="159"/>
  <c r="K151" i="159"/>
  <c r="F152" i="159"/>
  <c r="K152" i="159"/>
  <c r="F153" i="159"/>
  <c r="K153" i="159"/>
  <c r="F154" i="159"/>
  <c r="K154" i="159"/>
  <c r="F155" i="159"/>
  <c r="K155" i="159"/>
  <c r="F156" i="159"/>
  <c r="K156" i="159"/>
  <c r="F157" i="159"/>
  <c r="K157" i="159"/>
  <c r="F158" i="159"/>
  <c r="K158" i="159"/>
  <c r="F159" i="159"/>
  <c r="K159" i="159"/>
  <c r="F160" i="159"/>
  <c r="K160" i="159"/>
  <c r="F161" i="159"/>
  <c r="K161" i="159"/>
  <c r="F162" i="159"/>
  <c r="K162" i="159"/>
  <c r="F163" i="159"/>
  <c r="K163" i="159"/>
  <c r="F164" i="159"/>
  <c r="K164" i="159"/>
  <c r="F165" i="159"/>
  <c r="K166" i="159"/>
  <c r="F166" i="159"/>
  <c r="K167" i="159"/>
  <c r="F167" i="159"/>
  <c r="K168" i="159"/>
  <c r="F168" i="159"/>
  <c r="K169" i="159"/>
  <c r="F169" i="159"/>
  <c r="K170" i="159"/>
  <c r="F170" i="159"/>
  <c r="K171" i="159"/>
  <c r="F171" i="159"/>
  <c r="K172" i="159"/>
  <c r="F172" i="159"/>
  <c r="K173" i="159"/>
  <c r="F173" i="159"/>
  <c r="K174" i="159"/>
  <c r="F174" i="159"/>
  <c r="K175" i="159"/>
  <c r="F175" i="159"/>
  <c r="K176" i="159"/>
  <c r="F176" i="159"/>
  <c r="K177" i="159"/>
  <c r="F177" i="159"/>
  <c r="K178" i="159"/>
  <c r="F178" i="159"/>
  <c r="K179" i="159"/>
  <c r="F179" i="159"/>
  <c r="K180" i="159"/>
  <c r="F180" i="159"/>
  <c r="K181" i="159"/>
  <c r="F181" i="159"/>
  <c r="K182" i="159"/>
  <c r="F182" i="159"/>
  <c r="K183" i="159"/>
  <c r="F183" i="159"/>
  <c r="K184" i="159"/>
  <c r="F184" i="159"/>
  <c r="K185" i="159"/>
  <c r="F185" i="159"/>
  <c r="K186" i="159"/>
  <c r="F186" i="159"/>
  <c r="K187" i="159"/>
  <c r="F187" i="159"/>
  <c r="K188" i="159"/>
  <c r="F188" i="159"/>
  <c r="K189" i="159"/>
  <c r="F189" i="159"/>
  <c r="K190" i="159"/>
  <c r="F190" i="159"/>
  <c r="K191" i="159"/>
  <c r="F191" i="159"/>
  <c r="K192" i="159"/>
  <c r="F192" i="159"/>
  <c r="K193" i="159"/>
  <c r="F193" i="159"/>
  <c r="K194" i="159"/>
  <c r="F194" i="159"/>
  <c r="K195" i="159"/>
  <c r="F195" i="159"/>
  <c r="K196" i="159"/>
  <c r="F196" i="159"/>
  <c r="K197" i="159"/>
  <c r="F197" i="159"/>
  <c r="K198" i="159"/>
  <c r="F198" i="159"/>
  <c r="K199" i="159"/>
  <c r="F199" i="159"/>
  <c r="K200" i="159"/>
  <c r="F200" i="159"/>
  <c r="K201" i="159"/>
  <c r="F201" i="159"/>
  <c r="K202" i="159"/>
  <c r="F202" i="159"/>
  <c r="F203" i="159"/>
  <c r="F204" i="159"/>
  <c r="F205" i="159"/>
  <c r="F206" i="159"/>
  <c r="F207" i="159"/>
  <c r="F208" i="159"/>
  <c r="F209" i="159"/>
  <c r="F210" i="159"/>
  <c r="F211" i="159"/>
  <c r="F212" i="159"/>
  <c r="F213" i="159"/>
  <c r="F214" i="159"/>
  <c r="F215" i="159"/>
  <c r="F216" i="159"/>
  <c r="F217" i="159"/>
  <c r="F218" i="159"/>
  <c r="F219" i="159"/>
  <c r="F220" i="159"/>
  <c r="F221" i="159"/>
  <c r="F222" i="159"/>
  <c r="F223" i="159"/>
  <c r="F224" i="159"/>
  <c r="F225" i="159"/>
  <c r="F226" i="159"/>
  <c r="F227" i="159"/>
  <c r="F228" i="159"/>
  <c r="F229" i="159"/>
  <c r="F230" i="159"/>
  <c r="F231" i="159"/>
  <c r="F232" i="159"/>
  <c r="F233" i="159"/>
  <c r="F234" i="159"/>
  <c r="F235" i="159"/>
  <c r="F236" i="159"/>
  <c r="F237" i="159"/>
  <c r="F238" i="159"/>
  <c r="F239" i="159"/>
  <c r="F240" i="159"/>
  <c r="F241" i="159"/>
  <c r="F242" i="159"/>
  <c r="F243" i="159"/>
  <c r="F244" i="159"/>
  <c r="F245" i="159"/>
  <c r="F246" i="159"/>
  <c r="F247" i="159"/>
  <c r="F248" i="159"/>
  <c r="F249" i="159"/>
  <c r="F250" i="159"/>
  <c r="F251" i="159"/>
  <c r="F252" i="159"/>
  <c r="F253" i="159"/>
  <c r="F254" i="159"/>
  <c r="F255" i="159"/>
  <c r="F256" i="159"/>
  <c r="F257" i="159"/>
  <c r="F258" i="159"/>
  <c r="F259" i="159"/>
  <c r="F260" i="159"/>
  <c r="F261" i="159"/>
  <c r="F262" i="159"/>
  <c r="F263" i="159"/>
  <c r="F264" i="159"/>
  <c r="F265" i="159"/>
  <c r="F266" i="159"/>
  <c r="F267" i="159"/>
  <c r="F268" i="159"/>
  <c r="F269" i="159"/>
  <c r="F270" i="159"/>
  <c r="F271" i="159"/>
  <c r="F272" i="159"/>
  <c r="F273" i="159"/>
  <c r="F274" i="159"/>
  <c r="F275" i="159"/>
  <c r="F276" i="159"/>
  <c r="F277" i="159"/>
  <c r="F278" i="159"/>
  <c r="F279" i="159"/>
  <c r="F280" i="159"/>
  <c r="F281" i="159"/>
  <c r="F282" i="159"/>
  <c r="F283" i="159"/>
  <c r="F284" i="159"/>
  <c r="F285" i="159"/>
  <c r="F286" i="159"/>
  <c r="F287" i="159"/>
  <c r="F288" i="159"/>
  <c r="F289" i="159"/>
  <c r="F290" i="159"/>
  <c r="F291" i="159"/>
  <c r="F292" i="159"/>
  <c r="F293" i="159"/>
  <c r="F294" i="159"/>
  <c r="F295" i="159"/>
  <c r="F296" i="159"/>
  <c r="F297" i="159"/>
  <c r="F298" i="159"/>
  <c r="F299" i="159"/>
  <c r="F300" i="159"/>
  <c r="F301" i="159"/>
  <c r="F302" i="159"/>
  <c r="F303" i="159"/>
  <c r="F304" i="159"/>
  <c r="F305" i="159"/>
  <c r="F306" i="159"/>
  <c r="F307" i="159"/>
  <c r="F308" i="159"/>
  <c r="F309" i="159"/>
  <c r="F310" i="159"/>
  <c r="F311" i="159"/>
  <c r="F312" i="159"/>
  <c r="F313" i="159"/>
  <c r="F314" i="159"/>
  <c r="F315" i="159"/>
  <c r="F316" i="159"/>
  <c r="F317" i="159"/>
  <c r="F318" i="159"/>
  <c r="F319" i="159"/>
  <c r="F320" i="159"/>
  <c r="F321" i="159"/>
  <c r="F322" i="159"/>
  <c r="F323" i="159"/>
  <c r="F324" i="159"/>
  <c r="F325" i="159"/>
  <c r="F326" i="159"/>
  <c r="F327" i="159"/>
  <c r="F328" i="159"/>
  <c r="F329" i="159"/>
  <c r="F330" i="159"/>
  <c r="F331" i="159"/>
  <c r="F332" i="159"/>
  <c r="F333" i="159"/>
  <c r="F334" i="159"/>
  <c r="F335" i="159"/>
  <c r="F336" i="159"/>
  <c r="F337" i="159"/>
  <c r="F338" i="159"/>
  <c r="F339" i="159"/>
  <c r="F340" i="159"/>
  <c r="F341" i="159"/>
  <c r="F342" i="159"/>
  <c r="F343" i="159"/>
  <c r="F344" i="159"/>
  <c r="F345" i="159"/>
  <c r="F346" i="159"/>
  <c r="F347" i="159"/>
  <c r="F348" i="159"/>
  <c r="F349" i="159"/>
  <c r="F350" i="159"/>
  <c r="F351" i="159"/>
  <c r="F352" i="159"/>
  <c r="F353" i="159"/>
  <c r="F354" i="159"/>
  <c r="F355" i="159"/>
  <c r="F356" i="159"/>
  <c r="F357" i="159"/>
  <c r="F358" i="159"/>
  <c r="F359" i="159"/>
  <c r="F360" i="159"/>
  <c r="F361" i="159"/>
  <c r="F362" i="159"/>
  <c r="F363" i="159"/>
  <c r="F364" i="159"/>
  <c r="F365" i="159"/>
  <c r="F366" i="159"/>
  <c r="F367" i="159"/>
  <c r="F368" i="159"/>
  <c r="F369" i="159"/>
  <c r="F370" i="159"/>
  <c r="F371" i="159"/>
  <c r="F372" i="159"/>
  <c r="F373" i="159"/>
  <c r="F374" i="159"/>
  <c r="F375" i="159"/>
  <c r="F376" i="159"/>
  <c r="F377" i="159"/>
  <c r="F378" i="159"/>
  <c r="F379" i="159"/>
  <c r="F380" i="159"/>
  <c r="F381" i="159"/>
  <c r="F382" i="159"/>
  <c r="F383" i="159"/>
  <c r="F384" i="159"/>
  <c r="F385" i="159"/>
  <c r="F386" i="159"/>
  <c r="F387" i="159"/>
  <c r="F388" i="159"/>
  <c r="F389" i="159"/>
  <c r="F390" i="159"/>
  <c r="F391" i="159"/>
  <c r="F392" i="159"/>
  <c r="F393" i="159"/>
  <c r="F394" i="159"/>
  <c r="F395" i="159"/>
  <c r="F396" i="159"/>
  <c r="F397" i="159"/>
  <c r="F398" i="159"/>
  <c r="F399" i="159"/>
  <c r="F400" i="159"/>
  <c r="F401" i="159"/>
  <c r="F402" i="159"/>
  <c r="F403" i="159"/>
  <c r="F404" i="159"/>
  <c r="F405" i="159"/>
  <c r="F406" i="159"/>
  <c r="F407" i="159"/>
  <c r="F408" i="159"/>
  <c r="F409" i="159"/>
  <c r="F410" i="159"/>
  <c r="F411" i="159"/>
  <c r="F412" i="159"/>
  <c r="F413" i="159"/>
  <c r="F414" i="159"/>
  <c r="F415" i="159"/>
  <c r="F416" i="159"/>
  <c r="F417" i="159"/>
  <c r="F418" i="159"/>
  <c r="F419" i="159"/>
  <c r="F420" i="159"/>
  <c r="F421" i="159"/>
  <c r="F422" i="159"/>
  <c r="F423" i="159"/>
  <c r="F424" i="159"/>
  <c r="F425" i="159"/>
  <c r="F426" i="159"/>
  <c r="F427" i="159"/>
  <c r="F428" i="159"/>
  <c r="F429" i="159"/>
  <c r="F430" i="159"/>
  <c r="F431" i="159"/>
  <c r="F432" i="159"/>
  <c r="F433" i="159"/>
  <c r="F434" i="159"/>
  <c r="F435" i="159"/>
  <c r="F436" i="159"/>
  <c r="F437" i="159"/>
  <c r="F438" i="159"/>
  <c r="F439" i="159"/>
  <c r="F440" i="159"/>
  <c r="F441" i="159"/>
  <c r="F442" i="159"/>
  <c r="F443" i="159"/>
  <c r="E14" i="150"/>
  <c r="F14" i="150"/>
  <c r="E15" i="150"/>
  <c r="F15" i="150"/>
  <c r="E16" i="150"/>
  <c r="F16" i="150"/>
  <c r="E17" i="150"/>
  <c r="F17" i="150"/>
  <c r="E18" i="150"/>
  <c r="F18" i="150"/>
  <c r="E19" i="150"/>
  <c r="F19" i="150"/>
  <c r="E22" i="150"/>
  <c r="F22" i="150"/>
  <c r="E23" i="150"/>
  <c r="F23" i="150"/>
  <c r="E24" i="150"/>
  <c r="F24" i="150"/>
  <c r="E25" i="150"/>
  <c r="F25" i="150"/>
  <c r="E26" i="150"/>
  <c r="F26" i="150"/>
  <c r="E27" i="150"/>
  <c r="F27" i="150"/>
  <c r="E40" i="150"/>
  <c r="E64" i="150"/>
  <c r="F64" i="150" s="1"/>
  <c r="E66" i="150"/>
  <c r="F66" i="150" s="1"/>
  <c r="E68" i="150"/>
  <c r="E70" i="150"/>
  <c r="E71" i="150"/>
  <c r="F71" i="150" s="1"/>
  <c r="E72" i="150"/>
  <c r="F72" i="150" s="1"/>
  <c r="E73" i="150"/>
  <c r="F73" i="150" s="1"/>
  <c r="E76" i="150"/>
  <c r="F76" i="150" s="1"/>
  <c r="E80" i="150"/>
  <c r="F80" i="150" s="1"/>
  <c r="E82" i="150"/>
  <c r="F82" i="150" s="1"/>
  <c r="E83" i="150"/>
  <c r="F83" i="150" s="1"/>
  <c r="E86" i="150"/>
  <c r="E88" i="150"/>
  <c r="E90" i="150"/>
  <c r="F90" i="150" s="1"/>
  <c r="E95" i="150"/>
  <c r="F95" i="150" s="1"/>
  <c r="E96" i="150"/>
  <c r="F96" i="150" s="1"/>
  <c r="Q96" i="150" s="1"/>
  <c r="E97" i="150"/>
  <c r="T26" i="149"/>
  <c r="L64" i="149"/>
  <c r="Q65" i="149"/>
  <c r="D172" i="149" l="1"/>
  <c r="E93" i="150" s="1"/>
  <c r="F93" i="150" s="1"/>
  <c r="I93" i="150" s="1"/>
  <c r="G120" i="150"/>
  <c r="Q90" i="150"/>
  <c r="Q95" i="150"/>
  <c r="Q83" i="150"/>
  <c r="D180" i="149"/>
  <c r="E94" i="150" s="1"/>
  <c r="F94" i="150" s="1"/>
  <c r="Q94" i="150" s="1"/>
  <c r="D165" i="149"/>
  <c r="E92" i="150" s="1"/>
  <c r="F92" i="150" s="1"/>
  <c r="I92" i="150" s="1"/>
  <c r="F88" i="150"/>
  <c r="F86" i="150"/>
  <c r="Q86" i="150" s="1"/>
  <c r="E41" i="150"/>
  <c r="F41" i="150" s="1"/>
  <c r="G30" i="150"/>
  <c r="F30" i="150"/>
  <c r="AA64" i="149"/>
  <c r="G35" i="150"/>
  <c r="F31" i="150"/>
  <c r="E10" i="150"/>
  <c r="G31" i="150"/>
  <c r="G36" i="150"/>
  <c r="F36" i="150"/>
  <c r="E36" i="150"/>
  <c r="H36" i="150" s="1"/>
  <c r="E35" i="150"/>
  <c r="H35" i="150" s="1"/>
  <c r="F35" i="150"/>
  <c r="I17" i="149"/>
  <c r="E6" i="150" s="1"/>
  <c r="F6" i="150" s="1"/>
  <c r="Q89" i="150" l="1"/>
  <c r="Q88" i="150"/>
  <c r="J93" i="150"/>
  <c r="K93" i="150" s="1"/>
  <c r="L93" i="150" s="1"/>
  <c r="M93" i="150" s="1"/>
  <c r="N93" i="150" s="1"/>
  <c r="G130" i="150"/>
  <c r="J92" i="150"/>
  <c r="K92" i="150" s="1"/>
  <c r="F70" i="150"/>
  <c r="F68" i="150"/>
  <c r="F100" i="150"/>
  <c r="Q100" i="150" s="1"/>
  <c r="F97" i="150"/>
  <c r="Q97" i="150" s="1"/>
  <c r="G140" i="150"/>
  <c r="F32" i="150"/>
  <c r="E11" i="150"/>
  <c r="E30" i="150"/>
  <c r="E31" i="150"/>
  <c r="G32" i="150"/>
  <c r="Q64" i="150"/>
  <c r="Q65" i="150"/>
  <c r="Q99" i="150" l="1"/>
  <c r="Q91" i="150"/>
  <c r="E7" i="150"/>
  <c r="F7" i="150" s="1"/>
  <c r="E38" i="150"/>
  <c r="Q87" i="150"/>
  <c r="Q84" i="150"/>
  <c r="T40" i="149"/>
  <c r="L92" i="150"/>
  <c r="M92" i="150" s="1"/>
  <c r="N92" i="150" s="1"/>
  <c r="O92" i="150" s="1"/>
  <c r="P92" i="150" s="1"/>
  <c r="E8" i="150"/>
  <c r="F8" i="150" s="1"/>
  <c r="E32" i="150"/>
  <c r="O93" i="150"/>
  <c r="G141" i="150" l="1"/>
  <c r="G142" i="150" s="1"/>
  <c r="G156" i="150"/>
  <c r="G157" i="150" s="1"/>
  <c r="G131" i="150"/>
  <c r="G132" i="150" s="1"/>
  <c r="G151" i="150"/>
  <c r="I98" i="150"/>
  <c r="J98" i="150" s="1"/>
  <c r="K98" i="150" s="1"/>
  <c r="L98" i="150" s="1"/>
  <c r="M98" i="150" s="1"/>
  <c r="N98" i="150" s="1"/>
  <c r="O98" i="150" s="1"/>
  <c r="P98" i="150" s="1"/>
  <c r="I90" i="150"/>
  <c r="J90" i="150" s="1"/>
  <c r="K90" i="150" s="1"/>
  <c r="L90" i="150" s="1"/>
  <c r="M90" i="150" s="1"/>
  <c r="N90" i="150" s="1"/>
  <c r="O90" i="150" s="1"/>
  <c r="P90" i="150" s="1"/>
  <c r="E9" i="150"/>
  <c r="F9" i="150" s="1"/>
  <c r="I94" i="150"/>
  <c r="I64" i="150"/>
  <c r="J64" i="150" s="1"/>
  <c r="I86" i="150"/>
  <c r="J86" i="150" s="1"/>
  <c r="K86" i="150" s="1"/>
  <c r="L86" i="150" s="1"/>
  <c r="M86" i="150" s="1"/>
  <c r="N86" i="150" s="1"/>
  <c r="O86" i="150" s="1"/>
  <c r="P86" i="150" s="1"/>
  <c r="I88" i="150"/>
  <c r="J88" i="150" s="1"/>
  <c r="K88" i="150" s="1"/>
  <c r="L88" i="150" s="1"/>
  <c r="M88" i="150" s="1"/>
  <c r="N88" i="150" s="1"/>
  <c r="O88" i="150" s="1"/>
  <c r="P88" i="150" s="1"/>
  <c r="I97" i="150"/>
  <c r="J97" i="150" s="1"/>
  <c r="K97" i="150" s="1"/>
  <c r="L97" i="150" s="1"/>
  <c r="M97" i="150" s="1"/>
  <c r="N97" i="150" s="1"/>
  <c r="O97" i="150" s="1"/>
  <c r="P97" i="150" s="1"/>
  <c r="I36" i="150"/>
  <c r="I83" i="150"/>
  <c r="J83" i="150" s="1"/>
  <c r="K83" i="150" s="1"/>
  <c r="L83" i="150" s="1"/>
  <c r="M83" i="150" s="1"/>
  <c r="N83" i="150" s="1"/>
  <c r="O83" i="150" s="1"/>
  <c r="P83" i="150" s="1"/>
  <c r="I95" i="150"/>
  <c r="I96" i="150"/>
  <c r="J96" i="150" s="1"/>
  <c r="K96" i="150" s="1"/>
  <c r="L96" i="150" s="1"/>
  <c r="M96" i="150" s="1"/>
  <c r="N96" i="150" s="1"/>
  <c r="O96" i="150" s="1"/>
  <c r="P96" i="150" s="1"/>
  <c r="I100" i="150"/>
  <c r="J100" i="150" s="1"/>
  <c r="K100" i="150" s="1"/>
  <c r="L100" i="150" s="1"/>
  <c r="M100" i="150" s="1"/>
  <c r="N100" i="150" s="1"/>
  <c r="O100" i="150" s="1"/>
  <c r="P100" i="150" s="1"/>
  <c r="P93" i="150"/>
  <c r="M60" i="150"/>
  <c r="N58" i="150"/>
  <c r="O61" i="150"/>
  <c r="N61" i="150"/>
  <c r="O58" i="150"/>
  <c r="M57" i="150"/>
  <c r="N57" i="150"/>
  <c r="O60" i="150"/>
  <c r="M61" i="150"/>
  <c r="P58" i="150"/>
  <c r="P61" i="150"/>
  <c r="P60" i="150"/>
  <c r="N60" i="150"/>
  <c r="O57" i="150"/>
  <c r="P57" i="150"/>
  <c r="M58" i="150"/>
  <c r="Q103" i="150"/>
  <c r="G121" i="150" l="1"/>
  <c r="G122" i="150" s="1"/>
  <c r="G152" i="150"/>
  <c r="I107" i="150"/>
  <c r="J94" i="150"/>
  <c r="K94" i="150" s="1"/>
  <c r="L94" i="150" s="1"/>
  <c r="M94" i="150" s="1"/>
  <c r="N94" i="150" s="1"/>
  <c r="O94" i="150" s="1"/>
  <c r="P94" i="150" s="1"/>
  <c r="E44" i="150"/>
  <c r="E46" i="150" s="1"/>
  <c r="F46" i="150" s="1"/>
  <c r="I111" i="150"/>
  <c r="J95" i="150"/>
  <c r="M64" i="150"/>
  <c r="N64" i="150" s="1"/>
  <c r="L64" i="150"/>
  <c r="K64" i="150"/>
  <c r="F62" i="150"/>
  <c r="D70" i="149" s="1"/>
  <c r="K66" i="150"/>
  <c r="M66" i="150"/>
  <c r="I67" i="150"/>
  <c r="O66" i="150"/>
  <c r="I66" i="150"/>
  <c r="I68" i="150"/>
  <c r="I74" i="150"/>
  <c r="I73" i="150"/>
  <c r="M73" i="150"/>
  <c r="M74" i="150"/>
  <c r="I82" i="150"/>
  <c r="I70" i="150"/>
  <c r="I79" i="150"/>
  <c r="I78" i="150"/>
  <c r="M76" i="150"/>
  <c r="N76" i="150"/>
  <c r="M77" i="150"/>
  <c r="N77" i="150"/>
  <c r="O76" i="150"/>
  <c r="P77" i="150"/>
  <c r="P76" i="150"/>
  <c r="O77" i="150"/>
  <c r="Q102" i="150"/>
  <c r="L58" i="150"/>
  <c r="I57" i="150"/>
  <c r="I61" i="150"/>
  <c r="J61" i="150"/>
  <c r="J58" i="150"/>
  <c r="L61" i="150"/>
  <c r="J60" i="150"/>
  <c r="I60" i="150"/>
  <c r="K61" i="150"/>
  <c r="I58" i="150"/>
  <c r="L57" i="150"/>
  <c r="K57" i="150"/>
  <c r="L60" i="150"/>
  <c r="K60" i="150"/>
  <c r="K58" i="150"/>
  <c r="J57" i="150"/>
  <c r="J79" i="150" l="1"/>
  <c r="K79" i="150" s="1"/>
  <c r="L79" i="150" s="1"/>
  <c r="M79" i="150" s="1"/>
  <c r="N79" i="150" s="1"/>
  <c r="O79" i="150" s="1"/>
  <c r="P79" i="150" s="1"/>
  <c r="J70" i="150"/>
  <c r="K70" i="150" s="1"/>
  <c r="L70" i="150" s="1"/>
  <c r="M70" i="150" s="1"/>
  <c r="N70" i="150" s="1"/>
  <c r="O70" i="150" s="1"/>
  <c r="P70" i="150" s="1"/>
  <c r="J82" i="150"/>
  <c r="J78" i="150"/>
  <c r="K78" i="150" s="1"/>
  <c r="L78" i="150" s="1"/>
  <c r="M78" i="150" s="1"/>
  <c r="N74" i="150"/>
  <c r="O74" i="150" s="1"/>
  <c r="P74" i="150" s="1"/>
  <c r="N73" i="150"/>
  <c r="O73" i="150" s="1"/>
  <c r="P73" i="150" s="1"/>
  <c r="J73" i="150"/>
  <c r="K73" i="150" s="1"/>
  <c r="L73" i="150" s="1"/>
  <c r="J74" i="150"/>
  <c r="K74" i="150" s="1"/>
  <c r="L74" i="150" s="1"/>
  <c r="J68" i="150"/>
  <c r="K68" i="150" s="1"/>
  <c r="L68" i="150" s="1"/>
  <c r="M68" i="150" s="1"/>
  <c r="N68" i="150" s="1"/>
  <c r="O68" i="150" s="1"/>
  <c r="P68" i="150" s="1"/>
  <c r="J66" i="150"/>
  <c r="P66" i="150"/>
  <c r="J67" i="150"/>
  <c r="M67" i="150"/>
  <c r="L67" i="150"/>
  <c r="K67" i="150"/>
  <c r="N66" i="150"/>
  <c r="L66" i="150"/>
  <c r="M102" i="150"/>
  <c r="N102" i="150" s="1"/>
  <c r="O102" i="150" s="1"/>
  <c r="P102" i="150" s="1"/>
  <c r="I102" i="150"/>
  <c r="E45" i="150"/>
  <c r="F45" i="150" s="1"/>
  <c r="Q101" i="150" s="1"/>
  <c r="I101" i="150" s="1"/>
  <c r="J111" i="150"/>
  <c r="N78" i="150"/>
  <c r="K95" i="150"/>
  <c r="J107" i="150"/>
  <c r="O64" i="150"/>
  <c r="M81" i="150"/>
  <c r="M80" i="150"/>
  <c r="I80" i="150"/>
  <c r="L80" i="150"/>
  <c r="K81" i="150"/>
  <c r="L81" i="150"/>
  <c r="K80" i="150"/>
  <c r="I81" i="150"/>
  <c r="N63" i="150"/>
  <c r="N62" i="150"/>
  <c r="J63" i="150"/>
  <c r="J62" i="150"/>
  <c r="N67" i="150" l="1"/>
  <c r="O67" i="150" s="1"/>
  <c r="I106" i="150"/>
  <c r="I108" i="150" s="1"/>
  <c r="J102" i="150"/>
  <c r="I110" i="150"/>
  <c r="I112" i="150" s="1"/>
  <c r="O78" i="150"/>
  <c r="K107" i="150"/>
  <c r="K111" i="150"/>
  <c r="L95" i="150"/>
  <c r="J101" i="150"/>
  <c r="P64" i="150"/>
  <c r="O80" i="150"/>
  <c r="O81" i="150"/>
  <c r="N80" i="150"/>
  <c r="J81" i="150"/>
  <c r="N81" i="150"/>
  <c r="J80" i="150"/>
  <c r="P67" i="150" l="1"/>
  <c r="J106" i="150"/>
  <c r="K102" i="150"/>
  <c r="L102" i="150" s="1"/>
  <c r="J110" i="150"/>
  <c r="J112" i="150" s="1"/>
  <c r="K101" i="150"/>
  <c r="L101" i="150" s="1"/>
  <c r="M101" i="150" s="1"/>
  <c r="N101" i="150" s="1"/>
  <c r="P78" i="150"/>
  <c r="L107" i="150"/>
  <c r="L111" i="150"/>
  <c r="M95" i="150"/>
  <c r="K82" i="150"/>
  <c r="P80" i="150"/>
  <c r="P81" i="150"/>
  <c r="K106" i="150" l="1"/>
  <c r="K108" i="150" s="1"/>
  <c r="K110" i="150"/>
  <c r="K112" i="150" s="1"/>
  <c r="J108" i="150"/>
  <c r="M107" i="150"/>
  <c r="M111" i="150"/>
  <c r="N95" i="150"/>
  <c r="L82" i="150"/>
  <c r="O101" i="150"/>
  <c r="L110" i="150" l="1"/>
  <c r="L112" i="150" s="1"/>
  <c r="L106" i="150"/>
  <c r="S107" i="150" s="1"/>
  <c r="N107" i="150"/>
  <c r="N111" i="150"/>
  <c r="O95" i="150"/>
  <c r="M82" i="150"/>
  <c r="P101" i="150"/>
  <c r="M106" i="150" l="1"/>
  <c r="M108" i="150" s="1"/>
  <c r="M110" i="150"/>
  <c r="M112" i="150" s="1"/>
  <c r="O107" i="150"/>
  <c r="O111" i="150"/>
  <c r="P95" i="150"/>
  <c r="S108" i="150"/>
  <c r="L108" i="150"/>
  <c r="L114" i="150" s="1"/>
  <c r="N82" i="150"/>
  <c r="N110" i="150" s="1"/>
  <c r="N112" i="150" l="1"/>
  <c r="N106" i="150"/>
  <c r="N108" i="150" s="1"/>
  <c r="P107" i="150"/>
  <c r="P111" i="150"/>
  <c r="O82" i="150"/>
  <c r="O110" i="150" s="1"/>
  <c r="O106" i="150" l="1"/>
  <c r="P82" i="150"/>
  <c r="P110" i="150" s="1"/>
  <c r="P112" i="150" l="1"/>
  <c r="P106" i="150"/>
  <c r="P108" i="150" s="1"/>
  <c r="O108" i="150"/>
  <c r="O112" i="150"/>
  <c r="P114" i="150" l="1"/>
  <c r="L115" i="150" s="1"/>
  <c r="T108" i="150"/>
  <c r="U108" i="150" s="1"/>
  <c r="T107" i="150"/>
  <c r="U107" i="150" s="1"/>
  <c r="U109" i="150" l="1"/>
  <c r="U110" i="150" s="1"/>
  <c r="Q241" i="149" l="1"/>
  <c r="L116" i="150"/>
  <c r="Q244" i="149" s="1"/>
  <c r="Q239" i="149"/>
  <c r="Q242" i="149"/>
</calcChain>
</file>

<file path=xl/sharedStrings.xml><?xml version="1.0" encoding="utf-8"?>
<sst xmlns="http://schemas.openxmlformats.org/spreadsheetml/2006/main" count="12640" uniqueCount="3431">
  <si>
    <t>＋</t>
  </si>
  <si>
    <t>地域区分</t>
    <rPh sb="0" eb="2">
      <t>チイキ</t>
    </rPh>
    <rPh sb="2" eb="4">
      <t>クブン</t>
    </rPh>
    <phoneticPr fontId="6"/>
  </si>
  <si>
    <t>定員区分</t>
    <rPh sb="0" eb="2">
      <t>テイイン</t>
    </rPh>
    <rPh sb="2" eb="4">
      <t>クブン</t>
    </rPh>
    <phoneticPr fontId="6"/>
  </si>
  <si>
    <t>３歳児</t>
    <rPh sb="1" eb="3">
      <t>サイジ</t>
    </rPh>
    <phoneticPr fontId="7"/>
  </si>
  <si>
    <t>４歳以上児</t>
    <rPh sb="1" eb="2">
      <t>サイ</t>
    </rPh>
    <rPh sb="2" eb="4">
      <t>イジョウ</t>
    </rPh>
    <rPh sb="4" eb="5">
      <t>ジ</t>
    </rPh>
    <phoneticPr fontId="7"/>
  </si>
  <si>
    <t>A</t>
    <phoneticPr fontId="6"/>
  </si>
  <si>
    <t>地域
区分</t>
    <rPh sb="0" eb="2">
      <t>チイキ</t>
    </rPh>
    <rPh sb="3" eb="5">
      <t>クブン</t>
    </rPh>
    <phoneticPr fontId="7"/>
  </si>
  <si>
    <t>定員区分</t>
    <rPh sb="0" eb="2">
      <t>テイイン</t>
    </rPh>
    <rPh sb="2" eb="4">
      <t>クブン</t>
    </rPh>
    <phoneticPr fontId="7"/>
  </si>
  <si>
    <t>年齢区分</t>
    <rPh sb="0" eb="2">
      <t>ネンレイ</t>
    </rPh>
    <rPh sb="2" eb="4">
      <t>クブン</t>
    </rPh>
    <phoneticPr fontId="7"/>
  </si>
  <si>
    <t>基本分単価</t>
    <rPh sb="0" eb="2">
      <t>キホン</t>
    </rPh>
    <rPh sb="2" eb="3">
      <t>ブン</t>
    </rPh>
    <rPh sb="3" eb="4">
      <t>タン</t>
    </rPh>
    <rPh sb="4" eb="5">
      <t>アタイ</t>
    </rPh>
    <phoneticPr fontId="7"/>
  </si>
  <si>
    <t>処遇改善等加算</t>
    <rPh sb="0" eb="2">
      <t>ショグウ</t>
    </rPh>
    <rPh sb="2" eb="4">
      <t>カイゼン</t>
    </rPh>
    <rPh sb="4" eb="5">
      <t>トウ</t>
    </rPh>
    <rPh sb="5" eb="7">
      <t>カサン</t>
    </rPh>
    <phoneticPr fontId="7"/>
  </si>
  <si>
    <t>（注）</t>
    <rPh sb="0" eb="3">
      <t>チュウ</t>
    </rPh>
    <phoneticPr fontId="7"/>
  </si>
  <si>
    <t>乳児</t>
    <rPh sb="0" eb="2">
      <t>ニュウジ</t>
    </rPh>
    <phoneticPr fontId="7"/>
  </si>
  <si>
    <t>１、２歳児</t>
    <rPh sb="3" eb="5">
      <t>サイジ</t>
    </rPh>
    <phoneticPr fontId="7"/>
  </si>
  <si>
    <t>　171人
　　以上</t>
    <rPh sb="4" eb="5">
      <t>ニン</t>
    </rPh>
    <rPh sb="8" eb="10">
      <t>イジョウ</t>
    </rPh>
    <phoneticPr fontId="7"/>
  </si>
  <si>
    <t>　161人
　　から
　170人
　　まで</t>
    <rPh sb="4" eb="5">
      <t>ニン</t>
    </rPh>
    <rPh sb="15" eb="16">
      <t>ニン</t>
    </rPh>
    <phoneticPr fontId="7"/>
  </si>
  <si>
    <t>　151人
　　から
　160人
　　まで</t>
    <rPh sb="4" eb="5">
      <t>ニン</t>
    </rPh>
    <rPh sb="15" eb="16">
      <t>ニン</t>
    </rPh>
    <phoneticPr fontId="7"/>
  </si>
  <si>
    <t>　141人
　　から
　150人
　　まで</t>
    <rPh sb="4" eb="5">
      <t>ニン</t>
    </rPh>
    <rPh sb="15" eb="16">
      <t>ニン</t>
    </rPh>
    <phoneticPr fontId="7"/>
  </si>
  <si>
    <t>　131人
　　から
　140人
　　まで</t>
    <rPh sb="4" eb="5">
      <t>ニン</t>
    </rPh>
    <rPh sb="15" eb="16">
      <t>ニン</t>
    </rPh>
    <phoneticPr fontId="7"/>
  </si>
  <si>
    <t>　121人
　　から
　130人
　　まで</t>
    <rPh sb="4" eb="5">
      <t>ニン</t>
    </rPh>
    <rPh sb="15" eb="16">
      <t>ニン</t>
    </rPh>
    <phoneticPr fontId="7"/>
  </si>
  <si>
    <t>　111人
　　から
　120人
　　まで</t>
    <rPh sb="4" eb="5">
      <t>ニン</t>
    </rPh>
    <rPh sb="15" eb="16">
      <t>ニン</t>
    </rPh>
    <phoneticPr fontId="7"/>
  </si>
  <si>
    <t>　101人
　　から
　110人
　　まで</t>
    <rPh sb="4" eb="5">
      <t>ニン</t>
    </rPh>
    <rPh sb="15" eb="16">
      <t>ニン</t>
    </rPh>
    <phoneticPr fontId="7"/>
  </si>
  <si>
    <t>　91人
　　から
　100人
　　まで</t>
    <rPh sb="3" eb="4">
      <t>ニン</t>
    </rPh>
    <rPh sb="14" eb="15">
      <t>ニン</t>
    </rPh>
    <phoneticPr fontId="7"/>
  </si>
  <si>
    <t>　81人
　　から
　90人
　　まで</t>
    <rPh sb="3" eb="4">
      <t>ニン</t>
    </rPh>
    <rPh sb="13" eb="14">
      <t>ニン</t>
    </rPh>
    <phoneticPr fontId="7"/>
  </si>
  <si>
    <t>　71人
　　から
　80人
　　まで</t>
    <rPh sb="3" eb="4">
      <t>ニン</t>
    </rPh>
    <rPh sb="13" eb="14">
      <t>ニン</t>
    </rPh>
    <phoneticPr fontId="7"/>
  </si>
  <si>
    <t>　61人
　　から
　70人
　　まで</t>
    <rPh sb="3" eb="4">
      <t>ニン</t>
    </rPh>
    <rPh sb="13" eb="14">
      <t>ニン</t>
    </rPh>
    <phoneticPr fontId="7"/>
  </si>
  <si>
    <t>　51人
　　から
　60人
　　まで</t>
    <rPh sb="3" eb="4">
      <t>ニン</t>
    </rPh>
    <rPh sb="13" eb="14">
      <t>ニン</t>
    </rPh>
    <phoneticPr fontId="7"/>
  </si>
  <si>
    <t>　41人
　　から
　50人
　　まで</t>
    <rPh sb="3" eb="4">
      <t>ニン</t>
    </rPh>
    <rPh sb="13" eb="14">
      <t>ニン</t>
    </rPh>
    <phoneticPr fontId="7"/>
  </si>
  <si>
    <t>　31人
　　から
　40人
　　まで</t>
    <rPh sb="3" eb="4">
      <t>ニン</t>
    </rPh>
    <rPh sb="13" eb="14">
      <t>ニン</t>
    </rPh>
    <phoneticPr fontId="7"/>
  </si>
  <si>
    <t>　21人
　　から
　30人
　　まで</t>
    <rPh sb="3" eb="4">
      <t>ニン</t>
    </rPh>
    <rPh sb="13" eb="14">
      <t>ニン</t>
    </rPh>
    <phoneticPr fontId="7"/>
  </si>
  <si>
    <t>その他
地域</t>
    <rPh sb="2" eb="3">
      <t>タ</t>
    </rPh>
    <phoneticPr fontId="7"/>
  </si>
  <si>
    <t>　4１人
　　から
　50人
　　まで</t>
    <rPh sb="3" eb="4">
      <t>ニン</t>
    </rPh>
    <rPh sb="13" eb="14">
      <t>ニン</t>
    </rPh>
    <phoneticPr fontId="7"/>
  </si>
  <si>
    <t>都市部</t>
    <rPh sb="0" eb="3">
      <t>トシブ</t>
    </rPh>
    <phoneticPr fontId="6"/>
  </si>
  <si>
    <t>保育短時間認定</t>
    <rPh sb="0" eb="2">
      <t>ホイク</t>
    </rPh>
    <rPh sb="2" eb="3">
      <t>タン</t>
    </rPh>
    <rPh sb="3" eb="5">
      <t>ジカン</t>
    </rPh>
    <rPh sb="5" eb="7">
      <t>ニンテイ</t>
    </rPh>
    <phoneticPr fontId="6"/>
  </si>
  <si>
    <t>保育標準時間認定</t>
    <rPh sb="0" eb="2">
      <t>ホイク</t>
    </rPh>
    <rPh sb="2" eb="4">
      <t>ヒョウジュン</t>
    </rPh>
    <rPh sb="4" eb="6">
      <t>ジカン</t>
    </rPh>
    <rPh sb="6" eb="8">
      <t>ニンテイ</t>
    </rPh>
    <phoneticPr fontId="6"/>
  </si>
  <si>
    <t>賃借料加算</t>
    <rPh sb="0" eb="3">
      <t>チンシャクリョウ</t>
    </rPh>
    <rPh sb="3" eb="5">
      <t>カサン</t>
    </rPh>
    <phoneticPr fontId="6"/>
  </si>
  <si>
    <t>減価償却費加算</t>
    <rPh sb="0" eb="2">
      <t>ゲンカ</t>
    </rPh>
    <rPh sb="2" eb="5">
      <t>ショウキャクヒ</t>
    </rPh>
    <rPh sb="5" eb="7">
      <t>カサン</t>
    </rPh>
    <phoneticPr fontId="6"/>
  </si>
  <si>
    <t>標準</t>
    <rPh sb="0" eb="2">
      <t>ヒョウジュン</t>
    </rPh>
    <phoneticPr fontId="6"/>
  </si>
  <si>
    <t>保育所</t>
    <rPh sb="0" eb="3">
      <t>ホイクショ</t>
    </rPh>
    <phoneticPr fontId="6"/>
  </si>
  <si>
    <t>幼稚園</t>
    <rPh sb="0" eb="3">
      <t>ヨウチエン</t>
    </rPh>
    <phoneticPr fontId="6"/>
  </si>
  <si>
    <t>番号</t>
    <rPh sb="0" eb="2">
      <t>バンゴウ</t>
    </rPh>
    <phoneticPr fontId="6"/>
  </si>
  <si>
    <t>1人</t>
    <rPh sb="1" eb="2">
      <t>ニン</t>
    </rPh>
    <phoneticPr fontId="6"/>
  </si>
  <si>
    <t>その他地域</t>
    <rPh sb="2" eb="3">
      <t>タ</t>
    </rPh>
    <rPh sb="3" eb="5">
      <t>チイキ</t>
    </rPh>
    <phoneticPr fontId="6"/>
  </si>
  <si>
    <t>給食週当たり実施日数</t>
    <rPh sb="0" eb="2">
      <t>キュウショク</t>
    </rPh>
    <rPh sb="2" eb="3">
      <t>シュウ</t>
    </rPh>
    <rPh sb="3" eb="4">
      <t>ア</t>
    </rPh>
    <rPh sb="6" eb="8">
      <t>ジッシ</t>
    </rPh>
    <rPh sb="8" eb="10">
      <t>ニッスウ</t>
    </rPh>
    <phoneticPr fontId="6"/>
  </si>
  <si>
    <t>3日</t>
    <rPh sb="1" eb="2">
      <t>ニチ</t>
    </rPh>
    <phoneticPr fontId="6"/>
  </si>
  <si>
    <t>有無</t>
    <rPh sb="0" eb="2">
      <t>ウム</t>
    </rPh>
    <phoneticPr fontId="6"/>
  </si>
  <si>
    <t>冷暖房費加算用地域区分</t>
    <rPh sb="0" eb="3">
      <t>レイダンボウ</t>
    </rPh>
    <rPh sb="3" eb="4">
      <t>ヒ</t>
    </rPh>
    <rPh sb="4" eb="6">
      <t>カサン</t>
    </rPh>
    <rPh sb="6" eb="7">
      <t>ヨウ</t>
    </rPh>
    <rPh sb="7" eb="9">
      <t>チイキ</t>
    </rPh>
    <rPh sb="9" eb="11">
      <t>クブン</t>
    </rPh>
    <phoneticPr fontId="6"/>
  </si>
  <si>
    <t>0日</t>
    <rPh sb="1" eb="2">
      <t>ニチ</t>
    </rPh>
    <phoneticPr fontId="6"/>
  </si>
  <si>
    <t>1日</t>
    <rPh sb="1" eb="2">
      <t>ニチ</t>
    </rPh>
    <phoneticPr fontId="6"/>
  </si>
  <si>
    <t>2日</t>
    <rPh sb="1" eb="2">
      <t>ニチ</t>
    </rPh>
    <phoneticPr fontId="6"/>
  </si>
  <si>
    <t>4日</t>
    <rPh sb="1" eb="2">
      <t>ニチ</t>
    </rPh>
    <phoneticPr fontId="6"/>
  </si>
  <si>
    <t>5日</t>
    <rPh sb="1" eb="2">
      <t>ニチ</t>
    </rPh>
    <phoneticPr fontId="6"/>
  </si>
  <si>
    <t>チーム保育教員数</t>
    <rPh sb="3" eb="5">
      <t>ホイク</t>
    </rPh>
    <rPh sb="5" eb="8">
      <t>キョウインスウ</t>
    </rPh>
    <phoneticPr fontId="6"/>
  </si>
  <si>
    <t>0人</t>
    <rPh sb="1" eb="2">
      <t>ニン</t>
    </rPh>
    <phoneticPr fontId="6"/>
  </si>
  <si>
    <t>2人</t>
    <rPh sb="1" eb="2">
      <t>ニン</t>
    </rPh>
    <phoneticPr fontId="6"/>
  </si>
  <si>
    <t>3人</t>
    <rPh sb="1" eb="2">
      <t>ニン</t>
    </rPh>
    <phoneticPr fontId="6"/>
  </si>
  <si>
    <t>質改善</t>
    <rPh sb="0" eb="1">
      <t>シツ</t>
    </rPh>
    <rPh sb="1" eb="3">
      <t>カイゼン</t>
    </rPh>
    <phoneticPr fontId="6"/>
  </si>
  <si>
    <t>標準/都市部</t>
    <rPh sb="0" eb="2">
      <t>ヒョウジュン</t>
    </rPh>
    <rPh sb="3" eb="6">
      <t>トシブ</t>
    </rPh>
    <phoneticPr fontId="6"/>
  </si>
  <si>
    <t>A地域</t>
    <rPh sb="1" eb="3">
      <t>チイキ</t>
    </rPh>
    <phoneticPr fontId="6"/>
  </si>
  <si>
    <t>B地域</t>
    <rPh sb="1" eb="3">
      <t>チイキ</t>
    </rPh>
    <phoneticPr fontId="6"/>
  </si>
  <si>
    <t>C地域</t>
    <rPh sb="1" eb="3">
      <t>チイキ</t>
    </rPh>
    <phoneticPr fontId="6"/>
  </si>
  <si>
    <t>D地域</t>
    <rPh sb="1" eb="3">
      <t>チイキ</t>
    </rPh>
    <phoneticPr fontId="6"/>
  </si>
  <si>
    <t>a地域</t>
    <rPh sb="1" eb="3">
      <t>チイキ</t>
    </rPh>
    <phoneticPr fontId="6"/>
  </si>
  <si>
    <t>b地域</t>
    <rPh sb="1" eb="3">
      <t>チイキ</t>
    </rPh>
    <phoneticPr fontId="6"/>
  </si>
  <si>
    <t>c地域</t>
    <rPh sb="1" eb="3">
      <t>チイキ</t>
    </rPh>
    <phoneticPr fontId="6"/>
  </si>
  <si>
    <t>d地域</t>
    <rPh sb="1" eb="3">
      <t>チイキ</t>
    </rPh>
    <phoneticPr fontId="6"/>
  </si>
  <si>
    <t>療育支援加算</t>
    <rPh sb="0" eb="2">
      <t>リョウイク</t>
    </rPh>
    <rPh sb="2" eb="4">
      <t>シエン</t>
    </rPh>
    <rPh sb="4" eb="6">
      <t>カサン</t>
    </rPh>
    <phoneticPr fontId="7"/>
  </si>
  <si>
    <t>※以下の区分に応じて、各月初日の利用子どもの単価に加算
　Ａ：特別児童扶養手当支給対象児童受入施設
　Ｂ：それ以外の障害児受入施設</t>
    <rPh sb="1" eb="3">
      <t>イカ</t>
    </rPh>
    <rPh sb="4" eb="6">
      <t>クブン</t>
    </rPh>
    <rPh sb="7" eb="8">
      <t>オウ</t>
    </rPh>
    <rPh sb="11" eb="13">
      <t>カクツキ</t>
    </rPh>
    <rPh sb="13" eb="15">
      <t>ショニチ</t>
    </rPh>
    <rPh sb="16" eb="18">
      <t>リヨウ</t>
    </rPh>
    <rPh sb="18" eb="19">
      <t>コ</t>
    </rPh>
    <rPh sb="22" eb="24">
      <t>タンカ</t>
    </rPh>
    <rPh sb="25" eb="27">
      <t>カサン</t>
    </rPh>
    <phoneticPr fontId="7"/>
  </si>
  <si>
    <t>冷暖房費加算</t>
    <rPh sb="0" eb="3">
      <t>レイダンボウ</t>
    </rPh>
    <rPh sb="3" eb="4">
      <t>ヒ</t>
    </rPh>
    <rPh sb="4" eb="6">
      <t>カサン</t>
    </rPh>
    <phoneticPr fontId="7"/>
  </si>
  <si>
    <t>１級地</t>
    <rPh sb="1" eb="3">
      <t>キュウチ</t>
    </rPh>
    <phoneticPr fontId="7"/>
  </si>
  <si>
    <t>４級地</t>
    <rPh sb="1" eb="3">
      <t>キュウチ</t>
    </rPh>
    <phoneticPr fontId="7"/>
  </si>
  <si>
    <t>※以下の区分に応じて、各月の単価に加算
　１級地から４級地：国家公務員の寒冷地手当に関する法律（昭和
　　　　　　　　　　２４年法律第２００号）第１条第１号及び第
　　　　　　　　　　２号に掲げる地域
　そ の 他  地  域：１級地から４級地以外の地域</t>
    <rPh sb="1" eb="3">
      <t>イカ</t>
    </rPh>
    <rPh sb="4" eb="6">
      <t>クブン</t>
    </rPh>
    <rPh sb="22" eb="24">
      <t>キュウチ</t>
    </rPh>
    <rPh sb="27" eb="29">
      <t>キュウチ</t>
    </rPh>
    <rPh sb="30" eb="32">
      <t>コッカ</t>
    </rPh>
    <rPh sb="32" eb="35">
      <t>コウムイン</t>
    </rPh>
    <rPh sb="36" eb="39">
      <t>カンレイチ</t>
    </rPh>
    <rPh sb="39" eb="41">
      <t>テアテ</t>
    </rPh>
    <rPh sb="42" eb="43">
      <t>カン</t>
    </rPh>
    <rPh sb="45" eb="47">
      <t>ホウリツ</t>
    </rPh>
    <rPh sb="48" eb="50">
      <t>ショウワ</t>
    </rPh>
    <rPh sb="63" eb="64">
      <t>ネン</t>
    </rPh>
    <rPh sb="64" eb="66">
      <t>ホウリツ</t>
    </rPh>
    <rPh sb="66" eb="67">
      <t>ダイ</t>
    </rPh>
    <rPh sb="70" eb="71">
      <t>ゴウ</t>
    </rPh>
    <rPh sb="72" eb="73">
      <t>ダイ</t>
    </rPh>
    <rPh sb="74" eb="75">
      <t>ジョウ</t>
    </rPh>
    <rPh sb="75" eb="76">
      <t>ダイ</t>
    </rPh>
    <rPh sb="77" eb="78">
      <t>ゴウ</t>
    </rPh>
    <rPh sb="78" eb="79">
      <t>オヨ</t>
    </rPh>
    <rPh sb="80" eb="81">
      <t>ダイ</t>
    </rPh>
    <rPh sb="93" eb="94">
      <t>ゴウ</t>
    </rPh>
    <rPh sb="95" eb="96">
      <t>カカ</t>
    </rPh>
    <rPh sb="98" eb="100">
      <t>チイキ</t>
    </rPh>
    <rPh sb="106" eb="107">
      <t>タ</t>
    </rPh>
    <rPh sb="115" eb="117">
      <t>キュウチ</t>
    </rPh>
    <rPh sb="120" eb="122">
      <t>キュウチ</t>
    </rPh>
    <rPh sb="122" eb="124">
      <t>イガイ</t>
    </rPh>
    <rPh sb="125" eb="127">
      <t>チイキ</t>
    </rPh>
    <phoneticPr fontId="7"/>
  </si>
  <si>
    <t>２級地</t>
    <rPh sb="1" eb="3">
      <t>キュウチ</t>
    </rPh>
    <phoneticPr fontId="7"/>
  </si>
  <si>
    <t>その他地域</t>
    <rPh sb="2" eb="3">
      <t>タ</t>
    </rPh>
    <rPh sb="3" eb="5">
      <t>チイキ</t>
    </rPh>
    <phoneticPr fontId="7"/>
  </si>
  <si>
    <t>３級地</t>
    <rPh sb="1" eb="3">
      <t>キュウチ</t>
    </rPh>
    <phoneticPr fontId="7"/>
  </si>
  <si>
    <t>※３月初日の利用子どもの単価に加算</t>
    <rPh sb="3" eb="5">
      <t>ショニチ</t>
    </rPh>
    <rPh sb="6" eb="8">
      <t>リヨウ</t>
    </rPh>
    <rPh sb="8" eb="9">
      <t>コ</t>
    </rPh>
    <phoneticPr fontId="7"/>
  </si>
  <si>
    <t>除雪費加算</t>
    <rPh sb="0" eb="2">
      <t>ジョセツ</t>
    </rPh>
    <rPh sb="2" eb="3">
      <t>ヒ</t>
    </rPh>
    <rPh sb="3" eb="5">
      <t>カサン</t>
    </rPh>
    <phoneticPr fontId="7"/>
  </si>
  <si>
    <t>降灰除去費加算</t>
    <rPh sb="0" eb="2">
      <t>コウカイ</t>
    </rPh>
    <rPh sb="2" eb="4">
      <t>ジョキョ</t>
    </rPh>
    <rPh sb="4" eb="5">
      <t>ヒ</t>
    </rPh>
    <rPh sb="5" eb="7">
      <t>カサン</t>
    </rPh>
    <phoneticPr fontId="7"/>
  </si>
  <si>
    <t xml:space="preserve"> 400時間以上 800時間未満</t>
    <rPh sb="4" eb="6">
      <t>ジカン</t>
    </rPh>
    <rPh sb="6" eb="8">
      <t>イジョウ</t>
    </rPh>
    <rPh sb="12" eb="14">
      <t>ジカン</t>
    </rPh>
    <rPh sb="14" eb="16">
      <t>ミマン</t>
    </rPh>
    <phoneticPr fontId="7"/>
  </si>
  <si>
    <t xml:space="preserve"> 800時間以上1200時間未満</t>
    <rPh sb="4" eb="6">
      <t>ジカン</t>
    </rPh>
    <rPh sb="6" eb="8">
      <t>イジョウ</t>
    </rPh>
    <rPh sb="12" eb="14">
      <t>ジカン</t>
    </rPh>
    <rPh sb="14" eb="16">
      <t>ミマン</t>
    </rPh>
    <phoneticPr fontId="7"/>
  </si>
  <si>
    <t>1200時間以上　　　　　　</t>
    <rPh sb="4" eb="6">
      <t>ジカン</t>
    </rPh>
    <rPh sb="6" eb="8">
      <t>イジョウ</t>
    </rPh>
    <phoneticPr fontId="7"/>
  </si>
  <si>
    <t>施設機能強化推進費加算</t>
    <rPh sb="0" eb="2">
      <t>シセツ</t>
    </rPh>
    <rPh sb="2" eb="4">
      <t>キノウ</t>
    </rPh>
    <rPh sb="4" eb="6">
      <t>キョウカ</t>
    </rPh>
    <rPh sb="6" eb="8">
      <t>スイシン</t>
    </rPh>
    <rPh sb="8" eb="9">
      <t>ヒ</t>
    </rPh>
    <rPh sb="9" eb="11">
      <t>カサン</t>
    </rPh>
    <phoneticPr fontId="7"/>
  </si>
  <si>
    <t>第三者評価受審加算</t>
    <rPh sb="0" eb="3">
      <t>ダイサンシャ</t>
    </rPh>
    <rPh sb="3" eb="5">
      <t>ヒョウカ</t>
    </rPh>
    <rPh sb="5" eb="7">
      <t>ジュシン</t>
    </rPh>
    <rPh sb="7" eb="9">
      <t>カサン</t>
    </rPh>
    <phoneticPr fontId="7"/>
  </si>
  <si>
    <t>機能部分</t>
    <rPh sb="0" eb="2">
      <t>キノウ</t>
    </rPh>
    <rPh sb="2" eb="4">
      <t>ブブン</t>
    </rPh>
    <phoneticPr fontId="6"/>
  </si>
  <si>
    <t>入所児童処遇特別加算</t>
    <phoneticPr fontId="6"/>
  </si>
  <si>
    <t>認定こども園（２・３号）</t>
    <rPh sb="0" eb="2">
      <t>ニンテイ</t>
    </rPh>
    <rPh sb="5" eb="6">
      <t>エン</t>
    </rPh>
    <rPh sb="10" eb="11">
      <t>ゴウ</t>
    </rPh>
    <phoneticPr fontId="6"/>
  </si>
  <si>
    <t>夜間（H26運営費）</t>
    <rPh sb="0" eb="2">
      <t>ヤカン</t>
    </rPh>
    <rPh sb="6" eb="9">
      <t>ウンエイヒ</t>
    </rPh>
    <phoneticPr fontId="6"/>
  </si>
  <si>
    <t>休日保育の年間延べ利用子ども数</t>
    <phoneticPr fontId="6"/>
  </si>
  <si>
    <t>高齢者者等の年間総雇用時間数</t>
    <phoneticPr fontId="6"/>
  </si>
  <si>
    <t>なし</t>
    <phoneticPr fontId="6"/>
  </si>
  <si>
    <t>あり</t>
    <phoneticPr fontId="6"/>
  </si>
  <si>
    <t>1200時間以上</t>
    <phoneticPr fontId="6"/>
  </si>
  <si>
    <t>その他の地域</t>
    <phoneticPr fontId="6"/>
  </si>
  <si>
    <t>認可施設/機能部分</t>
    <rPh sb="0" eb="2">
      <t>ニンカ</t>
    </rPh>
    <rPh sb="2" eb="4">
      <t>シセツ</t>
    </rPh>
    <rPh sb="5" eb="7">
      <t>キノウ</t>
    </rPh>
    <rPh sb="7" eb="9">
      <t>ブブン</t>
    </rPh>
    <phoneticPr fontId="6"/>
  </si>
  <si>
    <t>認可施設</t>
    <rPh sb="0" eb="2">
      <t>ニンカ</t>
    </rPh>
    <rPh sb="2" eb="4">
      <t>シセツ</t>
    </rPh>
    <phoneticPr fontId="6"/>
  </si>
  <si>
    <t>a'</t>
    <phoneticPr fontId="6"/>
  </si>
  <si>
    <t>b'</t>
    <phoneticPr fontId="6"/>
  </si>
  <si>
    <t>a''</t>
    <phoneticPr fontId="6"/>
  </si>
  <si>
    <t>b''</t>
    <phoneticPr fontId="6"/>
  </si>
  <si>
    <t>4人</t>
    <rPh sb="1" eb="2">
      <t>ニン</t>
    </rPh>
    <phoneticPr fontId="6"/>
  </si>
  <si>
    <t>400時間以上 800時間未満</t>
    <phoneticPr fontId="6"/>
  </si>
  <si>
    <t>a'×12+b'</t>
    <phoneticPr fontId="6"/>
  </si>
  <si>
    <t>a''×12+b''</t>
    <phoneticPr fontId="6"/>
  </si>
  <si>
    <t>　20人</t>
    <rPh sb="3" eb="4">
      <t>ニン</t>
    </rPh>
    <phoneticPr fontId="7"/>
  </si>
  <si>
    <t>主任保育士専任加算</t>
    <rPh sb="0" eb="2">
      <t>シュニン</t>
    </rPh>
    <rPh sb="2" eb="5">
      <t>ホイクシ</t>
    </rPh>
    <rPh sb="5" eb="7">
      <t>センニン</t>
    </rPh>
    <rPh sb="7" eb="9">
      <t>カサン</t>
    </rPh>
    <phoneticPr fontId="7"/>
  </si>
  <si>
    <t>※各月初日の利用子どもの単価に加算</t>
    <rPh sb="1" eb="3">
      <t>カクツキ</t>
    </rPh>
    <rPh sb="3" eb="5">
      <t>ショニチ</t>
    </rPh>
    <rPh sb="6" eb="8">
      <t>リヨウ</t>
    </rPh>
    <rPh sb="8" eb="9">
      <t>コ</t>
    </rPh>
    <rPh sb="12" eb="14">
      <t>タンカ</t>
    </rPh>
    <rPh sb="15" eb="17">
      <t>カサン</t>
    </rPh>
    <phoneticPr fontId="7"/>
  </si>
  <si>
    <t>事務職員雇上費加算</t>
    <rPh sb="0" eb="2">
      <t>ジム</t>
    </rPh>
    <rPh sb="2" eb="4">
      <t>ショクイン</t>
    </rPh>
    <rPh sb="4" eb="7">
      <t>コジョウヒ</t>
    </rPh>
    <rPh sb="7" eb="9">
      <t>カサン</t>
    </rPh>
    <phoneticPr fontId="7"/>
  </si>
  <si>
    <t>リストから選択</t>
    <rPh sb="5" eb="7">
      <t>センタク</t>
    </rPh>
    <phoneticPr fontId="6"/>
  </si>
  <si>
    <t>乳児</t>
    <rPh sb="0" eb="2">
      <t>ニュウジ</t>
    </rPh>
    <phoneticPr fontId="6"/>
  </si>
  <si>
    <t>３歳児</t>
    <rPh sb="1" eb="3">
      <t>サイジ</t>
    </rPh>
    <phoneticPr fontId="6"/>
  </si>
  <si>
    <t>１　基本情報</t>
    <rPh sb="2" eb="4">
      <t>キホン</t>
    </rPh>
    <rPh sb="4" eb="6">
      <t>ジョウホウ</t>
    </rPh>
    <phoneticPr fontId="6"/>
  </si>
  <si>
    <t>１歳児</t>
    <rPh sb="1" eb="3">
      <t>サイジ</t>
    </rPh>
    <phoneticPr fontId="6"/>
  </si>
  <si>
    <t>２歳児</t>
    <rPh sb="1" eb="3">
      <t>サイジ</t>
    </rPh>
    <phoneticPr fontId="6"/>
  </si>
  <si>
    <t>４歳児</t>
    <rPh sb="1" eb="3">
      <t>サイジ</t>
    </rPh>
    <phoneticPr fontId="6"/>
  </si>
  <si>
    <t>５歳児</t>
    <rPh sb="1" eb="3">
      <t>サイジ</t>
    </rPh>
    <phoneticPr fontId="6"/>
  </si>
  <si>
    <t>２　加算部分１</t>
    <rPh sb="2" eb="4">
      <t>カサン</t>
    </rPh>
    <rPh sb="4" eb="6">
      <t>ブブン</t>
    </rPh>
    <phoneticPr fontId="6"/>
  </si>
  <si>
    <t>実施の有無</t>
    <rPh sb="0" eb="2">
      <t>ジッシ</t>
    </rPh>
    <rPh sb="3" eb="5">
      <t>ウム</t>
    </rPh>
    <phoneticPr fontId="6"/>
  </si>
  <si>
    <t>　施設整備費補助金を受けない施設のうち、自己所有の建物を保有する施設の場合は「あり」</t>
    <rPh sb="1" eb="3">
      <t>シセツ</t>
    </rPh>
    <rPh sb="3" eb="6">
      <t>セイビヒ</t>
    </rPh>
    <rPh sb="6" eb="8">
      <t>ホジョ</t>
    </rPh>
    <rPh sb="8" eb="9">
      <t>キン</t>
    </rPh>
    <rPh sb="10" eb="11">
      <t>ウ</t>
    </rPh>
    <rPh sb="14" eb="16">
      <t>シセツ</t>
    </rPh>
    <rPh sb="20" eb="22">
      <t>ジコ</t>
    </rPh>
    <rPh sb="22" eb="24">
      <t>ショユウ</t>
    </rPh>
    <rPh sb="25" eb="27">
      <t>タテモノ</t>
    </rPh>
    <rPh sb="28" eb="30">
      <t>ホユウ</t>
    </rPh>
    <rPh sb="32" eb="34">
      <t>シセツ</t>
    </rPh>
    <rPh sb="35" eb="37">
      <t>バアイ</t>
    </rPh>
    <phoneticPr fontId="6"/>
  </si>
  <si>
    <t>地域の区分</t>
    <rPh sb="0" eb="2">
      <t>チイキ</t>
    </rPh>
    <rPh sb="3" eb="5">
      <t>クブン</t>
    </rPh>
    <phoneticPr fontId="6"/>
  </si>
  <si>
    <t>×</t>
    <phoneticPr fontId="6"/>
  </si>
  <si>
    <t>　夜間保育を実施する場合は「あり」を選択</t>
    <rPh sb="1" eb="3">
      <t>ヤカン</t>
    </rPh>
    <rPh sb="3" eb="5">
      <t>ホイク</t>
    </rPh>
    <rPh sb="6" eb="8">
      <t>ジッシ</t>
    </rPh>
    <rPh sb="10" eb="12">
      <t>バアイ</t>
    </rPh>
    <rPh sb="18" eb="20">
      <t>センタク</t>
    </rPh>
    <phoneticPr fontId="6"/>
  </si>
  <si>
    <t>　賃貸物件により設置する施設の場合は「あり」を選択し、施設の所在する地域の区分</t>
    <rPh sb="1" eb="3">
      <t>チンタイ</t>
    </rPh>
    <rPh sb="3" eb="5">
      <t>ブッケン</t>
    </rPh>
    <rPh sb="8" eb="10">
      <t>セッチ</t>
    </rPh>
    <rPh sb="12" eb="14">
      <t>シセツ</t>
    </rPh>
    <rPh sb="15" eb="17">
      <t>バアイ</t>
    </rPh>
    <rPh sb="23" eb="25">
      <t>センタク</t>
    </rPh>
    <rPh sb="27" eb="29">
      <t>シセツ</t>
    </rPh>
    <rPh sb="30" eb="32">
      <t>ショザイ</t>
    </rPh>
    <rPh sb="34" eb="36">
      <t>チイキ</t>
    </rPh>
    <phoneticPr fontId="6"/>
  </si>
  <si>
    <t>３　調整部分</t>
    <rPh sb="2" eb="4">
      <t>チョウセイ</t>
    </rPh>
    <rPh sb="4" eb="6">
      <t>ブブン</t>
    </rPh>
    <phoneticPr fontId="6"/>
  </si>
  <si>
    <t>４　加算部分２</t>
    <rPh sb="2" eb="4">
      <t>カサン</t>
    </rPh>
    <rPh sb="4" eb="6">
      <t>ブブン</t>
    </rPh>
    <phoneticPr fontId="6"/>
  </si>
  <si>
    <t>　（２）療育支援加算</t>
    <rPh sb="4" eb="6">
      <t>リョウイク</t>
    </rPh>
    <rPh sb="6" eb="10">
      <t>シエンカサン</t>
    </rPh>
    <phoneticPr fontId="6"/>
  </si>
  <si>
    <t>　（４）冷暖房費加算</t>
    <rPh sb="4" eb="7">
      <t>レイダンボウ</t>
    </rPh>
    <rPh sb="7" eb="8">
      <t>ヒ</t>
    </rPh>
    <rPh sb="8" eb="10">
      <t>カサン</t>
    </rPh>
    <phoneticPr fontId="6"/>
  </si>
  <si>
    <t>Ａ特別児童扶養手当支給対象受入施設</t>
    <rPh sb="1" eb="3">
      <t>トクベツ</t>
    </rPh>
    <rPh sb="3" eb="5">
      <t>ジドウ</t>
    </rPh>
    <rPh sb="5" eb="7">
      <t>フヨウ</t>
    </rPh>
    <rPh sb="7" eb="9">
      <t>テアテ</t>
    </rPh>
    <rPh sb="9" eb="11">
      <t>シキュウ</t>
    </rPh>
    <rPh sb="11" eb="13">
      <t>タイショウ</t>
    </rPh>
    <rPh sb="13" eb="15">
      <t>ウケイレ</t>
    </rPh>
    <rPh sb="15" eb="17">
      <t>シセツ</t>
    </rPh>
    <phoneticPr fontId="6"/>
  </si>
  <si>
    <t>Ｂそれ以外の障害児受入施設</t>
    <rPh sb="3" eb="5">
      <t>イガイ</t>
    </rPh>
    <rPh sb="6" eb="9">
      <t>ショウガイジ</t>
    </rPh>
    <rPh sb="9" eb="10">
      <t>ウ</t>
    </rPh>
    <rPh sb="10" eb="11">
      <t>イ</t>
    </rPh>
    <rPh sb="11" eb="13">
      <t>シセツ</t>
    </rPh>
    <phoneticPr fontId="6"/>
  </si>
  <si>
    <t>※１級地から４級地・・・国家公務員の寒冷地手当に関する法律（昭和２４年法律第２００号）
　　　　　　　　　　　　第１条１号及び第２号に掲げる地域
　その他地域・・・・・・１級地から４級地以外の地域</t>
    <rPh sb="2" eb="4">
      <t>キュウチ</t>
    </rPh>
    <rPh sb="7" eb="9">
      <t>キュウチ</t>
    </rPh>
    <rPh sb="12" eb="14">
      <t>コッカ</t>
    </rPh>
    <rPh sb="14" eb="17">
      <t>コウムイン</t>
    </rPh>
    <rPh sb="18" eb="21">
      <t>カンレイチ</t>
    </rPh>
    <rPh sb="21" eb="23">
      <t>テアテ</t>
    </rPh>
    <rPh sb="24" eb="25">
      <t>カン</t>
    </rPh>
    <rPh sb="27" eb="29">
      <t>ホウリツ</t>
    </rPh>
    <rPh sb="30" eb="32">
      <t>ショウワ</t>
    </rPh>
    <rPh sb="34" eb="35">
      <t>ネン</t>
    </rPh>
    <rPh sb="35" eb="37">
      <t>ホウリツ</t>
    </rPh>
    <rPh sb="37" eb="38">
      <t>ダイ</t>
    </rPh>
    <rPh sb="41" eb="42">
      <t>ゴウ</t>
    </rPh>
    <rPh sb="56" eb="57">
      <t>ダイ</t>
    </rPh>
    <rPh sb="58" eb="59">
      <t>ジョウ</t>
    </rPh>
    <rPh sb="60" eb="61">
      <t>ゴウ</t>
    </rPh>
    <rPh sb="61" eb="62">
      <t>オヨ</t>
    </rPh>
    <rPh sb="63" eb="64">
      <t>ダイ</t>
    </rPh>
    <rPh sb="65" eb="66">
      <t>ゴウ</t>
    </rPh>
    <rPh sb="67" eb="68">
      <t>カカ</t>
    </rPh>
    <rPh sb="70" eb="72">
      <t>チイキ</t>
    </rPh>
    <rPh sb="76" eb="77">
      <t>タ</t>
    </rPh>
    <rPh sb="77" eb="78">
      <t>チ</t>
    </rPh>
    <rPh sb="78" eb="79">
      <t>イキ</t>
    </rPh>
    <rPh sb="86" eb="88">
      <t>キュウチ</t>
    </rPh>
    <rPh sb="91" eb="93">
      <t>キュウチ</t>
    </rPh>
    <rPh sb="93" eb="95">
      <t>イガイ</t>
    </rPh>
    <rPh sb="96" eb="98">
      <t>チイキ</t>
    </rPh>
    <phoneticPr fontId="6"/>
  </si>
  <si>
    <t>※活動火山対策特別措置法の規定に基づく降灰防除地域</t>
    <rPh sb="1" eb="3">
      <t>カツドウ</t>
    </rPh>
    <rPh sb="3" eb="5">
      <t>カザン</t>
    </rPh>
    <rPh sb="5" eb="7">
      <t>タイサク</t>
    </rPh>
    <rPh sb="7" eb="9">
      <t>トクベツ</t>
    </rPh>
    <rPh sb="9" eb="12">
      <t>ソチホウ</t>
    </rPh>
    <rPh sb="13" eb="15">
      <t>キテイ</t>
    </rPh>
    <rPh sb="16" eb="17">
      <t>モト</t>
    </rPh>
    <rPh sb="19" eb="21">
      <t>コウハイ</t>
    </rPh>
    <rPh sb="21" eb="23">
      <t>ボウジョ</t>
    </rPh>
    <rPh sb="23" eb="25">
      <t>チイキ</t>
    </rPh>
    <phoneticPr fontId="6"/>
  </si>
  <si>
    <t>　（５）除雪費加算</t>
    <rPh sb="4" eb="6">
      <t>ジョセツ</t>
    </rPh>
    <rPh sb="6" eb="7">
      <t>ヒ</t>
    </rPh>
    <rPh sb="7" eb="9">
      <t>カサン</t>
    </rPh>
    <phoneticPr fontId="6"/>
  </si>
  <si>
    <t>※豪雪地帯対策特別措置法第２条第２項の規定に基づく地域</t>
    <rPh sb="1" eb="3">
      <t>ゴウセツ</t>
    </rPh>
    <rPh sb="3" eb="5">
      <t>チタイ</t>
    </rPh>
    <rPh sb="5" eb="7">
      <t>タイサク</t>
    </rPh>
    <rPh sb="7" eb="9">
      <t>トクベツ</t>
    </rPh>
    <rPh sb="9" eb="12">
      <t>ソチホウ</t>
    </rPh>
    <rPh sb="12" eb="13">
      <t>ダイ</t>
    </rPh>
    <rPh sb="14" eb="15">
      <t>ジョウ</t>
    </rPh>
    <rPh sb="15" eb="16">
      <t>ダイ</t>
    </rPh>
    <rPh sb="17" eb="18">
      <t>コウ</t>
    </rPh>
    <rPh sb="19" eb="21">
      <t>キテイ</t>
    </rPh>
    <rPh sb="22" eb="23">
      <t>モト</t>
    </rPh>
    <rPh sb="25" eb="27">
      <t>チイキ</t>
    </rPh>
    <phoneticPr fontId="6"/>
  </si>
  <si>
    <t>　高齢者等の雇用の促進を図るため、これらの者を活用して児童の処遇の向上を図る場合は、</t>
    <rPh sb="1" eb="4">
      <t>コウレイシャ</t>
    </rPh>
    <rPh sb="4" eb="5">
      <t>トウ</t>
    </rPh>
    <rPh sb="6" eb="8">
      <t>コヨウ</t>
    </rPh>
    <rPh sb="9" eb="11">
      <t>ソクシン</t>
    </rPh>
    <rPh sb="12" eb="13">
      <t>ハカ</t>
    </rPh>
    <rPh sb="21" eb="22">
      <t>モノ</t>
    </rPh>
    <rPh sb="23" eb="25">
      <t>カツヨウ</t>
    </rPh>
    <rPh sb="27" eb="29">
      <t>ジドウ</t>
    </rPh>
    <rPh sb="30" eb="32">
      <t>ショグウ</t>
    </rPh>
    <rPh sb="33" eb="35">
      <t>コウジョウ</t>
    </rPh>
    <rPh sb="36" eb="37">
      <t>ハカ</t>
    </rPh>
    <rPh sb="38" eb="40">
      <t>バアイ</t>
    </rPh>
    <phoneticPr fontId="6"/>
  </si>
  <si>
    <t>　</t>
    <phoneticPr fontId="6"/>
  </si>
  <si>
    <t>　職員等の防災教育や、災害発生時の安全かつ迅速な避難誘導体制を充実する等、施設の総合</t>
    <rPh sb="1" eb="3">
      <t>ショクイン</t>
    </rPh>
    <rPh sb="3" eb="4">
      <t>トウ</t>
    </rPh>
    <rPh sb="5" eb="7">
      <t>ボウサイ</t>
    </rPh>
    <rPh sb="7" eb="9">
      <t>キョウイク</t>
    </rPh>
    <rPh sb="11" eb="13">
      <t>サイガイ</t>
    </rPh>
    <rPh sb="13" eb="16">
      <t>ハッセイジ</t>
    </rPh>
    <rPh sb="17" eb="19">
      <t>アンゼン</t>
    </rPh>
    <rPh sb="21" eb="23">
      <t>ジンソク</t>
    </rPh>
    <rPh sb="24" eb="26">
      <t>ヒナン</t>
    </rPh>
    <rPh sb="26" eb="28">
      <t>ユウドウ</t>
    </rPh>
    <rPh sb="28" eb="30">
      <t>タイセイ</t>
    </rPh>
    <rPh sb="31" eb="33">
      <t>ジュウジツ</t>
    </rPh>
    <rPh sb="35" eb="36">
      <t>トウ</t>
    </rPh>
    <rPh sb="37" eb="39">
      <t>シセツ</t>
    </rPh>
    <rPh sb="40" eb="42">
      <t>ソウゴウ</t>
    </rPh>
    <phoneticPr fontId="6"/>
  </si>
  <si>
    <t>的な防災対策の充実強化等を行う施設の場合は「あり」を選択</t>
    <phoneticPr fontId="6"/>
  </si>
  <si>
    <t>　小学校との接続を見通した活動を行う場合は「あり」を選択</t>
    <rPh sb="1" eb="4">
      <t>ショウガッコウ</t>
    </rPh>
    <rPh sb="6" eb="8">
      <t>セツゾク</t>
    </rPh>
    <rPh sb="9" eb="11">
      <t>ミトオ</t>
    </rPh>
    <rPh sb="13" eb="15">
      <t>カツドウ</t>
    </rPh>
    <rPh sb="16" eb="17">
      <t>オコナ</t>
    </rPh>
    <rPh sb="18" eb="20">
      <t>バアイ</t>
    </rPh>
    <rPh sb="26" eb="28">
      <t>センタク</t>
    </rPh>
    <phoneticPr fontId="6"/>
  </si>
  <si>
    <t>○入力方法</t>
    <rPh sb="1" eb="3">
      <t>ニュウリョク</t>
    </rPh>
    <rPh sb="3" eb="5">
      <t>ホウホウ</t>
    </rPh>
    <phoneticPr fontId="6"/>
  </si>
  <si>
    <t>・青色のセルは直接数字を入力（０以上の整数）</t>
    <rPh sb="1" eb="3">
      <t>アオイロ</t>
    </rPh>
    <rPh sb="7" eb="9">
      <t>チョクセツ</t>
    </rPh>
    <rPh sb="9" eb="11">
      <t>スウジ</t>
    </rPh>
    <rPh sb="12" eb="14">
      <t>ニュウリョク</t>
    </rPh>
    <rPh sb="16" eb="18">
      <t>イジョウ</t>
    </rPh>
    <rPh sb="19" eb="21">
      <t>セイスウ</t>
    </rPh>
    <phoneticPr fontId="6"/>
  </si>
  <si>
    <t>数字を入力</t>
    <rPh sb="0" eb="2">
      <t>スウジ</t>
    </rPh>
    <rPh sb="3" eb="5">
      <t>ニュウリョク</t>
    </rPh>
    <phoneticPr fontId="6"/>
  </si>
  <si>
    <t>　（６）降灰除去費加算</t>
    <rPh sb="4" eb="6">
      <t>コウハイ</t>
    </rPh>
    <rPh sb="6" eb="9">
      <t>ジョキョヒ</t>
    </rPh>
    <rPh sb="9" eb="11">
      <t>カサン</t>
    </rPh>
    <phoneticPr fontId="6"/>
  </si>
  <si>
    <t>　（９）小学校接続加算</t>
    <rPh sb="4" eb="7">
      <t>ショウガッコウ</t>
    </rPh>
    <rPh sb="7" eb="11">
      <t>セツゾクカサン</t>
    </rPh>
    <phoneticPr fontId="6"/>
  </si>
  <si>
    <t>　（10）栄養管理加算</t>
    <rPh sb="5" eb="7">
      <t>エイヨウ</t>
    </rPh>
    <rPh sb="7" eb="9">
      <t>カンリ</t>
    </rPh>
    <rPh sb="9" eb="11">
      <t>カサン</t>
    </rPh>
    <phoneticPr fontId="6"/>
  </si>
  <si>
    <t>　（11）第三者評価受審加算</t>
    <rPh sb="5" eb="8">
      <t>ダイサンシャ</t>
    </rPh>
    <rPh sb="8" eb="10">
      <t>ヒョウカ</t>
    </rPh>
    <rPh sb="10" eb="12">
      <t>ジュシン</t>
    </rPh>
    <rPh sb="12" eb="14">
      <t>カサン</t>
    </rPh>
    <phoneticPr fontId="6"/>
  </si>
  <si>
    <t>保育所の公定価格試算</t>
    <rPh sb="0" eb="3">
      <t>ホイクショ</t>
    </rPh>
    <rPh sb="4" eb="6">
      <t>コウテイ</t>
    </rPh>
    <rPh sb="6" eb="8">
      <t>カカク</t>
    </rPh>
    <rPh sb="8" eb="10">
      <t>シサン</t>
    </rPh>
    <phoneticPr fontId="6"/>
  </si>
  <si>
    <t>　職員の平均勤続年数・経験年数やキャリアアップの取り組みに応じた加算率を入力</t>
    <rPh sb="1" eb="3">
      <t>ショクイン</t>
    </rPh>
    <rPh sb="4" eb="6">
      <t>ヘイキン</t>
    </rPh>
    <rPh sb="6" eb="8">
      <t>キンゾク</t>
    </rPh>
    <rPh sb="8" eb="10">
      <t>ネンスウ</t>
    </rPh>
    <rPh sb="11" eb="13">
      <t>ケイケン</t>
    </rPh>
    <rPh sb="13" eb="15">
      <t>ネンスウ</t>
    </rPh>
    <rPh sb="24" eb="25">
      <t>ト</t>
    </rPh>
    <rPh sb="26" eb="27">
      <t>ク</t>
    </rPh>
    <rPh sb="29" eb="30">
      <t>オウ</t>
    </rPh>
    <rPh sb="32" eb="34">
      <t>カサン</t>
    </rPh>
    <rPh sb="34" eb="35">
      <t>リツ</t>
    </rPh>
    <rPh sb="36" eb="38">
      <t>ニュウリョク</t>
    </rPh>
    <phoneticPr fontId="6"/>
  </si>
  <si>
    <t>　障害児を受け入れている施設で、地域住民等の子どもの療育支援に取り組む場合は、Ａ・Ｂ</t>
    <rPh sb="1" eb="3">
      <t>ショウガイ</t>
    </rPh>
    <rPh sb="3" eb="4">
      <t>ジ</t>
    </rPh>
    <rPh sb="5" eb="6">
      <t>ウ</t>
    </rPh>
    <rPh sb="7" eb="8">
      <t>イ</t>
    </rPh>
    <rPh sb="12" eb="14">
      <t>シセツ</t>
    </rPh>
    <rPh sb="16" eb="18">
      <t>チイキ</t>
    </rPh>
    <rPh sb="18" eb="20">
      <t>ジュウミン</t>
    </rPh>
    <rPh sb="20" eb="21">
      <t>トウ</t>
    </rPh>
    <rPh sb="22" eb="23">
      <t>コ</t>
    </rPh>
    <rPh sb="26" eb="28">
      <t>リョウイク</t>
    </rPh>
    <rPh sb="28" eb="30">
      <t>シエン</t>
    </rPh>
    <phoneticPr fontId="6"/>
  </si>
  <si>
    <t>いずれか該当する区分のセルから「あり」を選択</t>
    <phoneticPr fontId="6"/>
  </si>
  <si>
    <t>※（１）の主任保育士専任加算が「あり」の場合のみ加算</t>
    <rPh sb="5" eb="7">
      <t>シュニン</t>
    </rPh>
    <rPh sb="7" eb="10">
      <t>ホイクシ</t>
    </rPh>
    <rPh sb="10" eb="12">
      <t>センニン</t>
    </rPh>
    <rPh sb="12" eb="14">
      <t>カサン</t>
    </rPh>
    <rPh sb="20" eb="22">
      <t>バアイ</t>
    </rPh>
    <rPh sb="24" eb="26">
      <t>カサン</t>
    </rPh>
    <phoneticPr fontId="6"/>
  </si>
  <si>
    <t>なし</t>
    <phoneticPr fontId="6"/>
  </si>
  <si>
    <t>高齢者等の年間総雇用時間数の該当するものを選択</t>
    <rPh sb="14" eb="16">
      <t>ガイトウ</t>
    </rPh>
    <phoneticPr fontId="6"/>
  </si>
  <si>
    <t>　第三者評価を受審する場合は「あり」を選択</t>
    <rPh sb="1" eb="4">
      <t>ダイサンシャ</t>
    </rPh>
    <rPh sb="4" eb="6">
      <t>ヒョウカ</t>
    </rPh>
    <rPh sb="7" eb="9">
      <t>ジュシン</t>
    </rPh>
    <rPh sb="11" eb="13">
      <t>バアイ</t>
    </rPh>
    <rPh sb="19" eb="21">
      <t>センタク</t>
    </rPh>
    <phoneticPr fontId="6"/>
  </si>
  <si>
    <t>＊１　以下の事業等のうち、複数を実施している場合に、費用を加算</t>
    <rPh sb="3" eb="5">
      <t>イカ</t>
    </rPh>
    <rPh sb="6" eb="8">
      <t>ジギョウ</t>
    </rPh>
    <rPh sb="8" eb="9">
      <t>トウ</t>
    </rPh>
    <rPh sb="13" eb="15">
      <t>フクスウ</t>
    </rPh>
    <rPh sb="16" eb="18">
      <t>ジッシ</t>
    </rPh>
    <rPh sb="22" eb="24">
      <t>バアイ</t>
    </rPh>
    <rPh sb="26" eb="28">
      <t>ヒヨウ</t>
    </rPh>
    <rPh sb="29" eb="31">
      <t>カサン</t>
    </rPh>
    <phoneticPr fontId="6"/>
  </si>
  <si>
    <t>＊２　以下の事業等のうち、いずれかを実施している場合に、費用を加算</t>
    <rPh sb="3" eb="5">
      <t>イカ</t>
    </rPh>
    <rPh sb="6" eb="8">
      <t>ジギョウ</t>
    </rPh>
    <rPh sb="8" eb="9">
      <t>トウ</t>
    </rPh>
    <rPh sb="18" eb="20">
      <t>ジッシ</t>
    </rPh>
    <rPh sb="24" eb="26">
      <t>バアイ</t>
    </rPh>
    <rPh sb="28" eb="30">
      <t>ヒヨウ</t>
    </rPh>
    <rPh sb="31" eb="33">
      <t>カサン</t>
    </rPh>
    <phoneticPr fontId="6"/>
  </si>
  <si>
    <t>　（延長保育事業、一時預かり事業、病児・病後児保育事業、乳児が３人以上入所又は障害児受入施設）</t>
    <rPh sb="2" eb="4">
      <t>エンチョウ</t>
    </rPh>
    <rPh sb="4" eb="6">
      <t>ホイク</t>
    </rPh>
    <rPh sb="6" eb="8">
      <t>ジギョウ</t>
    </rPh>
    <rPh sb="9" eb="11">
      <t>イチジ</t>
    </rPh>
    <rPh sb="11" eb="12">
      <t>アズ</t>
    </rPh>
    <rPh sb="14" eb="16">
      <t>ジギョウ</t>
    </rPh>
    <rPh sb="17" eb="19">
      <t>ビョウジ</t>
    </rPh>
    <rPh sb="20" eb="23">
      <t>ビョウゴジ</t>
    </rPh>
    <rPh sb="23" eb="25">
      <t>ホイク</t>
    </rPh>
    <rPh sb="25" eb="27">
      <t>ジギョウ</t>
    </rPh>
    <rPh sb="28" eb="30">
      <t>ニュウジ</t>
    </rPh>
    <rPh sb="32" eb="33">
      <t>ニン</t>
    </rPh>
    <rPh sb="33" eb="35">
      <t>イジョウ</t>
    </rPh>
    <rPh sb="35" eb="37">
      <t>ニュウショ</t>
    </rPh>
    <rPh sb="37" eb="38">
      <t>マタ</t>
    </rPh>
    <rPh sb="39" eb="42">
      <t>ショウガイジ</t>
    </rPh>
    <rPh sb="42" eb="44">
      <t>ウケイレ</t>
    </rPh>
    <rPh sb="44" eb="46">
      <t>シセツ</t>
    </rPh>
    <phoneticPr fontId="6"/>
  </si>
  <si>
    <t>⇒</t>
    <phoneticPr fontId="6"/>
  </si>
  <si>
    <t>年間運営費額</t>
    <rPh sb="0" eb="2">
      <t>ネンカン</t>
    </rPh>
    <rPh sb="2" eb="5">
      <t>ウンエイヒ</t>
    </rPh>
    <rPh sb="5" eb="6">
      <t>ガク</t>
    </rPh>
    <phoneticPr fontId="6"/>
  </si>
  <si>
    <t>＝</t>
    <phoneticPr fontId="6"/>
  </si>
  <si>
    <t>本園の定員</t>
    <rPh sb="0" eb="2">
      <t>ホンエン</t>
    </rPh>
    <rPh sb="3" eb="5">
      <t>テイイン</t>
    </rPh>
    <phoneticPr fontId="6"/>
  </si>
  <si>
    <t>分園の定員</t>
    <rPh sb="0" eb="2">
      <t>ブンエン</t>
    </rPh>
    <rPh sb="3" eb="5">
      <t>テイイン</t>
    </rPh>
    <phoneticPr fontId="6"/>
  </si>
  <si>
    <t>本園の入所児童数</t>
    <rPh sb="0" eb="2">
      <t>ホンエン</t>
    </rPh>
    <rPh sb="3" eb="5">
      <t>ニュウショ</t>
    </rPh>
    <rPh sb="5" eb="8">
      <t>ジドウスウ</t>
    </rPh>
    <phoneticPr fontId="6"/>
  </si>
  <si>
    <t>分園の入所児童数</t>
    <rPh sb="0" eb="2">
      <t>ブンエン</t>
    </rPh>
    <rPh sb="3" eb="5">
      <t>ニュウショ</t>
    </rPh>
    <rPh sb="5" eb="8">
      <t>ジドウスウ</t>
    </rPh>
    <phoneticPr fontId="6"/>
  </si>
  <si>
    <t>※　年度の初日の前日における満年齢</t>
    <phoneticPr fontId="6"/>
  </si>
  <si>
    <t>　（分園がない場合は本園の入所児童数欄のみ入力）</t>
    <phoneticPr fontId="6"/>
  </si>
  <si>
    <t>　（２）分園を設置している場合は「あり」を選択</t>
    <rPh sb="4" eb="6">
      <t>ブンエン</t>
    </rPh>
    <rPh sb="7" eb="9">
      <t>セッチ</t>
    </rPh>
    <rPh sb="13" eb="15">
      <t>バアイ</t>
    </rPh>
    <rPh sb="21" eb="23">
      <t>センタク</t>
    </rPh>
    <phoneticPr fontId="6"/>
  </si>
  <si>
    <t>　（４）1ヶ月当たりの入所児童数を年齢別・保育必要量区分別に入力</t>
    <rPh sb="4" eb="7">
      <t>イッカゲツ</t>
    </rPh>
    <rPh sb="7" eb="8">
      <t>ア</t>
    </rPh>
    <rPh sb="11" eb="13">
      <t>ニュウショ</t>
    </rPh>
    <rPh sb="13" eb="16">
      <t>ジドウスウ</t>
    </rPh>
    <rPh sb="29" eb="30">
      <t>クベツ</t>
    </rPh>
    <rPh sb="30" eb="32">
      <t>ニュウリョク</t>
    </rPh>
    <phoneticPr fontId="6"/>
  </si>
  <si>
    <t>　（３）施設の定員数を入力</t>
    <rPh sb="4" eb="6">
      <t>シセツ</t>
    </rPh>
    <rPh sb="7" eb="10">
      <t>テイインスウ</t>
    </rPh>
    <rPh sb="8" eb="9">
      <t>セッテイ</t>
    </rPh>
    <rPh sb="11" eb="13">
      <t>ニュウリョク</t>
    </rPh>
    <phoneticPr fontId="6"/>
  </si>
  <si>
    <t>※分園がない場合は本園の定員欄のみ入力</t>
    <phoneticPr fontId="6"/>
  </si>
  <si>
    <t>・赤色のセルはドロップダウンリストから該当する選択肢を選ぶ</t>
    <rPh sb="1" eb="3">
      <t>アカイロ</t>
    </rPh>
    <rPh sb="19" eb="21">
      <t>ガイトウ</t>
    </rPh>
    <rPh sb="23" eb="26">
      <t>センタクシ</t>
    </rPh>
    <rPh sb="27" eb="28">
      <t>エラ</t>
    </rPh>
    <phoneticPr fontId="6"/>
  </si>
  <si>
    <t>（4区分(a～d)×2区分(標準・都市部)）を選択</t>
    <phoneticPr fontId="6"/>
  </si>
  <si>
    <t>　　　　　　　　　　　　　　　　　　　　　　　　　　　　　　　　　　　　　　　　　　　　　　　　　　　　　　　　　　　　　　　　　　　　　　　　　　　　　　　　　　　　　　　　　　　　　　　　　　　　　　　　　　　　　　　　　　　　　　　　　　　　　　　　　　　　　　　　　　　　　　　　　　　　　　　　　　　　　　　　　　　　　　　　　　　　　　　　　　　　　　　　　　　　　　　　　　　　　　　　　　　　　　　　　　　　　　　　　　　　　　　　　　　　　　　　</t>
    <phoneticPr fontId="6"/>
  </si>
  <si>
    <t>←自動計算</t>
    <rPh sb="1" eb="5">
      <t>ジドウケイサン</t>
    </rPh>
    <phoneticPr fontId="6"/>
  </si>
  <si>
    <t>○配置計算</t>
    <rPh sb="1" eb="3">
      <t>ハイチ</t>
    </rPh>
    <rPh sb="3" eb="5">
      <t>ケイサン</t>
    </rPh>
    <phoneticPr fontId="6"/>
  </si>
  <si>
    <t>基本配置数</t>
    <rPh sb="0" eb="4">
      <t>キホンハイチ</t>
    </rPh>
    <rPh sb="4" eb="5">
      <t>スウ</t>
    </rPh>
    <phoneticPr fontId="6"/>
  </si>
  <si>
    <t>（常勤）休けい保育士数</t>
    <phoneticPr fontId="6"/>
  </si>
  <si>
    <t>３歳児加算ありの場合</t>
    <rPh sb="1" eb="3">
      <t>サイジ</t>
    </rPh>
    <rPh sb="3" eb="5">
      <t>カサン</t>
    </rPh>
    <rPh sb="8" eb="10">
      <t>バアイ</t>
    </rPh>
    <phoneticPr fontId="6"/>
  </si>
  <si>
    <t>↓３歳児加算フラグ</t>
    <rPh sb="2" eb="3">
      <t>サイ</t>
    </rPh>
    <rPh sb="3" eb="4">
      <t>ジ</t>
    </rPh>
    <rPh sb="4" eb="6">
      <t>カサン</t>
    </rPh>
    <phoneticPr fontId="6"/>
  </si>
  <si>
    <t>－</t>
  </si>
  <si>
    <t>　３歳児の配置基準を１５：１により実施する場合は「あり」</t>
    <rPh sb="2" eb="4">
      <t>サイジ</t>
    </rPh>
    <rPh sb="5" eb="7">
      <t>ハイチ</t>
    </rPh>
    <rPh sb="7" eb="9">
      <t>キジュン</t>
    </rPh>
    <rPh sb="17" eb="19">
      <t>ジッシ</t>
    </rPh>
    <rPh sb="21" eb="23">
      <t>バアイ</t>
    </rPh>
    <phoneticPr fontId="6"/>
  </si>
  <si>
    <t>※　保育標準時間認定・保育短時間認定の区分は、現在の施設利用者の状況を踏まえ入力する。</t>
    <rPh sb="8" eb="10">
      <t>ニンテイ</t>
    </rPh>
    <rPh sb="16" eb="18">
      <t>ニンテイ</t>
    </rPh>
    <phoneticPr fontId="6"/>
  </si>
  <si>
    <t>15/100地域</t>
    <rPh sb="6" eb="8">
      <t>チイキ</t>
    </rPh>
    <phoneticPr fontId="6"/>
  </si>
  <si>
    <t>加算率入力表</t>
    <rPh sb="0" eb="3">
      <t>カサンリツ</t>
    </rPh>
    <rPh sb="3" eb="5">
      <t>ニュウリョク</t>
    </rPh>
    <rPh sb="5" eb="6">
      <t>ヒョウ</t>
    </rPh>
    <phoneticPr fontId="6"/>
  </si>
  <si>
    <t>基礎分</t>
    <rPh sb="0" eb="2">
      <t>キソ</t>
    </rPh>
    <rPh sb="2" eb="3">
      <t>ブン</t>
    </rPh>
    <phoneticPr fontId="6"/>
  </si>
  <si>
    <t>職員1人当たりの
平均勤続年数</t>
    <rPh sb="0" eb="2">
      <t>ショクイン</t>
    </rPh>
    <rPh sb="3" eb="4">
      <t>ニン</t>
    </rPh>
    <rPh sb="4" eb="5">
      <t>ア</t>
    </rPh>
    <rPh sb="9" eb="11">
      <t>ヘイキン</t>
    </rPh>
    <rPh sb="11" eb="13">
      <t>キンゾク</t>
    </rPh>
    <rPh sb="13" eb="15">
      <t>ネンスウ</t>
    </rPh>
    <phoneticPr fontId="6"/>
  </si>
  <si>
    <t>処遇改善</t>
    <rPh sb="0" eb="2">
      <t>ショグウ</t>
    </rPh>
    <rPh sb="2" eb="4">
      <t>カイゼン</t>
    </rPh>
    <phoneticPr fontId="6"/>
  </si>
  <si>
    <t>11年以上</t>
    <rPh sb="2" eb="3">
      <t>ネン</t>
    </rPh>
    <rPh sb="3" eb="5">
      <t>イジョウ</t>
    </rPh>
    <phoneticPr fontId="6"/>
  </si>
  <si>
    <t>10年以上11年未満</t>
    <rPh sb="2" eb="3">
      <t>ネン</t>
    </rPh>
    <rPh sb="3" eb="5">
      <t>イジョウ</t>
    </rPh>
    <rPh sb="7" eb="8">
      <t>ネン</t>
    </rPh>
    <rPh sb="8" eb="10">
      <t>ミマン</t>
    </rPh>
    <phoneticPr fontId="6"/>
  </si>
  <si>
    <t xml:space="preserve"> 9年以上10年未満</t>
    <rPh sb="2" eb="3">
      <t>ネン</t>
    </rPh>
    <rPh sb="3" eb="5">
      <t>イジョウ</t>
    </rPh>
    <rPh sb="7" eb="8">
      <t>ネン</t>
    </rPh>
    <rPh sb="8" eb="10">
      <t>ミマン</t>
    </rPh>
    <phoneticPr fontId="6"/>
  </si>
  <si>
    <t xml:space="preserve"> 8年以上 9年未満</t>
    <rPh sb="2" eb="3">
      <t>ネン</t>
    </rPh>
    <rPh sb="3" eb="5">
      <t>イジョウ</t>
    </rPh>
    <rPh sb="7" eb="8">
      <t>ネン</t>
    </rPh>
    <rPh sb="8" eb="10">
      <t>ミマン</t>
    </rPh>
    <phoneticPr fontId="6"/>
  </si>
  <si>
    <t xml:space="preserve"> 7年以上 8年未満</t>
    <rPh sb="2" eb="3">
      <t>ネン</t>
    </rPh>
    <rPh sb="3" eb="5">
      <t>イジョウ</t>
    </rPh>
    <rPh sb="7" eb="8">
      <t>ネン</t>
    </rPh>
    <rPh sb="8" eb="10">
      <t>ミマン</t>
    </rPh>
    <phoneticPr fontId="6"/>
  </si>
  <si>
    <t xml:space="preserve"> 6年以上 7年未満</t>
    <rPh sb="2" eb="3">
      <t>ネン</t>
    </rPh>
    <rPh sb="3" eb="5">
      <t>イジョウ</t>
    </rPh>
    <rPh sb="7" eb="8">
      <t>ネン</t>
    </rPh>
    <rPh sb="8" eb="10">
      <t>ミマン</t>
    </rPh>
    <phoneticPr fontId="6"/>
  </si>
  <si>
    <t xml:space="preserve"> 5年以上 6年未満</t>
    <rPh sb="2" eb="3">
      <t>ネン</t>
    </rPh>
    <rPh sb="3" eb="5">
      <t>イジョウ</t>
    </rPh>
    <rPh sb="7" eb="8">
      <t>ネン</t>
    </rPh>
    <rPh sb="8" eb="10">
      <t>ミマン</t>
    </rPh>
    <phoneticPr fontId="6"/>
  </si>
  <si>
    <t xml:space="preserve"> 4年以上 5年未満</t>
    <rPh sb="2" eb="3">
      <t>ネン</t>
    </rPh>
    <rPh sb="3" eb="5">
      <t>イジョウ</t>
    </rPh>
    <rPh sb="7" eb="8">
      <t>ネン</t>
    </rPh>
    <rPh sb="8" eb="10">
      <t>ミマン</t>
    </rPh>
    <phoneticPr fontId="6"/>
  </si>
  <si>
    <t xml:space="preserve"> 3年以上 4年未満</t>
    <rPh sb="2" eb="3">
      <t>ネン</t>
    </rPh>
    <rPh sb="3" eb="5">
      <t>イジョウ</t>
    </rPh>
    <rPh sb="7" eb="8">
      <t>ネン</t>
    </rPh>
    <rPh sb="8" eb="10">
      <t>ミマン</t>
    </rPh>
    <phoneticPr fontId="6"/>
  </si>
  <si>
    <t xml:space="preserve"> 2年以上 3年未満</t>
    <rPh sb="2" eb="3">
      <t>ネン</t>
    </rPh>
    <rPh sb="3" eb="5">
      <t>イジョウ</t>
    </rPh>
    <rPh sb="7" eb="8">
      <t>ネン</t>
    </rPh>
    <rPh sb="8" eb="10">
      <t>ミマン</t>
    </rPh>
    <phoneticPr fontId="6"/>
  </si>
  <si>
    <t xml:space="preserve"> 1年以上 2年未満</t>
    <rPh sb="2" eb="3">
      <t>ネン</t>
    </rPh>
    <rPh sb="3" eb="5">
      <t>イジョウ</t>
    </rPh>
    <rPh sb="7" eb="8">
      <t>ネン</t>
    </rPh>
    <rPh sb="8" eb="10">
      <t>ミマン</t>
    </rPh>
    <phoneticPr fontId="6"/>
  </si>
  <si>
    <t xml:space="preserve"> 1年未満</t>
    <rPh sb="2" eb="3">
      <t>ネン</t>
    </rPh>
    <rPh sb="3" eb="5">
      <t>ミマン</t>
    </rPh>
    <phoneticPr fontId="6"/>
  </si>
  <si>
    <t>基礎分</t>
    <rPh sb="0" eb="2">
      <t>キソ</t>
    </rPh>
    <rPh sb="2" eb="3">
      <t>ブン</t>
    </rPh>
    <phoneticPr fontId="6"/>
  </si>
  <si>
    <t>賃金改善要件分</t>
    <rPh sb="0" eb="2">
      <t>チンギン</t>
    </rPh>
    <rPh sb="2" eb="4">
      <t>カイゼン</t>
    </rPh>
    <rPh sb="4" eb="6">
      <t>ヨウケン</t>
    </rPh>
    <rPh sb="6" eb="7">
      <t>ブン</t>
    </rPh>
    <phoneticPr fontId="6"/>
  </si>
  <si>
    <t>うちキャリア
パス要件分</t>
    <rPh sb="9" eb="11">
      <t>ヨウケン</t>
    </rPh>
    <rPh sb="11" eb="12">
      <t>ブン</t>
    </rPh>
    <phoneticPr fontId="6"/>
  </si>
  <si>
    <t>キャリアパス要件分</t>
    <rPh sb="6" eb="8">
      <t>ヨウケン</t>
    </rPh>
    <rPh sb="8" eb="9">
      <t>ブン</t>
    </rPh>
    <phoneticPr fontId="6"/>
  </si>
  <si>
    <t>加算率の区分</t>
    <rPh sb="0" eb="3">
      <t>カサンリツ</t>
    </rPh>
    <rPh sb="4" eb="6">
      <t>クブン</t>
    </rPh>
    <phoneticPr fontId="6"/>
  </si>
  <si>
    <t>合計
加算率</t>
    <rPh sb="0" eb="2">
      <t>ゴウケイ</t>
    </rPh>
    <rPh sb="3" eb="6">
      <t>カサンリツ</t>
    </rPh>
    <phoneticPr fontId="6"/>
  </si>
  <si>
    <t>賃金改善
要件分</t>
    <rPh sb="0" eb="2">
      <t>チンギン</t>
    </rPh>
    <rPh sb="2" eb="4">
      <t>カイゼン</t>
    </rPh>
    <rPh sb="5" eb="7">
      <t>ヨウケン</t>
    </rPh>
    <rPh sb="7" eb="8">
      <t>ブン</t>
    </rPh>
    <phoneticPr fontId="6"/>
  </si>
  <si>
    <t>※地域の区分は留意事項通知を参照下さい。</t>
    <rPh sb="1" eb="3">
      <t>チイキ</t>
    </rPh>
    <rPh sb="4" eb="6">
      <t>クブン</t>
    </rPh>
    <rPh sb="7" eb="9">
      <t>リュウイ</t>
    </rPh>
    <rPh sb="9" eb="11">
      <t>ジコウ</t>
    </rPh>
    <rPh sb="11" eb="13">
      <t>ツウチ</t>
    </rPh>
    <rPh sb="14" eb="16">
      <t>サンショウ</t>
    </rPh>
    <rPh sb="16" eb="17">
      <t>クダ</t>
    </rPh>
    <phoneticPr fontId="6"/>
  </si>
  <si>
    <t>　配置基準とは別途、保育士を１人加配し、主任保育士を保育計画の立案や保護者からの育児相談、地域の子育て支援活動に専任させる場合は「あり」を選択</t>
    <rPh sb="1" eb="3">
      <t>ハイチ</t>
    </rPh>
    <rPh sb="3" eb="5">
      <t>キジュン</t>
    </rPh>
    <rPh sb="7" eb="9">
      <t>ベット</t>
    </rPh>
    <rPh sb="10" eb="13">
      <t>ホイクシ</t>
    </rPh>
    <rPh sb="15" eb="16">
      <t>ニン</t>
    </rPh>
    <rPh sb="16" eb="18">
      <t>カハイ</t>
    </rPh>
    <rPh sb="20" eb="22">
      <t>シュニン</t>
    </rPh>
    <rPh sb="22" eb="25">
      <t>ホイクシ</t>
    </rPh>
    <rPh sb="26" eb="28">
      <t>ホイク</t>
    </rPh>
    <rPh sb="28" eb="30">
      <t>ケイカク</t>
    </rPh>
    <rPh sb="31" eb="33">
      <t>リツアン</t>
    </rPh>
    <rPh sb="34" eb="37">
      <t>ホゴシャ</t>
    </rPh>
    <rPh sb="40" eb="42">
      <t>イクジ</t>
    </rPh>
    <phoneticPr fontId="6"/>
  </si>
  <si>
    <t>試算データ選択</t>
    <rPh sb="0" eb="2">
      <t>シサン</t>
    </rPh>
    <rPh sb="5" eb="7">
      <t>センタク</t>
    </rPh>
    <phoneticPr fontId="6"/>
  </si>
  <si>
    <t>月額運営費額（３月以外）</t>
    <rPh sb="0" eb="2">
      <t>ゲツガク</t>
    </rPh>
    <rPh sb="2" eb="5">
      <t>ウンエイヒ</t>
    </rPh>
    <rPh sb="5" eb="6">
      <t>ガク</t>
    </rPh>
    <rPh sb="8" eb="9">
      <t>ガツ</t>
    </rPh>
    <rPh sb="9" eb="11">
      <t>イガイ</t>
    </rPh>
    <phoneticPr fontId="6"/>
  </si>
  <si>
    <t>月額運営費額（３月）</t>
    <rPh sb="0" eb="2">
      <t>ゲツガク</t>
    </rPh>
    <rPh sb="2" eb="5">
      <t>ウンエイヒ</t>
    </rPh>
    <rPh sb="5" eb="6">
      <t>ガク</t>
    </rPh>
    <rPh sb="8" eb="9">
      <t>ガツ</t>
    </rPh>
    <phoneticPr fontId="6"/>
  </si>
  <si>
    <t>児童１人当たり</t>
    <rPh sb="0" eb="2">
      <t>ジドウ</t>
    </rPh>
    <rPh sb="2" eb="4">
      <t>ヒトリ</t>
    </rPh>
    <rPh sb="4" eb="5">
      <t>ア</t>
    </rPh>
    <phoneticPr fontId="6"/>
  </si>
  <si>
    <t>　（５）施設全体の保育従事者数（常勤換算）を入力</t>
    <rPh sb="4" eb="8">
      <t>シセツゼンタイ</t>
    </rPh>
    <rPh sb="9" eb="11">
      <t>ホイク</t>
    </rPh>
    <rPh sb="11" eb="15">
      <t>ジュウジシャスウ</t>
    </rPh>
    <rPh sb="16" eb="20">
      <t>ジョウキンカンサン</t>
    </rPh>
    <rPh sb="22" eb="24">
      <t>ニュウリョク</t>
    </rPh>
    <phoneticPr fontId="6"/>
  </si>
  <si>
    <t>　連続する過去５年度間常に利用定員を超過しており、かつ、各年度の年間平均在所率が120％以上の状態にある場合は「あり」を選択</t>
    <rPh sb="1" eb="3">
      <t>レンゾク</t>
    </rPh>
    <rPh sb="5" eb="7">
      <t>カコ</t>
    </rPh>
    <rPh sb="8" eb="10">
      <t>ネンド</t>
    </rPh>
    <rPh sb="10" eb="11">
      <t>カン</t>
    </rPh>
    <rPh sb="11" eb="12">
      <t>ツネ</t>
    </rPh>
    <rPh sb="13" eb="15">
      <t>リヨウ</t>
    </rPh>
    <rPh sb="15" eb="17">
      <t>テイイン</t>
    </rPh>
    <rPh sb="18" eb="20">
      <t>チョウカ</t>
    </rPh>
    <rPh sb="28" eb="31">
      <t>カクネンド</t>
    </rPh>
    <rPh sb="32" eb="34">
      <t>ネンカン</t>
    </rPh>
    <rPh sb="34" eb="36">
      <t>ヘイキン</t>
    </rPh>
    <rPh sb="36" eb="38">
      <t>ザイショ</t>
    </rPh>
    <rPh sb="38" eb="39">
      <t>リツ</t>
    </rPh>
    <phoneticPr fontId="6"/>
  </si>
  <si>
    <t>保育標準時間</t>
    <rPh sb="0" eb="6">
      <t>ホイクヒョウジュンジカン</t>
    </rPh>
    <phoneticPr fontId="6"/>
  </si>
  <si>
    <t>保育短時間</t>
    <rPh sb="0" eb="2">
      <t>ホイク</t>
    </rPh>
    <rPh sb="2" eb="3">
      <t>タン</t>
    </rPh>
    <rPh sb="3" eb="5">
      <t>ジカン</t>
    </rPh>
    <phoneticPr fontId="6"/>
  </si>
  <si>
    <t>処遇改善等加算（基礎分）加算率</t>
    <rPh sb="0" eb="2">
      <t>ショグウ</t>
    </rPh>
    <rPh sb="2" eb="4">
      <t>カイゼン</t>
    </rPh>
    <rPh sb="4" eb="7">
      <t>トウカサン</t>
    </rPh>
    <rPh sb="8" eb="10">
      <t>キソ</t>
    </rPh>
    <rPh sb="10" eb="11">
      <t>ブン</t>
    </rPh>
    <rPh sb="12" eb="15">
      <t>カサンリツ</t>
    </rPh>
    <phoneticPr fontId="6"/>
  </si>
  <si>
    <t>処遇改善等加算（全　体）加算率</t>
    <rPh sb="0" eb="2">
      <t>ショグウ</t>
    </rPh>
    <rPh sb="2" eb="4">
      <t>カイゼン</t>
    </rPh>
    <rPh sb="4" eb="7">
      <t>トウカサン</t>
    </rPh>
    <rPh sb="8" eb="9">
      <t>ゼン</t>
    </rPh>
    <rPh sb="10" eb="11">
      <t>カラダ</t>
    </rPh>
    <rPh sb="12" eb="15">
      <t>カサンリツ</t>
    </rPh>
    <phoneticPr fontId="6"/>
  </si>
  <si>
    <t>チーム保育推進加算</t>
    <rPh sb="3" eb="5">
      <t>ホイク</t>
    </rPh>
    <rPh sb="5" eb="7">
      <t>スイシン</t>
    </rPh>
    <rPh sb="7" eb="9">
      <t>カサン</t>
    </rPh>
    <phoneticPr fontId="6"/>
  </si>
  <si>
    <t>○単価</t>
    <rPh sb="1" eb="3">
      <t>タンカ</t>
    </rPh>
    <phoneticPr fontId="6"/>
  </si>
  <si>
    <t>　基本分単価</t>
    <rPh sb="1" eb="4">
      <t>キホンブン</t>
    </rPh>
    <rPh sb="4" eb="6">
      <t>タンカ</t>
    </rPh>
    <phoneticPr fontId="6"/>
  </si>
  <si>
    <t>３歳児配置改善加算</t>
  </si>
  <si>
    <t>休日保育加算</t>
    <rPh sb="0" eb="6">
      <t>キュウジツホイクカサン</t>
    </rPh>
    <phoneticPr fontId="6"/>
  </si>
  <si>
    <t>夜間保育加算</t>
    <rPh sb="0" eb="6">
      <t>ヤカンホイクカサン</t>
    </rPh>
    <phoneticPr fontId="6"/>
  </si>
  <si>
    <t>定員を恒常的に超過する場合</t>
    <phoneticPr fontId="6"/>
  </si>
  <si>
    <t>主任保育士専任加算</t>
    <rPh sb="0" eb="2">
      <t>シュニン</t>
    </rPh>
    <rPh sb="2" eb="5">
      <t>ホイクシ</t>
    </rPh>
    <rPh sb="5" eb="7">
      <t>センニン</t>
    </rPh>
    <rPh sb="7" eb="9">
      <t>カサン</t>
    </rPh>
    <phoneticPr fontId="6"/>
  </si>
  <si>
    <t>療育支援加算</t>
    <phoneticPr fontId="6"/>
  </si>
  <si>
    <t>　Ａ：特別児童扶養手当支給対象児童受入施設</t>
    <phoneticPr fontId="6"/>
  </si>
  <si>
    <t>　Ｂ：それ以外の障害児受入施設</t>
    <phoneticPr fontId="6"/>
  </si>
  <si>
    <t>事務職員雇上費加算</t>
    <rPh sb="0" eb="2">
      <t>ジム</t>
    </rPh>
    <rPh sb="2" eb="4">
      <t>ショクイン</t>
    </rPh>
    <rPh sb="4" eb="5">
      <t>ヤトイ</t>
    </rPh>
    <rPh sb="5" eb="6">
      <t>ア</t>
    </rPh>
    <rPh sb="6" eb="7">
      <t>ヒ</t>
    </rPh>
    <rPh sb="7" eb="9">
      <t>カサン</t>
    </rPh>
    <phoneticPr fontId="6"/>
  </si>
  <si>
    <t>冷暖房費加算</t>
    <phoneticPr fontId="6"/>
  </si>
  <si>
    <t>除雪費加算</t>
    <phoneticPr fontId="6"/>
  </si>
  <si>
    <t>降灰除去費加算</t>
    <phoneticPr fontId="6"/>
  </si>
  <si>
    <t>施設機能強化推進費加算</t>
    <phoneticPr fontId="6"/>
  </si>
  <si>
    <t>小学校接続加算</t>
    <phoneticPr fontId="6"/>
  </si>
  <si>
    <t>栄養管理加算</t>
    <phoneticPr fontId="6"/>
  </si>
  <si>
    <t>第三者評価受審加算</t>
    <phoneticPr fontId="6"/>
  </si>
  <si>
    <t>分園の場合</t>
    <phoneticPr fontId="6"/>
  </si>
  <si>
    <t>保育標準時間</t>
    <phoneticPr fontId="6"/>
  </si>
  <si>
    <t>－</t>
    <phoneticPr fontId="6"/>
  </si>
  <si>
    <t>本園</t>
    <rPh sb="0" eb="2">
      <t>ホンエン</t>
    </rPh>
    <phoneticPr fontId="6"/>
  </si>
  <si>
    <t>分園</t>
    <rPh sb="0" eb="2">
      <t>ブンエン</t>
    </rPh>
    <phoneticPr fontId="6"/>
  </si>
  <si>
    <t>保育標準時間</t>
    <rPh sb="0" eb="2">
      <t>ホイク</t>
    </rPh>
    <rPh sb="2" eb="4">
      <t>ヒョウジュン</t>
    </rPh>
    <rPh sb="4" eb="6">
      <t>ジカン</t>
    </rPh>
    <phoneticPr fontId="6"/>
  </si>
  <si>
    <t>保育短時間</t>
    <rPh sb="0" eb="2">
      <t>ホイク</t>
    </rPh>
    <rPh sb="2" eb="5">
      <t>タンジカン</t>
    </rPh>
    <phoneticPr fontId="6"/>
  </si>
  <si>
    <t>月額（3月以外）</t>
    <rPh sb="0" eb="2">
      <t>ゲツガク</t>
    </rPh>
    <rPh sb="4" eb="5">
      <t>ガツ</t>
    </rPh>
    <rPh sb="5" eb="7">
      <t>イガイ</t>
    </rPh>
    <phoneticPr fontId="6"/>
  </si>
  <si>
    <t>合計</t>
    <rPh sb="0" eb="2">
      <t>ゴウケイ</t>
    </rPh>
    <phoneticPr fontId="6"/>
  </si>
  <si>
    <t>月額（3月）</t>
    <rPh sb="0" eb="2">
      <t>ゲツガク</t>
    </rPh>
    <rPh sb="4" eb="5">
      <t>ガツ</t>
    </rPh>
    <phoneticPr fontId="6"/>
  </si>
  <si>
    <t>○バージョン情報</t>
    <rPh sb="6" eb="8">
      <t>ジョウホウ</t>
    </rPh>
    <phoneticPr fontId="6"/>
  </si>
  <si>
    <t>Ver.3.0.0 をリリース（平成２８年度用）</t>
    <rPh sb="16" eb="18">
      <t>ヘイセイ</t>
    </rPh>
    <rPh sb="20" eb="23">
      <t>ネンドヨウ</t>
    </rPh>
    <phoneticPr fontId="6"/>
  </si>
  <si>
    <t>2016.8.1</t>
    <phoneticPr fontId="6"/>
  </si>
  <si>
    <t>Ver.3.0.1 月額運営費額に保育短時間分が入っていなかったため修正</t>
    <rPh sb="10" eb="12">
      <t>ゲツガク</t>
    </rPh>
    <rPh sb="12" eb="15">
      <t>ウンエイヒ</t>
    </rPh>
    <rPh sb="15" eb="16">
      <t>ガク</t>
    </rPh>
    <rPh sb="17" eb="19">
      <t>ホイク</t>
    </rPh>
    <rPh sb="19" eb="22">
      <t>タンジカン</t>
    </rPh>
    <rPh sb="22" eb="23">
      <t>ブン</t>
    </rPh>
    <rPh sb="24" eb="25">
      <t>ハイ</t>
    </rPh>
    <rPh sb="34" eb="36">
      <t>シュウセイ</t>
    </rPh>
    <phoneticPr fontId="6"/>
  </si>
  <si>
    <t>28年度版留意事項通知が発出されたことに伴う注書き修正</t>
    <rPh sb="2" eb="4">
      <t>ネンド</t>
    </rPh>
    <rPh sb="4" eb="5">
      <t>バン</t>
    </rPh>
    <rPh sb="5" eb="7">
      <t>リュウイ</t>
    </rPh>
    <rPh sb="7" eb="9">
      <t>ジコウ</t>
    </rPh>
    <rPh sb="9" eb="11">
      <t>ツウチ</t>
    </rPh>
    <rPh sb="12" eb="14">
      <t>ハッシュツ</t>
    </rPh>
    <rPh sb="20" eb="21">
      <t>トモナ</t>
    </rPh>
    <rPh sb="22" eb="23">
      <t>チュウ</t>
    </rPh>
    <rPh sb="23" eb="24">
      <t>ガ</t>
    </rPh>
    <rPh sb="25" eb="27">
      <t>シュウセイ</t>
    </rPh>
    <phoneticPr fontId="6"/>
  </si>
  <si>
    <t>2016.9.12</t>
    <phoneticPr fontId="6"/>
  </si>
  <si>
    <t>Ver.3.0.2 処遇改善等加算のキャリアパス要件を修正</t>
    <rPh sb="10" eb="12">
      <t>ショグウ</t>
    </rPh>
    <rPh sb="12" eb="14">
      <t>カイゼン</t>
    </rPh>
    <rPh sb="14" eb="15">
      <t>トウ</t>
    </rPh>
    <rPh sb="15" eb="17">
      <t>カサン</t>
    </rPh>
    <rPh sb="24" eb="26">
      <t>ヨウケン</t>
    </rPh>
    <rPh sb="27" eb="29">
      <t>シュウセイ</t>
    </rPh>
    <phoneticPr fontId="6"/>
  </si>
  <si>
    <t>2016.10.13</t>
    <phoneticPr fontId="6"/>
  </si>
  <si>
    <t>都道府県</t>
    <rPh sb="0" eb="4">
      <t>トドウフケン</t>
    </rPh>
    <phoneticPr fontId="6"/>
  </si>
  <si>
    <t>北海道</t>
    <rPh sb="0" eb="3">
      <t>ホッカイドウ</t>
    </rPh>
    <phoneticPr fontId="6"/>
  </si>
  <si>
    <t>青森県</t>
    <rPh sb="0" eb="3">
      <t>アオモリケン</t>
    </rPh>
    <phoneticPr fontId="6"/>
  </si>
  <si>
    <t>岩手県</t>
    <rPh sb="0" eb="3">
      <t>イワテケン</t>
    </rPh>
    <phoneticPr fontId="6"/>
  </si>
  <si>
    <t>宮城県</t>
    <rPh sb="0" eb="3">
      <t>ミヤギケン</t>
    </rPh>
    <phoneticPr fontId="6"/>
  </si>
  <si>
    <t>秋田県</t>
    <rPh sb="0" eb="3">
      <t>アキタケン</t>
    </rPh>
    <phoneticPr fontId="6"/>
  </si>
  <si>
    <t>山形県</t>
    <rPh sb="0" eb="3">
      <t>ヤマガタケン</t>
    </rPh>
    <phoneticPr fontId="6"/>
  </si>
  <si>
    <t>福島県</t>
    <rPh sb="0" eb="3">
      <t>フクシマケン</t>
    </rPh>
    <phoneticPr fontId="6"/>
  </si>
  <si>
    <t>茨城県</t>
    <rPh sb="0" eb="3">
      <t>イバラキケン</t>
    </rPh>
    <phoneticPr fontId="6"/>
  </si>
  <si>
    <t>栃木県</t>
    <rPh sb="0" eb="3">
      <t>トチギケン</t>
    </rPh>
    <phoneticPr fontId="6"/>
  </si>
  <si>
    <t>群馬県</t>
    <rPh sb="0" eb="3">
      <t>グンマケン</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</si>
  <si>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</si>
  <si>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</si>
  <si>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</si>
  <si>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</si>
  <si>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</si>
  <si>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</si>
  <si>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</si>
  <si>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</si>
  <si>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</si>
  <si>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</si>
  <si>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</si>
  <si>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</si>
  <si>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</si>
  <si>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</si>
  <si>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</si>
  <si>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</si>
  <si>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</si>
  <si>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</si>
  <si>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</si>
  <si>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</si>
  <si>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</si>
  <si>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</si>
  <si>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</si>
  <si>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</si>
  <si>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</si>
  <si>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</si>
  <si>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</si>
  <si>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</si>
  <si>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</si>
  <si>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</si>
  <si>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</si>
  <si>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</si>
  <si>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</si>
  <si>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</si>
  <si>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2">
      <t>ミヤザキ</t>
    </rPh>
    <rPh sb="2" eb="3">
      <t>ケン</t>
    </rPh>
    <phoneticPr fontId="6"/>
  </si>
  <si>
    <t>鹿児島県</t>
    <rPh sb="0" eb="4">
      <t>カゴシマケン</t>
    </rPh>
    <phoneticPr fontId="6"/>
  </si>
  <si>
    <t>沖縄県</t>
    <rPh sb="0" eb="3">
      <t>オキナワケン</t>
    </rPh>
    <phoneticPr fontId="6"/>
  </si>
  <si>
    <t>市区町村</t>
    <rPh sb="0" eb="2">
      <t>シク</t>
    </rPh>
    <rPh sb="2" eb="4">
      <t>チョウソン</t>
    </rPh>
    <phoneticPr fontId="6"/>
  </si>
  <si>
    <t>札幌市</t>
  </si>
  <si>
    <t>青森市</t>
  </si>
  <si>
    <t>盛岡市</t>
  </si>
  <si>
    <t>仙台市</t>
  </si>
  <si>
    <t>秋田市</t>
  </si>
  <si>
    <t>山形市</t>
  </si>
  <si>
    <t>福島市</t>
  </si>
  <si>
    <t>水戸市</t>
  </si>
  <si>
    <t>宇都宮市</t>
  </si>
  <si>
    <t>前橋市</t>
  </si>
  <si>
    <t>さいたま市</t>
  </si>
  <si>
    <t>千葉市</t>
  </si>
  <si>
    <t>千代田区</t>
  </si>
  <si>
    <t>横浜市</t>
  </si>
  <si>
    <t>新潟市</t>
  </si>
  <si>
    <t>富山市</t>
  </si>
  <si>
    <t>金沢市</t>
  </si>
  <si>
    <t>福井市</t>
  </si>
  <si>
    <t>甲府市</t>
  </si>
  <si>
    <t>長野市</t>
  </si>
  <si>
    <t>岐阜市</t>
  </si>
  <si>
    <t>静岡市</t>
  </si>
  <si>
    <t>名古屋市</t>
  </si>
  <si>
    <t>津市</t>
  </si>
  <si>
    <t>大津市</t>
  </si>
  <si>
    <t>京都市</t>
  </si>
  <si>
    <t>大阪市</t>
  </si>
  <si>
    <t>神戸市</t>
  </si>
  <si>
    <t>奈良市</t>
  </si>
  <si>
    <t>和歌山市</t>
  </si>
  <si>
    <t>鳥取市</t>
  </si>
  <si>
    <t>松江市</t>
  </si>
  <si>
    <t>岡山市</t>
  </si>
  <si>
    <t>広島市</t>
  </si>
  <si>
    <t>下関市</t>
  </si>
  <si>
    <t>徳島市</t>
  </si>
  <si>
    <t>高松市</t>
  </si>
  <si>
    <t>松山市</t>
  </si>
  <si>
    <t>高知市</t>
  </si>
  <si>
    <t>北九州市</t>
  </si>
  <si>
    <t>佐賀市</t>
  </si>
  <si>
    <t>長崎市</t>
  </si>
  <si>
    <t>熊本市</t>
  </si>
  <si>
    <t>大分市</t>
  </si>
  <si>
    <t>宮崎市</t>
  </si>
  <si>
    <t>鹿児島市</t>
  </si>
  <si>
    <t>那覇市</t>
  </si>
  <si>
    <t>函館市</t>
  </si>
  <si>
    <t>弘前市</t>
  </si>
  <si>
    <t>宮古市</t>
  </si>
  <si>
    <t>石巻市</t>
  </si>
  <si>
    <t>能代市</t>
  </si>
  <si>
    <t>米沢市</t>
  </si>
  <si>
    <t>会津若松市</t>
  </si>
  <si>
    <t>日立市</t>
  </si>
  <si>
    <t>足利市</t>
  </si>
  <si>
    <t>高崎市</t>
  </si>
  <si>
    <t>川越市</t>
  </si>
  <si>
    <t>銚子市</t>
  </si>
  <si>
    <t>中央区</t>
  </si>
  <si>
    <t>川崎市</t>
  </si>
  <si>
    <t>長岡市</t>
  </si>
  <si>
    <t>高岡市</t>
  </si>
  <si>
    <t>七尾市</t>
  </si>
  <si>
    <t>敦賀市</t>
  </si>
  <si>
    <t>富士吉田市</t>
  </si>
  <si>
    <t>松本市</t>
  </si>
  <si>
    <t>大垣市</t>
  </si>
  <si>
    <t>浜松市</t>
  </si>
  <si>
    <t>豊橋市</t>
  </si>
  <si>
    <t>四日市市</t>
  </si>
  <si>
    <t>彦根市</t>
  </si>
  <si>
    <t>福知山市</t>
  </si>
  <si>
    <t>堺市</t>
  </si>
  <si>
    <t>姫路市</t>
  </si>
  <si>
    <t>大和高田市</t>
  </si>
  <si>
    <t>海南市</t>
  </si>
  <si>
    <t>米子市</t>
  </si>
  <si>
    <t>浜田市</t>
  </si>
  <si>
    <t>倉敷市</t>
  </si>
  <si>
    <t>呉市</t>
  </si>
  <si>
    <t>宇部市</t>
  </si>
  <si>
    <t>鳴門市</t>
  </si>
  <si>
    <t>丸亀市</t>
  </si>
  <si>
    <t>今治市</t>
  </si>
  <si>
    <t>室戸市</t>
  </si>
  <si>
    <t>福岡市</t>
  </si>
  <si>
    <t>唐津市</t>
  </si>
  <si>
    <t>佐世保市</t>
  </si>
  <si>
    <t>八代市</t>
  </si>
  <si>
    <t>別府市</t>
  </si>
  <si>
    <t>都城市</t>
  </si>
  <si>
    <t>鹿屋市</t>
  </si>
  <si>
    <t>宜野湾市</t>
  </si>
  <si>
    <t>小樽市</t>
  </si>
  <si>
    <t>八戸市</t>
  </si>
  <si>
    <t>大船渡市</t>
  </si>
  <si>
    <t>横手市</t>
  </si>
  <si>
    <t>鶴岡市</t>
  </si>
  <si>
    <t>郡山市</t>
  </si>
  <si>
    <t>土浦市</t>
  </si>
  <si>
    <t>栃木市</t>
  </si>
  <si>
    <t>桐生市</t>
  </si>
  <si>
    <t>熊谷市</t>
  </si>
  <si>
    <t>市川市</t>
  </si>
  <si>
    <t>港区</t>
  </si>
  <si>
    <t>相模原市</t>
  </si>
  <si>
    <t>三条市</t>
  </si>
  <si>
    <t>魚津市</t>
  </si>
  <si>
    <t>小松市</t>
  </si>
  <si>
    <t>小浜市</t>
  </si>
  <si>
    <t>都留市</t>
  </si>
  <si>
    <t>上田市</t>
  </si>
  <si>
    <t>高山市</t>
  </si>
  <si>
    <t>沼津市</t>
  </si>
  <si>
    <t>岡崎市</t>
  </si>
  <si>
    <t>伊勢市</t>
  </si>
  <si>
    <t>長浜市</t>
  </si>
  <si>
    <t>舞鶴市</t>
  </si>
  <si>
    <t>岸和田市</t>
  </si>
  <si>
    <t>尼崎市</t>
  </si>
  <si>
    <t>大和郡山市</t>
  </si>
  <si>
    <t>橋本市</t>
  </si>
  <si>
    <t>倉吉市</t>
  </si>
  <si>
    <t>出雲市</t>
  </si>
  <si>
    <t>津山市</t>
  </si>
  <si>
    <t>竹原市</t>
  </si>
  <si>
    <t>山口市</t>
  </si>
  <si>
    <t>小松島市</t>
  </si>
  <si>
    <t>坂出市</t>
  </si>
  <si>
    <t>宇和島市</t>
  </si>
  <si>
    <t>安芸市</t>
  </si>
  <si>
    <t>大牟田市</t>
  </si>
  <si>
    <t>鳥栖市</t>
  </si>
  <si>
    <t>島原市</t>
  </si>
  <si>
    <t>人吉市</t>
  </si>
  <si>
    <t>中津市</t>
  </si>
  <si>
    <t>延岡市</t>
  </si>
  <si>
    <t>枕崎市</t>
  </si>
  <si>
    <t>石垣市</t>
  </si>
  <si>
    <t>旭川市</t>
  </si>
  <si>
    <t>黒石市</t>
  </si>
  <si>
    <t>花巻市</t>
  </si>
  <si>
    <t>気仙沼市</t>
  </si>
  <si>
    <t>大館市</t>
  </si>
  <si>
    <t>酒田市</t>
  </si>
  <si>
    <t>いわき市</t>
  </si>
  <si>
    <t>古河市</t>
  </si>
  <si>
    <t>佐野市</t>
  </si>
  <si>
    <t>伊勢崎市</t>
  </si>
  <si>
    <t>川口市</t>
  </si>
  <si>
    <t>船橋市</t>
  </si>
  <si>
    <t>新宿区</t>
  </si>
  <si>
    <t>横須賀市</t>
  </si>
  <si>
    <t>柏崎市</t>
  </si>
  <si>
    <t>氷見市</t>
  </si>
  <si>
    <t>輪島市</t>
  </si>
  <si>
    <t>大野市</t>
  </si>
  <si>
    <t>山梨市</t>
  </si>
  <si>
    <t>岡谷市</t>
  </si>
  <si>
    <t>多治見市</t>
  </si>
  <si>
    <t>熱海市</t>
  </si>
  <si>
    <t>一宮市</t>
  </si>
  <si>
    <t>松阪市</t>
  </si>
  <si>
    <t>近江八幡市</t>
  </si>
  <si>
    <t>綾部市</t>
  </si>
  <si>
    <t>豊中市</t>
  </si>
  <si>
    <t>明石市</t>
  </si>
  <si>
    <t>天理市</t>
  </si>
  <si>
    <t>有田市</t>
  </si>
  <si>
    <t>境港市</t>
  </si>
  <si>
    <t>益田市</t>
  </si>
  <si>
    <t>玉野市</t>
  </si>
  <si>
    <t>三原市</t>
  </si>
  <si>
    <t>萩市</t>
  </si>
  <si>
    <t>阿南市</t>
  </si>
  <si>
    <t>善通寺市</t>
  </si>
  <si>
    <t>八幡浜市</t>
  </si>
  <si>
    <t>南国市</t>
  </si>
  <si>
    <t>久留米市</t>
  </si>
  <si>
    <t>多久市</t>
  </si>
  <si>
    <t>諫早市</t>
  </si>
  <si>
    <t>荒尾市</t>
  </si>
  <si>
    <t>日田市</t>
  </si>
  <si>
    <t>日南市</t>
  </si>
  <si>
    <t>阿久根市</t>
  </si>
  <si>
    <t>浦添市</t>
  </si>
  <si>
    <t>室蘭市</t>
  </si>
  <si>
    <t>五所川原市</t>
  </si>
  <si>
    <t>北上市</t>
  </si>
  <si>
    <t>白石市</t>
  </si>
  <si>
    <t>男鹿市</t>
  </si>
  <si>
    <t>新庄市</t>
  </si>
  <si>
    <t>白河市</t>
  </si>
  <si>
    <t>石岡市</t>
  </si>
  <si>
    <t>鹿沼市</t>
  </si>
  <si>
    <t>太田市</t>
  </si>
  <si>
    <t>行田市</t>
  </si>
  <si>
    <t>館山市</t>
  </si>
  <si>
    <t>文京区</t>
  </si>
  <si>
    <t>平塚市</t>
  </si>
  <si>
    <t>新発田市</t>
  </si>
  <si>
    <t>滑川市</t>
  </si>
  <si>
    <t>珠洲市</t>
  </si>
  <si>
    <t>勝山市</t>
  </si>
  <si>
    <t>大月市</t>
  </si>
  <si>
    <t>飯田市</t>
  </si>
  <si>
    <t>関市</t>
  </si>
  <si>
    <t>三島市</t>
  </si>
  <si>
    <t>瀬戸市</t>
  </si>
  <si>
    <t>桑名市</t>
  </si>
  <si>
    <t>草津市</t>
  </si>
  <si>
    <t>宇治市</t>
  </si>
  <si>
    <t>池田市</t>
  </si>
  <si>
    <t>西宮市</t>
  </si>
  <si>
    <t>橿原市</t>
  </si>
  <si>
    <t>御坊市</t>
  </si>
  <si>
    <t>岩美町</t>
  </si>
  <si>
    <t>大田市</t>
  </si>
  <si>
    <t>笠岡市</t>
  </si>
  <si>
    <t>尾道市</t>
  </si>
  <si>
    <t>防府市</t>
  </si>
  <si>
    <t>吉野川市</t>
  </si>
  <si>
    <t>観音寺市</t>
  </si>
  <si>
    <t>新居浜市</t>
  </si>
  <si>
    <t>土佐市</t>
  </si>
  <si>
    <t>直方市</t>
  </si>
  <si>
    <t>伊万里市</t>
  </si>
  <si>
    <t>大村市</t>
  </si>
  <si>
    <t>水俣市</t>
  </si>
  <si>
    <t>佐伯市</t>
  </si>
  <si>
    <t>小林市</t>
  </si>
  <si>
    <t>出水市</t>
  </si>
  <si>
    <t>名護市</t>
  </si>
  <si>
    <t>釧路市</t>
  </si>
  <si>
    <t>十和田市</t>
  </si>
  <si>
    <t>久慈市</t>
  </si>
  <si>
    <t>名取市</t>
  </si>
  <si>
    <t>湯沢市</t>
  </si>
  <si>
    <t>寒河江市</t>
  </si>
  <si>
    <t>須賀川市</t>
  </si>
  <si>
    <t>結城市</t>
  </si>
  <si>
    <t>日光市</t>
  </si>
  <si>
    <t>沼田市</t>
  </si>
  <si>
    <t>秩父市</t>
  </si>
  <si>
    <t>木更津市</t>
  </si>
  <si>
    <t>台東区</t>
  </si>
  <si>
    <t>鎌倉市</t>
  </si>
  <si>
    <t>小千谷市</t>
  </si>
  <si>
    <t>黒部市</t>
  </si>
  <si>
    <t>加賀市</t>
  </si>
  <si>
    <t>鯖江市</t>
  </si>
  <si>
    <t>韮崎市</t>
  </si>
  <si>
    <t>諏訪市</t>
  </si>
  <si>
    <t>中津川市</t>
  </si>
  <si>
    <t>富士宮市</t>
  </si>
  <si>
    <t>半田市</t>
  </si>
  <si>
    <t>鈴鹿市</t>
  </si>
  <si>
    <t>守山市</t>
  </si>
  <si>
    <t>宮津市</t>
  </si>
  <si>
    <t>吹田市</t>
  </si>
  <si>
    <t>洲本市</t>
  </si>
  <si>
    <t>桜井市</t>
  </si>
  <si>
    <t>田辺市</t>
  </si>
  <si>
    <t>若桜町</t>
  </si>
  <si>
    <t>安来市</t>
  </si>
  <si>
    <t>井原市</t>
  </si>
  <si>
    <t>福山市</t>
  </si>
  <si>
    <t>下松市</t>
  </si>
  <si>
    <t>阿波市</t>
  </si>
  <si>
    <t>さぬき市</t>
  </si>
  <si>
    <t>西条市</t>
  </si>
  <si>
    <t>須崎市</t>
  </si>
  <si>
    <t>飯塚市</t>
  </si>
  <si>
    <t>武雄市</t>
  </si>
  <si>
    <t>平戸市</t>
  </si>
  <si>
    <t>玉名市</t>
  </si>
  <si>
    <t>臼杵市</t>
  </si>
  <si>
    <t>日向市</t>
  </si>
  <si>
    <t>指宿市</t>
  </si>
  <si>
    <t>糸満市</t>
  </si>
  <si>
    <t>帯広市</t>
  </si>
  <si>
    <t>三沢市</t>
  </si>
  <si>
    <t>遠野市</t>
  </si>
  <si>
    <t>角田市</t>
  </si>
  <si>
    <t>鹿角市</t>
  </si>
  <si>
    <t>上山市</t>
  </si>
  <si>
    <t>喜多方市</t>
  </si>
  <si>
    <t>小山市</t>
  </si>
  <si>
    <t>館林市</t>
  </si>
  <si>
    <t>所沢市</t>
  </si>
  <si>
    <t>松戸市</t>
  </si>
  <si>
    <t>墨田区</t>
  </si>
  <si>
    <t>藤沢市</t>
  </si>
  <si>
    <t>加茂市</t>
  </si>
  <si>
    <t>砺波市</t>
  </si>
  <si>
    <t>羽咋市</t>
  </si>
  <si>
    <t>あわら市</t>
  </si>
  <si>
    <t>南アルプス市</t>
  </si>
  <si>
    <t>須坂市</t>
  </si>
  <si>
    <t>美濃市</t>
  </si>
  <si>
    <t>伊東市</t>
  </si>
  <si>
    <t>春日井市</t>
  </si>
  <si>
    <t>名張市</t>
  </si>
  <si>
    <t>栗東市</t>
  </si>
  <si>
    <t>亀岡市</t>
  </si>
  <si>
    <t>泉大津市</t>
  </si>
  <si>
    <t>芦屋市</t>
  </si>
  <si>
    <t>五條市</t>
  </si>
  <si>
    <t>新宮市</t>
  </si>
  <si>
    <t>智頭町</t>
  </si>
  <si>
    <t>江津市</t>
  </si>
  <si>
    <t>総社市</t>
  </si>
  <si>
    <t>府中市</t>
  </si>
  <si>
    <t>岩国市</t>
  </si>
  <si>
    <t>美馬市</t>
  </si>
  <si>
    <t>東かがわ市</t>
  </si>
  <si>
    <t>大洲市</t>
  </si>
  <si>
    <t>宿毛市</t>
  </si>
  <si>
    <t>田川市</t>
  </si>
  <si>
    <t>鹿島市</t>
  </si>
  <si>
    <t>松浦市</t>
  </si>
  <si>
    <t>山鹿市</t>
  </si>
  <si>
    <t>津久見市</t>
  </si>
  <si>
    <t>串間市</t>
  </si>
  <si>
    <t>西之表市</t>
  </si>
  <si>
    <t>沖縄市</t>
  </si>
  <si>
    <t>北見市</t>
  </si>
  <si>
    <t>むつ市</t>
  </si>
  <si>
    <t>一関市</t>
  </si>
  <si>
    <t>多賀城市</t>
  </si>
  <si>
    <t>由利本荘市</t>
  </si>
  <si>
    <t>村山市</t>
  </si>
  <si>
    <t>相馬市</t>
  </si>
  <si>
    <t>下妻市</t>
  </si>
  <si>
    <t>真岡市</t>
  </si>
  <si>
    <t>渋川市</t>
  </si>
  <si>
    <t>飯能市</t>
  </si>
  <si>
    <t>野田市</t>
  </si>
  <si>
    <t>江東区</t>
  </si>
  <si>
    <t>小田原市</t>
  </si>
  <si>
    <t>十日町市</t>
  </si>
  <si>
    <t>小矢部市</t>
  </si>
  <si>
    <t>かほく市</t>
  </si>
  <si>
    <t>越前市</t>
  </si>
  <si>
    <t>北杜市</t>
  </si>
  <si>
    <t>小諸市</t>
  </si>
  <si>
    <t>瑞浪市</t>
  </si>
  <si>
    <t>島田市</t>
  </si>
  <si>
    <t>豊川市</t>
  </si>
  <si>
    <t>尾鷲市</t>
  </si>
  <si>
    <t>甲賀市</t>
  </si>
  <si>
    <t>城陽市</t>
  </si>
  <si>
    <t>高槻市</t>
  </si>
  <si>
    <t>伊丹市</t>
  </si>
  <si>
    <t>御所市</t>
  </si>
  <si>
    <t>紀の川市</t>
  </si>
  <si>
    <t>八頭町</t>
  </si>
  <si>
    <t>雲南市</t>
  </si>
  <si>
    <t>高梁市</t>
  </si>
  <si>
    <t>三次市</t>
  </si>
  <si>
    <t>光市</t>
  </si>
  <si>
    <t>三好市</t>
  </si>
  <si>
    <t>三豊市</t>
  </si>
  <si>
    <t>伊予市</t>
  </si>
  <si>
    <t>土佐清水市</t>
  </si>
  <si>
    <t>柳川市</t>
  </si>
  <si>
    <t>小城市</t>
  </si>
  <si>
    <t>対馬市</t>
  </si>
  <si>
    <t>菊池市</t>
  </si>
  <si>
    <t>竹田市</t>
  </si>
  <si>
    <t>西都市</t>
  </si>
  <si>
    <t>垂水市</t>
  </si>
  <si>
    <t>豊見城市</t>
  </si>
  <si>
    <t>夕張市</t>
  </si>
  <si>
    <t>つがる市</t>
  </si>
  <si>
    <t>陸前高田市</t>
  </si>
  <si>
    <t>岩沼市</t>
  </si>
  <si>
    <t>潟上市</t>
  </si>
  <si>
    <t>長井市</t>
  </si>
  <si>
    <t>二本松市</t>
  </si>
  <si>
    <t>常総市</t>
  </si>
  <si>
    <t>大田原市</t>
  </si>
  <si>
    <t>藤岡市</t>
  </si>
  <si>
    <t>加須市</t>
  </si>
  <si>
    <t>茂原市</t>
  </si>
  <si>
    <t>品川区</t>
  </si>
  <si>
    <t>茅ヶ崎市</t>
  </si>
  <si>
    <t>見附市</t>
  </si>
  <si>
    <t>南砺市</t>
  </si>
  <si>
    <t>白山市</t>
  </si>
  <si>
    <t>坂井市</t>
  </si>
  <si>
    <t>甲斐市</t>
  </si>
  <si>
    <t>伊那市</t>
  </si>
  <si>
    <t>羽島市</t>
  </si>
  <si>
    <t>富士市</t>
  </si>
  <si>
    <t>津島市</t>
  </si>
  <si>
    <t>亀山市</t>
  </si>
  <si>
    <t>野洲市</t>
  </si>
  <si>
    <t>向日市</t>
  </si>
  <si>
    <t>貝塚市</t>
  </si>
  <si>
    <t>相生市</t>
  </si>
  <si>
    <t>生駒市</t>
  </si>
  <si>
    <t>岩出市</t>
  </si>
  <si>
    <t>三朝町</t>
  </si>
  <si>
    <t>奥出雲町</t>
  </si>
  <si>
    <t>新見市</t>
  </si>
  <si>
    <t>庄原市</t>
  </si>
  <si>
    <t>長門市</t>
  </si>
  <si>
    <t>勝浦町</t>
  </si>
  <si>
    <t>土庄町</t>
  </si>
  <si>
    <t>四国中央市</t>
  </si>
  <si>
    <t>四万十市</t>
  </si>
  <si>
    <t>八女市</t>
  </si>
  <si>
    <t>嬉野市</t>
  </si>
  <si>
    <t>壱岐市</t>
  </si>
  <si>
    <t>宇土市</t>
  </si>
  <si>
    <t>豊後高田市</t>
  </si>
  <si>
    <t>えびの市</t>
  </si>
  <si>
    <t>薩摩川内市</t>
  </si>
  <si>
    <t>うるま市</t>
  </si>
  <si>
    <t>岩見沢市</t>
  </si>
  <si>
    <t>平川市</t>
  </si>
  <si>
    <t>釜石市</t>
  </si>
  <si>
    <t>登米市</t>
  </si>
  <si>
    <t>大仙市</t>
  </si>
  <si>
    <t>天童市</t>
  </si>
  <si>
    <t>田村市</t>
  </si>
  <si>
    <t>常陸太田市</t>
  </si>
  <si>
    <t>矢板市</t>
  </si>
  <si>
    <t>富岡市</t>
  </si>
  <si>
    <t>本庄市</t>
  </si>
  <si>
    <t>成田市</t>
  </si>
  <si>
    <t>目黒区</t>
  </si>
  <si>
    <t>逗子市</t>
  </si>
  <si>
    <t>村上市</t>
  </si>
  <si>
    <t>射水市</t>
  </si>
  <si>
    <t>能美市</t>
  </si>
  <si>
    <t>永平寺町</t>
  </si>
  <si>
    <t>笛吹市</t>
  </si>
  <si>
    <t>駒ヶ根市</t>
  </si>
  <si>
    <t>恵那市</t>
  </si>
  <si>
    <t>磐田市</t>
  </si>
  <si>
    <t>碧南市</t>
  </si>
  <si>
    <t>鳥羽市</t>
  </si>
  <si>
    <t>湖南市</t>
  </si>
  <si>
    <t>長岡京市</t>
  </si>
  <si>
    <t>守口市</t>
  </si>
  <si>
    <t>豊岡市</t>
  </si>
  <si>
    <t>香芝市</t>
  </si>
  <si>
    <t>紀美野町</t>
  </si>
  <si>
    <t>湯梨浜町</t>
  </si>
  <si>
    <t>飯南町</t>
  </si>
  <si>
    <t>備前市</t>
  </si>
  <si>
    <t>大竹市</t>
  </si>
  <si>
    <t>柳井市</t>
  </si>
  <si>
    <t>上勝町</t>
  </si>
  <si>
    <t>小豆島町</t>
  </si>
  <si>
    <t>西予市</t>
  </si>
  <si>
    <t>香南市</t>
  </si>
  <si>
    <t>筑後市</t>
  </si>
  <si>
    <t>神埼市</t>
  </si>
  <si>
    <t>五島市</t>
  </si>
  <si>
    <t>上天草市</t>
  </si>
  <si>
    <t>杵築市</t>
  </si>
  <si>
    <t>三股町</t>
  </si>
  <si>
    <t>日置市</t>
  </si>
  <si>
    <t>宮古島市</t>
  </si>
  <si>
    <t>網走市</t>
  </si>
  <si>
    <t>平内町</t>
  </si>
  <si>
    <t>二戸市</t>
  </si>
  <si>
    <t>栗原市</t>
  </si>
  <si>
    <t>北秋田市</t>
  </si>
  <si>
    <t>東根市</t>
  </si>
  <si>
    <t>南相馬市</t>
  </si>
  <si>
    <t>高萩市</t>
  </si>
  <si>
    <t>那須塩原市</t>
  </si>
  <si>
    <t>安中市</t>
  </si>
  <si>
    <t>東松山市</t>
  </si>
  <si>
    <t>佐倉市</t>
  </si>
  <si>
    <t>大田区</t>
  </si>
  <si>
    <t>三浦市</t>
  </si>
  <si>
    <t>燕市</t>
  </si>
  <si>
    <t>舟橋村</t>
  </si>
  <si>
    <t>野々市市</t>
  </si>
  <si>
    <t>池田町</t>
  </si>
  <si>
    <t>上野原市</t>
  </si>
  <si>
    <t>中野市</t>
  </si>
  <si>
    <t>美濃加茂市</t>
  </si>
  <si>
    <t>焼津市</t>
  </si>
  <si>
    <t>刈谷市</t>
  </si>
  <si>
    <t>熊野市</t>
  </si>
  <si>
    <t>高島市</t>
  </si>
  <si>
    <t>八幡市</t>
  </si>
  <si>
    <t>枚方市</t>
  </si>
  <si>
    <t>加古川市</t>
  </si>
  <si>
    <t>葛城市</t>
  </si>
  <si>
    <t>かつらぎ町</t>
  </si>
  <si>
    <t>琴浦町</t>
  </si>
  <si>
    <t>川本町</t>
  </si>
  <si>
    <t>瀬戸内市</t>
  </si>
  <si>
    <t>東広島市</t>
  </si>
  <si>
    <t>美祢市</t>
  </si>
  <si>
    <t>佐那河内村</t>
  </si>
  <si>
    <t>三木町</t>
  </si>
  <si>
    <t>東温市</t>
  </si>
  <si>
    <t>香美市</t>
  </si>
  <si>
    <t>大川市</t>
  </si>
  <si>
    <t>吉野ヶ里町</t>
  </si>
  <si>
    <t>西海市</t>
  </si>
  <si>
    <t>宇城市</t>
  </si>
  <si>
    <t>宇佐市</t>
  </si>
  <si>
    <t>高原町</t>
  </si>
  <si>
    <t>曽於市</t>
  </si>
  <si>
    <t>南城市</t>
  </si>
  <si>
    <t>留萌市</t>
  </si>
  <si>
    <t>今別町</t>
  </si>
  <si>
    <t>八幡平市</t>
  </si>
  <si>
    <t>東松島市</t>
  </si>
  <si>
    <t>にかほ市</t>
  </si>
  <si>
    <t>尾花沢市</t>
  </si>
  <si>
    <t>伊達市</t>
  </si>
  <si>
    <t>北茨城市</t>
  </si>
  <si>
    <t>さくら市</t>
  </si>
  <si>
    <t>みどり市</t>
  </si>
  <si>
    <t>春日部市</t>
  </si>
  <si>
    <t>東金市</t>
  </si>
  <si>
    <t>世田谷区</t>
  </si>
  <si>
    <t>秦野市</t>
  </si>
  <si>
    <t>糸魚川市</t>
  </si>
  <si>
    <t>上市町</t>
  </si>
  <si>
    <t>川北町</t>
  </si>
  <si>
    <t>南越前町</t>
  </si>
  <si>
    <t>甲州市</t>
  </si>
  <si>
    <t>大町市</t>
  </si>
  <si>
    <t>土岐市</t>
  </si>
  <si>
    <t>掛川市</t>
  </si>
  <si>
    <t>豊田市</t>
  </si>
  <si>
    <t>いなべ市</t>
  </si>
  <si>
    <t>東近江市</t>
  </si>
  <si>
    <t>京田辺市</t>
  </si>
  <si>
    <t>茨木市</t>
  </si>
  <si>
    <t>赤穂市</t>
  </si>
  <si>
    <t>宇陀市</t>
  </si>
  <si>
    <t>九度山町</t>
  </si>
  <si>
    <t>北栄町</t>
  </si>
  <si>
    <t>美郷町</t>
  </si>
  <si>
    <t>赤磐市</t>
  </si>
  <si>
    <t>廿日市市</t>
  </si>
  <si>
    <t>周南市</t>
  </si>
  <si>
    <t>石井町</t>
  </si>
  <si>
    <t>直島町</t>
  </si>
  <si>
    <t>上島町</t>
  </si>
  <si>
    <t>東洋町</t>
  </si>
  <si>
    <t>行橋市</t>
  </si>
  <si>
    <t>基山町</t>
  </si>
  <si>
    <t>雲仙市</t>
  </si>
  <si>
    <t>阿蘇市</t>
  </si>
  <si>
    <t>豊後大野市</t>
  </si>
  <si>
    <t>国富町</t>
  </si>
  <si>
    <t>霧島市</t>
  </si>
  <si>
    <t>国頭村</t>
  </si>
  <si>
    <t>苫小牧市</t>
  </si>
  <si>
    <t>蓬田村</t>
  </si>
  <si>
    <t>奥州市</t>
  </si>
  <si>
    <t>大崎市</t>
  </si>
  <si>
    <t>仙北市</t>
  </si>
  <si>
    <t>南陽市</t>
  </si>
  <si>
    <t>本宮市</t>
  </si>
  <si>
    <t>笠間市</t>
  </si>
  <si>
    <t>那須烏山市</t>
  </si>
  <si>
    <t>榛東村</t>
  </si>
  <si>
    <t>狭山市</t>
  </si>
  <si>
    <t>旭市</t>
  </si>
  <si>
    <t>渋谷区</t>
  </si>
  <si>
    <t>厚木市</t>
  </si>
  <si>
    <t>妙高市</t>
  </si>
  <si>
    <t>立山町</t>
  </si>
  <si>
    <t>津幡町</t>
  </si>
  <si>
    <t>越前町</t>
  </si>
  <si>
    <t>中央市</t>
  </si>
  <si>
    <t>飯山市</t>
  </si>
  <si>
    <t>各務原市</t>
  </si>
  <si>
    <t>藤枝市</t>
  </si>
  <si>
    <t>安城市</t>
  </si>
  <si>
    <t>志摩市</t>
  </si>
  <si>
    <t>米原市</t>
  </si>
  <si>
    <t>京丹後市</t>
  </si>
  <si>
    <t>八尾市</t>
  </si>
  <si>
    <t>西脇市</t>
  </si>
  <si>
    <t>山添村</t>
  </si>
  <si>
    <t>高野町</t>
  </si>
  <si>
    <t>日吉津村</t>
  </si>
  <si>
    <t>邑南町</t>
  </si>
  <si>
    <t>真庭市</t>
  </si>
  <si>
    <t>安芸高田市</t>
  </si>
  <si>
    <t>山陽小野田市</t>
  </si>
  <si>
    <t>神山町</t>
  </si>
  <si>
    <t>宇多津町</t>
  </si>
  <si>
    <t>久万高原町</t>
  </si>
  <si>
    <t>奈半利町</t>
  </si>
  <si>
    <t>豊前市</t>
  </si>
  <si>
    <t>上峰町</t>
  </si>
  <si>
    <t>南島原市</t>
  </si>
  <si>
    <t>天草市</t>
  </si>
  <si>
    <t>由布市</t>
  </si>
  <si>
    <t>綾町</t>
  </si>
  <si>
    <t>いちき串木野市</t>
  </si>
  <si>
    <t>大宜味村</t>
  </si>
  <si>
    <t>稚内市</t>
  </si>
  <si>
    <t>外ヶ浜町</t>
  </si>
  <si>
    <t>滝沢市</t>
    <rPh sb="2" eb="3">
      <t>シ</t>
    </rPh>
    <phoneticPr fontId="3"/>
  </si>
  <si>
    <t>富谷市</t>
    <rPh sb="2" eb="3">
      <t>シ</t>
    </rPh>
    <phoneticPr fontId="6"/>
  </si>
  <si>
    <t>小坂町</t>
  </si>
  <si>
    <t>山辺町</t>
  </si>
  <si>
    <t>桑折町</t>
  </si>
  <si>
    <t>取手市</t>
  </si>
  <si>
    <t>下野市</t>
  </si>
  <si>
    <t>吉岡町</t>
  </si>
  <si>
    <t>羽生市</t>
  </si>
  <si>
    <t>習志野市</t>
  </si>
  <si>
    <t>中野区</t>
  </si>
  <si>
    <t>大和市</t>
  </si>
  <si>
    <t>五泉市</t>
  </si>
  <si>
    <t>入善町</t>
  </si>
  <si>
    <t>内灘町</t>
  </si>
  <si>
    <t>美浜町</t>
  </si>
  <si>
    <t>市川三郷町</t>
  </si>
  <si>
    <t>茅野市</t>
  </si>
  <si>
    <t>可児市</t>
  </si>
  <si>
    <t>御殿場市</t>
  </si>
  <si>
    <t>西尾市</t>
  </si>
  <si>
    <t>伊賀市</t>
  </si>
  <si>
    <t>日野町</t>
  </si>
  <si>
    <t>南丹市</t>
  </si>
  <si>
    <t>泉佐野市</t>
  </si>
  <si>
    <t>宝塚市</t>
  </si>
  <si>
    <t>平群町</t>
  </si>
  <si>
    <t>湯浅町</t>
  </si>
  <si>
    <t>大山町</t>
  </si>
  <si>
    <t>津和野町</t>
  </si>
  <si>
    <t>美作市</t>
  </si>
  <si>
    <t>江田島市</t>
  </si>
  <si>
    <t>周防大島町</t>
  </si>
  <si>
    <t>那賀町</t>
  </si>
  <si>
    <t>綾川町</t>
  </si>
  <si>
    <t>松前町</t>
  </si>
  <si>
    <t>田野町</t>
  </si>
  <si>
    <t>中間市</t>
  </si>
  <si>
    <t>みやき町</t>
  </si>
  <si>
    <t>長与町</t>
  </si>
  <si>
    <t>合志市</t>
  </si>
  <si>
    <t>国東市</t>
  </si>
  <si>
    <t>高鍋町</t>
  </si>
  <si>
    <t>南さつま市</t>
  </si>
  <si>
    <t>東村</t>
  </si>
  <si>
    <t>美唄市</t>
  </si>
  <si>
    <t>鰺ヶ沢町</t>
    <phoneticPr fontId="6"/>
  </si>
  <si>
    <t>鰺ヶ沢町</t>
    <phoneticPr fontId="6"/>
  </si>
  <si>
    <t>雫石町</t>
  </si>
  <si>
    <t>蔵王町</t>
  </si>
  <si>
    <t>上小阿仁村</t>
  </si>
  <si>
    <t>中山町</t>
  </si>
  <si>
    <t>国見町</t>
  </si>
  <si>
    <t>牛久市</t>
  </si>
  <si>
    <t>上三川町</t>
  </si>
  <si>
    <t>上野村</t>
  </si>
  <si>
    <t>鴻巣市</t>
  </si>
  <si>
    <t>柏市</t>
  </si>
  <si>
    <t>杉並区</t>
  </si>
  <si>
    <t>伊勢原市</t>
  </si>
  <si>
    <t>上越市</t>
  </si>
  <si>
    <t>朝日町</t>
  </si>
  <si>
    <t>志賀町</t>
  </si>
  <si>
    <t>高浜町</t>
  </si>
  <si>
    <t>早川町</t>
  </si>
  <si>
    <t>塩尻市</t>
  </si>
  <si>
    <t>山県市</t>
  </si>
  <si>
    <t>袋井市</t>
  </si>
  <si>
    <t>蒲郡市</t>
  </si>
  <si>
    <t>木曽岬町</t>
  </si>
  <si>
    <t>竜王町</t>
  </si>
  <si>
    <t>木津川市</t>
  </si>
  <si>
    <t>富田林市</t>
  </si>
  <si>
    <t>三木市</t>
  </si>
  <si>
    <t>三郷町</t>
  </si>
  <si>
    <t>広川町</t>
  </si>
  <si>
    <t>南部町</t>
  </si>
  <si>
    <t>吉賀町</t>
  </si>
  <si>
    <t>浅口市</t>
  </si>
  <si>
    <t>府中町</t>
  </si>
  <si>
    <t>和木町</t>
  </si>
  <si>
    <t>牟岐町</t>
  </si>
  <si>
    <t>琴平町</t>
  </si>
  <si>
    <t>砥部町</t>
  </si>
  <si>
    <t>安田町</t>
  </si>
  <si>
    <t>小郡市</t>
  </si>
  <si>
    <t>玄海町</t>
  </si>
  <si>
    <t>時津町</t>
  </si>
  <si>
    <t>美里町</t>
  </si>
  <si>
    <t>姫島村</t>
  </si>
  <si>
    <t>新富町</t>
  </si>
  <si>
    <t>志布志市</t>
  </si>
  <si>
    <t>今帰仁村</t>
  </si>
  <si>
    <t>芦別市</t>
  </si>
  <si>
    <t>深浦町</t>
  </si>
  <si>
    <t>葛巻町</t>
  </si>
  <si>
    <t>七ヶ宿町</t>
  </si>
  <si>
    <t>藤里町</t>
  </si>
  <si>
    <t>河北町</t>
  </si>
  <si>
    <t>川俣町</t>
  </si>
  <si>
    <t>つくば市</t>
  </si>
  <si>
    <t>益子町</t>
  </si>
  <si>
    <t>神流町</t>
  </si>
  <si>
    <t>深谷市</t>
  </si>
  <si>
    <t>勝浦市</t>
  </si>
  <si>
    <t>豊島区</t>
  </si>
  <si>
    <t>海老名市</t>
  </si>
  <si>
    <t>阿賀野市</t>
  </si>
  <si>
    <t>宝達志水町</t>
  </si>
  <si>
    <t>おおい町</t>
  </si>
  <si>
    <t>身延町</t>
  </si>
  <si>
    <t>佐久市</t>
  </si>
  <si>
    <t>瑞穂市</t>
  </si>
  <si>
    <t>下田市</t>
  </si>
  <si>
    <t>犬山市</t>
  </si>
  <si>
    <t>東員町</t>
  </si>
  <si>
    <t>愛荘町</t>
  </si>
  <si>
    <t>大山崎町</t>
  </si>
  <si>
    <t>寝屋川市</t>
  </si>
  <si>
    <t>高砂市</t>
  </si>
  <si>
    <t>斑鳩町</t>
  </si>
  <si>
    <t>有田川町</t>
  </si>
  <si>
    <t>伯耆町</t>
  </si>
  <si>
    <t>海士町</t>
  </si>
  <si>
    <t>和気町</t>
  </si>
  <si>
    <t>海田町</t>
  </si>
  <si>
    <t>上関町</t>
  </si>
  <si>
    <t>美波町</t>
  </si>
  <si>
    <t>多度津町</t>
  </si>
  <si>
    <t>内子町</t>
  </si>
  <si>
    <t>北川村</t>
  </si>
  <si>
    <t>筑紫野市</t>
  </si>
  <si>
    <t>有田町</t>
  </si>
  <si>
    <t>東彼杵町</t>
  </si>
  <si>
    <t>玉東町</t>
  </si>
  <si>
    <t>日出町</t>
  </si>
  <si>
    <t>西米良村</t>
  </si>
  <si>
    <t>奄美市</t>
  </si>
  <si>
    <t>本部町</t>
  </si>
  <si>
    <t>江別市</t>
  </si>
  <si>
    <t>西目屋村</t>
  </si>
  <si>
    <t>岩手町</t>
  </si>
  <si>
    <t>大河原町</t>
  </si>
  <si>
    <t>三種町</t>
  </si>
  <si>
    <t>西川町</t>
  </si>
  <si>
    <t>大玉村</t>
  </si>
  <si>
    <t>ひたちなか市</t>
  </si>
  <si>
    <t>茂木町</t>
  </si>
  <si>
    <t>下仁田町</t>
  </si>
  <si>
    <t>上尾市</t>
  </si>
  <si>
    <t>市原市</t>
  </si>
  <si>
    <t>北区</t>
  </si>
  <si>
    <t>座間市</t>
  </si>
  <si>
    <t>佐渡市</t>
  </si>
  <si>
    <t>中能登町</t>
  </si>
  <si>
    <t>若狭町</t>
  </si>
  <si>
    <t>千曲市</t>
  </si>
  <si>
    <t>飛騨市</t>
  </si>
  <si>
    <t>裾野市</t>
  </si>
  <si>
    <t>常滑市</t>
  </si>
  <si>
    <t>菰野町</t>
  </si>
  <si>
    <t>豊郷町</t>
  </si>
  <si>
    <t>久御山町</t>
  </si>
  <si>
    <t>河内長野市</t>
  </si>
  <si>
    <t>川西市</t>
  </si>
  <si>
    <t>安堵町</t>
  </si>
  <si>
    <t>日南町</t>
  </si>
  <si>
    <t>西ノ島町</t>
  </si>
  <si>
    <t>早島町</t>
  </si>
  <si>
    <t>熊野町</t>
  </si>
  <si>
    <t>田布施町</t>
  </si>
  <si>
    <t>海陽町</t>
  </si>
  <si>
    <t>まんのう町</t>
  </si>
  <si>
    <t>伊方町</t>
  </si>
  <si>
    <t>馬路村</t>
  </si>
  <si>
    <t>春日市</t>
  </si>
  <si>
    <t>大町町</t>
  </si>
  <si>
    <t>川棚町</t>
  </si>
  <si>
    <t>南関町</t>
  </si>
  <si>
    <t>九重町</t>
  </si>
  <si>
    <t>木城町</t>
  </si>
  <si>
    <t>南九州市</t>
  </si>
  <si>
    <t>恩納村</t>
  </si>
  <si>
    <t>赤平市</t>
  </si>
  <si>
    <t>藤崎町</t>
  </si>
  <si>
    <t>紫波町</t>
  </si>
  <si>
    <t>村田町</t>
  </si>
  <si>
    <t>八峰町</t>
  </si>
  <si>
    <t>鏡石町</t>
  </si>
  <si>
    <t>鹿嶋市</t>
  </si>
  <si>
    <t>市貝町</t>
  </si>
  <si>
    <t>南牧村</t>
  </si>
  <si>
    <t>草加市</t>
  </si>
  <si>
    <t>流山市</t>
  </si>
  <si>
    <t>荒川区</t>
  </si>
  <si>
    <t>南足柄市</t>
  </si>
  <si>
    <t>魚沼市</t>
  </si>
  <si>
    <t>穴水町</t>
  </si>
  <si>
    <t>富士川町</t>
  </si>
  <si>
    <t>東御市</t>
  </si>
  <si>
    <t>本巣市</t>
  </si>
  <si>
    <t>湖西市</t>
  </si>
  <si>
    <t>江南市</t>
  </si>
  <si>
    <t>甲良町</t>
  </si>
  <si>
    <t>井手町</t>
  </si>
  <si>
    <t>松原市</t>
  </si>
  <si>
    <t>小野市</t>
  </si>
  <si>
    <t>川西町</t>
  </si>
  <si>
    <t>日高町</t>
  </si>
  <si>
    <t>知夫村</t>
  </si>
  <si>
    <t>里庄町</t>
  </si>
  <si>
    <t>坂町</t>
  </si>
  <si>
    <t>平生町</t>
  </si>
  <si>
    <t>松茂町</t>
  </si>
  <si>
    <t>松野町</t>
  </si>
  <si>
    <t>芸西村</t>
  </si>
  <si>
    <t>大野城市</t>
  </si>
  <si>
    <t>江北町</t>
  </si>
  <si>
    <t>波佐見町</t>
  </si>
  <si>
    <t>長洲町</t>
  </si>
  <si>
    <t>玖珠町</t>
  </si>
  <si>
    <t>川南町</t>
  </si>
  <si>
    <t>伊佐市</t>
  </si>
  <si>
    <t>宜野座村</t>
  </si>
  <si>
    <t>紋別市</t>
  </si>
  <si>
    <t>大鰐町</t>
  </si>
  <si>
    <t>矢巾町</t>
  </si>
  <si>
    <t>柴田町</t>
  </si>
  <si>
    <t>五城目町</t>
  </si>
  <si>
    <t>大江町</t>
  </si>
  <si>
    <t>天栄村</t>
  </si>
  <si>
    <t>潮来市</t>
  </si>
  <si>
    <t>芳賀町</t>
  </si>
  <si>
    <t>甘楽町</t>
  </si>
  <si>
    <t>越谷市</t>
  </si>
  <si>
    <t>八千代市</t>
  </si>
  <si>
    <t>板橋区</t>
  </si>
  <si>
    <t>綾瀬市</t>
  </si>
  <si>
    <t>南魚沼市</t>
  </si>
  <si>
    <t>能登町</t>
  </si>
  <si>
    <t>昭和町</t>
  </si>
  <si>
    <t>安曇野市</t>
  </si>
  <si>
    <t>郡上市</t>
  </si>
  <si>
    <t>伊豆市</t>
  </si>
  <si>
    <t>小牧市</t>
  </si>
  <si>
    <t>川越町</t>
  </si>
  <si>
    <t>多賀町</t>
  </si>
  <si>
    <t>宇治田原町</t>
  </si>
  <si>
    <t>大東市</t>
  </si>
  <si>
    <t>三田市</t>
  </si>
  <si>
    <t>三宅町</t>
  </si>
  <si>
    <t>由良町</t>
  </si>
  <si>
    <t>江府町</t>
  </si>
  <si>
    <t>隠岐の島町</t>
  </si>
  <si>
    <t>矢掛町</t>
  </si>
  <si>
    <t>安芸太田町</t>
  </si>
  <si>
    <t>阿武町</t>
  </si>
  <si>
    <t>北島町</t>
  </si>
  <si>
    <t>鬼北町</t>
  </si>
  <si>
    <t>本山町</t>
  </si>
  <si>
    <t>宗像市</t>
  </si>
  <si>
    <t>白石町</t>
  </si>
  <si>
    <t>小値賀町</t>
  </si>
  <si>
    <t>和水町</t>
  </si>
  <si>
    <t>都農町</t>
  </si>
  <si>
    <t>姶良市</t>
  </si>
  <si>
    <t>金武町</t>
  </si>
  <si>
    <t>士別市</t>
  </si>
  <si>
    <t>田舎館村</t>
  </si>
  <si>
    <t>西和賀町</t>
  </si>
  <si>
    <t>川崎町</t>
  </si>
  <si>
    <t>八郎潟町</t>
  </si>
  <si>
    <t>大石田町</t>
  </si>
  <si>
    <t>下郷町</t>
  </si>
  <si>
    <t>守谷市</t>
  </si>
  <si>
    <t>壬生町</t>
  </si>
  <si>
    <t>中之条町</t>
  </si>
  <si>
    <t>蕨市</t>
  </si>
  <si>
    <t>我孫子市</t>
  </si>
  <si>
    <t>練馬区</t>
  </si>
  <si>
    <t>葉山町</t>
  </si>
  <si>
    <t>胎内市</t>
  </si>
  <si>
    <t>道志村</t>
  </si>
  <si>
    <t>小海町</t>
  </si>
  <si>
    <t>下呂市</t>
  </si>
  <si>
    <t>御前崎市</t>
  </si>
  <si>
    <t>稲沢市</t>
  </si>
  <si>
    <t>多気町</t>
  </si>
  <si>
    <t>笠置町</t>
  </si>
  <si>
    <t>和泉市</t>
  </si>
  <si>
    <t>加西市</t>
  </si>
  <si>
    <t>田原本町</t>
  </si>
  <si>
    <t>印南町</t>
  </si>
  <si>
    <t>新庄村</t>
  </si>
  <si>
    <t>北広島町</t>
  </si>
  <si>
    <t>藍住町</t>
  </si>
  <si>
    <t>愛南町</t>
  </si>
  <si>
    <t>大豊町</t>
  </si>
  <si>
    <t>太宰府市</t>
  </si>
  <si>
    <t>太良町</t>
  </si>
  <si>
    <t>佐々町</t>
  </si>
  <si>
    <t>大津町</t>
  </si>
  <si>
    <t>門川町</t>
  </si>
  <si>
    <t>三島村</t>
  </si>
  <si>
    <t>伊江村</t>
  </si>
  <si>
    <t>名寄市</t>
  </si>
  <si>
    <t>板柳町</t>
  </si>
  <si>
    <t>丸森町</t>
  </si>
  <si>
    <t>井川町</t>
  </si>
  <si>
    <t>金山町</t>
  </si>
  <si>
    <t>檜枝岐村</t>
  </si>
  <si>
    <t>常陸大宮市</t>
  </si>
  <si>
    <t>野木町</t>
  </si>
  <si>
    <t>長野原町</t>
  </si>
  <si>
    <t>戸田市</t>
  </si>
  <si>
    <t>鴨川市</t>
  </si>
  <si>
    <t>足立区</t>
  </si>
  <si>
    <t>寒川町</t>
  </si>
  <si>
    <t>聖籠町</t>
  </si>
  <si>
    <t>西桂町</t>
  </si>
  <si>
    <t>川上村</t>
  </si>
  <si>
    <t>海津市</t>
  </si>
  <si>
    <t>菊川市</t>
  </si>
  <si>
    <t>新城市</t>
  </si>
  <si>
    <t>明和町</t>
  </si>
  <si>
    <t>和束町</t>
  </si>
  <si>
    <t>箕面市</t>
  </si>
  <si>
    <t>曽爾村</t>
  </si>
  <si>
    <t>みなべ町</t>
  </si>
  <si>
    <t>鏡野町</t>
  </si>
  <si>
    <t>大崎上島町</t>
  </si>
  <si>
    <t>板野町</t>
  </si>
  <si>
    <t>土佐町</t>
  </si>
  <si>
    <t>古賀市</t>
  </si>
  <si>
    <t>新上五島町</t>
  </si>
  <si>
    <t>菊陽町</t>
  </si>
  <si>
    <t>諸塚村</t>
  </si>
  <si>
    <t>十島村</t>
  </si>
  <si>
    <t>読谷村</t>
  </si>
  <si>
    <t>三笠市</t>
  </si>
  <si>
    <t>鶴田町</t>
  </si>
  <si>
    <t>平泉町</t>
  </si>
  <si>
    <t>亘理町</t>
  </si>
  <si>
    <t>大潟村</t>
  </si>
  <si>
    <t>最上町</t>
  </si>
  <si>
    <t>只見町</t>
  </si>
  <si>
    <t>那珂市</t>
  </si>
  <si>
    <t>塩谷町</t>
  </si>
  <si>
    <t>嬬恋村</t>
  </si>
  <si>
    <t>入間市</t>
  </si>
  <si>
    <t>葛飾区</t>
  </si>
  <si>
    <t>大磯町</t>
  </si>
  <si>
    <t>弥彦村</t>
  </si>
  <si>
    <t>忍野村</t>
  </si>
  <si>
    <t>岐南町</t>
  </si>
  <si>
    <t>伊豆の国市</t>
  </si>
  <si>
    <t>東海市</t>
  </si>
  <si>
    <t>大台町</t>
  </si>
  <si>
    <t>精華町</t>
  </si>
  <si>
    <t>柏原市</t>
  </si>
  <si>
    <t>養父市</t>
  </si>
  <si>
    <t>御杖村</t>
  </si>
  <si>
    <t>日高川町</t>
  </si>
  <si>
    <t>勝央町</t>
  </si>
  <si>
    <t>世羅町</t>
  </si>
  <si>
    <t>上板町</t>
  </si>
  <si>
    <t>大川村</t>
  </si>
  <si>
    <t>福津市</t>
  </si>
  <si>
    <t>南小国町</t>
  </si>
  <si>
    <t>椎葉村</t>
  </si>
  <si>
    <t>さつま町</t>
  </si>
  <si>
    <t>嘉手納町</t>
  </si>
  <si>
    <t>根室市</t>
  </si>
  <si>
    <t>中泊町</t>
  </si>
  <si>
    <t>住田町</t>
  </si>
  <si>
    <t>山元町</t>
  </si>
  <si>
    <t>舟形町</t>
  </si>
  <si>
    <t>南会津町</t>
  </si>
  <si>
    <t>筑西市</t>
  </si>
  <si>
    <t>高根沢町</t>
  </si>
  <si>
    <t>草津町</t>
  </si>
  <si>
    <t>朝霞市</t>
  </si>
  <si>
    <t>君津市</t>
  </si>
  <si>
    <t>江戸川区</t>
  </si>
  <si>
    <t>二宮町</t>
  </si>
  <si>
    <t>田上町</t>
  </si>
  <si>
    <t>山中湖村</t>
  </si>
  <si>
    <t>南相木村</t>
  </si>
  <si>
    <t>笠松町</t>
  </si>
  <si>
    <t>牧之原市</t>
  </si>
  <si>
    <t>大府市</t>
  </si>
  <si>
    <t>玉城町</t>
  </si>
  <si>
    <t>南山城村</t>
  </si>
  <si>
    <t>羽曳野市</t>
  </si>
  <si>
    <t>丹波市</t>
  </si>
  <si>
    <t>高取町</t>
  </si>
  <si>
    <t>白浜町</t>
  </si>
  <si>
    <t>奈義町</t>
  </si>
  <si>
    <t>神石高原町</t>
  </si>
  <si>
    <t>つるぎ町</t>
  </si>
  <si>
    <t>いの町</t>
  </si>
  <si>
    <t>うきは市</t>
  </si>
  <si>
    <t>小国町</t>
  </si>
  <si>
    <t>長島町</t>
  </si>
  <si>
    <t>北谷町</t>
  </si>
  <si>
    <t>千歳市</t>
  </si>
  <si>
    <t>野辺地町</t>
  </si>
  <si>
    <t>大槌町</t>
  </si>
  <si>
    <t>松島町</t>
  </si>
  <si>
    <t>羽後町</t>
  </si>
  <si>
    <t>真室川町</t>
  </si>
  <si>
    <t>北塩原村</t>
  </si>
  <si>
    <t>坂東市</t>
  </si>
  <si>
    <t>那須町</t>
  </si>
  <si>
    <t>高山村</t>
  </si>
  <si>
    <t>志木市</t>
  </si>
  <si>
    <t>富津市</t>
  </si>
  <si>
    <t>八王子市</t>
  </si>
  <si>
    <t>中井町</t>
  </si>
  <si>
    <t>阿賀町</t>
  </si>
  <si>
    <t>鳴沢村</t>
  </si>
  <si>
    <t>北相木村</t>
  </si>
  <si>
    <t>養老町</t>
  </si>
  <si>
    <t>東伊豆町</t>
  </si>
  <si>
    <t>知多市</t>
  </si>
  <si>
    <t>度会町</t>
  </si>
  <si>
    <t>京丹波町</t>
  </si>
  <si>
    <t>門真市</t>
  </si>
  <si>
    <t>南あわじ市</t>
  </si>
  <si>
    <t>明日香村</t>
  </si>
  <si>
    <t>上富田町</t>
  </si>
  <si>
    <t>西粟倉村</t>
  </si>
  <si>
    <t>東みよし町</t>
  </si>
  <si>
    <t>仁淀川町</t>
  </si>
  <si>
    <t>宮若市</t>
  </si>
  <si>
    <t>産山村</t>
  </si>
  <si>
    <t>高千穂町</t>
  </si>
  <si>
    <t>湧水町</t>
  </si>
  <si>
    <t>北中城村</t>
  </si>
  <si>
    <t>滝川市</t>
  </si>
  <si>
    <t>七戸町</t>
  </si>
  <si>
    <t>山田町</t>
  </si>
  <si>
    <t>七ヶ浜町</t>
  </si>
  <si>
    <t>東成瀬村</t>
  </si>
  <si>
    <t>大蔵村</t>
  </si>
  <si>
    <t>西会津町</t>
  </si>
  <si>
    <t>稲敷市</t>
  </si>
  <si>
    <t>那珂川町</t>
  </si>
  <si>
    <t>東吾妻町</t>
  </si>
  <si>
    <t>和光市</t>
  </si>
  <si>
    <t>浦安市</t>
  </si>
  <si>
    <t>立川市</t>
  </si>
  <si>
    <t>大井町</t>
  </si>
  <si>
    <t>出雲崎町</t>
  </si>
  <si>
    <t>富士河口湖町</t>
  </si>
  <si>
    <t>佐久穂町</t>
  </si>
  <si>
    <t>垂井町</t>
  </si>
  <si>
    <t>河津町</t>
  </si>
  <si>
    <t>知立市</t>
  </si>
  <si>
    <t>大紀町</t>
  </si>
  <si>
    <t>伊根町</t>
  </si>
  <si>
    <t>摂津市</t>
  </si>
  <si>
    <t>朝来市</t>
  </si>
  <si>
    <t>上牧町</t>
  </si>
  <si>
    <t>すさみ町</t>
  </si>
  <si>
    <t>久米南町</t>
  </si>
  <si>
    <t>中土佐町</t>
  </si>
  <si>
    <t>嘉麻市</t>
  </si>
  <si>
    <t>高森町</t>
  </si>
  <si>
    <t>日之影町</t>
  </si>
  <si>
    <t>大崎町</t>
  </si>
  <si>
    <t>中城村</t>
  </si>
  <si>
    <t>砂川市</t>
  </si>
  <si>
    <t>六戸町</t>
  </si>
  <si>
    <t>岩泉町</t>
  </si>
  <si>
    <t>利府町</t>
  </si>
  <si>
    <t>鮭川村</t>
  </si>
  <si>
    <t>磐梯町</t>
  </si>
  <si>
    <t>かすみがうら市</t>
  </si>
  <si>
    <t>片品村</t>
  </si>
  <si>
    <t>新座市</t>
  </si>
  <si>
    <t>四街道市</t>
  </si>
  <si>
    <t>武蔵野市</t>
  </si>
  <si>
    <t>松田町</t>
  </si>
  <si>
    <t>湯沢町</t>
  </si>
  <si>
    <t>小菅村</t>
  </si>
  <si>
    <t>軽井沢町</t>
  </si>
  <si>
    <t>関ケ原町</t>
  </si>
  <si>
    <t>南伊豆町</t>
  </si>
  <si>
    <t>尾張旭市</t>
  </si>
  <si>
    <t>南伊勢町</t>
  </si>
  <si>
    <t>与謝野町</t>
  </si>
  <si>
    <t>高石市</t>
  </si>
  <si>
    <t>淡路市</t>
  </si>
  <si>
    <t>王寺町</t>
  </si>
  <si>
    <t>那智勝浦町</t>
  </si>
  <si>
    <t>美咲町</t>
  </si>
  <si>
    <t>佐川町</t>
  </si>
  <si>
    <t>朝倉市</t>
  </si>
  <si>
    <t>西原村</t>
  </si>
  <si>
    <t>五ヶ瀬町</t>
  </si>
  <si>
    <t>東串良町</t>
  </si>
  <si>
    <t>西原町</t>
  </si>
  <si>
    <t>歌志内市</t>
  </si>
  <si>
    <t>横浜町</t>
  </si>
  <si>
    <t>田野畑村</t>
  </si>
  <si>
    <t>大和町</t>
  </si>
  <si>
    <t>戸沢村</t>
  </si>
  <si>
    <t>猪苗代町</t>
  </si>
  <si>
    <t>桜川市</t>
  </si>
  <si>
    <t>川場村</t>
  </si>
  <si>
    <t>桶川市</t>
  </si>
  <si>
    <t>三鷹市</t>
  </si>
  <si>
    <t>山北町</t>
  </si>
  <si>
    <t>津南町</t>
  </si>
  <si>
    <t>丹波山村</t>
  </si>
  <si>
    <t>御代田町</t>
  </si>
  <si>
    <t>神戸町</t>
  </si>
  <si>
    <t>松崎町</t>
  </si>
  <si>
    <t>高浜市</t>
  </si>
  <si>
    <t>紀北町</t>
  </si>
  <si>
    <t>藤井寺市</t>
  </si>
  <si>
    <t>宍粟市</t>
  </si>
  <si>
    <t>広陵町</t>
  </si>
  <si>
    <t>太地町</t>
  </si>
  <si>
    <t>吉備中央町</t>
  </si>
  <si>
    <t>越知町</t>
  </si>
  <si>
    <t>みやま市</t>
  </si>
  <si>
    <t>南阿蘇村</t>
  </si>
  <si>
    <t>錦江町</t>
  </si>
  <si>
    <t>与那原町</t>
  </si>
  <si>
    <t>深川市</t>
  </si>
  <si>
    <t>東北町</t>
  </si>
  <si>
    <t>普代村</t>
  </si>
  <si>
    <t>大郷町</t>
  </si>
  <si>
    <t>高畠町</t>
  </si>
  <si>
    <t>会津坂下町</t>
  </si>
  <si>
    <t>神栖市</t>
  </si>
  <si>
    <t>昭和村</t>
  </si>
  <si>
    <t>久喜市</t>
  </si>
  <si>
    <t>八街市</t>
  </si>
  <si>
    <t>青梅市</t>
  </si>
  <si>
    <t>開成町</t>
  </si>
  <si>
    <t>刈羽村</t>
  </si>
  <si>
    <t>立科町</t>
  </si>
  <si>
    <t>輪之内町</t>
  </si>
  <si>
    <t>西伊豆町</t>
  </si>
  <si>
    <t>岩倉市</t>
  </si>
  <si>
    <t>御浜町</t>
  </si>
  <si>
    <t>東大阪市</t>
  </si>
  <si>
    <t>加東市</t>
  </si>
  <si>
    <t>河合町</t>
  </si>
  <si>
    <t>古座川町</t>
  </si>
  <si>
    <t>梼原町</t>
  </si>
  <si>
    <t>糸島市</t>
  </si>
  <si>
    <t>御船町</t>
  </si>
  <si>
    <t>南大隅町</t>
  </si>
  <si>
    <t>南風原町</t>
  </si>
  <si>
    <t>富良野市</t>
  </si>
  <si>
    <t>六ヶ所村</t>
  </si>
  <si>
    <t>軽米町</t>
  </si>
  <si>
    <t>大衡村</t>
  </si>
  <si>
    <t>湯川村</t>
  </si>
  <si>
    <t>行方市</t>
  </si>
  <si>
    <t>みなかみ町</t>
  </si>
  <si>
    <t>北本市</t>
  </si>
  <si>
    <t>印西市</t>
  </si>
  <si>
    <t>箱根町</t>
  </si>
  <si>
    <t>関川村</t>
  </si>
  <si>
    <t>青木村</t>
  </si>
  <si>
    <t>安八町</t>
  </si>
  <si>
    <t>函南町</t>
  </si>
  <si>
    <t>豊明市</t>
  </si>
  <si>
    <t>紀宝町</t>
  </si>
  <si>
    <t>泉南市</t>
  </si>
  <si>
    <t>たつの市</t>
  </si>
  <si>
    <t>吉野町</t>
  </si>
  <si>
    <t>北山村</t>
  </si>
  <si>
    <t>日高村</t>
  </si>
  <si>
    <t>嘉島町</t>
  </si>
  <si>
    <t>肝付町</t>
  </si>
  <si>
    <t>渡嘉敷村</t>
  </si>
  <si>
    <t>登別市</t>
  </si>
  <si>
    <t>おいらせ町</t>
  </si>
  <si>
    <t>野田村</t>
  </si>
  <si>
    <t>色麻町</t>
  </si>
  <si>
    <t>柳津町</t>
  </si>
  <si>
    <t>鉾田市</t>
  </si>
  <si>
    <t>玉村町</t>
  </si>
  <si>
    <t>八潮市</t>
  </si>
  <si>
    <t>白井市</t>
  </si>
  <si>
    <t>昭島市</t>
  </si>
  <si>
    <t>真鶴町</t>
  </si>
  <si>
    <t>粟島浦村</t>
  </si>
  <si>
    <t>長和町</t>
  </si>
  <si>
    <t>揖斐川町</t>
  </si>
  <si>
    <t>清水町</t>
  </si>
  <si>
    <t>日進市</t>
  </si>
  <si>
    <t>猪名川町</t>
  </si>
  <si>
    <t>大淀町</t>
  </si>
  <si>
    <t>串本町</t>
  </si>
  <si>
    <t>津野町</t>
  </si>
  <si>
    <t>宇美町</t>
  </si>
  <si>
    <t>益城町</t>
  </si>
  <si>
    <t>中種子町</t>
  </si>
  <si>
    <t>座間味村</t>
  </si>
  <si>
    <t>恵庭市</t>
  </si>
  <si>
    <t>大間町</t>
  </si>
  <si>
    <t>九戸村</t>
  </si>
  <si>
    <t>加美町</t>
  </si>
  <si>
    <t>白鷹町</t>
  </si>
  <si>
    <t>三島町</t>
  </si>
  <si>
    <t>つくばみらい市</t>
  </si>
  <si>
    <t>板倉町</t>
  </si>
  <si>
    <t>富士見市</t>
  </si>
  <si>
    <t>富里市</t>
  </si>
  <si>
    <t>調布市</t>
  </si>
  <si>
    <t>湯河原町</t>
  </si>
  <si>
    <t>下諏訪町</t>
  </si>
  <si>
    <t>大野町</t>
  </si>
  <si>
    <t>長泉町</t>
  </si>
  <si>
    <t>田原市</t>
  </si>
  <si>
    <t>交野市</t>
  </si>
  <si>
    <t>多可町</t>
  </si>
  <si>
    <t>下市町</t>
  </si>
  <si>
    <t>四万十町</t>
  </si>
  <si>
    <t>篠栗町</t>
  </si>
  <si>
    <t>甲佐町</t>
  </si>
  <si>
    <t>南種子町</t>
  </si>
  <si>
    <t>粟国村</t>
  </si>
  <si>
    <t>東通村</t>
  </si>
  <si>
    <t>洋野町</t>
  </si>
  <si>
    <t>涌谷町</t>
  </si>
  <si>
    <t>飯豊町</t>
  </si>
  <si>
    <t>小美玉市</t>
  </si>
  <si>
    <t>三郷市</t>
  </si>
  <si>
    <t>南房総市</t>
  </si>
  <si>
    <t>町田市</t>
  </si>
  <si>
    <t>愛川町</t>
  </si>
  <si>
    <t>富士見町</t>
  </si>
  <si>
    <t>小山町</t>
  </si>
  <si>
    <t>愛西市</t>
  </si>
  <si>
    <t>大阪狭山市</t>
  </si>
  <si>
    <t>稲美町</t>
  </si>
  <si>
    <t>黒滝村</t>
  </si>
  <si>
    <t>大月町</t>
  </si>
  <si>
    <t>志免町</t>
  </si>
  <si>
    <t>山都町</t>
  </si>
  <si>
    <t>屋久島町</t>
  </si>
  <si>
    <t>渡名喜村</t>
  </si>
  <si>
    <t>北広島市</t>
  </si>
  <si>
    <t>風間浦村</t>
  </si>
  <si>
    <t>一戸町</t>
  </si>
  <si>
    <t>三川町</t>
  </si>
  <si>
    <t>茨城町</t>
  </si>
  <si>
    <t>千代田町</t>
  </si>
  <si>
    <t>蓮田市</t>
  </si>
  <si>
    <t>匝瑳市</t>
  </si>
  <si>
    <t>小金井市</t>
  </si>
  <si>
    <t>清川村</t>
  </si>
  <si>
    <t>原村</t>
  </si>
  <si>
    <t>北方町</t>
  </si>
  <si>
    <t>吉田町</t>
  </si>
  <si>
    <t>清須市</t>
  </si>
  <si>
    <t>阪南市</t>
  </si>
  <si>
    <t>播磨町</t>
  </si>
  <si>
    <t>天川村</t>
  </si>
  <si>
    <t>三原村</t>
  </si>
  <si>
    <t>氷川町</t>
  </si>
  <si>
    <t>大和村</t>
  </si>
  <si>
    <t>南大東村</t>
  </si>
  <si>
    <t>石狩市</t>
  </si>
  <si>
    <t>佐井村</t>
  </si>
  <si>
    <t>女川町</t>
  </si>
  <si>
    <t>庄内町</t>
  </si>
  <si>
    <t>会津美里町</t>
  </si>
  <si>
    <t>大洗町</t>
  </si>
  <si>
    <t>大泉町</t>
  </si>
  <si>
    <t>坂戸市</t>
  </si>
  <si>
    <t>香取市</t>
  </si>
  <si>
    <t>小平市</t>
  </si>
  <si>
    <t>辰野町</t>
  </si>
  <si>
    <t>坂祝町</t>
  </si>
  <si>
    <t>川根本町</t>
  </si>
  <si>
    <t>北名古屋市</t>
  </si>
  <si>
    <t>島本町</t>
  </si>
  <si>
    <t>市川町</t>
  </si>
  <si>
    <t>野迫川村</t>
  </si>
  <si>
    <t>黒潮町</t>
  </si>
  <si>
    <t>新宮町</t>
  </si>
  <si>
    <t>芦北町</t>
  </si>
  <si>
    <t>宇検村</t>
  </si>
  <si>
    <t>北大東村</t>
  </si>
  <si>
    <t>北斗市</t>
  </si>
  <si>
    <t>三戸町</t>
  </si>
  <si>
    <t>南三陸町</t>
  </si>
  <si>
    <t>遊佐町</t>
  </si>
  <si>
    <t>西郷村</t>
  </si>
  <si>
    <t>城里町</t>
  </si>
  <si>
    <t>邑楽町</t>
  </si>
  <si>
    <t>幸手市</t>
  </si>
  <si>
    <t>山武市</t>
  </si>
  <si>
    <t>日野市</t>
  </si>
  <si>
    <t>箕輪町</t>
  </si>
  <si>
    <t>富加町</t>
  </si>
  <si>
    <t>森町</t>
  </si>
  <si>
    <t>弥富市</t>
  </si>
  <si>
    <t>豊能町</t>
  </si>
  <si>
    <t>福崎町</t>
  </si>
  <si>
    <t>十津川村</t>
  </si>
  <si>
    <t>久山町</t>
  </si>
  <si>
    <t>津奈木町</t>
  </si>
  <si>
    <t>瀬戸内町</t>
  </si>
  <si>
    <t>伊平屋村</t>
  </si>
  <si>
    <t>当別町</t>
  </si>
  <si>
    <t>五戸町</t>
  </si>
  <si>
    <t>泉崎村</t>
  </si>
  <si>
    <t>東海村</t>
  </si>
  <si>
    <t>鶴ヶ島市</t>
  </si>
  <si>
    <t>いすみ市</t>
  </si>
  <si>
    <t>東村山市</t>
  </si>
  <si>
    <t>飯島町</t>
  </si>
  <si>
    <t>川辺町</t>
  </si>
  <si>
    <t>みよし市</t>
  </si>
  <si>
    <t>能勢町</t>
  </si>
  <si>
    <t>神河町</t>
  </si>
  <si>
    <t>下北山村</t>
  </si>
  <si>
    <t>粕屋町</t>
  </si>
  <si>
    <t>錦町</t>
  </si>
  <si>
    <t>龍郷町</t>
  </si>
  <si>
    <t>伊是名村</t>
  </si>
  <si>
    <t>新篠津村</t>
  </si>
  <si>
    <t>田子町</t>
  </si>
  <si>
    <t>中島村</t>
  </si>
  <si>
    <t>大子町</t>
  </si>
  <si>
    <t>日高市</t>
  </si>
  <si>
    <t>大網白里市</t>
    <rPh sb="4" eb="5">
      <t>シ</t>
    </rPh>
    <phoneticPr fontId="3"/>
  </si>
  <si>
    <t>国分寺市</t>
  </si>
  <si>
    <t>南箕輪村</t>
  </si>
  <si>
    <t>七宗町</t>
  </si>
  <si>
    <t>あま市</t>
  </si>
  <si>
    <t>忠岡町</t>
  </si>
  <si>
    <t>太子町</t>
  </si>
  <si>
    <t>上北山村</t>
  </si>
  <si>
    <t>芦屋町</t>
  </si>
  <si>
    <t>多良木町</t>
  </si>
  <si>
    <t>喜界町</t>
  </si>
  <si>
    <t>久米島町</t>
  </si>
  <si>
    <t>矢吹町</t>
  </si>
  <si>
    <t>美浦村</t>
  </si>
  <si>
    <t>吉川市</t>
  </si>
  <si>
    <t>酒々井町</t>
  </si>
  <si>
    <t>国立市</t>
  </si>
  <si>
    <t>中川村</t>
  </si>
  <si>
    <t>八百津町</t>
  </si>
  <si>
    <t>長久手市</t>
  </si>
  <si>
    <t>熊取町</t>
  </si>
  <si>
    <t>上郡町</t>
  </si>
  <si>
    <t>水巻町</t>
  </si>
  <si>
    <t>湯前町</t>
  </si>
  <si>
    <t>徳之島町</t>
  </si>
  <si>
    <t>八重瀬町</t>
  </si>
  <si>
    <t>福島町</t>
  </si>
  <si>
    <t>階上町</t>
  </si>
  <si>
    <t>棚倉町</t>
  </si>
  <si>
    <t>阿見町</t>
  </si>
  <si>
    <t>ふじみ野市</t>
  </si>
  <si>
    <t>栄町</t>
  </si>
  <si>
    <t>福生市</t>
  </si>
  <si>
    <t>宮田村</t>
  </si>
  <si>
    <t>白川町</t>
  </si>
  <si>
    <t>東郷町</t>
  </si>
  <si>
    <t>田尻町</t>
  </si>
  <si>
    <t>佐用町</t>
  </si>
  <si>
    <t>東吉野村</t>
  </si>
  <si>
    <t>岡垣町</t>
  </si>
  <si>
    <t>水上村</t>
  </si>
  <si>
    <t>天城町</t>
  </si>
  <si>
    <t>多良間村</t>
  </si>
  <si>
    <t>知内町</t>
  </si>
  <si>
    <t>新郷村</t>
  </si>
  <si>
    <t>矢祭町</t>
  </si>
  <si>
    <t>河内町</t>
  </si>
  <si>
    <t>白岡市</t>
    <rPh sb="0" eb="2">
      <t>シラオカ</t>
    </rPh>
    <rPh sb="2" eb="3">
      <t>シ</t>
    </rPh>
    <phoneticPr fontId="3"/>
  </si>
  <si>
    <t>神崎町</t>
  </si>
  <si>
    <t>狛江市</t>
  </si>
  <si>
    <t>松川町</t>
  </si>
  <si>
    <t>東白川村</t>
  </si>
  <si>
    <t>豊山町</t>
  </si>
  <si>
    <t>岬町</t>
  </si>
  <si>
    <t>香美町</t>
  </si>
  <si>
    <t>遠賀町</t>
  </si>
  <si>
    <t>相良村</t>
  </si>
  <si>
    <t>伊仙町</t>
  </si>
  <si>
    <t>竹富町</t>
  </si>
  <si>
    <t>木古内町</t>
  </si>
  <si>
    <t>塙町</t>
  </si>
  <si>
    <t>八千代町</t>
  </si>
  <si>
    <t>伊奈町</t>
  </si>
  <si>
    <t>多古町</t>
  </si>
  <si>
    <t>東大和市</t>
  </si>
  <si>
    <t>御嵩町</t>
  </si>
  <si>
    <t>大口町</t>
  </si>
  <si>
    <t>新温泉町</t>
  </si>
  <si>
    <t>小竹町</t>
  </si>
  <si>
    <t>五木村</t>
  </si>
  <si>
    <t>和泊町</t>
  </si>
  <si>
    <t>与那国町</t>
  </si>
  <si>
    <t>七飯町</t>
  </si>
  <si>
    <t>鮫川村</t>
  </si>
  <si>
    <t>五霞町</t>
  </si>
  <si>
    <t>三芳町</t>
  </si>
  <si>
    <t>東庄町</t>
  </si>
  <si>
    <t>清瀬市</t>
  </si>
  <si>
    <t>阿南町</t>
  </si>
  <si>
    <t>白川村</t>
  </si>
  <si>
    <t>扶桑町</t>
  </si>
  <si>
    <t>河南町</t>
  </si>
  <si>
    <t>鞍手町</t>
  </si>
  <si>
    <t>山江村</t>
  </si>
  <si>
    <t>知名町</t>
  </si>
  <si>
    <t>鹿部町</t>
  </si>
  <si>
    <t>石川町</t>
  </si>
  <si>
    <t>境町</t>
  </si>
  <si>
    <t>毛呂山町</t>
  </si>
  <si>
    <t>九十九里町</t>
  </si>
  <si>
    <t>東久留米市</t>
  </si>
  <si>
    <t>阿智村</t>
  </si>
  <si>
    <t>大治町</t>
  </si>
  <si>
    <t>千早赤阪村</t>
  </si>
  <si>
    <t>桂川町</t>
  </si>
  <si>
    <t>球磨村</t>
  </si>
  <si>
    <t>与論町</t>
  </si>
  <si>
    <t>玉川村</t>
  </si>
  <si>
    <t>利根町</t>
  </si>
  <si>
    <t>越生町</t>
  </si>
  <si>
    <t>芝山町</t>
  </si>
  <si>
    <t>武蔵村山市</t>
  </si>
  <si>
    <t>平谷村</t>
  </si>
  <si>
    <t>蟹江町</t>
  </si>
  <si>
    <t>筑前町</t>
  </si>
  <si>
    <t>あさぎり町</t>
  </si>
  <si>
    <t>八雲町</t>
  </si>
  <si>
    <t>平田村</t>
  </si>
  <si>
    <t>滑川町</t>
  </si>
  <si>
    <t>横芝光町</t>
  </si>
  <si>
    <t>多摩市</t>
  </si>
  <si>
    <t>根羽村</t>
  </si>
  <si>
    <t>飛島村</t>
  </si>
  <si>
    <t>東峰村</t>
  </si>
  <si>
    <t>苓北町</t>
  </si>
  <si>
    <t>長万部町</t>
  </si>
  <si>
    <t>浅川町</t>
  </si>
  <si>
    <t>嵐山町</t>
  </si>
  <si>
    <t>一宮町</t>
  </si>
  <si>
    <t>稲城市</t>
  </si>
  <si>
    <t>下條村</t>
  </si>
  <si>
    <t>阿久比町</t>
  </si>
  <si>
    <t>大刀洗町</t>
  </si>
  <si>
    <t>江差町</t>
  </si>
  <si>
    <t>古殿町</t>
  </si>
  <si>
    <t>小川町</t>
  </si>
  <si>
    <t>睦沢町</t>
  </si>
  <si>
    <t>羽村市</t>
  </si>
  <si>
    <t>売木村</t>
  </si>
  <si>
    <t>東浦町</t>
  </si>
  <si>
    <t>大木町</t>
  </si>
  <si>
    <t>上ノ国町</t>
  </si>
  <si>
    <t>三春町</t>
  </si>
  <si>
    <t>川島町</t>
  </si>
  <si>
    <t>長生村</t>
  </si>
  <si>
    <t>あきる野市</t>
  </si>
  <si>
    <t>天龍村</t>
  </si>
  <si>
    <t>南知多町</t>
  </si>
  <si>
    <t>厚沢部町</t>
  </si>
  <si>
    <t>小野町</t>
  </si>
  <si>
    <t>吉見町</t>
  </si>
  <si>
    <t>白子町</t>
  </si>
  <si>
    <t>西東京市</t>
  </si>
  <si>
    <t>泰阜村</t>
  </si>
  <si>
    <t>香春町</t>
  </si>
  <si>
    <t>乙部町</t>
  </si>
  <si>
    <t>広野町</t>
  </si>
  <si>
    <t>鳩山町</t>
  </si>
  <si>
    <t>長柄町</t>
  </si>
  <si>
    <t>瑞穂町</t>
  </si>
  <si>
    <t>喬木村</t>
  </si>
  <si>
    <t>武豊町</t>
  </si>
  <si>
    <t>添田町</t>
  </si>
  <si>
    <t>奥尻町</t>
  </si>
  <si>
    <t>楢葉町</t>
  </si>
  <si>
    <t>ときがわ町</t>
  </si>
  <si>
    <t>長南町</t>
  </si>
  <si>
    <t>日の出町</t>
  </si>
  <si>
    <t>豊丘村</t>
  </si>
  <si>
    <t>幸田町</t>
  </si>
  <si>
    <t>糸田町</t>
  </si>
  <si>
    <t>今金町</t>
  </si>
  <si>
    <t>富岡町</t>
  </si>
  <si>
    <t>横瀬町</t>
  </si>
  <si>
    <t>檜原村</t>
  </si>
  <si>
    <t>大鹿村</t>
  </si>
  <si>
    <t>設楽町</t>
  </si>
  <si>
    <t>せたな町</t>
  </si>
  <si>
    <t>川内村</t>
  </si>
  <si>
    <t>皆野町</t>
  </si>
  <si>
    <t>御宿町</t>
  </si>
  <si>
    <t>奥多摩町</t>
  </si>
  <si>
    <t>上松町</t>
  </si>
  <si>
    <t>東栄町</t>
  </si>
  <si>
    <t>大任町</t>
  </si>
  <si>
    <t>島牧村</t>
  </si>
  <si>
    <t>大熊町</t>
  </si>
  <si>
    <t>長瀞町</t>
  </si>
  <si>
    <t>鋸南町</t>
  </si>
  <si>
    <t>大島町</t>
  </si>
  <si>
    <t>南木曽町</t>
  </si>
  <si>
    <t>豊根村</t>
  </si>
  <si>
    <t>赤村</t>
  </si>
  <si>
    <t>寿都町</t>
  </si>
  <si>
    <t>双葉町</t>
  </si>
  <si>
    <t>小鹿野町</t>
  </si>
  <si>
    <t>利島村</t>
  </si>
  <si>
    <t>木祖村</t>
  </si>
  <si>
    <t>福智町</t>
  </si>
  <si>
    <t>黒松内町</t>
  </si>
  <si>
    <t>浪江町</t>
  </si>
  <si>
    <t>東秩父村</t>
  </si>
  <si>
    <t>新島村</t>
  </si>
  <si>
    <t>王滝村</t>
  </si>
  <si>
    <t>苅田町</t>
  </si>
  <si>
    <t>蘭越町</t>
  </si>
  <si>
    <t>葛尾村</t>
  </si>
  <si>
    <t>神津島村</t>
  </si>
  <si>
    <t>大桑村</t>
  </si>
  <si>
    <t>みやこ町</t>
  </si>
  <si>
    <t>ニセコ町</t>
  </si>
  <si>
    <t>新地町</t>
  </si>
  <si>
    <t>神川町</t>
  </si>
  <si>
    <t>三宅村</t>
  </si>
  <si>
    <t>木曽町</t>
  </si>
  <si>
    <t>吉富町</t>
  </si>
  <si>
    <t>真狩村</t>
  </si>
  <si>
    <t>飯舘村</t>
  </si>
  <si>
    <t>上里町</t>
  </si>
  <si>
    <t>御蔵島村</t>
  </si>
  <si>
    <t>麻績村</t>
  </si>
  <si>
    <t>上毛町</t>
  </si>
  <si>
    <t>留寿都村</t>
  </si>
  <si>
    <t>寄居町</t>
  </si>
  <si>
    <t>八丈町</t>
  </si>
  <si>
    <t>生坂村</t>
  </si>
  <si>
    <t>築上町</t>
  </si>
  <si>
    <t>喜茂別町</t>
  </si>
  <si>
    <t>宮代町</t>
  </si>
  <si>
    <t>青ヶ島村</t>
  </si>
  <si>
    <t>山形村</t>
  </si>
  <si>
    <t>京極町</t>
  </si>
  <si>
    <t>杉戸町</t>
  </si>
  <si>
    <t>小笠原村</t>
  </si>
  <si>
    <t>朝日村</t>
  </si>
  <si>
    <t>倶知安町</t>
  </si>
  <si>
    <t>松伏町</t>
  </si>
  <si>
    <t>筑北村</t>
  </si>
  <si>
    <t>共和町</t>
  </si>
  <si>
    <t>岩内町</t>
  </si>
  <si>
    <t>松川村</t>
  </si>
  <si>
    <t>泊村</t>
  </si>
  <si>
    <t>白馬村</t>
  </si>
  <si>
    <t>神恵内村</t>
  </si>
  <si>
    <t>小谷村</t>
  </si>
  <si>
    <t>積丹町</t>
  </si>
  <si>
    <t>坂城町</t>
  </si>
  <si>
    <t>古平町</t>
  </si>
  <si>
    <t>小布施町</t>
  </si>
  <si>
    <t>仁木町</t>
  </si>
  <si>
    <t>余市町</t>
  </si>
  <si>
    <t>山ノ内町</t>
  </si>
  <si>
    <t>赤井川村</t>
  </si>
  <si>
    <t>木島平村</t>
  </si>
  <si>
    <t>南幌町</t>
  </si>
  <si>
    <t>野沢温泉村</t>
  </si>
  <si>
    <t>奈井江町</t>
  </si>
  <si>
    <t>信濃町</t>
  </si>
  <si>
    <t>上砂川町</t>
  </si>
  <si>
    <t>小川村</t>
  </si>
  <si>
    <t>由仁町</t>
  </si>
  <si>
    <t>飯綱町</t>
  </si>
  <si>
    <t>長沼町</t>
  </si>
  <si>
    <t>栄村</t>
  </si>
  <si>
    <t>栗山町</t>
  </si>
  <si>
    <t>月形町</t>
  </si>
  <si>
    <t>浦臼町</t>
  </si>
  <si>
    <t>新十津川町</t>
  </si>
  <si>
    <t>妹背牛町</t>
  </si>
  <si>
    <t>秩父別町</t>
  </si>
  <si>
    <t>雨竜町</t>
  </si>
  <si>
    <t>北竜町</t>
  </si>
  <si>
    <t>沼田町</t>
  </si>
  <si>
    <t>鷹栖町</t>
  </si>
  <si>
    <t>東神楽町</t>
  </si>
  <si>
    <t>当麻町</t>
  </si>
  <si>
    <t>比布町</t>
  </si>
  <si>
    <t>愛別町</t>
  </si>
  <si>
    <t>上川町</t>
  </si>
  <si>
    <t>東川町</t>
  </si>
  <si>
    <t>美瑛町</t>
  </si>
  <si>
    <t>上富良野町</t>
  </si>
  <si>
    <t>中富良野町</t>
  </si>
  <si>
    <t>南富良野町</t>
  </si>
  <si>
    <t>占冠村</t>
  </si>
  <si>
    <t>和寒町</t>
  </si>
  <si>
    <t>剣淵町</t>
  </si>
  <si>
    <t>下川町</t>
  </si>
  <si>
    <t>美深町</t>
  </si>
  <si>
    <t>音威子府村</t>
  </si>
  <si>
    <t>中川町</t>
  </si>
  <si>
    <t>幌加内町</t>
  </si>
  <si>
    <t>増毛町</t>
  </si>
  <si>
    <t>小平町</t>
  </si>
  <si>
    <t>苫前町</t>
  </si>
  <si>
    <t>羽幌町</t>
  </si>
  <si>
    <t>初山別村</t>
  </si>
  <si>
    <t>遠別町</t>
  </si>
  <si>
    <t>天塩町</t>
  </si>
  <si>
    <t>猿払村</t>
  </si>
  <si>
    <t>浜頓別町</t>
  </si>
  <si>
    <t>中頓別町</t>
  </si>
  <si>
    <t>枝幸町</t>
  </si>
  <si>
    <t>豊富町</t>
  </si>
  <si>
    <t>礼文町</t>
  </si>
  <si>
    <t>利尻町</t>
  </si>
  <si>
    <t>利尻富士町</t>
  </si>
  <si>
    <t>幌延町</t>
  </si>
  <si>
    <t>美幌町</t>
  </si>
  <si>
    <t>津別町</t>
  </si>
  <si>
    <t>斜里町</t>
  </si>
  <si>
    <t>清里町</t>
  </si>
  <si>
    <t>小清水町</t>
  </si>
  <si>
    <t>訓子府町</t>
  </si>
  <si>
    <t>置戸町</t>
  </si>
  <si>
    <t>佐呂間町</t>
  </si>
  <si>
    <t>遠軽町</t>
  </si>
  <si>
    <t>湧別町</t>
  </si>
  <si>
    <t>滝上町</t>
  </si>
  <si>
    <t>興部町</t>
  </si>
  <si>
    <t>西興部村</t>
  </si>
  <si>
    <t>雄武町</t>
  </si>
  <si>
    <t>大空町</t>
  </si>
  <si>
    <t>豊浦町</t>
  </si>
  <si>
    <t>壮瞥町</t>
  </si>
  <si>
    <t>白老町</t>
  </si>
  <si>
    <t>厚真町</t>
  </si>
  <si>
    <t>洞爺湖町</t>
  </si>
  <si>
    <t>安平町</t>
  </si>
  <si>
    <t>むかわ町</t>
  </si>
  <si>
    <t>平取町</t>
  </si>
  <si>
    <t>新冠町</t>
  </si>
  <si>
    <t>浦河町</t>
  </si>
  <si>
    <t>様似町</t>
  </si>
  <si>
    <t>えりも町</t>
  </si>
  <si>
    <t>新ひだか町</t>
  </si>
  <si>
    <t>音更町</t>
  </si>
  <si>
    <t>士幌町</t>
  </si>
  <si>
    <t>上士幌町</t>
  </si>
  <si>
    <t>鹿追町</t>
  </si>
  <si>
    <t>新得町</t>
  </si>
  <si>
    <t>芽室町</t>
  </si>
  <si>
    <t>中札内村</t>
  </si>
  <si>
    <t>更別村</t>
  </si>
  <si>
    <t>大樹町</t>
  </si>
  <si>
    <t>広尾町</t>
  </si>
  <si>
    <t>幕別町</t>
  </si>
  <si>
    <t>豊頃町</t>
  </si>
  <si>
    <t>本別町</t>
  </si>
  <si>
    <t>足寄町</t>
  </si>
  <si>
    <t>陸別町</t>
  </si>
  <si>
    <t>浦幌町</t>
  </si>
  <si>
    <t>釧路町</t>
  </si>
  <si>
    <t>厚岸町</t>
  </si>
  <si>
    <t>浜中町</t>
  </si>
  <si>
    <t>標茶町</t>
  </si>
  <si>
    <t>弟子屈町</t>
  </si>
  <si>
    <t>鶴居村</t>
  </si>
  <si>
    <t>白糠町</t>
  </si>
  <si>
    <t>別海町</t>
  </si>
  <si>
    <t>中標津町</t>
  </si>
  <si>
    <t>標津町</t>
  </si>
  <si>
    <t>羅臼町</t>
  </si>
  <si>
    <t>寒冷地</t>
    <rPh sb="0" eb="3">
      <t>カンレイチ</t>
    </rPh>
    <phoneticPr fontId="6"/>
  </si>
  <si>
    <t>除雪費</t>
    <rPh sb="0" eb="2">
      <t>ジョセツ</t>
    </rPh>
    <rPh sb="2" eb="3">
      <t>ヒ</t>
    </rPh>
    <phoneticPr fontId="6"/>
  </si>
  <si>
    <t>降灰除去費</t>
    <rPh sb="0" eb="2">
      <t>コウハイ</t>
    </rPh>
    <rPh sb="2" eb="4">
      <t>ジョキョ</t>
    </rPh>
    <rPh sb="4" eb="5">
      <t>ヒ</t>
    </rPh>
    <phoneticPr fontId="6"/>
  </si>
  <si>
    <r>
      <t>20</t>
    </r>
    <r>
      <rPr>
        <sz val="11"/>
        <color indexed="8"/>
        <rFont val="ＭＳ Ｐゴシック"/>
        <family val="3"/>
        <charset val="128"/>
      </rPr>
      <t>/100地域</t>
    </r>
    <rPh sb="6" eb="8">
      <t>チイキ</t>
    </rPh>
    <phoneticPr fontId="6"/>
  </si>
  <si>
    <t>１級地</t>
  </si>
  <si>
    <t>北海道</t>
    <rPh sb="0" eb="3">
      <t>ホッカイドウ</t>
    </rPh>
    <phoneticPr fontId="6"/>
  </si>
  <si>
    <t>旭川市</t>
    <rPh sb="0" eb="3">
      <t>アサヒカワシ</t>
    </rPh>
    <phoneticPr fontId="6"/>
  </si>
  <si>
    <t>全域</t>
    <rPh sb="0" eb="2">
      <t>ゼンイキ</t>
    </rPh>
    <phoneticPr fontId="6"/>
  </si>
  <si>
    <t>留萌市</t>
    <rPh sb="0" eb="3">
      <t>ルモイシ</t>
    </rPh>
    <phoneticPr fontId="6"/>
  </si>
  <si>
    <t>鹿児島県</t>
    <rPh sb="0" eb="4">
      <t>カゴシマケン</t>
    </rPh>
    <phoneticPr fontId="6"/>
  </si>
  <si>
    <t>鹿児島市</t>
    <rPh sb="0" eb="4">
      <t>カゴシマシ</t>
    </rPh>
    <phoneticPr fontId="6"/>
  </si>
  <si>
    <t>帯広市</t>
    <rPh sb="0" eb="3">
      <t>オビヒロシ</t>
    </rPh>
    <phoneticPr fontId="6"/>
  </si>
  <si>
    <t>稚内市</t>
    <rPh sb="0" eb="3">
      <t>ワッカナイシ</t>
    </rPh>
    <phoneticPr fontId="6"/>
  </si>
  <si>
    <t>垂水市</t>
    <rPh sb="0" eb="3">
      <t>タルミズシ</t>
    </rPh>
    <phoneticPr fontId="6"/>
  </si>
  <si>
    <t>北見市</t>
    <rPh sb="0" eb="3">
      <t>キタミシ</t>
    </rPh>
    <phoneticPr fontId="6"/>
  </si>
  <si>
    <t>美唄市</t>
    <rPh sb="0" eb="3">
      <t>ビバイシ</t>
    </rPh>
    <phoneticPr fontId="6"/>
  </si>
  <si>
    <t>一部</t>
    <rPh sb="0" eb="2">
      <t>イチブ</t>
    </rPh>
    <phoneticPr fontId="6"/>
  </si>
  <si>
    <t>霧島市</t>
    <rPh sb="0" eb="3">
      <t>キリシマシ</t>
    </rPh>
    <phoneticPr fontId="6"/>
  </si>
  <si>
    <t>夕張市</t>
    <rPh sb="0" eb="3">
      <t>ユウバリシ</t>
    </rPh>
    <phoneticPr fontId="6"/>
  </si>
  <si>
    <t>芦別市</t>
    <rPh sb="0" eb="3">
      <t>アシベツシ</t>
    </rPh>
    <phoneticPr fontId="6"/>
  </si>
  <si>
    <t>鹿屋市</t>
    <rPh sb="0" eb="3">
      <t>カノヤシ</t>
    </rPh>
    <phoneticPr fontId="6"/>
  </si>
  <si>
    <t>赤平市</t>
    <rPh sb="0" eb="3">
      <t>アカビラシ</t>
    </rPh>
    <phoneticPr fontId="6"/>
  </si>
  <si>
    <t>熊本県</t>
    <rPh sb="0" eb="3">
      <t>クマモトケン</t>
    </rPh>
    <phoneticPr fontId="6"/>
  </si>
  <si>
    <t>産山村</t>
    <rPh sb="0" eb="1">
      <t>サン</t>
    </rPh>
    <rPh sb="1" eb="2">
      <t>ヤマ</t>
    </rPh>
    <rPh sb="2" eb="3">
      <t>ムラ</t>
    </rPh>
    <phoneticPr fontId="6"/>
  </si>
  <si>
    <t>士別市</t>
    <rPh sb="0" eb="3">
      <t>シベツシ</t>
    </rPh>
    <phoneticPr fontId="6"/>
  </si>
  <si>
    <t>高森町</t>
    <rPh sb="0" eb="2">
      <t>タカモリ</t>
    </rPh>
    <rPh sb="2" eb="3">
      <t>マチ</t>
    </rPh>
    <phoneticPr fontId="6"/>
  </si>
  <si>
    <t>名寄市</t>
    <rPh sb="0" eb="3">
      <t>ナヨロシ</t>
    </rPh>
    <phoneticPr fontId="6"/>
  </si>
  <si>
    <t>阿蘇市</t>
    <rPh sb="0" eb="2">
      <t>アソ</t>
    </rPh>
    <rPh sb="2" eb="3">
      <t>シ</t>
    </rPh>
    <phoneticPr fontId="6"/>
  </si>
  <si>
    <t>歌志内市</t>
    <rPh sb="0" eb="4">
      <t>ウタシナイシ</t>
    </rPh>
    <phoneticPr fontId="6"/>
  </si>
  <si>
    <t>三笠市</t>
    <rPh sb="0" eb="3">
      <t>ミカサシ</t>
    </rPh>
    <phoneticPr fontId="6"/>
  </si>
  <si>
    <t>南阿蘇村</t>
    <rPh sb="0" eb="4">
      <t>ミナミアソムラ</t>
    </rPh>
    <phoneticPr fontId="6"/>
  </si>
  <si>
    <t>深川市</t>
    <rPh sb="0" eb="3">
      <t>フカガワシ</t>
    </rPh>
    <phoneticPr fontId="6"/>
  </si>
  <si>
    <t>滝川市</t>
    <rPh sb="0" eb="2">
      <t>タキガワ</t>
    </rPh>
    <rPh sb="2" eb="3">
      <t>シ</t>
    </rPh>
    <phoneticPr fontId="6"/>
  </si>
  <si>
    <t>長崎県</t>
    <rPh sb="0" eb="3">
      <t>ナガサキケン</t>
    </rPh>
    <phoneticPr fontId="6"/>
  </si>
  <si>
    <t>島原市</t>
    <rPh sb="0" eb="3">
      <t>シマバラシ</t>
    </rPh>
    <phoneticPr fontId="6"/>
  </si>
  <si>
    <t>富良野市</t>
    <rPh sb="0" eb="4">
      <t>フラノシ</t>
    </rPh>
    <phoneticPr fontId="6"/>
  </si>
  <si>
    <t>砂川市</t>
    <rPh sb="0" eb="3">
      <t>スナガワシ</t>
    </rPh>
    <phoneticPr fontId="6"/>
  </si>
  <si>
    <t>南島原市</t>
    <rPh sb="0" eb="4">
      <t>ミナミシマバラシ</t>
    </rPh>
    <phoneticPr fontId="6"/>
  </si>
  <si>
    <t>留寿都村</t>
    <rPh sb="0" eb="3">
      <t>ルスツ</t>
    </rPh>
    <rPh sb="3" eb="4">
      <t>ソン</t>
    </rPh>
    <phoneticPr fontId="6"/>
  </si>
  <si>
    <t>宮崎県</t>
    <rPh sb="0" eb="3">
      <t>ミヤザキケン</t>
    </rPh>
    <phoneticPr fontId="6"/>
  </si>
  <si>
    <t>都城市</t>
    <rPh sb="0" eb="3">
      <t>ミヤコノジョウシ</t>
    </rPh>
    <phoneticPr fontId="6"/>
  </si>
  <si>
    <t>喜茂別町</t>
    <rPh sb="0" eb="3">
      <t>キモベツ</t>
    </rPh>
    <rPh sb="3" eb="4">
      <t>マチ</t>
    </rPh>
    <phoneticPr fontId="6"/>
  </si>
  <si>
    <t>日南市</t>
    <rPh sb="0" eb="3">
      <t>ニチナンシ</t>
    </rPh>
    <phoneticPr fontId="6"/>
  </si>
  <si>
    <t>倶知安町</t>
    <rPh sb="0" eb="3">
      <t>クッチャン</t>
    </rPh>
    <rPh sb="3" eb="4">
      <t>マチ</t>
    </rPh>
    <phoneticPr fontId="6"/>
  </si>
  <si>
    <t>当別町</t>
    <rPh sb="0" eb="3">
      <t>トウベツチョウ</t>
    </rPh>
    <phoneticPr fontId="6"/>
  </si>
  <si>
    <t>小林市</t>
    <rPh sb="0" eb="3">
      <t>コバヤシシ</t>
    </rPh>
    <phoneticPr fontId="6"/>
  </si>
  <si>
    <t>赤井川村</t>
    <rPh sb="0" eb="4">
      <t>アカイガワムラ</t>
    </rPh>
    <phoneticPr fontId="6"/>
  </si>
  <si>
    <t>新篠津村</t>
    <rPh sb="0" eb="4">
      <t>シンシノツムラ</t>
    </rPh>
    <phoneticPr fontId="6"/>
  </si>
  <si>
    <t>三股町</t>
    <rPh sb="0" eb="2">
      <t>ミマタ</t>
    </rPh>
    <rPh sb="2" eb="3">
      <t>チョウ</t>
    </rPh>
    <phoneticPr fontId="6"/>
  </si>
  <si>
    <t>上砂川町</t>
    <rPh sb="0" eb="4">
      <t>カミスナガワチョウ</t>
    </rPh>
    <phoneticPr fontId="6"/>
  </si>
  <si>
    <t>木古内町</t>
    <rPh sb="0" eb="3">
      <t>キコナイ</t>
    </rPh>
    <rPh sb="3" eb="4">
      <t>マチ</t>
    </rPh>
    <phoneticPr fontId="6"/>
  </si>
  <si>
    <t>高原町</t>
    <rPh sb="0" eb="2">
      <t>コウゲン</t>
    </rPh>
    <rPh sb="2" eb="3">
      <t>マチ</t>
    </rPh>
    <phoneticPr fontId="6"/>
  </si>
  <si>
    <t>妹背牛町</t>
    <rPh sb="0" eb="4">
      <t>モセウシチョウ</t>
    </rPh>
    <phoneticPr fontId="6"/>
  </si>
  <si>
    <t>八雲町</t>
    <rPh sb="0" eb="3">
      <t>ヤクモチョウ</t>
    </rPh>
    <phoneticPr fontId="6"/>
  </si>
  <si>
    <t>秩父別町</t>
    <phoneticPr fontId="6"/>
  </si>
  <si>
    <t>長万部町</t>
    <rPh sb="0" eb="4">
      <t>オシャマンベチョウ</t>
    </rPh>
    <phoneticPr fontId="6"/>
  </si>
  <si>
    <t>雨竜町</t>
    <phoneticPr fontId="6"/>
  </si>
  <si>
    <t>厚沢部町</t>
    <rPh sb="0" eb="2">
      <t>アツザワ</t>
    </rPh>
    <rPh sb="2" eb="3">
      <t>ブ</t>
    </rPh>
    <rPh sb="3" eb="4">
      <t>マチ</t>
    </rPh>
    <phoneticPr fontId="6"/>
  </si>
  <si>
    <t>北竜町</t>
    <phoneticPr fontId="6"/>
  </si>
  <si>
    <t>今金町</t>
    <rPh sb="0" eb="2">
      <t>イマカネ</t>
    </rPh>
    <rPh sb="2" eb="3">
      <t>マチ</t>
    </rPh>
    <phoneticPr fontId="6"/>
  </si>
  <si>
    <t>沼田町</t>
    <phoneticPr fontId="6"/>
  </si>
  <si>
    <t>黒松内町</t>
    <rPh sb="0" eb="3">
      <t>クロマツナイ</t>
    </rPh>
    <rPh sb="3" eb="4">
      <t>マチ</t>
    </rPh>
    <phoneticPr fontId="6"/>
  </si>
  <si>
    <t>幌加内町</t>
    <phoneticPr fontId="6"/>
  </si>
  <si>
    <t>幌加内町</t>
    <phoneticPr fontId="6"/>
  </si>
  <si>
    <t>蘭越町</t>
    <rPh sb="0" eb="1">
      <t>ラン</t>
    </rPh>
    <rPh sb="1" eb="2">
      <t>エツ</t>
    </rPh>
    <rPh sb="2" eb="3">
      <t>マチ</t>
    </rPh>
    <phoneticPr fontId="6"/>
  </si>
  <si>
    <t>音威子府村</t>
    <rPh sb="0" eb="4">
      <t>オトイネップ</t>
    </rPh>
    <rPh sb="4" eb="5">
      <t>ムラ</t>
    </rPh>
    <phoneticPr fontId="6"/>
  </si>
  <si>
    <t>ニセコ町</t>
    <rPh sb="3" eb="4">
      <t>マチ</t>
    </rPh>
    <phoneticPr fontId="6"/>
  </si>
  <si>
    <t>中川町</t>
    <rPh sb="0" eb="2">
      <t>ナカガワ</t>
    </rPh>
    <rPh sb="2" eb="3">
      <t>チョウ</t>
    </rPh>
    <phoneticPr fontId="6"/>
  </si>
  <si>
    <t>真狩村</t>
    <rPh sb="0" eb="3">
      <t>マッカリムラ</t>
    </rPh>
    <phoneticPr fontId="6"/>
  </si>
  <si>
    <r>
      <t>16</t>
    </r>
    <r>
      <rPr>
        <sz val="11"/>
        <color indexed="8"/>
        <rFont val="ＭＳ Ｐゴシック"/>
        <family val="3"/>
        <charset val="128"/>
      </rPr>
      <t>/100地域</t>
    </r>
    <rPh sb="6" eb="8">
      <t>チイキ</t>
    </rPh>
    <phoneticPr fontId="6"/>
  </si>
  <si>
    <t>取手市</t>
    <rPh sb="0" eb="3">
      <t>トリデシ</t>
    </rPh>
    <phoneticPr fontId="6"/>
  </si>
  <si>
    <t>美深町</t>
    <rPh sb="0" eb="3">
      <t>ビフカチョウ</t>
    </rPh>
    <phoneticPr fontId="6"/>
  </si>
  <si>
    <t>留寿都村</t>
    <rPh sb="0" eb="4">
      <t>ルスツムラ</t>
    </rPh>
    <phoneticPr fontId="6"/>
  </si>
  <si>
    <t>つくば市</t>
    <rPh sb="3" eb="4">
      <t>シ</t>
    </rPh>
    <phoneticPr fontId="6"/>
  </si>
  <si>
    <t>喜茂別町</t>
    <rPh sb="0" eb="4">
      <t>キモベツチョウ</t>
    </rPh>
    <phoneticPr fontId="6"/>
  </si>
  <si>
    <t>和光市</t>
    <rPh sb="0" eb="3">
      <t>ワコウシ</t>
    </rPh>
    <phoneticPr fontId="6"/>
  </si>
  <si>
    <t>下川町</t>
    <rPh sb="0" eb="2">
      <t>シモカワ</t>
    </rPh>
    <rPh sb="2" eb="3">
      <t>マチ</t>
    </rPh>
    <phoneticPr fontId="6"/>
  </si>
  <si>
    <t>京極町</t>
    <rPh sb="0" eb="3">
      <t>キョウゴクチョウ</t>
    </rPh>
    <phoneticPr fontId="6"/>
  </si>
  <si>
    <t>我孫子市</t>
    <rPh sb="0" eb="4">
      <t>アビコシ</t>
    </rPh>
    <phoneticPr fontId="6"/>
  </si>
  <si>
    <t>剣淵町</t>
    <rPh sb="0" eb="2">
      <t>ケンブチ</t>
    </rPh>
    <rPh sb="2" eb="3">
      <t>マチ</t>
    </rPh>
    <phoneticPr fontId="6"/>
  </si>
  <si>
    <t>倶知安町</t>
    <rPh sb="0" eb="4">
      <t>クッチャンチョウ</t>
    </rPh>
    <phoneticPr fontId="6"/>
  </si>
  <si>
    <t>愛別町</t>
    <rPh sb="0" eb="3">
      <t>アイベツチョウ</t>
    </rPh>
    <phoneticPr fontId="6"/>
  </si>
  <si>
    <t>豊浦町</t>
    <rPh sb="0" eb="3">
      <t>トヨウラチョウ</t>
    </rPh>
    <phoneticPr fontId="6"/>
  </si>
  <si>
    <t>印西市</t>
    <rPh sb="0" eb="3">
      <t>インザイシ</t>
    </rPh>
    <phoneticPr fontId="6"/>
  </si>
  <si>
    <t>和寒町</t>
    <rPh sb="0" eb="3">
      <t>ワッサムチョウ</t>
    </rPh>
    <phoneticPr fontId="6"/>
  </si>
  <si>
    <t>共和町</t>
    <rPh sb="0" eb="3">
      <t>キョウワチョウ</t>
    </rPh>
    <phoneticPr fontId="6"/>
  </si>
  <si>
    <t>調布市</t>
    <rPh sb="0" eb="3">
      <t>チョウフシ</t>
    </rPh>
    <phoneticPr fontId="6"/>
  </si>
  <si>
    <t>当麻町</t>
    <rPh sb="0" eb="3">
      <t>トウマチョウ</t>
    </rPh>
    <phoneticPr fontId="6"/>
  </si>
  <si>
    <t>岩内町</t>
    <rPh sb="0" eb="3">
      <t>イワナイチョウ</t>
    </rPh>
    <phoneticPr fontId="6"/>
  </si>
  <si>
    <t>町田市</t>
    <rPh sb="0" eb="3">
      <t>マチダシ</t>
    </rPh>
    <phoneticPr fontId="6"/>
  </si>
  <si>
    <t>鷹栖町</t>
    <rPh sb="0" eb="1">
      <t>タカ</t>
    </rPh>
    <rPh sb="1" eb="2">
      <t>ス</t>
    </rPh>
    <rPh sb="2" eb="3">
      <t>マチ</t>
    </rPh>
    <phoneticPr fontId="6"/>
  </si>
  <si>
    <t>神恵内村</t>
    <rPh sb="0" eb="1">
      <t>カミ</t>
    </rPh>
    <rPh sb="1" eb="2">
      <t>ケイ</t>
    </rPh>
    <rPh sb="2" eb="3">
      <t>ナイ</t>
    </rPh>
    <rPh sb="3" eb="4">
      <t>ムラ</t>
    </rPh>
    <phoneticPr fontId="6"/>
  </si>
  <si>
    <t>小平市</t>
    <rPh sb="0" eb="3">
      <t>コダイラシ</t>
    </rPh>
    <phoneticPr fontId="6"/>
  </si>
  <si>
    <t>東神楽町</t>
    <rPh sb="0" eb="1">
      <t>ヒガシ</t>
    </rPh>
    <rPh sb="1" eb="3">
      <t>カグラ</t>
    </rPh>
    <rPh sb="3" eb="4">
      <t>マチ</t>
    </rPh>
    <phoneticPr fontId="6"/>
  </si>
  <si>
    <t>積丹町</t>
    <rPh sb="0" eb="2">
      <t>シャコタン</t>
    </rPh>
    <rPh sb="2" eb="3">
      <t>マチ</t>
    </rPh>
    <phoneticPr fontId="6"/>
  </si>
  <si>
    <t>日野市</t>
    <rPh sb="0" eb="3">
      <t>ヒノシ</t>
    </rPh>
    <phoneticPr fontId="6"/>
  </si>
  <si>
    <t>比布町</t>
    <rPh sb="0" eb="2">
      <t>ピップ</t>
    </rPh>
    <rPh sb="2" eb="3">
      <t>チョウ</t>
    </rPh>
    <phoneticPr fontId="6"/>
  </si>
  <si>
    <t>古平町</t>
    <rPh sb="0" eb="2">
      <t>フルビラ</t>
    </rPh>
    <rPh sb="2" eb="3">
      <t>マチ</t>
    </rPh>
    <phoneticPr fontId="6"/>
  </si>
  <si>
    <t>国分寺市</t>
    <rPh sb="0" eb="4">
      <t>コクブンジシ</t>
    </rPh>
    <phoneticPr fontId="6"/>
  </si>
  <si>
    <t>上川町</t>
    <rPh sb="0" eb="2">
      <t>カミカワ</t>
    </rPh>
    <rPh sb="2" eb="3">
      <t>マチ</t>
    </rPh>
    <phoneticPr fontId="6"/>
  </si>
  <si>
    <t>仁木町</t>
    <rPh sb="0" eb="2">
      <t>ニキ</t>
    </rPh>
    <rPh sb="2" eb="3">
      <t>マチ</t>
    </rPh>
    <phoneticPr fontId="6"/>
  </si>
  <si>
    <t>狛江市</t>
    <rPh sb="0" eb="3">
      <t>コマエシ</t>
    </rPh>
    <phoneticPr fontId="6"/>
  </si>
  <si>
    <t>東川町</t>
    <rPh sb="0" eb="2">
      <t>ヒガシカワ</t>
    </rPh>
    <rPh sb="2" eb="3">
      <t>マチ</t>
    </rPh>
    <phoneticPr fontId="6"/>
  </si>
  <si>
    <t>清瀬市</t>
    <rPh sb="0" eb="3">
      <t>キヨセシ</t>
    </rPh>
    <phoneticPr fontId="6"/>
  </si>
  <si>
    <t>美瑛町</t>
    <rPh sb="0" eb="3">
      <t>ビエイチョウ</t>
    </rPh>
    <phoneticPr fontId="6"/>
  </si>
  <si>
    <t>月形町</t>
    <rPh sb="0" eb="2">
      <t>ツキガタ</t>
    </rPh>
    <rPh sb="2" eb="3">
      <t>マチ</t>
    </rPh>
    <phoneticPr fontId="6"/>
  </si>
  <si>
    <t>多摩市</t>
    <rPh sb="0" eb="3">
      <t>タマシ</t>
    </rPh>
    <phoneticPr fontId="6"/>
  </si>
  <si>
    <t>上富良野町</t>
    <rPh sb="0" eb="5">
      <t>カミフラノチョウ</t>
    </rPh>
    <phoneticPr fontId="6"/>
  </si>
  <si>
    <t>羅臼町</t>
    <rPh sb="0" eb="2">
      <t>ラウス</t>
    </rPh>
    <rPh sb="2" eb="3">
      <t>マチ</t>
    </rPh>
    <phoneticPr fontId="6"/>
  </si>
  <si>
    <t>武蔵野市</t>
    <rPh sb="0" eb="4">
      <t>ムサシノシ</t>
    </rPh>
    <phoneticPr fontId="6"/>
  </si>
  <si>
    <t>中富良野町</t>
    <rPh sb="0" eb="5">
      <t>ナカフラノチョウ</t>
    </rPh>
    <phoneticPr fontId="6"/>
  </si>
  <si>
    <t>新十津川町</t>
    <rPh sb="0" eb="4">
      <t>シントツガワ</t>
    </rPh>
    <rPh sb="4" eb="5">
      <t>マチ</t>
    </rPh>
    <phoneticPr fontId="6"/>
  </si>
  <si>
    <t>横浜市</t>
    <rPh sb="0" eb="3">
      <t>ヨコハマシ</t>
    </rPh>
    <phoneticPr fontId="6"/>
  </si>
  <si>
    <t>南富良野町</t>
    <rPh sb="0" eb="5">
      <t>ミナミフラノチョウ</t>
    </rPh>
    <phoneticPr fontId="6"/>
  </si>
  <si>
    <t>妹背牛町</t>
    <rPh sb="0" eb="3">
      <t>モセウシ</t>
    </rPh>
    <rPh sb="3" eb="4">
      <t>マチ</t>
    </rPh>
    <phoneticPr fontId="6"/>
  </si>
  <si>
    <t>川崎市</t>
    <rPh sb="0" eb="3">
      <t>カワサキシ</t>
    </rPh>
    <phoneticPr fontId="6"/>
  </si>
  <si>
    <t>占冠村</t>
    <rPh sb="0" eb="3">
      <t>シムカップムラ</t>
    </rPh>
    <phoneticPr fontId="6"/>
  </si>
  <si>
    <t>秩父別町</t>
    <rPh sb="0" eb="2">
      <t>チチブ</t>
    </rPh>
    <rPh sb="2" eb="3">
      <t>ベツ</t>
    </rPh>
    <rPh sb="3" eb="4">
      <t>マチ</t>
    </rPh>
    <phoneticPr fontId="6"/>
  </si>
  <si>
    <t>厚木市</t>
    <rPh sb="0" eb="3">
      <t>アツギシ</t>
    </rPh>
    <phoneticPr fontId="6"/>
  </si>
  <si>
    <t>浜頓別町</t>
    <rPh sb="0" eb="4">
      <t>ハマトンベツチョウ</t>
    </rPh>
    <phoneticPr fontId="6"/>
  </si>
  <si>
    <t>雨竜町</t>
    <rPh sb="0" eb="2">
      <t>ウリュウ</t>
    </rPh>
    <rPh sb="2" eb="3">
      <t>チョウ</t>
    </rPh>
    <phoneticPr fontId="6"/>
  </si>
  <si>
    <t>刈谷市</t>
    <rPh sb="0" eb="3">
      <t>カリヤシ</t>
    </rPh>
    <phoneticPr fontId="6"/>
  </si>
  <si>
    <t>中頓別町</t>
    <rPh sb="0" eb="4">
      <t>ナカトンベツチョウ</t>
    </rPh>
    <phoneticPr fontId="6"/>
  </si>
  <si>
    <t>北竜町</t>
    <rPh sb="0" eb="3">
      <t>ホクリュウチョウ</t>
    </rPh>
    <phoneticPr fontId="6"/>
  </si>
  <si>
    <t>豊田市</t>
    <rPh sb="0" eb="3">
      <t>トヨタシ</t>
    </rPh>
    <phoneticPr fontId="6"/>
  </si>
  <si>
    <t>幌延町</t>
    <rPh sb="0" eb="3">
      <t>ホロノベチョウ</t>
    </rPh>
    <phoneticPr fontId="6"/>
  </si>
  <si>
    <t>沼田町</t>
    <rPh sb="0" eb="3">
      <t>ヌマタチョウ</t>
    </rPh>
    <phoneticPr fontId="6"/>
  </si>
  <si>
    <t>日進市</t>
    <rPh sb="0" eb="3">
      <t>ニッシンシ</t>
    </rPh>
    <phoneticPr fontId="6"/>
  </si>
  <si>
    <t>美幌町</t>
    <phoneticPr fontId="6"/>
  </si>
  <si>
    <t>幌加内町</t>
    <rPh sb="0" eb="4">
      <t>ホロカナイチョウ</t>
    </rPh>
    <phoneticPr fontId="6"/>
  </si>
  <si>
    <t>長岡京市</t>
    <rPh sb="0" eb="4">
      <t>ナガオカキョウシ</t>
    </rPh>
    <phoneticPr fontId="6"/>
  </si>
  <si>
    <t>津別町</t>
    <phoneticPr fontId="6"/>
  </si>
  <si>
    <t>鷹栖町</t>
    <rPh sb="0" eb="3">
      <t>タカスチョウ</t>
    </rPh>
    <phoneticPr fontId="6"/>
  </si>
  <si>
    <t>大阪市</t>
    <rPh sb="0" eb="3">
      <t>オオサカシ</t>
    </rPh>
    <phoneticPr fontId="6"/>
  </si>
  <si>
    <t>大空町</t>
    <phoneticPr fontId="6"/>
  </si>
  <si>
    <t>守口市</t>
    <rPh sb="0" eb="3">
      <t>モリグチシ</t>
    </rPh>
    <phoneticPr fontId="6"/>
  </si>
  <si>
    <t>清里町</t>
    <rPh sb="0" eb="2">
      <t>キヨサト</t>
    </rPh>
    <rPh sb="2" eb="3">
      <t>マチ</t>
    </rPh>
    <phoneticPr fontId="6"/>
  </si>
  <si>
    <r>
      <t>15/100</t>
    </r>
    <r>
      <rPr>
        <sz val="11"/>
        <color indexed="8"/>
        <rFont val="ＭＳ Ｐゴシック"/>
        <family val="3"/>
        <charset val="128"/>
      </rPr>
      <t>地域</t>
    </r>
    <phoneticPr fontId="6"/>
  </si>
  <si>
    <t>守谷市</t>
    <rPh sb="0" eb="3">
      <t>モリヤシ</t>
    </rPh>
    <phoneticPr fontId="6"/>
  </si>
  <si>
    <t>小清水町</t>
    <rPh sb="0" eb="3">
      <t>コシミズ</t>
    </rPh>
    <rPh sb="3" eb="4">
      <t>マチ</t>
    </rPh>
    <phoneticPr fontId="6"/>
  </si>
  <si>
    <t>上川町</t>
    <rPh sb="0" eb="2">
      <t>カミカワ</t>
    </rPh>
    <rPh sb="2" eb="3">
      <t>チョウ</t>
    </rPh>
    <phoneticPr fontId="6"/>
  </si>
  <si>
    <t>さいたま市</t>
    <rPh sb="4" eb="5">
      <t>シ</t>
    </rPh>
    <phoneticPr fontId="6"/>
  </si>
  <si>
    <t>訓子府町</t>
    <phoneticPr fontId="6"/>
  </si>
  <si>
    <t>東川町</t>
    <rPh sb="0" eb="2">
      <t>ヒガシカワ</t>
    </rPh>
    <rPh sb="2" eb="3">
      <t>チョウ</t>
    </rPh>
    <phoneticPr fontId="6"/>
  </si>
  <si>
    <t>蕨市</t>
    <rPh sb="0" eb="2">
      <t>ワラビシ</t>
    </rPh>
    <phoneticPr fontId="6"/>
  </si>
  <si>
    <t>置戸町</t>
    <phoneticPr fontId="6"/>
  </si>
  <si>
    <t>志木市</t>
    <rPh sb="0" eb="3">
      <t>シキシ</t>
    </rPh>
    <phoneticPr fontId="6"/>
  </si>
  <si>
    <t>佐呂間町</t>
    <phoneticPr fontId="6"/>
  </si>
  <si>
    <t>千葉市</t>
    <rPh sb="0" eb="3">
      <t>チバシ</t>
    </rPh>
    <phoneticPr fontId="6"/>
  </si>
  <si>
    <t>遠軽町</t>
    <rPh sb="0" eb="3">
      <t>エンガルチョウ</t>
    </rPh>
    <phoneticPr fontId="6"/>
  </si>
  <si>
    <t>成田市</t>
    <rPh sb="0" eb="3">
      <t>ナリタシ</t>
    </rPh>
    <phoneticPr fontId="6"/>
  </si>
  <si>
    <t>湧別町</t>
    <rPh sb="0" eb="3">
      <t>ユウベツチョウ</t>
    </rPh>
    <phoneticPr fontId="6"/>
  </si>
  <si>
    <t>習志野市</t>
    <rPh sb="0" eb="4">
      <t>ナラシノシ</t>
    </rPh>
    <phoneticPr fontId="6"/>
  </si>
  <si>
    <t>滝上町</t>
    <rPh sb="0" eb="2">
      <t>タキガミ</t>
    </rPh>
    <rPh sb="2" eb="3">
      <t>チョウ</t>
    </rPh>
    <phoneticPr fontId="6"/>
  </si>
  <si>
    <t>新得町</t>
    <rPh sb="0" eb="3">
      <t>シントクチョウ</t>
    </rPh>
    <phoneticPr fontId="6"/>
  </si>
  <si>
    <t>八王子市</t>
    <rPh sb="0" eb="4">
      <t>ハチオウジシ</t>
    </rPh>
    <phoneticPr fontId="6"/>
  </si>
  <si>
    <t>興部町</t>
    <rPh sb="0" eb="3">
      <t>オコッペチョウ</t>
    </rPh>
    <phoneticPr fontId="6"/>
  </si>
  <si>
    <t>青梅市</t>
    <rPh sb="0" eb="3">
      <t>オウメシ</t>
    </rPh>
    <phoneticPr fontId="6"/>
  </si>
  <si>
    <t>西興部村</t>
    <rPh sb="0" eb="4">
      <t>ニシオコッペムラ</t>
    </rPh>
    <phoneticPr fontId="6"/>
  </si>
  <si>
    <t>府中市</t>
    <rPh sb="0" eb="3">
      <t>フチュウシ</t>
    </rPh>
    <phoneticPr fontId="6"/>
  </si>
  <si>
    <t>厚真町</t>
    <rPh sb="0" eb="2">
      <t>アツマ</t>
    </rPh>
    <rPh sb="2" eb="3">
      <t>マチ</t>
    </rPh>
    <phoneticPr fontId="6"/>
  </si>
  <si>
    <t>美深町</t>
    <rPh sb="0" eb="2">
      <t>ビフカ</t>
    </rPh>
    <rPh sb="2" eb="3">
      <t>マチ</t>
    </rPh>
    <phoneticPr fontId="6"/>
  </si>
  <si>
    <t>昭島市</t>
    <rPh sb="0" eb="3">
      <t>アキシマシ</t>
    </rPh>
    <phoneticPr fontId="6"/>
  </si>
  <si>
    <t>安平町</t>
    <rPh sb="0" eb="2">
      <t>ヤスヒラ</t>
    </rPh>
    <rPh sb="2" eb="3">
      <t>マチ</t>
    </rPh>
    <phoneticPr fontId="6"/>
  </si>
  <si>
    <t>音威子府村</t>
    <rPh sb="0" eb="5">
      <t>オトイネップムラ</t>
    </rPh>
    <phoneticPr fontId="6"/>
  </si>
  <si>
    <t>小金井市</t>
    <rPh sb="0" eb="4">
      <t>コガネイシ</t>
    </rPh>
    <phoneticPr fontId="6"/>
  </si>
  <si>
    <t>平取町</t>
    <rPh sb="0" eb="2">
      <t>ヒラト</t>
    </rPh>
    <rPh sb="2" eb="3">
      <t>マチ</t>
    </rPh>
    <phoneticPr fontId="6"/>
  </si>
  <si>
    <t>東村山市</t>
    <rPh sb="0" eb="4">
      <t>ヒガシムラヤマシ</t>
    </rPh>
    <phoneticPr fontId="6"/>
  </si>
  <si>
    <t>音更町</t>
    <phoneticPr fontId="6"/>
  </si>
  <si>
    <t>増毛町</t>
    <rPh sb="0" eb="2">
      <t>マシケ</t>
    </rPh>
    <rPh sb="2" eb="3">
      <t>マチ</t>
    </rPh>
    <phoneticPr fontId="6"/>
  </si>
  <si>
    <t>国立市</t>
    <rPh sb="0" eb="3">
      <t>クニタチシ</t>
    </rPh>
    <phoneticPr fontId="6"/>
  </si>
  <si>
    <t>小平町</t>
    <rPh sb="0" eb="2">
      <t>コダイラ</t>
    </rPh>
    <rPh sb="2" eb="3">
      <t>チョウ</t>
    </rPh>
    <phoneticPr fontId="6"/>
  </si>
  <si>
    <t>福生市</t>
    <rPh sb="0" eb="3">
      <t>フッサシ</t>
    </rPh>
    <phoneticPr fontId="6"/>
  </si>
  <si>
    <t>苫前町</t>
    <rPh sb="0" eb="2">
      <t>トママエ</t>
    </rPh>
    <rPh sb="2" eb="3">
      <t>チョウ</t>
    </rPh>
    <phoneticPr fontId="6"/>
  </si>
  <si>
    <t>稲城市</t>
    <rPh sb="0" eb="3">
      <t>イナギシ</t>
    </rPh>
    <phoneticPr fontId="6"/>
  </si>
  <si>
    <t>羽幌町</t>
    <rPh sb="0" eb="3">
      <t>ハボロチョウ</t>
    </rPh>
    <phoneticPr fontId="6"/>
  </si>
  <si>
    <t>西東京市</t>
    <rPh sb="0" eb="4">
      <t>ニシトウキョウシ</t>
    </rPh>
    <phoneticPr fontId="6"/>
  </si>
  <si>
    <t>清水町</t>
    <rPh sb="0" eb="3">
      <t>シミズマチ</t>
    </rPh>
    <phoneticPr fontId="6"/>
  </si>
  <si>
    <t>初山別村</t>
    <rPh sb="0" eb="1">
      <t>ハツ</t>
    </rPh>
    <rPh sb="1" eb="2">
      <t>ヤマ</t>
    </rPh>
    <rPh sb="2" eb="3">
      <t>ベツ</t>
    </rPh>
    <rPh sb="3" eb="4">
      <t>ムラ</t>
    </rPh>
    <phoneticPr fontId="6"/>
  </si>
  <si>
    <t>鎌倉市</t>
    <rPh sb="0" eb="3">
      <t>カマクラシ</t>
    </rPh>
    <phoneticPr fontId="6"/>
  </si>
  <si>
    <t>遠別町</t>
    <rPh sb="0" eb="3">
      <t>エンベツチョウ</t>
    </rPh>
    <phoneticPr fontId="6"/>
  </si>
  <si>
    <t>逗子市</t>
    <rPh sb="0" eb="3">
      <t>ズシシ</t>
    </rPh>
    <phoneticPr fontId="6"/>
  </si>
  <si>
    <t>天塩町</t>
    <rPh sb="0" eb="1">
      <t>テン</t>
    </rPh>
    <rPh sb="1" eb="2">
      <t>シオ</t>
    </rPh>
    <rPh sb="2" eb="3">
      <t>マチ</t>
    </rPh>
    <phoneticPr fontId="6"/>
  </si>
  <si>
    <t>裾野市</t>
    <rPh sb="0" eb="3">
      <t>スソノシ</t>
    </rPh>
    <phoneticPr fontId="6"/>
  </si>
  <si>
    <t>名古屋市</t>
    <rPh sb="0" eb="4">
      <t>ナゴヤシ</t>
    </rPh>
    <phoneticPr fontId="6"/>
  </si>
  <si>
    <t>大樹町</t>
    <rPh sb="0" eb="2">
      <t>タイジュ</t>
    </rPh>
    <rPh sb="2" eb="3">
      <t>マチ</t>
    </rPh>
    <phoneticPr fontId="6"/>
  </si>
  <si>
    <t>豊富町</t>
    <rPh sb="0" eb="2">
      <t>ホウフ</t>
    </rPh>
    <rPh sb="2" eb="3">
      <t>マチ</t>
    </rPh>
    <phoneticPr fontId="6"/>
  </si>
  <si>
    <t>豊明市</t>
    <rPh sb="0" eb="3">
      <t>トヨアケシ</t>
    </rPh>
    <phoneticPr fontId="6"/>
  </si>
  <si>
    <t>猿払村</t>
    <rPh sb="0" eb="3">
      <t>サルフツムラ</t>
    </rPh>
    <phoneticPr fontId="6"/>
  </si>
  <si>
    <t>池田市</t>
    <rPh sb="0" eb="2">
      <t>イケダ</t>
    </rPh>
    <rPh sb="2" eb="3">
      <t>シ</t>
    </rPh>
    <phoneticPr fontId="6"/>
  </si>
  <si>
    <t>浜頓別町</t>
    <rPh sb="0" eb="3">
      <t>ハマトンベツ</t>
    </rPh>
    <rPh sb="3" eb="4">
      <t>マチ</t>
    </rPh>
    <phoneticPr fontId="6"/>
  </si>
  <si>
    <t>高槻市</t>
    <rPh sb="0" eb="3">
      <t>タカツキシ</t>
    </rPh>
    <phoneticPr fontId="6"/>
  </si>
  <si>
    <t>中頓別町</t>
    <rPh sb="0" eb="3">
      <t>ナカトンベツ</t>
    </rPh>
    <rPh sb="3" eb="4">
      <t>マチ</t>
    </rPh>
    <phoneticPr fontId="6"/>
  </si>
  <si>
    <t>大東市</t>
    <rPh sb="0" eb="3">
      <t>ダイトウシ</t>
    </rPh>
    <phoneticPr fontId="6"/>
  </si>
  <si>
    <t>枝幸町</t>
    <rPh sb="0" eb="1">
      <t>エダ</t>
    </rPh>
    <rPh sb="1" eb="2">
      <t>サイワ</t>
    </rPh>
    <rPh sb="2" eb="3">
      <t>マチ</t>
    </rPh>
    <phoneticPr fontId="6"/>
  </si>
  <si>
    <t>門真市</t>
    <rPh sb="0" eb="3">
      <t>カドマシ</t>
    </rPh>
    <phoneticPr fontId="6"/>
  </si>
  <si>
    <t>足寄町</t>
    <rPh sb="0" eb="3">
      <t>アショロチョウ</t>
    </rPh>
    <phoneticPr fontId="6"/>
  </si>
  <si>
    <t>津別町</t>
    <rPh sb="0" eb="2">
      <t>ツベツ</t>
    </rPh>
    <rPh sb="2" eb="3">
      <t>マチ</t>
    </rPh>
    <phoneticPr fontId="6"/>
  </si>
  <si>
    <t>高石市</t>
    <rPh sb="0" eb="3">
      <t>タカイシシ</t>
    </rPh>
    <phoneticPr fontId="6"/>
  </si>
  <si>
    <t>陸別町</t>
    <rPh sb="0" eb="3">
      <t>リクベツチョウ</t>
    </rPh>
    <phoneticPr fontId="6"/>
  </si>
  <si>
    <t>大阪狭山市</t>
    <rPh sb="0" eb="5">
      <t>オオサカサヤマシ</t>
    </rPh>
    <phoneticPr fontId="6"/>
  </si>
  <si>
    <t>浦幌町</t>
    <rPh sb="0" eb="3">
      <t>ウラホロチョウ</t>
    </rPh>
    <phoneticPr fontId="6"/>
  </si>
  <si>
    <t>滝上町</t>
    <rPh sb="0" eb="1">
      <t>タキ</t>
    </rPh>
    <rPh sb="1" eb="2">
      <t>ウエ</t>
    </rPh>
    <rPh sb="2" eb="3">
      <t>マチ</t>
    </rPh>
    <phoneticPr fontId="6"/>
  </si>
  <si>
    <t>西宮市</t>
    <rPh sb="0" eb="3">
      <t>ニシノミヤシ</t>
    </rPh>
    <phoneticPr fontId="6"/>
  </si>
  <si>
    <t>標茶町</t>
    <rPh sb="0" eb="3">
      <t>シベチャチョウ</t>
    </rPh>
    <phoneticPr fontId="6"/>
  </si>
  <si>
    <t>芦屋市</t>
    <rPh sb="0" eb="3">
      <t>アシヤシ</t>
    </rPh>
    <phoneticPr fontId="6"/>
  </si>
  <si>
    <t>弟子屈町</t>
    <rPh sb="0" eb="4">
      <t>テシカガチョウ</t>
    </rPh>
    <phoneticPr fontId="6"/>
  </si>
  <si>
    <t>西興部村</t>
    <rPh sb="0" eb="3">
      <t>ニシオコッペ</t>
    </rPh>
    <rPh sb="3" eb="4">
      <t>ムラ</t>
    </rPh>
    <phoneticPr fontId="6"/>
  </si>
  <si>
    <t>宝塚市</t>
    <rPh sb="0" eb="3">
      <t>タカラヅカシ</t>
    </rPh>
    <phoneticPr fontId="6"/>
  </si>
  <si>
    <t>鶴居村</t>
    <rPh sb="0" eb="3">
      <t>ツルイムラ</t>
    </rPh>
    <phoneticPr fontId="6"/>
  </si>
  <si>
    <t>雄武町</t>
    <rPh sb="0" eb="1">
      <t>ユウ</t>
    </rPh>
    <rPh sb="1" eb="2">
      <t>ブ</t>
    </rPh>
    <rPh sb="2" eb="3">
      <t>マチ</t>
    </rPh>
    <phoneticPr fontId="6"/>
  </si>
  <si>
    <r>
      <t>12/100</t>
    </r>
    <r>
      <rPr>
        <sz val="11"/>
        <color indexed="8"/>
        <rFont val="ＭＳ Ｐゴシック"/>
        <family val="3"/>
        <charset val="128"/>
      </rPr>
      <t>地域</t>
    </r>
    <phoneticPr fontId="6"/>
  </si>
  <si>
    <t>牛久市</t>
    <rPh sb="0" eb="3">
      <t>ウシクシ</t>
    </rPh>
    <phoneticPr fontId="6"/>
  </si>
  <si>
    <t>別海町</t>
    <rPh sb="0" eb="3">
      <t>ベツカイチョウ</t>
    </rPh>
    <phoneticPr fontId="6"/>
  </si>
  <si>
    <t>中標津町</t>
    <rPh sb="0" eb="3">
      <t>ナカシベツ</t>
    </rPh>
    <rPh sb="3" eb="4">
      <t>マチ</t>
    </rPh>
    <phoneticPr fontId="6"/>
  </si>
  <si>
    <t>東松山市</t>
    <rPh sb="0" eb="4">
      <t>ヒガシマツヤマシ</t>
    </rPh>
    <phoneticPr fontId="6"/>
  </si>
  <si>
    <t>中標津町</t>
    <rPh sb="0" eb="4">
      <t>ナカシベツチョウ</t>
    </rPh>
    <phoneticPr fontId="6"/>
  </si>
  <si>
    <t>標津町</t>
    <rPh sb="0" eb="3">
      <t>シベツチョウ</t>
    </rPh>
    <phoneticPr fontId="6"/>
  </si>
  <si>
    <t>狭山市</t>
    <rPh sb="0" eb="2">
      <t>サヤマ</t>
    </rPh>
    <rPh sb="2" eb="3">
      <t>シ</t>
    </rPh>
    <phoneticPr fontId="6"/>
  </si>
  <si>
    <t>２級地</t>
  </si>
  <si>
    <t>札幌市</t>
    <rPh sb="0" eb="3">
      <t>サッポロシ</t>
    </rPh>
    <phoneticPr fontId="6"/>
  </si>
  <si>
    <t>青森県</t>
    <rPh sb="0" eb="3">
      <t>アオモリケン</t>
    </rPh>
    <phoneticPr fontId="6"/>
  </si>
  <si>
    <t>青森市</t>
    <rPh sb="0" eb="3">
      <t>アオモリシ</t>
    </rPh>
    <phoneticPr fontId="6"/>
  </si>
  <si>
    <t>朝霞市</t>
    <rPh sb="0" eb="3">
      <t>アサカシ</t>
    </rPh>
    <phoneticPr fontId="6"/>
  </si>
  <si>
    <t>小樽市</t>
    <rPh sb="0" eb="3">
      <t>オタルシ</t>
    </rPh>
    <phoneticPr fontId="6"/>
  </si>
  <si>
    <t>黒石市</t>
    <rPh sb="0" eb="3">
      <t>クロイシシ</t>
    </rPh>
    <phoneticPr fontId="6"/>
  </si>
  <si>
    <t>ふじみ野市</t>
    <rPh sb="3" eb="4">
      <t>ノ</t>
    </rPh>
    <rPh sb="4" eb="5">
      <t>シ</t>
    </rPh>
    <phoneticPr fontId="6"/>
  </si>
  <si>
    <t>釧路市</t>
    <rPh sb="0" eb="3">
      <t>クシロシ</t>
    </rPh>
    <phoneticPr fontId="6"/>
  </si>
  <si>
    <t>平内町</t>
    <rPh sb="0" eb="2">
      <t>ヒラウチ</t>
    </rPh>
    <rPh sb="2" eb="3">
      <t>マチ</t>
    </rPh>
    <phoneticPr fontId="6"/>
  </si>
  <si>
    <t>船橋市</t>
    <rPh sb="0" eb="3">
      <t>フナバシシ</t>
    </rPh>
    <phoneticPr fontId="6"/>
  </si>
  <si>
    <t>岩見沢市</t>
    <rPh sb="0" eb="4">
      <t>イワミザワシ</t>
    </rPh>
    <phoneticPr fontId="6"/>
  </si>
  <si>
    <t>今別町</t>
    <rPh sb="0" eb="3">
      <t>イマベツマチ</t>
    </rPh>
    <phoneticPr fontId="6"/>
  </si>
  <si>
    <t>浦安市</t>
    <rPh sb="0" eb="3">
      <t>ウラヤスシ</t>
    </rPh>
    <phoneticPr fontId="6"/>
  </si>
  <si>
    <t>網走市</t>
    <rPh sb="0" eb="3">
      <t>アバシリシ</t>
    </rPh>
    <phoneticPr fontId="6"/>
  </si>
  <si>
    <t>蓬田村</t>
    <rPh sb="0" eb="2">
      <t>ヨモギタ</t>
    </rPh>
    <rPh sb="2" eb="3">
      <t>ムラ</t>
    </rPh>
    <phoneticPr fontId="6"/>
  </si>
  <si>
    <t>立川市</t>
    <rPh sb="0" eb="3">
      <t>タチカワシ</t>
    </rPh>
    <phoneticPr fontId="6"/>
  </si>
  <si>
    <t>東久留米市</t>
    <rPh sb="0" eb="5">
      <t>ヒガシクルメシ</t>
    </rPh>
    <phoneticPr fontId="6"/>
  </si>
  <si>
    <t>西目屋村</t>
    <rPh sb="0" eb="4">
      <t>ニシメヤムラ</t>
    </rPh>
    <phoneticPr fontId="6"/>
  </si>
  <si>
    <t>東大和市</t>
    <rPh sb="0" eb="4">
      <t>ヒガシヤマトシ</t>
    </rPh>
    <phoneticPr fontId="6"/>
  </si>
  <si>
    <t>野辺地町</t>
    <rPh sb="0" eb="4">
      <t>ノヘジマチ</t>
    </rPh>
    <phoneticPr fontId="6"/>
  </si>
  <si>
    <t>相模原市</t>
    <rPh sb="0" eb="4">
      <t>サガミハラシ</t>
    </rPh>
    <phoneticPr fontId="6"/>
  </si>
  <si>
    <t>岩手県</t>
    <rPh sb="0" eb="3">
      <t>イワテケン</t>
    </rPh>
    <phoneticPr fontId="6"/>
  </si>
  <si>
    <t>西和賀町</t>
    <rPh sb="0" eb="4">
      <t>ニシワガマチ</t>
    </rPh>
    <phoneticPr fontId="6"/>
  </si>
  <si>
    <t>藤沢市</t>
    <rPh sb="0" eb="3">
      <t>フジサワシ</t>
    </rPh>
    <phoneticPr fontId="6"/>
  </si>
  <si>
    <t>江別市</t>
    <rPh sb="0" eb="3">
      <t>エベツシ</t>
    </rPh>
    <phoneticPr fontId="6"/>
  </si>
  <si>
    <t>秋田県</t>
    <rPh sb="0" eb="3">
      <t>アキタケン</t>
    </rPh>
    <phoneticPr fontId="6"/>
  </si>
  <si>
    <t>湯沢市</t>
    <rPh sb="0" eb="3">
      <t>ユザワシ</t>
    </rPh>
    <phoneticPr fontId="6"/>
  </si>
  <si>
    <t>海老名市</t>
    <rPh sb="0" eb="4">
      <t>エビナシ</t>
    </rPh>
    <phoneticPr fontId="6"/>
  </si>
  <si>
    <t>紋別市</t>
    <rPh sb="0" eb="3">
      <t>モンベツシ</t>
    </rPh>
    <phoneticPr fontId="6"/>
  </si>
  <si>
    <t>上小阿仁村</t>
    <rPh sb="0" eb="5">
      <t>カミコアニムラ</t>
    </rPh>
    <phoneticPr fontId="6"/>
  </si>
  <si>
    <t>座間市</t>
    <rPh sb="0" eb="3">
      <t>ザマシ</t>
    </rPh>
    <phoneticPr fontId="6"/>
  </si>
  <si>
    <t>藤里町</t>
    <rPh sb="0" eb="3">
      <t>フジサトマチ</t>
    </rPh>
    <phoneticPr fontId="6"/>
  </si>
  <si>
    <t>愛川町</t>
    <rPh sb="0" eb="2">
      <t>アイカワ</t>
    </rPh>
    <rPh sb="2" eb="3">
      <t>チョウ</t>
    </rPh>
    <phoneticPr fontId="6"/>
  </si>
  <si>
    <t>根室市</t>
    <rPh sb="0" eb="3">
      <t>ネムロシ</t>
    </rPh>
    <phoneticPr fontId="6"/>
  </si>
  <si>
    <t>羽後町</t>
    <rPh sb="0" eb="3">
      <t>ウゴマチ</t>
    </rPh>
    <phoneticPr fontId="6"/>
  </si>
  <si>
    <t>鈴鹿市</t>
    <rPh sb="0" eb="3">
      <t>スズカシ</t>
    </rPh>
    <phoneticPr fontId="6"/>
  </si>
  <si>
    <t>千歳市</t>
    <rPh sb="0" eb="3">
      <t>チトセシ</t>
    </rPh>
    <phoneticPr fontId="6"/>
  </si>
  <si>
    <t>東成瀬村</t>
    <rPh sb="0" eb="4">
      <t>ヒガシナルセムラ</t>
    </rPh>
    <phoneticPr fontId="6"/>
  </si>
  <si>
    <t>京田辺市</t>
    <rPh sb="0" eb="4">
      <t>キョウタナベシ</t>
    </rPh>
    <phoneticPr fontId="6"/>
  </si>
  <si>
    <t>山形県</t>
    <rPh sb="0" eb="3">
      <t>ヤマガタケン</t>
    </rPh>
    <phoneticPr fontId="6"/>
  </si>
  <si>
    <t>米沢市</t>
    <rPh sb="0" eb="3">
      <t>ヨネザワシ</t>
    </rPh>
    <phoneticPr fontId="6"/>
  </si>
  <si>
    <t>豊中市</t>
    <rPh sb="0" eb="3">
      <t>トヨナカシ</t>
    </rPh>
    <phoneticPr fontId="6"/>
  </si>
  <si>
    <t>新庄市</t>
    <rPh sb="0" eb="3">
      <t>シンジョウシ</t>
    </rPh>
    <phoneticPr fontId="6"/>
  </si>
  <si>
    <t>吹田市</t>
    <rPh sb="0" eb="3">
      <t>スイタシ</t>
    </rPh>
    <phoneticPr fontId="6"/>
  </si>
  <si>
    <t>恵庭市</t>
    <rPh sb="0" eb="3">
      <t>エニワシ</t>
    </rPh>
    <phoneticPr fontId="6"/>
  </si>
  <si>
    <t>上山市</t>
    <rPh sb="0" eb="3">
      <t>カミノヤマシ</t>
    </rPh>
    <phoneticPr fontId="6"/>
  </si>
  <si>
    <t>寝屋川市</t>
    <rPh sb="0" eb="4">
      <t>ネヤガワシ</t>
    </rPh>
    <phoneticPr fontId="6"/>
  </si>
  <si>
    <t>伊達市</t>
    <rPh sb="0" eb="3">
      <t>ダテシ</t>
    </rPh>
    <phoneticPr fontId="6"/>
  </si>
  <si>
    <t>村山市</t>
    <rPh sb="0" eb="3">
      <t>ムラヤマシ</t>
    </rPh>
    <phoneticPr fontId="6"/>
  </si>
  <si>
    <t>松原市</t>
    <rPh sb="0" eb="3">
      <t>マツバラシ</t>
    </rPh>
    <phoneticPr fontId="6"/>
  </si>
  <si>
    <t>北広島市</t>
    <rPh sb="0" eb="4">
      <t>キタヒロシマシ</t>
    </rPh>
    <phoneticPr fontId="6"/>
  </si>
  <si>
    <t>長井市</t>
    <rPh sb="0" eb="3">
      <t>ナガイシ</t>
    </rPh>
    <phoneticPr fontId="6"/>
  </si>
  <si>
    <t>箕面市</t>
    <rPh sb="0" eb="3">
      <t>ミノオシ</t>
    </rPh>
    <phoneticPr fontId="6"/>
  </si>
  <si>
    <t>石狩市</t>
    <rPh sb="0" eb="3">
      <t>イシカリシ</t>
    </rPh>
    <phoneticPr fontId="6"/>
  </si>
  <si>
    <t>尾花沢市</t>
    <rPh sb="0" eb="4">
      <t>オバナザワシ</t>
    </rPh>
    <phoneticPr fontId="6"/>
  </si>
  <si>
    <t>羽曳野市</t>
    <rPh sb="0" eb="4">
      <t>ハビキノシ</t>
    </rPh>
    <phoneticPr fontId="6"/>
  </si>
  <si>
    <t>南陽市</t>
    <rPh sb="0" eb="3">
      <t>ナンヨウシ</t>
    </rPh>
    <phoneticPr fontId="6"/>
  </si>
  <si>
    <t>神戸市</t>
    <rPh sb="0" eb="3">
      <t>コウベシ</t>
    </rPh>
    <phoneticPr fontId="6"/>
  </si>
  <si>
    <t>西川町</t>
    <rPh sb="0" eb="2">
      <t>ニシカワ</t>
    </rPh>
    <rPh sb="2" eb="3">
      <t>チョウ</t>
    </rPh>
    <phoneticPr fontId="6"/>
  </si>
  <si>
    <t>天理市</t>
    <rPh sb="0" eb="3">
      <t>テンリシ</t>
    </rPh>
    <phoneticPr fontId="6"/>
  </si>
  <si>
    <t>福島町</t>
    <rPh sb="0" eb="3">
      <t>フクシマチョウ</t>
    </rPh>
    <phoneticPr fontId="6"/>
  </si>
  <si>
    <t>朝日町</t>
    <rPh sb="0" eb="2">
      <t>アサヒ</t>
    </rPh>
    <rPh sb="2" eb="3">
      <t>マチ</t>
    </rPh>
    <phoneticPr fontId="6"/>
  </si>
  <si>
    <r>
      <t>10/100</t>
    </r>
    <r>
      <rPr>
        <sz val="11"/>
        <color indexed="8"/>
        <rFont val="ＭＳ Ｐゴシック"/>
        <family val="3"/>
        <charset val="128"/>
      </rPr>
      <t>地域</t>
    </r>
    <phoneticPr fontId="6"/>
  </si>
  <si>
    <t>宮城県</t>
    <rPh sb="0" eb="3">
      <t>ミヤギケン</t>
    </rPh>
    <phoneticPr fontId="6"/>
  </si>
  <si>
    <t>多賀城市</t>
    <rPh sb="0" eb="4">
      <t>タガジョウシ</t>
    </rPh>
    <phoneticPr fontId="6"/>
  </si>
  <si>
    <t>大江町</t>
    <rPh sb="0" eb="3">
      <t>オオエマチ</t>
    </rPh>
    <phoneticPr fontId="6"/>
  </si>
  <si>
    <t>水戸市</t>
    <rPh sb="0" eb="3">
      <t>ミトシ</t>
    </rPh>
    <phoneticPr fontId="6"/>
  </si>
  <si>
    <t>大石田町</t>
    <rPh sb="0" eb="4">
      <t>オオイシダマチ</t>
    </rPh>
    <phoneticPr fontId="6"/>
  </si>
  <si>
    <t>日立市</t>
    <rPh sb="0" eb="3">
      <t>ヒタチシ</t>
    </rPh>
    <phoneticPr fontId="6"/>
  </si>
  <si>
    <t>今金町</t>
    <rPh sb="0" eb="3">
      <t>イマカネチョウ</t>
    </rPh>
    <phoneticPr fontId="6"/>
  </si>
  <si>
    <t>金山町</t>
    <rPh sb="0" eb="2">
      <t>カナヤマ</t>
    </rPh>
    <rPh sb="2" eb="3">
      <t>マチ</t>
    </rPh>
    <phoneticPr fontId="6"/>
  </si>
  <si>
    <t>土浦市</t>
    <rPh sb="0" eb="3">
      <t>ツチウラシ</t>
    </rPh>
    <phoneticPr fontId="6"/>
  </si>
  <si>
    <t>せたな町</t>
    <rPh sb="3" eb="4">
      <t>チョウ</t>
    </rPh>
    <phoneticPr fontId="6"/>
  </si>
  <si>
    <t>最上町</t>
    <rPh sb="0" eb="3">
      <t>モガミマチ</t>
    </rPh>
    <phoneticPr fontId="6"/>
  </si>
  <si>
    <t>島牧村</t>
    <rPh sb="0" eb="3">
      <t>シママキムラ</t>
    </rPh>
    <phoneticPr fontId="6"/>
  </si>
  <si>
    <t>舟形町</t>
    <rPh sb="0" eb="3">
      <t>フナガタマチ</t>
    </rPh>
    <phoneticPr fontId="6"/>
  </si>
  <si>
    <t>稲敷市</t>
    <rPh sb="0" eb="3">
      <t>イナシキシ</t>
    </rPh>
    <phoneticPr fontId="6"/>
  </si>
  <si>
    <t>寿都町</t>
    <rPh sb="0" eb="2">
      <t>スッツ</t>
    </rPh>
    <rPh sb="2" eb="3">
      <t>チョウ</t>
    </rPh>
    <phoneticPr fontId="6"/>
  </si>
  <si>
    <t>真室川町</t>
    <rPh sb="0" eb="4">
      <t>マムロガワマチ</t>
    </rPh>
    <phoneticPr fontId="6"/>
  </si>
  <si>
    <t>石岡市</t>
    <rPh sb="0" eb="3">
      <t>イシオカシ</t>
    </rPh>
    <phoneticPr fontId="6"/>
  </si>
  <si>
    <t>黒松内町</t>
    <rPh sb="0" eb="4">
      <t>クロマツナイチョウ</t>
    </rPh>
    <phoneticPr fontId="6"/>
  </si>
  <si>
    <t>大蔵村</t>
    <rPh sb="0" eb="2">
      <t>オオクラ</t>
    </rPh>
    <rPh sb="2" eb="3">
      <t>ムラ</t>
    </rPh>
    <phoneticPr fontId="6"/>
  </si>
  <si>
    <t>阿見町</t>
    <rPh sb="0" eb="3">
      <t>アミマチ</t>
    </rPh>
    <phoneticPr fontId="6"/>
  </si>
  <si>
    <t>蘭越町</t>
    <rPh sb="0" eb="3">
      <t>ランコシチョウ</t>
    </rPh>
    <phoneticPr fontId="6"/>
  </si>
  <si>
    <t>鮭川村</t>
    <rPh sb="0" eb="1">
      <t>サケ</t>
    </rPh>
    <rPh sb="1" eb="2">
      <t>カワ</t>
    </rPh>
    <rPh sb="2" eb="3">
      <t>ムラ</t>
    </rPh>
    <phoneticPr fontId="6"/>
  </si>
  <si>
    <t>新座市</t>
    <rPh sb="0" eb="3">
      <t>ニイザシ</t>
    </rPh>
    <phoneticPr fontId="6"/>
  </si>
  <si>
    <t>ニセコ町</t>
    <rPh sb="3" eb="4">
      <t>チョウ</t>
    </rPh>
    <phoneticPr fontId="6"/>
  </si>
  <si>
    <t>戸沢村</t>
    <rPh sb="0" eb="3">
      <t>トザワムラ</t>
    </rPh>
    <phoneticPr fontId="6"/>
  </si>
  <si>
    <t>桶川市</t>
    <rPh sb="0" eb="3">
      <t>オケガワシ</t>
    </rPh>
    <phoneticPr fontId="6"/>
  </si>
  <si>
    <t>高畠町</t>
    <rPh sb="0" eb="3">
      <t>タカバタケマチ</t>
    </rPh>
    <phoneticPr fontId="6"/>
  </si>
  <si>
    <t>富士見市</t>
    <rPh sb="0" eb="4">
      <t>フジミシ</t>
    </rPh>
    <phoneticPr fontId="6"/>
  </si>
  <si>
    <t>川西町</t>
    <rPh sb="0" eb="2">
      <t>カワニシ</t>
    </rPh>
    <rPh sb="2" eb="3">
      <t>マチ</t>
    </rPh>
    <phoneticPr fontId="6"/>
  </si>
  <si>
    <t>坂戸市</t>
    <rPh sb="0" eb="3">
      <t>サカドシ</t>
    </rPh>
    <phoneticPr fontId="6"/>
  </si>
  <si>
    <t>小国町</t>
    <rPh sb="0" eb="3">
      <t>オグニマチ</t>
    </rPh>
    <phoneticPr fontId="6"/>
  </si>
  <si>
    <t>鶴ヶ島市</t>
    <rPh sb="0" eb="4">
      <t>ツルガシマシ</t>
    </rPh>
    <phoneticPr fontId="6"/>
  </si>
  <si>
    <t>白鷹町</t>
    <rPh sb="0" eb="3">
      <t>シラタカマチ</t>
    </rPh>
    <phoneticPr fontId="6"/>
  </si>
  <si>
    <t>市川市</t>
    <rPh sb="0" eb="3">
      <t>イチカワシ</t>
    </rPh>
    <phoneticPr fontId="6"/>
  </si>
  <si>
    <t>泊村</t>
    <rPh sb="0" eb="2">
      <t>トマリムラ</t>
    </rPh>
    <phoneticPr fontId="6"/>
  </si>
  <si>
    <t>飯豊町</t>
    <rPh sb="0" eb="2">
      <t>イイトヨ</t>
    </rPh>
    <rPh sb="2" eb="3">
      <t>マチ</t>
    </rPh>
    <phoneticPr fontId="6"/>
  </si>
  <si>
    <t>松戸市</t>
    <rPh sb="0" eb="3">
      <t>マツドシ</t>
    </rPh>
    <phoneticPr fontId="6"/>
  </si>
  <si>
    <t>神恵内村</t>
    <rPh sb="0" eb="4">
      <t>カモエナイムラ</t>
    </rPh>
    <phoneticPr fontId="6"/>
  </si>
  <si>
    <t>福島県</t>
    <rPh sb="0" eb="3">
      <t>フクシマケン</t>
    </rPh>
    <phoneticPr fontId="6"/>
  </si>
  <si>
    <t>下郷町</t>
    <rPh sb="0" eb="3">
      <t>シモゴウマチ</t>
    </rPh>
    <phoneticPr fontId="6"/>
  </si>
  <si>
    <t>佐倉市</t>
    <rPh sb="0" eb="3">
      <t>サクラシ</t>
    </rPh>
    <phoneticPr fontId="6"/>
  </si>
  <si>
    <t>積丹町</t>
    <rPh sb="0" eb="3">
      <t>シャコタンチョウ</t>
    </rPh>
    <phoneticPr fontId="6"/>
  </si>
  <si>
    <t>檜枝岐村</t>
    <rPh sb="0" eb="1">
      <t>ヒノキ</t>
    </rPh>
    <rPh sb="1" eb="2">
      <t>エダ</t>
    </rPh>
    <rPh sb="3" eb="4">
      <t>ムラ</t>
    </rPh>
    <phoneticPr fontId="6"/>
  </si>
  <si>
    <t>市原市</t>
    <rPh sb="0" eb="3">
      <t>イチハラシ</t>
    </rPh>
    <phoneticPr fontId="6"/>
  </si>
  <si>
    <t>古平町</t>
    <rPh sb="0" eb="3">
      <t>フルビラチョウ</t>
    </rPh>
    <phoneticPr fontId="6"/>
  </si>
  <si>
    <t>只見町</t>
    <rPh sb="0" eb="3">
      <t>タダミマチ</t>
    </rPh>
    <phoneticPr fontId="6"/>
  </si>
  <si>
    <t>八千代市</t>
    <rPh sb="0" eb="4">
      <t>ヤチヨシ</t>
    </rPh>
    <phoneticPr fontId="6"/>
  </si>
  <si>
    <t>仁木町</t>
    <rPh sb="0" eb="3">
      <t>ニキチョウ</t>
    </rPh>
    <phoneticPr fontId="6"/>
  </si>
  <si>
    <t>北塩原村</t>
    <rPh sb="0" eb="4">
      <t>キタシオバラムラ</t>
    </rPh>
    <phoneticPr fontId="6"/>
  </si>
  <si>
    <t>富津市</t>
    <rPh sb="0" eb="3">
      <t>フッツシ</t>
    </rPh>
    <phoneticPr fontId="6"/>
  </si>
  <si>
    <t>余市町</t>
    <rPh sb="0" eb="2">
      <t>ヨイチ</t>
    </rPh>
    <rPh sb="2" eb="3">
      <t>マチ</t>
    </rPh>
    <phoneticPr fontId="6"/>
  </si>
  <si>
    <t>西会津町</t>
    <rPh sb="0" eb="4">
      <t>ニシアイヅマチ</t>
    </rPh>
    <phoneticPr fontId="6"/>
  </si>
  <si>
    <t>四街道市</t>
    <rPh sb="0" eb="4">
      <t>ヨツカイドウシ</t>
    </rPh>
    <phoneticPr fontId="6"/>
  </si>
  <si>
    <t>南幌町</t>
    <rPh sb="0" eb="1">
      <t>ミナミ</t>
    </rPh>
    <rPh sb="1" eb="2">
      <t>ホロ</t>
    </rPh>
    <rPh sb="2" eb="3">
      <t>マチ</t>
    </rPh>
    <phoneticPr fontId="6"/>
  </si>
  <si>
    <t>磐梯町</t>
    <rPh sb="0" eb="3">
      <t>バンダイマチ</t>
    </rPh>
    <phoneticPr fontId="6"/>
  </si>
  <si>
    <t>三鷹市</t>
    <rPh sb="0" eb="3">
      <t>ミタカシ</t>
    </rPh>
    <phoneticPr fontId="6"/>
  </si>
  <si>
    <t>奈井江町</t>
    <rPh sb="0" eb="3">
      <t>ナイエ</t>
    </rPh>
    <rPh sb="3" eb="4">
      <t>マチ</t>
    </rPh>
    <phoneticPr fontId="6"/>
  </si>
  <si>
    <t>猪苗代町</t>
    <rPh sb="0" eb="4">
      <t>イナワシロマチ</t>
    </rPh>
    <phoneticPr fontId="6"/>
  </si>
  <si>
    <t>あきる野市</t>
    <rPh sb="3" eb="5">
      <t>ノシ</t>
    </rPh>
    <phoneticPr fontId="6"/>
  </si>
  <si>
    <t>由仁町</t>
    <phoneticPr fontId="6"/>
  </si>
  <si>
    <t>柳津町</t>
    <rPh sb="0" eb="1">
      <t>ヤナギ</t>
    </rPh>
    <rPh sb="1" eb="2">
      <t>ツ</t>
    </rPh>
    <rPh sb="2" eb="3">
      <t>マチ</t>
    </rPh>
    <phoneticPr fontId="6"/>
  </si>
  <si>
    <t>羽村市</t>
    <rPh sb="0" eb="3">
      <t>ハムラシ</t>
    </rPh>
    <phoneticPr fontId="6"/>
  </si>
  <si>
    <t>長沼町</t>
    <phoneticPr fontId="6"/>
  </si>
  <si>
    <t>三島町</t>
    <rPh sb="0" eb="2">
      <t>ミシマ</t>
    </rPh>
    <rPh sb="2" eb="3">
      <t>チョウ</t>
    </rPh>
    <phoneticPr fontId="6"/>
  </si>
  <si>
    <t>日の出町</t>
    <rPh sb="0" eb="1">
      <t>ヒ</t>
    </rPh>
    <rPh sb="2" eb="4">
      <t>デマチ</t>
    </rPh>
    <phoneticPr fontId="6"/>
  </si>
  <si>
    <t>檜原村</t>
    <rPh sb="0" eb="3">
      <t>ヒノハラムラ</t>
    </rPh>
    <phoneticPr fontId="6"/>
  </si>
  <si>
    <t>昭和村</t>
    <rPh sb="0" eb="2">
      <t>ショウワ</t>
    </rPh>
    <rPh sb="2" eb="3">
      <t>ムラ</t>
    </rPh>
    <phoneticPr fontId="6"/>
  </si>
  <si>
    <t>横須賀市</t>
    <rPh sb="0" eb="4">
      <t>ヨコスカシ</t>
    </rPh>
    <phoneticPr fontId="6"/>
  </si>
  <si>
    <t>群馬県</t>
    <rPh sb="0" eb="3">
      <t>グンマケン</t>
    </rPh>
    <phoneticPr fontId="6"/>
  </si>
  <si>
    <t>片品村</t>
    <rPh sb="0" eb="3">
      <t>カタシナムラ</t>
    </rPh>
    <phoneticPr fontId="6"/>
  </si>
  <si>
    <t>平塚市</t>
    <rPh sb="0" eb="3">
      <t>ヒラツカシ</t>
    </rPh>
    <phoneticPr fontId="6"/>
  </si>
  <si>
    <t>新潟県</t>
    <rPh sb="0" eb="3">
      <t>ニイガタケン</t>
    </rPh>
    <phoneticPr fontId="6"/>
  </si>
  <si>
    <t>小千谷市</t>
    <rPh sb="0" eb="4">
      <t>オヂヤシ</t>
    </rPh>
    <phoneticPr fontId="6"/>
  </si>
  <si>
    <t>小田原市</t>
    <rPh sb="0" eb="4">
      <t>オダワラシ</t>
    </rPh>
    <phoneticPr fontId="6"/>
  </si>
  <si>
    <t>天塩町</t>
    <rPh sb="0" eb="1">
      <t>アマ</t>
    </rPh>
    <rPh sb="1" eb="2">
      <t>シオ</t>
    </rPh>
    <rPh sb="2" eb="3">
      <t>マチ</t>
    </rPh>
    <phoneticPr fontId="6"/>
  </si>
  <si>
    <t>加茂市</t>
    <rPh sb="0" eb="2">
      <t>カモ</t>
    </rPh>
    <rPh sb="2" eb="3">
      <t>シ</t>
    </rPh>
    <phoneticPr fontId="6"/>
  </si>
  <si>
    <t>茅ヶ崎市</t>
    <rPh sb="0" eb="4">
      <t>チガサキシ</t>
    </rPh>
    <phoneticPr fontId="6"/>
  </si>
  <si>
    <t>十日町市</t>
    <rPh sb="0" eb="4">
      <t>トオカマチシ</t>
    </rPh>
    <phoneticPr fontId="6"/>
  </si>
  <si>
    <t>大和市</t>
    <rPh sb="0" eb="3">
      <t>ヤマトシ</t>
    </rPh>
    <phoneticPr fontId="6"/>
  </si>
  <si>
    <t>初山別村</t>
    <rPh sb="0" eb="1">
      <t>ハツ</t>
    </rPh>
    <rPh sb="3" eb="4">
      <t>ムラ</t>
    </rPh>
    <phoneticPr fontId="6"/>
  </si>
  <si>
    <t>糸魚川市</t>
    <rPh sb="0" eb="4">
      <t>イトイガワシ</t>
    </rPh>
    <phoneticPr fontId="6"/>
  </si>
  <si>
    <t>伊勢原市</t>
    <rPh sb="0" eb="4">
      <t>イセハラシ</t>
    </rPh>
    <phoneticPr fontId="6"/>
  </si>
  <si>
    <t>妙高市</t>
    <rPh sb="0" eb="3">
      <t>ミョウコウシ</t>
    </rPh>
    <phoneticPr fontId="6"/>
  </si>
  <si>
    <t>綾瀬市</t>
    <rPh sb="0" eb="3">
      <t>アヤセシ</t>
    </rPh>
    <phoneticPr fontId="6"/>
  </si>
  <si>
    <t>魚沼市</t>
    <rPh sb="0" eb="3">
      <t>ウオヌマシ</t>
    </rPh>
    <phoneticPr fontId="6"/>
  </si>
  <si>
    <t>寒川町</t>
    <rPh sb="0" eb="1">
      <t>サム</t>
    </rPh>
    <rPh sb="1" eb="2">
      <t>カワ</t>
    </rPh>
    <rPh sb="2" eb="3">
      <t>マチ</t>
    </rPh>
    <phoneticPr fontId="6"/>
  </si>
  <si>
    <t>南魚沼市</t>
    <rPh sb="0" eb="3">
      <t>ミナミウオヌマ</t>
    </rPh>
    <rPh sb="3" eb="4">
      <t>シ</t>
    </rPh>
    <phoneticPr fontId="6"/>
  </si>
  <si>
    <t>西尾市</t>
    <rPh sb="0" eb="3">
      <t>ニシオシ</t>
    </rPh>
    <phoneticPr fontId="6"/>
  </si>
  <si>
    <t>阿賀町</t>
    <rPh sb="0" eb="3">
      <t>アガマチ</t>
    </rPh>
    <phoneticPr fontId="6"/>
  </si>
  <si>
    <t>知多市</t>
    <rPh sb="0" eb="3">
      <t>チタシ</t>
    </rPh>
    <phoneticPr fontId="6"/>
  </si>
  <si>
    <t>湯沢町</t>
    <rPh sb="0" eb="2">
      <t>ユザワ</t>
    </rPh>
    <rPh sb="2" eb="3">
      <t>マチ</t>
    </rPh>
    <phoneticPr fontId="6"/>
  </si>
  <si>
    <t>知立市</t>
    <rPh sb="0" eb="3">
      <t>チリュウシ</t>
    </rPh>
    <phoneticPr fontId="6"/>
  </si>
  <si>
    <t>津南町</t>
    <rPh sb="0" eb="3">
      <t>ツナンマチ</t>
    </rPh>
    <phoneticPr fontId="6"/>
  </si>
  <si>
    <t>清須市</t>
    <rPh sb="0" eb="3">
      <t>キヨスシ</t>
    </rPh>
    <phoneticPr fontId="6"/>
  </si>
  <si>
    <t>関川村</t>
    <rPh sb="0" eb="3">
      <t>セキカワムラ</t>
    </rPh>
    <phoneticPr fontId="6"/>
  </si>
  <si>
    <t>みよし市</t>
    <rPh sb="3" eb="4">
      <t>シ</t>
    </rPh>
    <phoneticPr fontId="6"/>
  </si>
  <si>
    <t>礼文町</t>
    <rPh sb="0" eb="3">
      <t>レブンチョウ</t>
    </rPh>
    <phoneticPr fontId="6"/>
  </si>
  <si>
    <t>富山県</t>
    <rPh sb="0" eb="3">
      <t>トヤマケン</t>
    </rPh>
    <phoneticPr fontId="6"/>
  </si>
  <si>
    <t>上市町</t>
    <rPh sb="0" eb="3">
      <t>カミイチマチ</t>
    </rPh>
    <phoneticPr fontId="6"/>
  </si>
  <si>
    <t>長久手市</t>
    <rPh sb="0" eb="3">
      <t>ナガクテ</t>
    </rPh>
    <rPh sb="3" eb="4">
      <t>シ</t>
    </rPh>
    <phoneticPr fontId="6"/>
  </si>
  <si>
    <t>利尻町</t>
    <rPh sb="0" eb="3">
      <t>リシリチョウ</t>
    </rPh>
    <phoneticPr fontId="6"/>
  </si>
  <si>
    <t>立山町</t>
    <rPh sb="0" eb="3">
      <t>タテヤママチ</t>
    </rPh>
    <phoneticPr fontId="6"/>
  </si>
  <si>
    <t>四日市市</t>
    <rPh sb="0" eb="4">
      <t>ヨッカイチシ</t>
    </rPh>
    <phoneticPr fontId="6"/>
  </si>
  <si>
    <t>利尻富士町</t>
    <phoneticPr fontId="6"/>
  </si>
  <si>
    <t>福井県</t>
    <rPh sb="0" eb="3">
      <t>フクイケン</t>
    </rPh>
    <phoneticPr fontId="6"/>
  </si>
  <si>
    <t>大野市</t>
    <rPh sb="0" eb="2">
      <t>オオノ</t>
    </rPh>
    <rPh sb="2" eb="3">
      <t>シ</t>
    </rPh>
    <phoneticPr fontId="6"/>
  </si>
  <si>
    <t>滋賀県</t>
    <rPh sb="0" eb="3">
      <t>シガケン</t>
    </rPh>
    <phoneticPr fontId="6"/>
  </si>
  <si>
    <t>大津市</t>
    <rPh sb="0" eb="3">
      <t>オオツシ</t>
    </rPh>
    <phoneticPr fontId="6"/>
  </si>
  <si>
    <t>斜里町</t>
    <rPh sb="0" eb="2">
      <t>シャリ</t>
    </rPh>
    <rPh sb="2" eb="3">
      <t>マチ</t>
    </rPh>
    <phoneticPr fontId="6"/>
  </si>
  <si>
    <t>勝山市</t>
    <rPh sb="0" eb="3">
      <t>カツヤマシ</t>
    </rPh>
    <phoneticPr fontId="6"/>
  </si>
  <si>
    <t>草津市</t>
    <rPh sb="0" eb="3">
      <t>クサツシ</t>
    </rPh>
    <phoneticPr fontId="6"/>
  </si>
  <si>
    <t>池田町</t>
    <rPh sb="0" eb="2">
      <t>イケダ</t>
    </rPh>
    <rPh sb="2" eb="3">
      <t>マチ</t>
    </rPh>
    <phoneticPr fontId="6"/>
  </si>
  <si>
    <t>栗東市</t>
    <rPh sb="0" eb="3">
      <t>リットウシ</t>
    </rPh>
    <phoneticPr fontId="6"/>
  </si>
  <si>
    <t>長野県</t>
    <rPh sb="0" eb="3">
      <t>ナガノケン</t>
    </rPh>
    <phoneticPr fontId="6"/>
  </si>
  <si>
    <t>飯山市</t>
    <rPh sb="0" eb="3">
      <t>イイヤマシ</t>
    </rPh>
    <phoneticPr fontId="6"/>
  </si>
  <si>
    <t>京都市</t>
    <rPh sb="0" eb="3">
      <t>キョウトシ</t>
    </rPh>
    <phoneticPr fontId="6"/>
  </si>
  <si>
    <t>白馬村</t>
    <rPh sb="0" eb="3">
      <t>ハクバムラ</t>
    </rPh>
    <phoneticPr fontId="6"/>
  </si>
  <si>
    <t>堺市</t>
    <rPh sb="0" eb="2">
      <t>サカイシ</t>
    </rPh>
    <phoneticPr fontId="6"/>
  </si>
  <si>
    <t>壮瞥町</t>
    <phoneticPr fontId="6"/>
  </si>
  <si>
    <t>小谷村</t>
    <rPh sb="0" eb="1">
      <t>コ</t>
    </rPh>
    <rPh sb="1" eb="3">
      <t>タニムラ</t>
    </rPh>
    <phoneticPr fontId="6"/>
  </si>
  <si>
    <t>枚方市</t>
    <rPh sb="0" eb="3">
      <t>ヒラカタシ</t>
    </rPh>
    <phoneticPr fontId="6"/>
  </si>
  <si>
    <t>白老町</t>
    <rPh sb="0" eb="3">
      <t>シラオイチョウ</t>
    </rPh>
    <phoneticPr fontId="6"/>
  </si>
  <si>
    <t>高山村</t>
    <rPh sb="0" eb="3">
      <t>タカヤマムラ</t>
    </rPh>
    <phoneticPr fontId="6"/>
  </si>
  <si>
    <t>茨木市</t>
    <rPh sb="0" eb="3">
      <t>イバラキシ</t>
    </rPh>
    <phoneticPr fontId="6"/>
  </si>
  <si>
    <t>むかわ町</t>
    <rPh sb="3" eb="4">
      <t>チョウ</t>
    </rPh>
    <phoneticPr fontId="6"/>
  </si>
  <si>
    <t>山ノ内町</t>
    <rPh sb="0" eb="1">
      <t>ヤマ</t>
    </rPh>
    <rPh sb="2" eb="4">
      <t>ウチマチ</t>
    </rPh>
    <phoneticPr fontId="6"/>
  </si>
  <si>
    <t>八尾市</t>
    <rPh sb="0" eb="3">
      <t>ヤオシ</t>
    </rPh>
    <phoneticPr fontId="6"/>
  </si>
  <si>
    <t>日高町</t>
    <rPh sb="0" eb="3">
      <t>ヒダカチョウ</t>
    </rPh>
    <phoneticPr fontId="6"/>
  </si>
  <si>
    <t>木島平村</t>
    <rPh sb="0" eb="4">
      <t>キジマダイラムラ</t>
    </rPh>
    <phoneticPr fontId="6"/>
  </si>
  <si>
    <t>柏原市</t>
    <rPh sb="0" eb="1">
      <t>カシワ</t>
    </rPh>
    <rPh sb="1" eb="2">
      <t>ハラ</t>
    </rPh>
    <rPh sb="2" eb="3">
      <t>シ</t>
    </rPh>
    <phoneticPr fontId="6"/>
  </si>
  <si>
    <t>新冠町</t>
    <rPh sb="0" eb="3">
      <t>ニイカップチョウ</t>
    </rPh>
    <phoneticPr fontId="6"/>
  </si>
  <si>
    <t>野沢温泉村</t>
    <rPh sb="0" eb="5">
      <t>ノザワオンセンムラ</t>
    </rPh>
    <phoneticPr fontId="6"/>
  </si>
  <si>
    <t>東大阪市</t>
    <rPh sb="0" eb="4">
      <t>ヒガシオオサカシ</t>
    </rPh>
    <phoneticPr fontId="6"/>
  </si>
  <si>
    <t>様似町</t>
    <rPh sb="0" eb="3">
      <t>サマニチョウ</t>
    </rPh>
    <phoneticPr fontId="6"/>
  </si>
  <si>
    <t>信濃町</t>
    <rPh sb="0" eb="3">
      <t>シナノマチ</t>
    </rPh>
    <phoneticPr fontId="6"/>
  </si>
  <si>
    <t>交野市</t>
    <rPh sb="0" eb="1">
      <t>マジ</t>
    </rPh>
    <rPh sb="1" eb="2">
      <t>ノ</t>
    </rPh>
    <rPh sb="2" eb="3">
      <t>シ</t>
    </rPh>
    <phoneticPr fontId="6"/>
  </si>
  <si>
    <t>栄村</t>
    <rPh sb="0" eb="2">
      <t>サカエムラ</t>
    </rPh>
    <phoneticPr fontId="6"/>
  </si>
  <si>
    <t>摂津市</t>
    <rPh sb="0" eb="3">
      <t>セッツシ</t>
    </rPh>
    <phoneticPr fontId="6"/>
  </si>
  <si>
    <t>広尾町</t>
    <rPh sb="0" eb="3">
      <t>ヒロオチョウ</t>
    </rPh>
    <phoneticPr fontId="6"/>
  </si>
  <si>
    <t>岐阜県</t>
    <rPh sb="0" eb="3">
      <t>ギフケン</t>
    </rPh>
    <phoneticPr fontId="6"/>
  </si>
  <si>
    <t>白川村</t>
    <rPh sb="0" eb="3">
      <t>シラカワムラ</t>
    </rPh>
    <phoneticPr fontId="6"/>
  </si>
  <si>
    <t>島本町</t>
    <rPh sb="0" eb="3">
      <t>シマモトチョウ</t>
    </rPh>
    <phoneticPr fontId="6"/>
  </si>
  <si>
    <t>釧路町</t>
    <rPh sb="0" eb="2">
      <t>クシロ</t>
    </rPh>
    <rPh sb="2" eb="3">
      <t>チョウ</t>
    </rPh>
    <phoneticPr fontId="6"/>
  </si>
  <si>
    <t>尼崎市</t>
    <rPh sb="0" eb="3">
      <t>アマガサキシ</t>
    </rPh>
    <phoneticPr fontId="6"/>
  </si>
  <si>
    <t>伊丹市</t>
    <rPh sb="0" eb="3">
      <t>イタミシ</t>
    </rPh>
    <phoneticPr fontId="6"/>
  </si>
  <si>
    <t>高砂市</t>
    <rPh sb="0" eb="3">
      <t>タカサゴシ</t>
    </rPh>
    <phoneticPr fontId="6"/>
  </si>
  <si>
    <t>白糠町</t>
    <rPh sb="0" eb="3">
      <t>シラヌカチョウ</t>
    </rPh>
    <phoneticPr fontId="6"/>
  </si>
  <si>
    <t>せたな町</t>
    <rPh sb="3" eb="4">
      <t>マチ</t>
    </rPh>
    <phoneticPr fontId="6"/>
  </si>
  <si>
    <t>川西市</t>
    <rPh sb="0" eb="3">
      <t>カワニシシ</t>
    </rPh>
    <phoneticPr fontId="6"/>
  </si>
  <si>
    <t>洞爺湖町</t>
    <rPh sb="0" eb="3">
      <t>トウヤコ</t>
    </rPh>
    <rPh sb="3" eb="4">
      <t>マチ</t>
    </rPh>
    <phoneticPr fontId="6"/>
  </si>
  <si>
    <t>三田市</t>
    <rPh sb="0" eb="3">
      <t>サンダシ</t>
    </rPh>
    <phoneticPr fontId="6"/>
  </si>
  <si>
    <t>羅臼町</t>
    <rPh sb="0" eb="3">
      <t>ラウスチョウ</t>
    </rPh>
    <phoneticPr fontId="6"/>
  </si>
  <si>
    <t>遠軽町</t>
    <rPh sb="0" eb="2">
      <t>エンガル</t>
    </rPh>
    <rPh sb="2" eb="3">
      <t>マチ</t>
    </rPh>
    <phoneticPr fontId="6"/>
  </si>
  <si>
    <t>奈良市</t>
    <rPh sb="0" eb="3">
      <t>ナラシ</t>
    </rPh>
    <phoneticPr fontId="6"/>
  </si>
  <si>
    <t>３級地</t>
  </si>
  <si>
    <t>函館市</t>
    <rPh sb="0" eb="3">
      <t>ハコダテシ</t>
    </rPh>
    <phoneticPr fontId="6"/>
  </si>
  <si>
    <t>弘前市</t>
    <rPh sb="0" eb="3">
      <t>ヒロサキシ</t>
    </rPh>
    <phoneticPr fontId="6"/>
  </si>
  <si>
    <t>大和郡山市</t>
    <rPh sb="0" eb="5">
      <t>ヤマトコオリヤマシ</t>
    </rPh>
    <phoneticPr fontId="6"/>
  </si>
  <si>
    <t>室蘭市</t>
    <rPh sb="0" eb="3">
      <t>ムロランシ</t>
    </rPh>
    <phoneticPr fontId="6"/>
  </si>
  <si>
    <t>五所川原市</t>
    <rPh sb="0" eb="5">
      <t>ゴショガワラシ</t>
    </rPh>
    <phoneticPr fontId="6"/>
  </si>
  <si>
    <t>苫小牧市</t>
    <rPh sb="0" eb="4">
      <t>トマコマイシ</t>
    </rPh>
    <phoneticPr fontId="6"/>
  </si>
  <si>
    <t>平川市</t>
    <rPh sb="0" eb="2">
      <t>ヒラカワ</t>
    </rPh>
    <rPh sb="2" eb="3">
      <t>シ</t>
    </rPh>
    <phoneticPr fontId="6"/>
  </si>
  <si>
    <t>広島県</t>
    <rPh sb="0" eb="3">
      <t>ヒロシマケン</t>
    </rPh>
    <phoneticPr fontId="6"/>
  </si>
  <si>
    <t>広島市</t>
    <rPh sb="0" eb="3">
      <t>ヒロシマシ</t>
    </rPh>
    <phoneticPr fontId="6"/>
  </si>
  <si>
    <t>登別市</t>
    <rPh sb="0" eb="3">
      <t>ノボリベツシ</t>
    </rPh>
    <phoneticPr fontId="6"/>
  </si>
  <si>
    <t>東北町</t>
    <rPh sb="0" eb="2">
      <t>トウホク</t>
    </rPh>
    <rPh sb="2" eb="3">
      <t>マチ</t>
    </rPh>
    <phoneticPr fontId="6"/>
  </si>
  <si>
    <t>府中町</t>
    <rPh sb="0" eb="3">
      <t>フチュウチョウ</t>
    </rPh>
    <phoneticPr fontId="6"/>
  </si>
  <si>
    <t>北杜市</t>
    <rPh sb="0" eb="3">
      <t>ホクトシ</t>
    </rPh>
    <phoneticPr fontId="6"/>
  </si>
  <si>
    <t>八幡平市</t>
    <rPh sb="0" eb="4">
      <t>ハチマンタイシ</t>
    </rPh>
    <phoneticPr fontId="6"/>
  </si>
  <si>
    <t>福岡市</t>
    <rPh sb="0" eb="3">
      <t>フクオカシ</t>
    </rPh>
    <phoneticPr fontId="6"/>
  </si>
  <si>
    <t>松前町</t>
    <rPh sb="0" eb="3">
      <t>マツマエチョウ</t>
    </rPh>
    <phoneticPr fontId="6"/>
  </si>
  <si>
    <t>大崎市</t>
    <rPh sb="0" eb="3">
      <t>オオサキシ</t>
    </rPh>
    <phoneticPr fontId="6"/>
  </si>
  <si>
    <t>春日市</t>
    <rPh sb="0" eb="3">
      <t>カスガシ</t>
    </rPh>
    <phoneticPr fontId="6"/>
  </si>
  <si>
    <t>知内町</t>
    <rPh sb="0" eb="3">
      <t>シリウチチョウ</t>
    </rPh>
    <phoneticPr fontId="6"/>
  </si>
  <si>
    <t>横手市</t>
    <rPh sb="0" eb="3">
      <t>ヨコテシ</t>
    </rPh>
    <phoneticPr fontId="6"/>
  </si>
  <si>
    <t>福津市</t>
    <rPh sb="0" eb="3">
      <t>フクツシ</t>
    </rPh>
    <phoneticPr fontId="6"/>
  </si>
  <si>
    <t>木古内町</t>
    <rPh sb="0" eb="4">
      <t>キコナイチョウ</t>
    </rPh>
    <phoneticPr fontId="6"/>
  </si>
  <si>
    <t>大館市</t>
    <rPh sb="0" eb="3">
      <t>オオダテシ</t>
    </rPh>
    <phoneticPr fontId="6"/>
  </si>
  <si>
    <r>
      <t>6</t>
    </r>
    <r>
      <rPr>
        <sz val="11"/>
        <color indexed="8"/>
        <rFont val="ＭＳ Ｐゴシック"/>
        <family val="3"/>
        <charset val="128"/>
      </rPr>
      <t>/100地域</t>
    </r>
    <rPh sb="5" eb="7">
      <t>チイキ</t>
    </rPh>
    <phoneticPr fontId="6"/>
  </si>
  <si>
    <t>仙台市</t>
    <rPh sb="0" eb="3">
      <t>センダイシ</t>
    </rPh>
    <phoneticPr fontId="6"/>
  </si>
  <si>
    <t>七飯町</t>
    <rPh sb="0" eb="3">
      <t>ナナエチョウ</t>
    </rPh>
    <phoneticPr fontId="6"/>
  </si>
  <si>
    <t>鹿角市</t>
    <rPh sb="0" eb="3">
      <t>カヅノシ</t>
    </rPh>
    <phoneticPr fontId="6"/>
  </si>
  <si>
    <t>七ヶ浜町</t>
    <rPh sb="0" eb="4">
      <t>シチガハママチ</t>
    </rPh>
    <phoneticPr fontId="6"/>
  </si>
  <si>
    <t>鹿部町</t>
    <rPh sb="0" eb="2">
      <t>シカベ</t>
    </rPh>
    <rPh sb="2" eb="3">
      <t>マチ</t>
    </rPh>
    <phoneticPr fontId="6"/>
  </si>
  <si>
    <t>由利本荘市</t>
    <rPh sb="0" eb="5">
      <t>ユリホンジョウシ</t>
    </rPh>
    <phoneticPr fontId="6"/>
  </si>
  <si>
    <t>大和町</t>
    <rPh sb="0" eb="2">
      <t>ヤマト</t>
    </rPh>
    <rPh sb="2" eb="3">
      <t>マチ</t>
    </rPh>
    <phoneticPr fontId="6"/>
  </si>
  <si>
    <t>森町</t>
    <rPh sb="0" eb="2">
      <t>モリマチ</t>
    </rPh>
    <phoneticPr fontId="6"/>
  </si>
  <si>
    <t>大仙市</t>
    <rPh sb="0" eb="2">
      <t>ダイセン</t>
    </rPh>
    <rPh sb="2" eb="3">
      <t>シ</t>
    </rPh>
    <phoneticPr fontId="6"/>
  </si>
  <si>
    <t>富谷市</t>
    <rPh sb="0" eb="2">
      <t>トミヤ</t>
    </rPh>
    <rPh sb="2" eb="3">
      <t>シ</t>
    </rPh>
    <phoneticPr fontId="6"/>
  </si>
  <si>
    <t>北秋田市</t>
    <rPh sb="0" eb="4">
      <t>キタアキタシ</t>
    </rPh>
    <phoneticPr fontId="6"/>
  </si>
  <si>
    <t>古河市</t>
    <rPh sb="0" eb="3">
      <t>コガシ</t>
    </rPh>
    <phoneticPr fontId="6"/>
  </si>
  <si>
    <t>仙北市</t>
    <rPh sb="0" eb="2">
      <t>センボク</t>
    </rPh>
    <rPh sb="2" eb="3">
      <t>シ</t>
    </rPh>
    <phoneticPr fontId="6"/>
  </si>
  <si>
    <t>常総市</t>
    <rPh sb="0" eb="3">
      <t>ジョウソウシ</t>
    </rPh>
    <phoneticPr fontId="6"/>
  </si>
  <si>
    <t>美郷町</t>
    <rPh sb="0" eb="2">
      <t>ミサト</t>
    </rPh>
    <rPh sb="2" eb="3">
      <t>マチ</t>
    </rPh>
    <phoneticPr fontId="6"/>
  </si>
  <si>
    <t>ひたちなか市</t>
    <rPh sb="5" eb="6">
      <t>シ</t>
    </rPh>
    <phoneticPr fontId="6"/>
  </si>
  <si>
    <t>乙部町</t>
    <rPh sb="0" eb="3">
      <t>オトベチョウ</t>
    </rPh>
    <phoneticPr fontId="6"/>
  </si>
  <si>
    <t>鶴岡市</t>
    <rPh sb="0" eb="3">
      <t>ツルオカシ</t>
    </rPh>
    <phoneticPr fontId="6"/>
  </si>
  <si>
    <t>坂東市</t>
    <rPh sb="0" eb="3">
      <t>バンドウシ</t>
    </rPh>
    <phoneticPr fontId="6"/>
  </si>
  <si>
    <t>奥尻町</t>
    <rPh sb="0" eb="3">
      <t>オクシリチョウ</t>
    </rPh>
    <phoneticPr fontId="6"/>
  </si>
  <si>
    <t>酒田市</t>
    <rPh sb="0" eb="3">
      <t>サカタシ</t>
    </rPh>
    <phoneticPr fontId="6"/>
  </si>
  <si>
    <t>神栖市</t>
    <rPh sb="0" eb="2">
      <t>カミス</t>
    </rPh>
    <rPh sb="2" eb="3">
      <t>シ</t>
    </rPh>
    <phoneticPr fontId="6"/>
  </si>
  <si>
    <t>浦河町</t>
    <rPh sb="0" eb="3">
      <t>ウラカワチョウ</t>
    </rPh>
    <phoneticPr fontId="6"/>
  </si>
  <si>
    <t>庄内町</t>
    <rPh sb="0" eb="2">
      <t>ショウナイ</t>
    </rPh>
    <rPh sb="2" eb="3">
      <t>チョウ</t>
    </rPh>
    <phoneticPr fontId="6"/>
  </si>
  <si>
    <t>つくばみらい市</t>
    <rPh sb="6" eb="7">
      <t>シ</t>
    </rPh>
    <phoneticPr fontId="6"/>
  </si>
  <si>
    <t>えりも町</t>
    <rPh sb="3" eb="4">
      <t>チョウ</t>
    </rPh>
    <phoneticPr fontId="6"/>
  </si>
  <si>
    <t>喜多方市</t>
    <rPh sb="0" eb="4">
      <t>キタカタシ</t>
    </rPh>
    <phoneticPr fontId="6"/>
  </si>
  <si>
    <t>那珂市</t>
    <rPh sb="0" eb="3">
      <t>ナカシ</t>
    </rPh>
    <phoneticPr fontId="6"/>
  </si>
  <si>
    <t>新ひだか町</t>
    <rPh sb="0" eb="1">
      <t>シン</t>
    </rPh>
    <rPh sb="4" eb="5">
      <t>マチ</t>
    </rPh>
    <phoneticPr fontId="6"/>
  </si>
  <si>
    <t>南会津町</t>
    <rPh sb="0" eb="3">
      <t>ミナミアイヅ</t>
    </rPh>
    <rPh sb="3" eb="4">
      <t>マチ</t>
    </rPh>
    <phoneticPr fontId="6"/>
  </si>
  <si>
    <t>大洗町</t>
    <rPh sb="0" eb="3">
      <t>オオアライマチ</t>
    </rPh>
    <phoneticPr fontId="6"/>
  </si>
  <si>
    <t>４級地</t>
  </si>
  <si>
    <t>会津美里町</t>
    <rPh sb="0" eb="2">
      <t>アイヅ</t>
    </rPh>
    <rPh sb="2" eb="4">
      <t>ミサト</t>
    </rPh>
    <rPh sb="4" eb="5">
      <t>マチ</t>
    </rPh>
    <phoneticPr fontId="6"/>
  </si>
  <si>
    <t>河内町</t>
    <rPh sb="0" eb="2">
      <t>カワウチ</t>
    </rPh>
    <rPh sb="2" eb="3">
      <t>マチ</t>
    </rPh>
    <phoneticPr fontId="6"/>
  </si>
  <si>
    <t>長岡市</t>
    <rPh sb="0" eb="3">
      <t>ナガオカシ</t>
    </rPh>
    <phoneticPr fontId="6"/>
  </si>
  <si>
    <t>五霞町</t>
    <rPh sb="0" eb="3">
      <t>ゴカマチ</t>
    </rPh>
    <phoneticPr fontId="6"/>
  </si>
  <si>
    <t>三条市</t>
    <rPh sb="0" eb="3">
      <t>サンジョウシ</t>
    </rPh>
    <phoneticPr fontId="6"/>
  </si>
  <si>
    <t>境町</t>
    <rPh sb="0" eb="2">
      <t>サカイマチ</t>
    </rPh>
    <phoneticPr fontId="6"/>
  </si>
  <si>
    <t>柏崎市</t>
    <rPh sb="0" eb="3">
      <t>カシワザキシ</t>
    </rPh>
    <phoneticPr fontId="6"/>
  </si>
  <si>
    <t>利根町</t>
    <rPh sb="0" eb="3">
      <t>トネマチ</t>
    </rPh>
    <phoneticPr fontId="6"/>
  </si>
  <si>
    <t>村上市</t>
    <rPh sb="0" eb="3">
      <t>ムラカミシ</t>
    </rPh>
    <phoneticPr fontId="6"/>
  </si>
  <si>
    <t>東海村</t>
    <rPh sb="0" eb="3">
      <t>トウカイムラ</t>
    </rPh>
    <phoneticPr fontId="6"/>
  </si>
  <si>
    <t>五泉市</t>
    <rPh sb="0" eb="3">
      <t>ゴセンシ</t>
    </rPh>
    <phoneticPr fontId="6"/>
  </si>
  <si>
    <t>宇都宮市</t>
    <rPh sb="0" eb="4">
      <t>ウツノミヤシ</t>
    </rPh>
    <phoneticPr fontId="6"/>
  </si>
  <si>
    <t>上越市</t>
    <rPh sb="0" eb="3">
      <t>ジョウエツシ</t>
    </rPh>
    <phoneticPr fontId="6"/>
  </si>
  <si>
    <t>大田原市</t>
    <rPh sb="0" eb="3">
      <t>オオタワラ</t>
    </rPh>
    <rPh sb="3" eb="4">
      <t>シ</t>
    </rPh>
    <phoneticPr fontId="6"/>
  </si>
  <si>
    <t>胎内市</t>
    <rPh sb="0" eb="2">
      <t>タイナイ</t>
    </rPh>
    <rPh sb="2" eb="3">
      <t>シ</t>
    </rPh>
    <phoneticPr fontId="6"/>
  </si>
  <si>
    <t>さくら市</t>
    <rPh sb="3" eb="4">
      <t>シ</t>
    </rPh>
    <phoneticPr fontId="6"/>
  </si>
  <si>
    <t>富山市</t>
    <rPh sb="0" eb="3">
      <t>トヤマシ</t>
    </rPh>
    <phoneticPr fontId="6"/>
  </si>
  <si>
    <t>下野市</t>
    <rPh sb="0" eb="3">
      <t>シモツケシ</t>
    </rPh>
    <phoneticPr fontId="6"/>
  </si>
  <si>
    <t>黒部市</t>
    <rPh sb="0" eb="3">
      <t>クロベシ</t>
    </rPh>
    <phoneticPr fontId="6"/>
  </si>
  <si>
    <t>野木町</t>
    <rPh sb="0" eb="3">
      <t>ノギマチ</t>
    </rPh>
    <phoneticPr fontId="6"/>
  </si>
  <si>
    <t>砺波市</t>
    <rPh sb="0" eb="3">
      <t>トナミシ</t>
    </rPh>
    <phoneticPr fontId="6"/>
  </si>
  <si>
    <t>高崎市</t>
    <rPh sb="0" eb="3">
      <t>タカサキシ</t>
    </rPh>
    <phoneticPr fontId="6"/>
  </si>
  <si>
    <t>南砺市</t>
    <rPh sb="0" eb="3">
      <t>ナントシ</t>
    </rPh>
    <phoneticPr fontId="6"/>
  </si>
  <si>
    <t>明和町</t>
    <rPh sb="0" eb="3">
      <t>メイワチョウ</t>
    </rPh>
    <phoneticPr fontId="6"/>
  </si>
  <si>
    <t>石川県</t>
    <rPh sb="0" eb="3">
      <t>イシカワケン</t>
    </rPh>
    <phoneticPr fontId="6"/>
  </si>
  <si>
    <t>加賀市</t>
    <rPh sb="0" eb="3">
      <t>カガシ</t>
    </rPh>
    <phoneticPr fontId="6"/>
  </si>
  <si>
    <t>川越市</t>
    <rPh sb="0" eb="3">
      <t>カワゴエシ</t>
    </rPh>
    <phoneticPr fontId="6"/>
  </si>
  <si>
    <t>白山市</t>
    <rPh sb="0" eb="3">
      <t>ハクサンシ</t>
    </rPh>
    <phoneticPr fontId="6"/>
  </si>
  <si>
    <t>川口市</t>
    <rPh sb="0" eb="3">
      <t>カワグチシ</t>
    </rPh>
    <phoneticPr fontId="6"/>
  </si>
  <si>
    <t>鰺ヶ沢町</t>
  </si>
  <si>
    <t>南越前町</t>
    <rPh sb="0" eb="1">
      <t>ミナミ</t>
    </rPh>
    <rPh sb="1" eb="3">
      <t>エチゼン</t>
    </rPh>
    <rPh sb="3" eb="4">
      <t>マチ</t>
    </rPh>
    <phoneticPr fontId="6"/>
  </si>
  <si>
    <t>行田市</t>
    <rPh sb="0" eb="3">
      <t>ギョウダシ</t>
    </rPh>
    <phoneticPr fontId="6"/>
  </si>
  <si>
    <t>長野市</t>
    <rPh sb="0" eb="3">
      <t>ナガノシ</t>
    </rPh>
    <phoneticPr fontId="6"/>
  </si>
  <si>
    <t>所沢市</t>
    <rPh sb="0" eb="3">
      <t>トコロザワシ</t>
    </rPh>
    <phoneticPr fontId="6"/>
  </si>
  <si>
    <t>高山市</t>
    <rPh sb="0" eb="3">
      <t>タカヤマシ</t>
    </rPh>
    <phoneticPr fontId="6"/>
  </si>
  <si>
    <t>飯能市</t>
    <rPh sb="0" eb="3">
      <t>ハンノウシ</t>
    </rPh>
    <phoneticPr fontId="6"/>
  </si>
  <si>
    <t>飛騨市</t>
    <rPh sb="0" eb="2">
      <t>ヒダ</t>
    </rPh>
    <rPh sb="2" eb="3">
      <t>シ</t>
    </rPh>
    <phoneticPr fontId="6"/>
  </si>
  <si>
    <t>加須市</t>
    <rPh sb="0" eb="3">
      <t>カゾシ</t>
    </rPh>
    <phoneticPr fontId="6"/>
  </si>
  <si>
    <t>揖斐川町</t>
    <rPh sb="0" eb="3">
      <t>イビガワ</t>
    </rPh>
    <rPh sb="3" eb="4">
      <t>マチ</t>
    </rPh>
    <phoneticPr fontId="6"/>
  </si>
  <si>
    <t>春日部市</t>
    <rPh sb="0" eb="4">
      <t>カスカベシ</t>
    </rPh>
    <phoneticPr fontId="6"/>
  </si>
  <si>
    <t>長浜市</t>
    <rPh sb="0" eb="3">
      <t>ナガハマシ</t>
    </rPh>
    <phoneticPr fontId="6"/>
  </si>
  <si>
    <t>羽生市</t>
    <rPh sb="0" eb="3">
      <t>ハニュウシ</t>
    </rPh>
    <phoneticPr fontId="6"/>
  </si>
  <si>
    <t>鴻巣市</t>
    <rPh sb="0" eb="3">
      <t>コウノスシ</t>
    </rPh>
    <phoneticPr fontId="6"/>
  </si>
  <si>
    <t>深谷市</t>
    <rPh sb="0" eb="3">
      <t>フカヤシ</t>
    </rPh>
    <phoneticPr fontId="6"/>
  </si>
  <si>
    <t>上尾市</t>
    <rPh sb="0" eb="3">
      <t>アゲオシ</t>
    </rPh>
    <phoneticPr fontId="6"/>
  </si>
  <si>
    <t>草加市</t>
    <rPh sb="0" eb="3">
      <t>ソウカシ</t>
    </rPh>
    <phoneticPr fontId="6"/>
  </si>
  <si>
    <t>越谷市</t>
    <rPh sb="0" eb="3">
      <t>コシガヤシ</t>
    </rPh>
    <phoneticPr fontId="6"/>
  </si>
  <si>
    <t>戸田市</t>
    <rPh sb="0" eb="3">
      <t>トダシ</t>
    </rPh>
    <phoneticPr fontId="6"/>
  </si>
  <si>
    <t>入間市</t>
    <rPh sb="0" eb="3">
      <t>イルマシ</t>
    </rPh>
    <phoneticPr fontId="6"/>
  </si>
  <si>
    <t>久喜市</t>
    <rPh sb="0" eb="3">
      <t>クキシ</t>
    </rPh>
    <phoneticPr fontId="6"/>
  </si>
  <si>
    <t>北本市</t>
    <rPh sb="0" eb="3">
      <t>キタモトシ</t>
    </rPh>
    <phoneticPr fontId="6"/>
  </si>
  <si>
    <t>八潮市</t>
    <rPh sb="0" eb="3">
      <t>ヤシオシ</t>
    </rPh>
    <phoneticPr fontId="6"/>
  </si>
  <si>
    <t>三郷市</t>
    <rPh sb="0" eb="3">
      <t>ミサトシ</t>
    </rPh>
    <phoneticPr fontId="6"/>
  </si>
  <si>
    <t>蓮田市</t>
    <rPh sb="0" eb="3">
      <t>ハスダシ</t>
    </rPh>
    <phoneticPr fontId="6"/>
  </si>
  <si>
    <t>幸手市</t>
    <rPh sb="0" eb="3">
      <t>サッテシ</t>
    </rPh>
    <phoneticPr fontId="6"/>
  </si>
  <si>
    <t>吉川市</t>
    <rPh sb="0" eb="3">
      <t>ヨシカワシ</t>
    </rPh>
    <phoneticPr fontId="6"/>
  </si>
  <si>
    <t>白岡市</t>
    <rPh sb="0" eb="1">
      <t>シロ</t>
    </rPh>
    <rPh sb="1" eb="2">
      <t>オカ</t>
    </rPh>
    <rPh sb="2" eb="3">
      <t>シ</t>
    </rPh>
    <phoneticPr fontId="6"/>
  </si>
  <si>
    <t>伊奈町</t>
    <rPh sb="0" eb="3">
      <t>イナマチ</t>
    </rPh>
    <phoneticPr fontId="6"/>
  </si>
  <si>
    <t>三芳町</t>
    <rPh sb="0" eb="3">
      <t>ミヨシマチ</t>
    </rPh>
    <phoneticPr fontId="6"/>
  </si>
  <si>
    <t>川島町</t>
    <rPh sb="0" eb="2">
      <t>カワシマ</t>
    </rPh>
    <rPh sb="2" eb="3">
      <t>チョウ</t>
    </rPh>
    <phoneticPr fontId="6"/>
  </si>
  <si>
    <t>鳩山町</t>
    <rPh sb="0" eb="2">
      <t>ハトヤマ</t>
    </rPh>
    <rPh sb="2" eb="3">
      <t>マチ</t>
    </rPh>
    <phoneticPr fontId="6"/>
  </si>
  <si>
    <t>ときがわ町</t>
    <rPh sb="4" eb="5">
      <t>マチ</t>
    </rPh>
    <phoneticPr fontId="6"/>
  </si>
  <si>
    <t>盛岡市</t>
    <rPh sb="0" eb="3">
      <t>モリオカシ</t>
    </rPh>
    <phoneticPr fontId="6"/>
  </si>
  <si>
    <t>宮代町</t>
    <rPh sb="0" eb="3">
      <t>ミヤシロマチ</t>
    </rPh>
    <phoneticPr fontId="6"/>
  </si>
  <si>
    <t>花巻市</t>
    <rPh sb="0" eb="3">
      <t>ハナマキシ</t>
    </rPh>
    <phoneticPr fontId="6"/>
  </si>
  <si>
    <t>杉戸町</t>
    <rPh sb="0" eb="2">
      <t>スギト</t>
    </rPh>
    <rPh sb="2" eb="3">
      <t>チョウ</t>
    </rPh>
    <phoneticPr fontId="6"/>
  </si>
  <si>
    <t>北上市</t>
    <rPh sb="0" eb="3">
      <t>キタカミシ</t>
    </rPh>
    <phoneticPr fontId="6"/>
  </si>
  <si>
    <t>松伏町</t>
    <rPh sb="0" eb="2">
      <t>マツブセ</t>
    </rPh>
    <rPh sb="2" eb="3">
      <t>マチ</t>
    </rPh>
    <phoneticPr fontId="6"/>
  </si>
  <si>
    <t>久慈市</t>
    <rPh sb="0" eb="3">
      <t>クジシ</t>
    </rPh>
    <phoneticPr fontId="6"/>
  </si>
  <si>
    <t>滑川町</t>
    <rPh sb="0" eb="2">
      <t>ナメカワ</t>
    </rPh>
    <rPh sb="2" eb="3">
      <t>マチ</t>
    </rPh>
    <phoneticPr fontId="6"/>
  </si>
  <si>
    <t>遠野市</t>
    <rPh sb="0" eb="3">
      <t>トオノシ</t>
    </rPh>
    <phoneticPr fontId="6"/>
  </si>
  <si>
    <t>野田市</t>
    <rPh sb="0" eb="3">
      <t>ノダシ</t>
    </rPh>
    <phoneticPr fontId="6"/>
  </si>
  <si>
    <t>一関市</t>
    <rPh sb="0" eb="3">
      <t>イチノセキシ</t>
    </rPh>
    <phoneticPr fontId="6"/>
  </si>
  <si>
    <t>茂原市</t>
    <rPh sb="0" eb="2">
      <t>モバラ</t>
    </rPh>
    <rPh sb="2" eb="3">
      <t>シ</t>
    </rPh>
    <phoneticPr fontId="6"/>
  </si>
  <si>
    <t>二戸市</t>
    <rPh sb="0" eb="3">
      <t>ニノヘシ</t>
    </rPh>
    <phoneticPr fontId="6"/>
  </si>
  <si>
    <t>東金市</t>
    <rPh sb="0" eb="3">
      <t>トウガネシ</t>
    </rPh>
    <phoneticPr fontId="6"/>
  </si>
  <si>
    <t>柏市</t>
    <rPh sb="0" eb="2">
      <t>カシワシ</t>
    </rPh>
    <phoneticPr fontId="6"/>
  </si>
  <si>
    <t>奥州市</t>
    <rPh sb="0" eb="3">
      <t>オウシュウシ</t>
    </rPh>
    <phoneticPr fontId="6"/>
  </si>
  <si>
    <t>流山市</t>
    <rPh sb="0" eb="3">
      <t>ナガレヤマシ</t>
    </rPh>
    <phoneticPr fontId="6"/>
  </si>
  <si>
    <t>滝沢市</t>
    <rPh sb="0" eb="2">
      <t>タキザワ</t>
    </rPh>
    <rPh sb="2" eb="3">
      <t>シ</t>
    </rPh>
    <phoneticPr fontId="6"/>
  </si>
  <si>
    <t>白井市</t>
    <rPh sb="0" eb="3">
      <t>シロイシ</t>
    </rPh>
    <phoneticPr fontId="6"/>
  </si>
  <si>
    <t>香取市</t>
    <rPh sb="0" eb="2">
      <t>カトリ</t>
    </rPh>
    <rPh sb="2" eb="3">
      <t>シ</t>
    </rPh>
    <phoneticPr fontId="6"/>
  </si>
  <si>
    <t>岩手町</t>
    <phoneticPr fontId="6"/>
  </si>
  <si>
    <t>大網白里市</t>
    <rPh sb="0" eb="4">
      <t>オオアミシラサト</t>
    </rPh>
    <rPh sb="4" eb="5">
      <t>シ</t>
    </rPh>
    <phoneticPr fontId="6"/>
  </si>
  <si>
    <t>木更津市</t>
    <rPh sb="0" eb="4">
      <t>キサラヅシ</t>
    </rPh>
    <phoneticPr fontId="6"/>
  </si>
  <si>
    <t>君津市</t>
    <rPh sb="0" eb="3">
      <t>キミツシ</t>
    </rPh>
    <phoneticPr fontId="6"/>
  </si>
  <si>
    <t>西和賀町</t>
    <phoneticPr fontId="6"/>
  </si>
  <si>
    <t>酒々井町</t>
    <rPh sb="0" eb="4">
      <t>シスイマチ</t>
    </rPh>
    <phoneticPr fontId="6"/>
  </si>
  <si>
    <t>栄町</t>
    <rPh sb="0" eb="2">
      <t>サカエマチ</t>
    </rPh>
    <phoneticPr fontId="6"/>
  </si>
  <si>
    <t>平泉町</t>
    <rPh sb="0" eb="2">
      <t>ヒライズミ</t>
    </rPh>
    <rPh sb="2" eb="3">
      <t>マチ</t>
    </rPh>
    <phoneticPr fontId="6"/>
  </si>
  <si>
    <t>白子町</t>
    <rPh sb="0" eb="2">
      <t>シラコ</t>
    </rPh>
    <rPh sb="2" eb="3">
      <t>マチ</t>
    </rPh>
    <phoneticPr fontId="6"/>
  </si>
  <si>
    <t>住田町</t>
    <phoneticPr fontId="6"/>
  </si>
  <si>
    <t>長柄町</t>
    <rPh sb="0" eb="3">
      <t>ナガエマチ</t>
    </rPh>
    <phoneticPr fontId="6"/>
  </si>
  <si>
    <t>岩泉町</t>
    <rPh sb="0" eb="2">
      <t>イワイズミ</t>
    </rPh>
    <rPh sb="2" eb="3">
      <t>マチ</t>
    </rPh>
    <phoneticPr fontId="6"/>
  </si>
  <si>
    <t>長南町</t>
    <rPh sb="0" eb="3">
      <t>チョウナンマチ</t>
    </rPh>
    <phoneticPr fontId="6"/>
  </si>
  <si>
    <t>田野畑村</t>
    <rPh sb="0" eb="4">
      <t>タノハタムラ</t>
    </rPh>
    <phoneticPr fontId="6"/>
  </si>
  <si>
    <t>奥多摩町</t>
    <rPh sb="0" eb="4">
      <t>オクタママチ</t>
    </rPh>
    <phoneticPr fontId="6"/>
  </si>
  <si>
    <t>普代村</t>
    <rPh sb="0" eb="3">
      <t>フダイムラ</t>
    </rPh>
    <phoneticPr fontId="6"/>
  </si>
  <si>
    <t>三浦市</t>
    <rPh sb="0" eb="3">
      <t>ミウラシ</t>
    </rPh>
    <phoneticPr fontId="6"/>
  </si>
  <si>
    <t>秦野市</t>
    <rPh sb="0" eb="3">
      <t>ハダノシ</t>
    </rPh>
    <phoneticPr fontId="6"/>
  </si>
  <si>
    <t>葉山町</t>
    <rPh sb="0" eb="3">
      <t>ハヤママチ</t>
    </rPh>
    <phoneticPr fontId="6"/>
  </si>
  <si>
    <t>大磯町</t>
    <rPh sb="0" eb="3">
      <t>オオイソマチ</t>
    </rPh>
    <phoneticPr fontId="6"/>
  </si>
  <si>
    <t>二宮町</t>
    <rPh sb="0" eb="3">
      <t>ニノミヤマチ</t>
    </rPh>
    <phoneticPr fontId="6"/>
  </si>
  <si>
    <t>一戸町</t>
    <rPh sb="0" eb="2">
      <t>イチノヘ</t>
    </rPh>
    <rPh sb="2" eb="3">
      <t>チョウ</t>
    </rPh>
    <phoneticPr fontId="6"/>
  </si>
  <si>
    <t>中井町</t>
    <rPh sb="0" eb="3">
      <t>ナカイマチ</t>
    </rPh>
    <phoneticPr fontId="6"/>
  </si>
  <si>
    <t>登米市</t>
    <rPh sb="0" eb="2">
      <t>トヨマ</t>
    </rPh>
    <rPh sb="2" eb="3">
      <t>シ</t>
    </rPh>
    <phoneticPr fontId="6"/>
  </si>
  <si>
    <t>大井町</t>
    <rPh sb="0" eb="3">
      <t>オオイマチ</t>
    </rPh>
    <phoneticPr fontId="6"/>
  </si>
  <si>
    <t>栗原市</t>
    <rPh sb="0" eb="2">
      <t>クリハラ</t>
    </rPh>
    <rPh sb="2" eb="3">
      <t>シ</t>
    </rPh>
    <phoneticPr fontId="6"/>
  </si>
  <si>
    <t>山北町</t>
    <rPh sb="0" eb="3">
      <t>ヤマキタマチ</t>
    </rPh>
    <phoneticPr fontId="6"/>
  </si>
  <si>
    <t>清川村</t>
    <rPh sb="0" eb="3">
      <t>キヨカワムラ</t>
    </rPh>
    <phoneticPr fontId="6"/>
  </si>
  <si>
    <t>七ヶ宿町</t>
    <rPh sb="0" eb="3">
      <t>シチガシュク</t>
    </rPh>
    <rPh sb="3" eb="4">
      <t>マチ</t>
    </rPh>
    <phoneticPr fontId="6"/>
  </si>
  <si>
    <t>山梨県</t>
    <rPh sb="0" eb="3">
      <t>ヤマナシケン</t>
    </rPh>
    <phoneticPr fontId="6"/>
  </si>
  <si>
    <t>甲府市</t>
    <rPh sb="0" eb="3">
      <t>コウフシ</t>
    </rPh>
    <phoneticPr fontId="6"/>
  </si>
  <si>
    <t>川崎町</t>
    <rPh sb="0" eb="2">
      <t>カワサキ</t>
    </rPh>
    <rPh sb="2" eb="3">
      <t>マチ</t>
    </rPh>
    <phoneticPr fontId="6"/>
  </si>
  <si>
    <t>塩尻市</t>
    <rPh sb="0" eb="3">
      <t>シオジリシ</t>
    </rPh>
    <phoneticPr fontId="6"/>
  </si>
  <si>
    <t>加美町</t>
    <rPh sb="0" eb="3">
      <t>カミマチ</t>
    </rPh>
    <phoneticPr fontId="6"/>
  </si>
  <si>
    <t>岐阜市</t>
    <rPh sb="0" eb="3">
      <t>ギフシ</t>
    </rPh>
    <phoneticPr fontId="6"/>
  </si>
  <si>
    <t>海津市</t>
    <rPh sb="0" eb="3">
      <t>カイヅシ</t>
    </rPh>
    <phoneticPr fontId="6"/>
  </si>
  <si>
    <t>静岡市</t>
    <rPh sb="0" eb="3">
      <t>シズオカシ</t>
    </rPh>
    <phoneticPr fontId="6"/>
  </si>
  <si>
    <t>秋田市</t>
    <rPh sb="0" eb="3">
      <t>アキタシ</t>
    </rPh>
    <phoneticPr fontId="6"/>
  </si>
  <si>
    <t>沼津市</t>
    <rPh sb="0" eb="3">
      <t>ヌマヅシ</t>
    </rPh>
    <phoneticPr fontId="6"/>
  </si>
  <si>
    <t>能代市</t>
    <rPh sb="0" eb="3">
      <t>ノシロシ</t>
    </rPh>
    <phoneticPr fontId="6"/>
  </si>
  <si>
    <t>磐田市</t>
    <rPh sb="0" eb="3">
      <t>イワタシ</t>
    </rPh>
    <phoneticPr fontId="6"/>
  </si>
  <si>
    <t>御殿場市</t>
    <rPh sb="0" eb="4">
      <t>ゴテンバシ</t>
    </rPh>
    <phoneticPr fontId="6"/>
  </si>
  <si>
    <t>岡崎市</t>
    <rPh sb="0" eb="3">
      <t>オカザキシ</t>
    </rPh>
    <phoneticPr fontId="6"/>
  </si>
  <si>
    <t>瀬戸市</t>
    <rPh sb="0" eb="3">
      <t>セトシ</t>
    </rPh>
    <phoneticPr fontId="6"/>
  </si>
  <si>
    <t>春日井市</t>
    <rPh sb="0" eb="4">
      <t>カスガイシ</t>
    </rPh>
    <phoneticPr fontId="6"/>
  </si>
  <si>
    <t>潟上市</t>
    <rPh sb="0" eb="3">
      <t>カタガミシ</t>
    </rPh>
    <phoneticPr fontId="6"/>
  </si>
  <si>
    <t>豊川市</t>
    <rPh sb="0" eb="3">
      <t>トヨカワシ</t>
    </rPh>
    <phoneticPr fontId="6"/>
  </si>
  <si>
    <t>津島市</t>
    <rPh sb="0" eb="3">
      <t>ツシマシ</t>
    </rPh>
    <phoneticPr fontId="6"/>
  </si>
  <si>
    <t>碧南市</t>
    <rPh sb="0" eb="3">
      <t>ヘキナンシ</t>
    </rPh>
    <phoneticPr fontId="6"/>
  </si>
  <si>
    <t>安城市</t>
    <rPh sb="0" eb="3">
      <t>アンジョウシ</t>
    </rPh>
    <phoneticPr fontId="6"/>
  </si>
  <si>
    <t>小坂町</t>
    <rPh sb="0" eb="2">
      <t>コサカ</t>
    </rPh>
    <rPh sb="2" eb="3">
      <t>マチ</t>
    </rPh>
    <phoneticPr fontId="6"/>
  </si>
  <si>
    <t>蒲郡市</t>
    <rPh sb="0" eb="3">
      <t>ガマゴオリシ</t>
    </rPh>
    <phoneticPr fontId="6"/>
  </si>
  <si>
    <t>上小阿仁村</t>
    <phoneticPr fontId="6"/>
  </si>
  <si>
    <t>犬山市</t>
    <rPh sb="0" eb="3">
      <t>イヌヤマシ</t>
    </rPh>
    <phoneticPr fontId="6"/>
  </si>
  <si>
    <t>江南市</t>
    <rPh sb="0" eb="3">
      <t>コウナンシ</t>
    </rPh>
    <phoneticPr fontId="6"/>
  </si>
  <si>
    <t>稲沢市</t>
    <rPh sb="0" eb="3">
      <t>イナザワシ</t>
    </rPh>
    <phoneticPr fontId="6"/>
  </si>
  <si>
    <t>東海市</t>
    <rPh sb="0" eb="3">
      <t>トウカイシ</t>
    </rPh>
    <phoneticPr fontId="6"/>
  </si>
  <si>
    <t>大府市</t>
    <rPh sb="0" eb="3">
      <t>オオブシ</t>
    </rPh>
    <phoneticPr fontId="6"/>
  </si>
  <si>
    <t>尾張旭市</t>
    <rPh sb="0" eb="4">
      <t>オワリアサヒシ</t>
    </rPh>
    <phoneticPr fontId="6"/>
  </si>
  <si>
    <t>高浜市</t>
    <rPh sb="0" eb="3">
      <t>タカハマシ</t>
    </rPh>
    <phoneticPr fontId="6"/>
  </si>
  <si>
    <t>岩倉市</t>
    <rPh sb="0" eb="3">
      <t>イワクラシ</t>
    </rPh>
    <phoneticPr fontId="6"/>
  </si>
  <si>
    <t>美郷町</t>
    <rPh sb="0" eb="2">
      <t>ミサト</t>
    </rPh>
    <rPh sb="2" eb="3">
      <t>チョウ</t>
    </rPh>
    <phoneticPr fontId="6"/>
  </si>
  <si>
    <t>田原市</t>
    <rPh sb="0" eb="3">
      <t>タハラシ</t>
    </rPh>
    <phoneticPr fontId="6"/>
  </si>
  <si>
    <t>愛西市</t>
    <rPh sb="0" eb="1">
      <t>アイ</t>
    </rPh>
    <rPh sb="1" eb="2">
      <t>ニシ</t>
    </rPh>
    <rPh sb="2" eb="3">
      <t>シ</t>
    </rPh>
    <phoneticPr fontId="6"/>
  </si>
  <si>
    <t>北名古屋市</t>
    <rPh sb="0" eb="5">
      <t>キタナゴヤシ</t>
    </rPh>
    <phoneticPr fontId="6"/>
  </si>
  <si>
    <t>山形市</t>
    <rPh sb="0" eb="3">
      <t>ヤマガタシ</t>
    </rPh>
    <phoneticPr fontId="6"/>
  </si>
  <si>
    <t>弥富市</t>
    <rPh sb="0" eb="3">
      <t>ヤトミシ</t>
    </rPh>
    <phoneticPr fontId="6"/>
  </si>
  <si>
    <t>米沢市</t>
    <rPh sb="0" eb="2">
      <t>ヨネザワ</t>
    </rPh>
    <rPh sb="2" eb="3">
      <t>シ</t>
    </rPh>
    <phoneticPr fontId="6"/>
  </si>
  <si>
    <t>あま市</t>
    <rPh sb="2" eb="3">
      <t>シ</t>
    </rPh>
    <phoneticPr fontId="6"/>
  </si>
  <si>
    <t>新庄市</t>
    <rPh sb="0" eb="2">
      <t>シンジョウ</t>
    </rPh>
    <rPh sb="2" eb="3">
      <t>シ</t>
    </rPh>
    <phoneticPr fontId="6"/>
  </si>
  <si>
    <t>東郷町</t>
    <rPh sb="0" eb="3">
      <t>トウゴウチョウ</t>
    </rPh>
    <phoneticPr fontId="6"/>
  </si>
  <si>
    <t>寒河江市</t>
    <rPh sb="0" eb="4">
      <t>サガエシ</t>
    </rPh>
    <phoneticPr fontId="6"/>
  </si>
  <si>
    <t>豊山町</t>
    <rPh sb="0" eb="3">
      <t>トヨヤマチョウ</t>
    </rPh>
    <phoneticPr fontId="6"/>
  </si>
  <si>
    <t>大治町</t>
    <rPh sb="0" eb="1">
      <t>ダイ</t>
    </rPh>
    <rPh sb="2" eb="3">
      <t>チョウ</t>
    </rPh>
    <phoneticPr fontId="6"/>
  </si>
  <si>
    <t>蟹江町</t>
    <rPh sb="0" eb="2">
      <t>カニエ</t>
    </rPh>
    <rPh sb="2" eb="3">
      <t>マチ</t>
    </rPh>
    <phoneticPr fontId="6"/>
  </si>
  <si>
    <t>幸田町</t>
    <rPh sb="0" eb="2">
      <t>コウダ</t>
    </rPh>
    <rPh sb="2" eb="3">
      <t>マチ</t>
    </rPh>
    <phoneticPr fontId="6"/>
  </si>
  <si>
    <t>天童市</t>
    <rPh sb="0" eb="3">
      <t>テンドウシ</t>
    </rPh>
    <phoneticPr fontId="6"/>
  </si>
  <si>
    <t>津市</t>
    <rPh sb="0" eb="2">
      <t>ツシ</t>
    </rPh>
    <phoneticPr fontId="6"/>
  </si>
  <si>
    <t>東根市</t>
    <rPh sb="0" eb="3">
      <t>ヒガシネシ</t>
    </rPh>
    <phoneticPr fontId="6"/>
  </si>
  <si>
    <t>桑名市</t>
    <rPh sb="0" eb="3">
      <t>クワナシ</t>
    </rPh>
    <phoneticPr fontId="6"/>
  </si>
  <si>
    <t>亀山市</t>
    <rPh sb="0" eb="3">
      <t>カメヤマシ</t>
    </rPh>
    <phoneticPr fontId="6"/>
  </si>
  <si>
    <t>彦根市</t>
    <rPh sb="0" eb="3">
      <t>ヒコネシ</t>
    </rPh>
    <phoneticPr fontId="6"/>
  </si>
  <si>
    <t>山辺町</t>
    <phoneticPr fontId="6"/>
  </si>
  <si>
    <t>守山市</t>
    <rPh sb="0" eb="3">
      <t>モリヤマシ</t>
    </rPh>
    <phoneticPr fontId="6"/>
  </si>
  <si>
    <t>中山町</t>
    <phoneticPr fontId="6"/>
  </si>
  <si>
    <t>甲賀市</t>
    <rPh sb="0" eb="3">
      <t>コウカシ</t>
    </rPh>
    <phoneticPr fontId="6"/>
  </si>
  <si>
    <t>野洲市</t>
    <rPh sb="0" eb="3">
      <t>ヤスシ</t>
    </rPh>
    <phoneticPr fontId="6"/>
  </si>
  <si>
    <t>宇治市</t>
    <rPh sb="0" eb="3">
      <t>ウジシ</t>
    </rPh>
    <phoneticPr fontId="6"/>
  </si>
  <si>
    <t>向日市</t>
    <rPh sb="0" eb="2">
      <t>ムコウ</t>
    </rPh>
    <rPh sb="2" eb="3">
      <t>シ</t>
    </rPh>
    <phoneticPr fontId="6"/>
  </si>
  <si>
    <t>大石田町</t>
    <phoneticPr fontId="6"/>
  </si>
  <si>
    <t>八幡市</t>
    <rPh sb="0" eb="3">
      <t>ヤワタシ</t>
    </rPh>
    <phoneticPr fontId="6"/>
  </si>
  <si>
    <t>金山町</t>
    <phoneticPr fontId="6"/>
  </si>
  <si>
    <t>南丹市</t>
    <rPh sb="0" eb="3">
      <t>ナンタンシ</t>
    </rPh>
    <phoneticPr fontId="6"/>
  </si>
  <si>
    <t>木津川市</t>
    <rPh sb="0" eb="4">
      <t>キヅガワシ</t>
    </rPh>
    <phoneticPr fontId="6"/>
  </si>
  <si>
    <t>城陽市</t>
    <rPh sb="0" eb="3">
      <t>ジョウヨウシ</t>
    </rPh>
    <phoneticPr fontId="6"/>
  </si>
  <si>
    <t>笠置町</t>
    <rPh sb="0" eb="1">
      <t>カサ</t>
    </rPh>
    <rPh sb="1" eb="2">
      <t>オ</t>
    </rPh>
    <rPh sb="2" eb="3">
      <t>マチ</t>
    </rPh>
    <phoneticPr fontId="6"/>
  </si>
  <si>
    <t>和束町</t>
    <rPh sb="0" eb="1">
      <t>ワ</t>
    </rPh>
    <rPh sb="1" eb="2">
      <t>ツカ</t>
    </rPh>
    <rPh sb="2" eb="3">
      <t>マチ</t>
    </rPh>
    <phoneticPr fontId="6"/>
  </si>
  <si>
    <t>精華町</t>
    <rPh sb="0" eb="3">
      <t>セイカチョウ</t>
    </rPh>
    <phoneticPr fontId="6"/>
  </si>
  <si>
    <t>久御山町</t>
    <rPh sb="0" eb="1">
      <t>ヒサ</t>
    </rPh>
    <rPh sb="1" eb="2">
      <t>オン</t>
    </rPh>
    <rPh sb="2" eb="3">
      <t>ヤマ</t>
    </rPh>
    <rPh sb="3" eb="4">
      <t>マチ</t>
    </rPh>
    <phoneticPr fontId="6"/>
  </si>
  <si>
    <t>高畠町</t>
    <phoneticPr fontId="6"/>
  </si>
  <si>
    <t>宇治田原町</t>
    <rPh sb="0" eb="3">
      <t>ウジタ</t>
    </rPh>
    <rPh sb="3" eb="4">
      <t>ハラ</t>
    </rPh>
    <rPh sb="4" eb="5">
      <t>マチ</t>
    </rPh>
    <phoneticPr fontId="6"/>
  </si>
  <si>
    <t>川西町</t>
    <phoneticPr fontId="6"/>
  </si>
  <si>
    <t>岸和田市</t>
    <rPh sb="0" eb="4">
      <t>キシワダシ</t>
    </rPh>
    <phoneticPr fontId="6"/>
  </si>
  <si>
    <t>小国町</t>
    <phoneticPr fontId="6"/>
  </si>
  <si>
    <t>泉大津市</t>
    <rPh sb="0" eb="4">
      <t>イズミオオツシ</t>
    </rPh>
    <phoneticPr fontId="6"/>
  </si>
  <si>
    <t>白鷹町</t>
    <phoneticPr fontId="6"/>
  </si>
  <si>
    <t>貝塚市</t>
    <rPh sb="0" eb="3">
      <t>カイヅカシ</t>
    </rPh>
    <phoneticPr fontId="6"/>
  </si>
  <si>
    <t>飯豊町</t>
    <phoneticPr fontId="6"/>
  </si>
  <si>
    <t>泉佐野市</t>
    <rPh sb="0" eb="4">
      <t>イズミサノシ</t>
    </rPh>
    <phoneticPr fontId="6"/>
  </si>
  <si>
    <t>会津若松市</t>
    <rPh sb="0" eb="5">
      <t>アイヅワカマツシ</t>
    </rPh>
    <phoneticPr fontId="6"/>
  </si>
  <si>
    <t>富田林市</t>
    <rPh sb="0" eb="4">
      <t>トンダバヤシシ</t>
    </rPh>
    <phoneticPr fontId="6"/>
  </si>
  <si>
    <t>河内長野市</t>
    <rPh sb="0" eb="5">
      <t>カワチナガノシ</t>
    </rPh>
    <phoneticPr fontId="6"/>
  </si>
  <si>
    <t>田村市</t>
    <rPh sb="0" eb="2">
      <t>タムラ</t>
    </rPh>
    <rPh sb="2" eb="3">
      <t>シ</t>
    </rPh>
    <phoneticPr fontId="6"/>
  </si>
  <si>
    <t>和泉市</t>
    <rPh sb="0" eb="3">
      <t>イズミシ</t>
    </rPh>
    <phoneticPr fontId="6"/>
  </si>
  <si>
    <t>大玉村</t>
    <phoneticPr fontId="6"/>
  </si>
  <si>
    <t>藤井寺市</t>
    <rPh sb="0" eb="4">
      <t>フジイデラシ</t>
    </rPh>
    <phoneticPr fontId="6"/>
  </si>
  <si>
    <t>天栄村</t>
    <rPh sb="0" eb="1">
      <t>テン</t>
    </rPh>
    <rPh sb="1" eb="2">
      <t>サカエ</t>
    </rPh>
    <rPh sb="2" eb="3">
      <t>ムラ</t>
    </rPh>
    <phoneticPr fontId="6"/>
  </si>
  <si>
    <t>泉南市</t>
    <rPh sb="0" eb="3">
      <t>センナンシ</t>
    </rPh>
    <phoneticPr fontId="6"/>
  </si>
  <si>
    <t>下郷町</t>
    <phoneticPr fontId="6"/>
  </si>
  <si>
    <t>檜枝岐村</t>
    <phoneticPr fontId="6"/>
  </si>
  <si>
    <t>阪南市</t>
    <rPh sb="0" eb="3">
      <t>ハンナンシ</t>
    </rPh>
    <phoneticPr fontId="6"/>
  </si>
  <si>
    <t>只見町</t>
    <phoneticPr fontId="6"/>
  </si>
  <si>
    <t>豊能町</t>
    <phoneticPr fontId="6"/>
  </si>
  <si>
    <t>南会津町</t>
    <phoneticPr fontId="6"/>
  </si>
  <si>
    <t>能勢町</t>
    <rPh sb="0" eb="2">
      <t>ノセ</t>
    </rPh>
    <rPh sb="2" eb="3">
      <t>マチ</t>
    </rPh>
    <phoneticPr fontId="6"/>
  </si>
  <si>
    <t>忠岡町</t>
    <rPh sb="0" eb="2">
      <t>タダオカ</t>
    </rPh>
    <rPh sb="2" eb="3">
      <t>マチ</t>
    </rPh>
    <phoneticPr fontId="6"/>
  </si>
  <si>
    <t>熊取町</t>
    <rPh sb="0" eb="2">
      <t>クマトリ</t>
    </rPh>
    <rPh sb="2" eb="3">
      <t>マチ</t>
    </rPh>
    <phoneticPr fontId="6"/>
  </si>
  <si>
    <t>田尻町</t>
    <rPh sb="0" eb="2">
      <t>タジリ</t>
    </rPh>
    <rPh sb="2" eb="3">
      <t>マチ</t>
    </rPh>
    <phoneticPr fontId="6"/>
  </si>
  <si>
    <t>岬町</t>
    <rPh sb="0" eb="1">
      <t>ミサキ</t>
    </rPh>
    <rPh sb="1" eb="2">
      <t>マチ</t>
    </rPh>
    <phoneticPr fontId="6"/>
  </si>
  <si>
    <t>太子町</t>
    <rPh sb="0" eb="2">
      <t>タイシ</t>
    </rPh>
    <rPh sb="2" eb="3">
      <t>マチ</t>
    </rPh>
    <phoneticPr fontId="6"/>
  </si>
  <si>
    <t>河南町</t>
    <rPh sb="0" eb="1">
      <t>カワ</t>
    </rPh>
    <rPh sb="1" eb="2">
      <t>ミナミ</t>
    </rPh>
    <rPh sb="2" eb="3">
      <t>マチ</t>
    </rPh>
    <phoneticPr fontId="6"/>
  </si>
  <si>
    <t>千早赤阪村</t>
    <rPh sb="0" eb="5">
      <t>チハヤアカサカムラ</t>
    </rPh>
    <phoneticPr fontId="6"/>
  </si>
  <si>
    <t>明石市</t>
    <rPh sb="0" eb="3">
      <t>アカシシ</t>
    </rPh>
    <phoneticPr fontId="6"/>
  </si>
  <si>
    <t>赤穂市</t>
    <rPh sb="0" eb="3">
      <t>アコウシ</t>
    </rPh>
    <phoneticPr fontId="6"/>
  </si>
  <si>
    <t>猪名川町</t>
    <rPh sb="0" eb="3">
      <t>イナガワ</t>
    </rPh>
    <rPh sb="3" eb="4">
      <t>マチ</t>
    </rPh>
    <phoneticPr fontId="6"/>
  </si>
  <si>
    <t>西郷村</t>
    <rPh sb="0" eb="2">
      <t>サイゴウ</t>
    </rPh>
    <rPh sb="2" eb="3">
      <t>ムラ</t>
    </rPh>
    <phoneticPr fontId="6"/>
  </si>
  <si>
    <t>大和高田市</t>
    <rPh sb="0" eb="5">
      <t>ヤマトタカダシ</t>
    </rPh>
    <phoneticPr fontId="6"/>
  </si>
  <si>
    <t>中島村</t>
    <rPh sb="0" eb="2">
      <t>ナカジマ</t>
    </rPh>
    <rPh sb="2" eb="3">
      <t>ムラ</t>
    </rPh>
    <phoneticPr fontId="6"/>
  </si>
  <si>
    <t>橿原市</t>
    <rPh sb="0" eb="3">
      <t>カシハラシ</t>
    </rPh>
    <phoneticPr fontId="6"/>
  </si>
  <si>
    <t>石川町</t>
    <rPh sb="0" eb="3">
      <t>イシカワチョウ</t>
    </rPh>
    <phoneticPr fontId="6"/>
  </si>
  <si>
    <t>生駒市</t>
    <rPh sb="0" eb="3">
      <t>イコマシ</t>
    </rPh>
    <phoneticPr fontId="6"/>
  </si>
  <si>
    <t>浅川町</t>
    <rPh sb="0" eb="2">
      <t>アサカワ</t>
    </rPh>
    <rPh sb="2" eb="3">
      <t>チョウ</t>
    </rPh>
    <phoneticPr fontId="6"/>
  </si>
  <si>
    <t>香芝市</t>
    <rPh sb="0" eb="1">
      <t>カオル</t>
    </rPh>
    <rPh sb="1" eb="2">
      <t>シバ</t>
    </rPh>
    <rPh sb="2" eb="3">
      <t>シ</t>
    </rPh>
    <phoneticPr fontId="6"/>
  </si>
  <si>
    <t>葛城市</t>
    <rPh sb="0" eb="3">
      <t>カツラギシ</t>
    </rPh>
    <phoneticPr fontId="6"/>
  </si>
  <si>
    <t>御所市</t>
    <rPh sb="0" eb="2">
      <t>ゴショ</t>
    </rPh>
    <rPh sb="2" eb="3">
      <t>シ</t>
    </rPh>
    <phoneticPr fontId="6"/>
  </si>
  <si>
    <t>川内村</t>
    <rPh sb="0" eb="2">
      <t>カワウチ</t>
    </rPh>
    <rPh sb="2" eb="3">
      <t>ムラ</t>
    </rPh>
    <phoneticPr fontId="6"/>
  </si>
  <si>
    <t>平群町</t>
    <rPh sb="0" eb="1">
      <t>ヘイ</t>
    </rPh>
    <rPh sb="1" eb="2">
      <t>グン</t>
    </rPh>
    <rPh sb="2" eb="3">
      <t>マチ</t>
    </rPh>
    <phoneticPr fontId="6"/>
  </si>
  <si>
    <t>葛尾村</t>
    <rPh sb="0" eb="1">
      <t>クズ</t>
    </rPh>
    <rPh sb="1" eb="3">
      <t>オムラ</t>
    </rPh>
    <phoneticPr fontId="6"/>
  </si>
  <si>
    <t>三郷町</t>
    <rPh sb="0" eb="2">
      <t>ミサト</t>
    </rPh>
    <rPh sb="2" eb="3">
      <t>マチ</t>
    </rPh>
    <phoneticPr fontId="6"/>
  </si>
  <si>
    <t>斑鳩町</t>
    <rPh sb="0" eb="2">
      <t>イカルガ</t>
    </rPh>
    <rPh sb="2" eb="3">
      <t>マチ</t>
    </rPh>
    <phoneticPr fontId="6"/>
  </si>
  <si>
    <t>沼田市</t>
    <rPh sb="0" eb="3">
      <t>ヌマタシ</t>
    </rPh>
    <phoneticPr fontId="6"/>
  </si>
  <si>
    <t>安堵町</t>
    <rPh sb="0" eb="2">
      <t>アンド</t>
    </rPh>
    <rPh sb="2" eb="3">
      <t>マチ</t>
    </rPh>
    <phoneticPr fontId="6"/>
  </si>
  <si>
    <t>上野村</t>
    <rPh sb="0" eb="2">
      <t>ウエノ</t>
    </rPh>
    <rPh sb="2" eb="3">
      <t>ムラ</t>
    </rPh>
    <phoneticPr fontId="6"/>
  </si>
  <si>
    <t>上牧町</t>
    <rPh sb="0" eb="3">
      <t>カミマキマチ</t>
    </rPh>
    <phoneticPr fontId="6"/>
  </si>
  <si>
    <t>南牧村</t>
    <rPh sb="0" eb="3">
      <t>ミナミマキムラ</t>
    </rPh>
    <phoneticPr fontId="6"/>
  </si>
  <si>
    <t>王寺町</t>
    <rPh sb="0" eb="1">
      <t>オウ</t>
    </rPh>
    <rPh sb="1" eb="2">
      <t>テラ</t>
    </rPh>
    <rPh sb="2" eb="3">
      <t>マチ</t>
    </rPh>
    <phoneticPr fontId="6"/>
  </si>
  <si>
    <t>長野原町</t>
    <rPh sb="0" eb="4">
      <t>ナガノハラマチ</t>
    </rPh>
    <phoneticPr fontId="6"/>
  </si>
  <si>
    <t>広陵町</t>
    <rPh sb="0" eb="2">
      <t>コウリョウ</t>
    </rPh>
    <rPh sb="2" eb="3">
      <t>マチ</t>
    </rPh>
    <phoneticPr fontId="6"/>
  </si>
  <si>
    <t>嬬恋村</t>
    <rPh sb="0" eb="3">
      <t>ツマゴイムラ</t>
    </rPh>
    <phoneticPr fontId="6"/>
  </si>
  <si>
    <t>河合町</t>
    <rPh sb="0" eb="2">
      <t>カワイ</t>
    </rPh>
    <rPh sb="2" eb="3">
      <t>マチ</t>
    </rPh>
    <phoneticPr fontId="6"/>
  </si>
  <si>
    <t>草津町</t>
    <rPh sb="0" eb="2">
      <t>クサツ</t>
    </rPh>
    <rPh sb="2" eb="3">
      <t>マチ</t>
    </rPh>
    <phoneticPr fontId="6"/>
  </si>
  <si>
    <t>和歌山市</t>
    <rPh sb="0" eb="4">
      <t>ワカヤマシ</t>
    </rPh>
    <phoneticPr fontId="6"/>
  </si>
  <si>
    <t>橋本市</t>
    <rPh sb="0" eb="2">
      <t>ハシモト</t>
    </rPh>
    <rPh sb="2" eb="3">
      <t>シ</t>
    </rPh>
    <phoneticPr fontId="6"/>
  </si>
  <si>
    <t>紀の川市</t>
    <rPh sb="0" eb="1">
      <t>キ</t>
    </rPh>
    <rPh sb="2" eb="4">
      <t>カワシ</t>
    </rPh>
    <phoneticPr fontId="6"/>
  </si>
  <si>
    <t>川場村</t>
    <rPh sb="0" eb="3">
      <t>カワバムラ</t>
    </rPh>
    <phoneticPr fontId="6"/>
  </si>
  <si>
    <t>岩出市</t>
    <rPh sb="0" eb="3">
      <t>イワデシ</t>
    </rPh>
    <phoneticPr fontId="6"/>
  </si>
  <si>
    <t>みなかみ町</t>
    <rPh sb="4" eb="5">
      <t>マチ</t>
    </rPh>
    <phoneticPr fontId="6"/>
  </si>
  <si>
    <t>かつらぎ町</t>
    <rPh sb="4" eb="5">
      <t>マチ</t>
    </rPh>
    <phoneticPr fontId="6"/>
  </si>
  <si>
    <t>高松市</t>
    <rPh sb="0" eb="3">
      <t>タカマツシ</t>
    </rPh>
    <phoneticPr fontId="6"/>
  </si>
  <si>
    <t>大野城市</t>
    <rPh sb="0" eb="4">
      <t>オオノジョウシ</t>
    </rPh>
    <phoneticPr fontId="6"/>
  </si>
  <si>
    <t>十日町市</t>
    <rPh sb="0" eb="3">
      <t>トウカマチ</t>
    </rPh>
    <rPh sb="3" eb="4">
      <t>シ</t>
    </rPh>
    <phoneticPr fontId="6"/>
  </si>
  <si>
    <t>太宰府市</t>
    <rPh sb="0" eb="4">
      <t>ダザイフシ</t>
    </rPh>
    <phoneticPr fontId="6"/>
  </si>
  <si>
    <t>見附市</t>
    <rPh sb="0" eb="3">
      <t>ミツケシ</t>
    </rPh>
    <phoneticPr fontId="6"/>
  </si>
  <si>
    <t>糸島市</t>
    <rPh sb="0" eb="2">
      <t>イトシマ</t>
    </rPh>
    <rPh sb="2" eb="3">
      <t>シ</t>
    </rPh>
    <phoneticPr fontId="6"/>
  </si>
  <si>
    <t>志免町</t>
    <rPh sb="0" eb="1">
      <t>シ</t>
    </rPh>
    <rPh sb="2" eb="3">
      <t>マチ</t>
    </rPh>
    <phoneticPr fontId="6"/>
  </si>
  <si>
    <t>新宮町</t>
    <rPh sb="0" eb="3">
      <t>シングウマチ</t>
    </rPh>
    <phoneticPr fontId="6"/>
  </si>
  <si>
    <t>粕屋町</t>
    <rPh sb="0" eb="3">
      <t>カスヤマチ</t>
    </rPh>
    <phoneticPr fontId="6"/>
  </si>
  <si>
    <t>佐賀市</t>
    <rPh sb="0" eb="3">
      <t>サガシ</t>
    </rPh>
    <phoneticPr fontId="6"/>
  </si>
  <si>
    <t>阿賀町</t>
    <phoneticPr fontId="6"/>
  </si>
  <si>
    <t>吉野ヶ里町</t>
    <rPh sb="0" eb="4">
      <t>ヨシノガリ</t>
    </rPh>
    <rPh sb="4" eb="5">
      <t>マチ</t>
    </rPh>
    <phoneticPr fontId="6"/>
  </si>
  <si>
    <t>湯沢町</t>
    <phoneticPr fontId="6"/>
  </si>
  <si>
    <t>3/100地域</t>
    <rPh sb="5" eb="7">
      <t>チイキ</t>
    </rPh>
    <phoneticPr fontId="6"/>
  </si>
  <si>
    <t>津南町</t>
    <phoneticPr fontId="6"/>
  </si>
  <si>
    <t>名取市</t>
    <rPh sb="0" eb="3">
      <t>ナトリシ</t>
    </rPh>
    <phoneticPr fontId="6"/>
  </si>
  <si>
    <t>村田町</t>
    <rPh sb="0" eb="3">
      <t>ムラタマチ</t>
    </rPh>
    <phoneticPr fontId="6"/>
  </si>
  <si>
    <t>池田町</t>
    <phoneticPr fontId="6"/>
  </si>
  <si>
    <t>利府町</t>
    <rPh sb="0" eb="3">
      <t>リフチョウ</t>
    </rPh>
    <phoneticPr fontId="6"/>
  </si>
  <si>
    <t>富士吉田市</t>
    <rPh sb="0" eb="5">
      <t>フジヨシダシ</t>
    </rPh>
    <phoneticPr fontId="6"/>
  </si>
  <si>
    <t>結城市</t>
    <rPh sb="0" eb="3">
      <t>ユウキシ</t>
    </rPh>
    <phoneticPr fontId="6"/>
  </si>
  <si>
    <t>道志村</t>
    <rPh sb="0" eb="3">
      <t>ドウシムラ</t>
    </rPh>
    <phoneticPr fontId="6"/>
  </si>
  <si>
    <t>下妻市</t>
    <rPh sb="0" eb="3">
      <t>シモツマシ</t>
    </rPh>
    <phoneticPr fontId="6"/>
  </si>
  <si>
    <t>忍野村</t>
    <rPh sb="0" eb="3">
      <t>オシノムラ</t>
    </rPh>
    <phoneticPr fontId="6"/>
  </si>
  <si>
    <t>常陸太田市</t>
    <rPh sb="0" eb="5">
      <t>ヒタチオオタシ</t>
    </rPh>
    <phoneticPr fontId="6"/>
  </si>
  <si>
    <t>山中湖村</t>
    <rPh sb="0" eb="4">
      <t>ヤマナカコムラ</t>
    </rPh>
    <phoneticPr fontId="6"/>
  </si>
  <si>
    <t>笠間市</t>
    <rPh sb="0" eb="3">
      <t>カサマシ</t>
    </rPh>
    <phoneticPr fontId="6"/>
  </si>
  <si>
    <t>鳴沢村</t>
    <rPh sb="0" eb="3">
      <t>ナルサワムラ</t>
    </rPh>
    <phoneticPr fontId="6"/>
  </si>
  <si>
    <t>鹿嶋市</t>
    <rPh sb="0" eb="3">
      <t>カシマシ</t>
    </rPh>
    <phoneticPr fontId="6"/>
  </si>
  <si>
    <t>富士河口湖町</t>
    <rPh sb="0" eb="2">
      <t>フジ</t>
    </rPh>
    <rPh sb="2" eb="6">
      <t>カワグチコマチ</t>
    </rPh>
    <phoneticPr fontId="6"/>
  </si>
  <si>
    <t>潮来市</t>
    <rPh sb="0" eb="3">
      <t>イタコシ</t>
    </rPh>
    <phoneticPr fontId="6"/>
  </si>
  <si>
    <t>小菅村</t>
    <phoneticPr fontId="6"/>
  </si>
  <si>
    <t>筑西市</t>
    <rPh sb="0" eb="3">
      <t>チクセイシ</t>
    </rPh>
    <phoneticPr fontId="6"/>
  </si>
  <si>
    <t>丹波山村</t>
    <phoneticPr fontId="6"/>
  </si>
  <si>
    <t>桜川市</t>
    <rPh sb="0" eb="3">
      <t>サクラガワシ</t>
    </rPh>
    <phoneticPr fontId="6"/>
  </si>
  <si>
    <t>茨城町</t>
    <rPh sb="0" eb="3">
      <t>イバラキマチ</t>
    </rPh>
    <phoneticPr fontId="6"/>
  </si>
  <si>
    <t>松本市</t>
    <rPh sb="0" eb="3">
      <t>マツモトシ</t>
    </rPh>
    <phoneticPr fontId="6"/>
  </si>
  <si>
    <t>城里町</t>
    <rPh sb="0" eb="3">
      <t>シロサトマチ</t>
    </rPh>
    <phoneticPr fontId="6"/>
  </si>
  <si>
    <t>上田市</t>
    <rPh sb="0" eb="3">
      <t>ウエダシ</t>
    </rPh>
    <phoneticPr fontId="6"/>
  </si>
  <si>
    <t>八千代町</t>
    <rPh sb="0" eb="4">
      <t>ヤチヨマチ</t>
    </rPh>
    <phoneticPr fontId="6"/>
  </si>
  <si>
    <t>岡谷市</t>
    <rPh sb="0" eb="3">
      <t>オカヤシ</t>
    </rPh>
    <phoneticPr fontId="6"/>
  </si>
  <si>
    <t>栃木市</t>
    <rPh sb="0" eb="3">
      <t>トチギシ</t>
    </rPh>
    <phoneticPr fontId="6"/>
  </si>
  <si>
    <t>諏訪市</t>
    <rPh sb="0" eb="3">
      <t>スワシ</t>
    </rPh>
    <phoneticPr fontId="6"/>
  </si>
  <si>
    <t>佐野市</t>
    <rPh sb="0" eb="3">
      <t>サノシ</t>
    </rPh>
    <phoneticPr fontId="6"/>
  </si>
  <si>
    <t>須坂市</t>
    <rPh sb="0" eb="3">
      <t>スザカシ</t>
    </rPh>
    <phoneticPr fontId="6"/>
  </si>
  <si>
    <t>鹿沼市</t>
    <rPh sb="0" eb="3">
      <t>カヌマシ</t>
    </rPh>
    <phoneticPr fontId="6"/>
  </si>
  <si>
    <t>小諸市</t>
    <rPh sb="0" eb="3">
      <t>コモロシ</t>
    </rPh>
    <phoneticPr fontId="6"/>
  </si>
  <si>
    <t>日光市</t>
    <rPh sb="0" eb="3">
      <t>ニッコウシ</t>
    </rPh>
    <phoneticPr fontId="6"/>
  </si>
  <si>
    <t>伊那市</t>
    <rPh sb="0" eb="3">
      <t>イナシ</t>
    </rPh>
    <phoneticPr fontId="6"/>
  </si>
  <si>
    <t>小山市</t>
    <rPh sb="0" eb="3">
      <t>オヤマシ</t>
    </rPh>
    <phoneticPr fontId="6"/>
  </si>
  <si>
    <t>駒ヶ根市</t>
    <rPh sb="0" eb="3">
      <t>コマガネ</t>
    </rPh>
    <rPh sb="3" eb="4">
      <t>シ</t>
    </rPh>
    <phoneticPr fontId="6"/>
  </si>
  <si>
    <t>真岡市</t>
    <rPh sb="0" eb="3">
      <t>モオカシ</t>
    </rPh>
    <phoneticPr fontId="6"/>
  </si>
  <si>
    <t>中野市</t>
    <rPh sb="0" eb="3">
      <t>ナカノシ</t>
    </rPh>
    <phoneticPr fontId="6"/>
  </si>
  <si>
    <t>上三川町</t>
    <rPh sb="0" eb="1">
      <t>ウエ</t>
    </rPh>
    <rPh sb="1" eb="3">
      <t>ミカワ</t>
    </rPh>
    <rPh sb="3" eb="4">
      <t>マチ</t>
    </rPh>
    <phoneticPr fontId="6"/>
  </si>
  <si>
    <t>大町市</t>
    <rPh sb="0" eb="3">
      <t>オオマチシ</t>
    </rPh>
    <phoneticPr fontId="6"/>
  </si>
  <si>
    <t>芳賀町</t>
    <rPh sb="0" eb="2">
      <t>ハガ</t>
    </rPh>
    <rPh sb="2" eb="3">
      <t>マチ</t>
    </rPh>
    <phoneticPr fontId="6"/>
  </si>
  <si>
    <t>壬生町</t>
    <rPh sb="0" eb="3">
      <t>ミブマチ</t>
    </rPh>
    <phoneticPr fontId="6"/>
  </si>
  <si>
    <t>茅野市</t>
    <rPh sb="0" eb="3">
      <t>チノシ</t>
    </rPh>
    <phoneticPr fontId="6"/>
  </si>
  <si>
    <t>前橋市</t>
    <rPh sb="0" eb="3">
      <t>マエバシシ</t>
    </rPh>
    <phoneticPr fontId="6"/>
  </si>
  <si>
    <t>桐生市</t>
    <rPh sb="0" eb="3">
      <t>キリュウシ</t>
    </rPh>
    <phoneticPr fontId="6"/>
  </si>
  <si>
    <t>佐久市</t>
    <rPh sb="0" eb="3">
      <t>サクシ</t>
    </rPh>
    <phoneticPr fontId="6"/>
  </si>
  <si>
    <t>伊勢崎市</t>
    <rPh sb="0" eb="3">
      <t>イセサキ</t>
    </rPh>
    <rPh sb="3" eb="4">
      <t>シ</t>
    </rPh>
    <phoneticPr fontId="6"/>
  </si>
  <si>
    <t>千曲市</t>
    <rPh sb="0" eb="3">
      <t>チクマシ</t>
    </rPh>
    <phoneticPr fontId="6"/>
  </si>
  <si>
    <t>太田市</t>
    <rPh sb="0" eb="3">
      <t>オオタシ</t>
    </rPh>
    <phoneticPr fontId="6"/>
  </si>
  <si>
    <t>東御市</t>
    <rPh sb="0" eb="1">
      <t>ヒガシ</t>
    </rPh>
    <rPh sb="1" eb="2">
      <t>オン</t>
    </rPh>
    <rPh sb="2" eb="3">
      <t>シ</t>
    </rPh>
    <phoneticPr fontId="6"/>
  </si>
  <si>
    <t>安曇野市</t>
    <rPh sb="0" eb="3">
      <t>アズミノ</t>
    </rPh>
    <rPh sb="3" eb="4">
      <t>シ</t>
    </rPh>
    <phoneticPr fontId="6"/>
  </si>
  <si>
    <t>渋川市</t>
    <rPh sb="0" eb="3">
      <t>シブカワシ</t>
    </rPh>
    <phoneticPr fontId="6"/>
  </si>
  <si>
    <t>みどり市</t>
    <rPh sb="3" eb="4">
      <t>シ</t>
    </rPh>
    <phoneticPr fontId="6"/>
  </si>
  <si>
    <t>吉岡町</t>
    <rPh sb="0" eb="3">
      <t>ヨシオカマチ</t>
    </rPh>
    <phoneticPr fontId="6"/>
  </si>
  <si>
    <t>東吾妻町</t>
    <rPh sb="0" eb="1">
      <t>ヒガシ</t>
    </rPh>
    <rPh sb="1" eb="3">
      <t>アヅマ</t>
    </rPh>
    <rPh sb="3" eb="4">
      <t>マチ</t>
    </rPh>
    <phoneticPr fontId="6"/>
  </si>
  <si>
    <t>玉村町</t>
    <rPh sb="0" eb="3">
      <t>タマムラマチ</t>
    </rPh>
    <phoneticPr fontId="6"/>
  </si>
  <si>
    <t>板倉町</t>
    <rPh sb="0" eb="3">
      <t>イタクラマチ</t>
    </rPh>
    <phoneticPr fontId="6"/>
  </si>
  <si>
    <t>千代田町</t>
    <rPh sb="0" eb="4">
      <t>チヨダマチ</t>
    </rPh>
    <phoneticPr fontId="6"/>
  </si>
  <si>
    <t>軽井沢町</t>
    <phoneticPr fontId="6"/>
  </si>
  <si>
    <t>大泉町</t>
    <rPh sb="0" eb="3">
      <t>オオイズミマチ</t>
    </rPh>
    <phoneticPr fontId="6"/>
  </si>
  <si>
    <t>御代田町</t>
    <phoneticPr fontId="6"/>
  </si>
  <si>
    <t>榛東村</t>
    <rPh sb="0" eb="1">
      <t>シン</t>
    </rPh>
    <rPh sb="1" eb="2">
      <t>ヒガシ</t>
    </rPh>
    <rPh sb="2" eb="3">
      <t>ムラ</t>
    </rPh>
    <phoneticPr fontId="6"/>
  </si>
  <si>
    <t>立科町</t>
    <phoneticPr fontId="6"/>
  </si>
  <si>
    <t>熊谷市</t>
    <rPh sb="0" eb="3">
      <t>クマガヤシ</t>
    </rPh>
    <phoneticPr fontId="6"/>
  </si>
  <si>
    <t>青木村</t>
    <phoneticPr fontId="6"/>
  </si>
  <si>
    <t>日高市</t>
    <rPh sb="0" eb="3">
      <t>ヒダカシ</t>
    </rPh>
    <phoneticPr fontId="6"/>
  </si>
  <si>
    <t>長和町</t>
    <phoneticPr fontId="6"/>
  </si>
  <si>
    <t>毛呂山町</t>
    <rPh sb="0" eb="4">
      <t>モロヤママチ</t>
    </rPh>
    <phoneticPr fontId="6"/>
  </si>
  <si>
    <t>下諏訪町</t>
    <phoneticPr fontId="6"/>
  </si>
  <si>
    <t>越生町</t>
    <rPh sb="0" eb="1">
      <t>コシ</t>
    </rPh>
    <rPh sb="1" eb="2">
      <t>ナマ</t>
    </rPh>
    <rPh sb="2" eb="3">
      <t>マチ</t>
    </rPh>
    <phoneticPr fontId="6"/>
  </si>
  <si>
    <t>富士見町</t>
    <phoneticPr fontId="6"/>
  </si>
  <si>
    <t>嵐山町</t>
    <rPh sb="0" eb="2">
      <t>ランザン</t>
    </rPh>
    <rPh sb="2" eb="3">
      <t>マチ</t>
    </rPh>
    <phoneticPr fontId="6"/>
  </si>
  <si>
    <t>原村</t>
    <phoneticPr fontId="6"/>
  </si>
  <si>
    <t>吉見町</t>
    <rPh sb="0" eb="3">
      <t>ヨシミマチ</t>
    </rPh>
    <phoneticPr fontId="6"/>
  </si>
  <si>
    <t>辰野町</t>
    <rPh sb="0" eb="2">
      <t>タツノ</t>
    </rPh>
    <rPh sb="2" eb="3">
      <t>チョウ</t>
    </rPh>
    <phoneticPr fontId="6"/>
  </si>
  <si>
    <t>鴨川市</t>
    <rPh sb="0" eb="3">
      <t>カモガワシ</t>
    </rPh>
    <phoneticPr fontId="6"/>
  </si>
  <si>
    <t>箕輪町</t>
    <rPh sb="0" eb="3">
      <t>ミノワマチ</t>
    </rPh>
    <phoneticPr fontId="6"/>
  </si>
  <si>
    <t>八街市</t>
    <rPh sb="0" eb="3">
      <t>ヤチマタシ</t>
    </rPh>
    <phoneticPr fontId="6"/>
  </si>
  <si>
    <t>飯島町</t>
    <rPh sb="0" eb="2">
      <t>イイジマ</t>
    </rPh>
    <rPh sb="2" eb="3">
      <t>マチ</t>
    </rPh>
    <phoneticPr fontId="6"/>
  </si>
  <si>
    <t>富里市</t>
    <rPh sb="0" eb="3">
      <t>トミサトシ</t>
    </rPh>
    <phoneticPr fontId="6"/>
  </si>
  <si>
    <t>南箕輪村</t>
    <rPh sb="0" eb="1">
      <t>ミナミ</t>
    </rPh>
    <rPh sb="1" eb="3">
      <t>ミノワ</t>
    </rPh>
    <rPh sb="3" eb="4">
      <t>ムラ</t>
    </rPh>
    <phoneticPr fontId="6"/>
  </si>
  <si>
    <t>山武市</t>
    <rPh sb="0" eb="3">
      <t>サンムシ</t>
    </rPh>
    <phoneticPr fontId="6"/>
  </si>
  <si>
    <t>宮田村</t>
    <rPh sb="0" eb="2">
      <t>ミヤタ</t>
    </rPh>
    <rPh sb="2" eb="3">
      <t>ムラ</t>
    </rPh>
    <phoneticPr fontId="6"/>
  </si>
  <si>
    <t>九十九里町</t>
    <rPh sb="0" eb="5">
      <t>クジュウクリマチ</t>
    </rPh>
    <phoneticPr fontId="6"/>
  </si>
  <si>
    <t>阿智村</t>
    <rPh sb="0" eb="3">
      <t>アチムラ</t>
    </rPh>
    <phoneticPr fontId="6"/>
  </si>
  <si>
    <t>芝山町</t>
    <rPh sb="0" eb="3">
      <t>シバヤママチ</t>
    </rPh>
    <phoneticPr fontId="6"/>
  </si>
  <si>
    <t>平谷村</t>
    <rPh sb="0" eb="2">
      <t>ヒラタニ</t>
    </rPh>
    <rPh sb="2" eb="3">
      <t>ムラ</t>
    </rPh>
    <phoneticPr fontId="6"/>
  </si>
  <si>
    <t>根羽村</t>
    <rPh sb="0" eb="1">
      <t>ネ</t>
    </rPh>
    <rPh sb="1" eb="2">
      <t>ハネ</t>
    </rPh>
    <rPh sb="2" eb="3">
      <t>ムラ</t>
    </rPh>
    <phoneticPr fontId="6"/>
  </si>
  <si>
    <t>武蔵村山市</t>
    <rPh sb="0" eb="5">
      <t>ムサシムラヤマシ</t>
    </rPh>
    <phoneticPr fontId="6"/>
  </si>
  <si>
    <t>下條村</t>
    <rPh sb="0" eb="3">
      <t>シモジョウムラ</t>
    </rPh>
    <phoneticPr fontId="6"/>
  </si>
  <si>
    <t>瑞穂町</t>
    <rPh sb="0" eb="3">
      <t>ミズホマチ</t>
    </rPh>
    <phoneticPr fontId="6"/>
  </si>
  <si>
    <t>売木村</t>
    <rPh sb="0" eb="1">
      <t>ウ</t>
    </rPh>
    <rPh sb="1" eb="2">
      <t>キ</t>
    </rPh>
    <rPh sb="2" eb="3">
      <t>ムラ</t>
    </rPh>
    <phoneticPr fontId="6"/>
  </si>
  <si>
    <t>箱根町</t>
    <rPh sb="0" eb="3">
      <t>ハコネマチ</t>
    </rPh>
    <phoneticPr fontId="6"/>
  </si>
  <si>
    <t>大鹿村</t>
    <rPh sb="0" eb="2">
      <t>オオシカ</t>
    </rPh>
    <rPh sb="2" eb="3">
      <t>ムラ</t>
    </rPh>
    <phoneticPr fontId="6"/>
  </si>
  <si>
    <t>新潟市</t>
    <rPh sb="0" eb="3">
      <t>ニイガタシ</t>
    </rPh>
    <phoneticPr fontId="6"/>
  </si>
  <si>
    <t>上松町</t>
    <rPh sb="0" eb="3">
      <t>カミマツチョウ</t>
    </rPh>
    <phoneticPr fontId="6"/>
  </si>
  <si>
    <t>木祖村</t>
    <rPh sb="0" eb="3">
      <t>キソムラ</t>
    </rPh>
    <phoneticPr fontId="6"/>
  </si>
  <si>
    <t>王滝村</t>
    <rPh sb="0" eb="3">
      <t>オウタキムラ</t>
    </rPh>
    <phoneticPr fontId="6"/>
  </si>
  <si>
    <t>大桑村</t>
    <rPh sb="0" eb="3">
      <t>オオクワムラ</t>
    </rPh>
    <phoneticPr fontId="6"/>
  </si>
  <si>
    <t>木曽町</t>
    <rPh sb="0" eb="2">
      <t>キソ</t>
    </rPh>
    <rPh sb="2" eb="3">
      <t>チョウ</t>
    </rPh>
    <phoneticPr fontId="6"/>
  </si>
  <si>
    <t>舟橋村</t>
    <rPh sb="0" eb="3">
      <t>フナハシムラ</t>
    </rPh>
    <phoneticPr fontId="6"/>
  </si>
  <si>
    <t>金沢市</t>
    <rPh sb="0" eb="3">
      <t>カナザワシ</t>
    </rPh>
    <phoneticPr fontId="6"/>
  </si>
  <si>
    <t>津幡町</t>
    <rPh sb="0" eb="3">
      <t>ツバタマチ</t>
    </rPh>
    <phoneticPr fontId="6"/>
  </si>
  <si>
    <t>内灘町</t>
    <rPh sb="0" eb="3">
      <t>ウチナダマチ</t>
    </rPh>
    <phoneticPr fontId="6"/>
  </si>
  <si>
    <t>福井市</t>
    <rPh sb="0" eb="3">
      <t>フクイシ</t>
    </rPh>
    <phoneticPr fontId="6"/>
  </si>
  <si>
    <t>南アルプス市</t>
    <rPh sb="0" eb="1">
      <t>ミナミ</t>
    </rPh>
    <rPh sb="5" eb="6">
      <t>シ</t>
    </rPh>
    <phoneticPr fontId="6"/>
  </si>
  <si>
    <t>池田町</t>
    <phoneticPr fontId="6"/>
  </si>
  <si>
    <t>松川村</t>
    <phoneticPr fontId="6"/>
  </si>
  <si>
    <t>甲斐市</t>
    <rPh sb="0" eb="3">
      <t>カイシ</t>
    </rPh>
    <phoneticPr fontId="6"/>
  </si>
  <si>
    <t>白馬村</t>
    <phoneticPr fontId="6"/>
  </si>
  <si>
    <t>上野原市</t>
    <rPh sb="0" eb="4">
      <t>ウエノハラシ</t>
    </rPh>
    <phoneticPr fontId="6"/>
  </si>
  <si>
    <t>小谷村</t>
    <phoneticPr fontId="6"/>
  </si>
  <si>
    <t>中央市</t>
    <rPh sb="0" eb="2">
      <t>チュウオウ</t>
    </rPh>
    <rPh sb="2" eb="3">
      <t>シ</t>
    </rPh>
    <phoneticPr fontId="6"/>
  </si>
  <si>
    <t>坂城町</t>
    <phoneticPr fontId="6"/>
  </si>
  <si>
    <t>市川三郷町</t>
    <rPh sb="0" eb="2">
      <t>イチカワ</t>
    </rPh>
    <rPh sb="2" eb="4">
      <t>ミサト</t>
    </rPh>
    <rPh sb="4" eb="5">
      <t>マチ</t>
    </rPh>
    <phoneticPr fontId="6"/>
  </si>
  <si>
    <t>小布施町</t>
    <phoneticPr fontId="6"/>
  </si>
  <si>
    <t>早川町</t>
    <rPh sb="0" eb="2">
      <t>ハヤカワ</t>
    </rPh>
    <rPh sb="2" eb="3">
      <t>マチ</t>
    </rPh>
    <phoneticPr fontId="6"/>
  </si>
  <si>
    <t>高山村</t>
    <phoneticPr fontId="6"/>
  </si>
  <si>
    <t>身延町</t>
    <rPh sb="0" eb="2">
      <t>ミノブ</t>
    </rPh>
    <rPh sb="2" eb="3">
      <t>マチ</t>
    </rPh>
    <phoneticPr fontId="6"/>
  </si>
  <si>
    <t>山ノ内町</t>
    <phoneticPr fontId="6"/>
  </si>
  <si>
    <t>南部町</t>
    <rPh sb="0" eb="2">
      <t>ナンブ</t>
    </rPh>
    <rPh sb="2" eb="3">
      <t>マチ</t>
    </rPh>
    <phoneticPr fontId="6"/>
  </si>
  <si>
    <t>木島平村</t>
    <phoneticPr fontId="6"/>
  </si>
  <si>
    <t>昭和町</t>
    <rPh sb="0" eb="2">
      <t>ショウワ</t>
    </rPh>
    <rPh sb="2" eb="3">
      <t>マチ</t>
    </rPh>
    <phoneticPr fontId="6"/>
  </si>
  <si>
    <t>野沢温泉村</t>
    <phoneticPr fontId="6"/>
  </si>
  <si>
    <t>富士河口湖町</t>
    <rPh sb="0" eb="2">
      <t>フジ</t>
    </rPh>
    <rPh sb="2" eb="5">
      <t>カワグチコ</t>
    </rPh>
    <rPh sb="5" eb="6">
      <t>マチ</t>
    </rPh>
    <phoneticPr fontId="6"/>
  </si>
  <si>
    <t>信濃町</t>
    <phoneticPr fontId="6"/>
  </si>
  <si>
    <t>道志村</t>
    <rPh sb="0" eb="1">
      <t>ドウ</t>
    </rPh>
    <rPh sb="1" eb="2">
      <t>シ</t>
    </rPh>
    <rPh sb="2" eb="3">
      <t>ムラ</t>
    </rPh>
    <phoneticPr fontId="6"/>
  </si>
  <si>
    <t>小川村</t>
    <phoneticPr fontId="6"/>
  </si>
  <si>
    <t>飯綱町</t>
    <phoneticPr fontId="6"/>
  </si>
  <si>
    <t>栄村</t>
    <phoneticPr fontId="6"/>
  </si>
  <si>
    <t>飯田市</t>
    <rPh sb="0" eb="3">
      <t>イイダシ</t>
    </rPh>
    <phoneticPr fontId="6"/>
  </si>
  <si>
    <t>郡上市</t>
    <rPh sb="0" eb="3">
      <t>グジョウシ</t>
    </rPh>
    <phoneticPr fontId="6"/>
  </si>
  <si>
    <t>岡山県</t>
    <rPh sb="0" eb="3">
      <t>オカヤマケン</t>
    </rPh>
    <phoneticPr fontId="6"/>
  </si>
  <si>
    <t>新庄村</t>
    <phoneticPr fontId="6"/>
  </si>
  <si>
    <t>安芸太田町</t>
    <rPh sb="0" eb="5">
      <t>アキオオタチョウ</t>
    </rPh>
    <phoneticPr fontId="6"/>
  </si>
  <si>
    <t>長和町</t>
    <rPh sb="0" eb="3">
      <t>ナガワマチ</t>
    </rPh>
    <phoneticPr fontId="6"/>
  </si>
  <si>
    <t>下諏訪町</t>
    <rPh sb="0" eb="4">
      <t>シモスワマチ</t>
    </rPh>
    <phoneticPr fontId="6"/>
  </si>
  <si>
    <t>辰野町</t>
    <rPh sb="0" eb="3">
      <t>タツノマチ</t>
    </rPh>
    <phoneticPr fontId="6"/>
  </si>
  <si>
    <t>木曽町</t>
    <rPh sb="0" eb="3">
      <t>キソマチ</t>
    </rPh>
    <phoneticPr fontId="6"/>
  </si>
  <si>
    <t>南箕輪村</t>
    <rPh sb="0" eb="4">
      <t>ミナミミノワムラ</t>
    </rPh>
    <phoneticPr fontId="6"/>
  </si>
  <si>
    <t>朝日村</t>
    <rPh sb="0" eb="2">
      <t>アサヒ</t>
    </rPh>
    <rPh sb="2" eb="3">
      <t>ムラ</t>
    </rPh>
    <phoneticPr fontId="6"/>
  </si>
  <si>
    <t>筑北村</t>
    <rPh sb="0" eb="1">
      <t>ツク</t>
    </rPh>
    <rPh sb="1" eb="3">
      <t>キタムラ</t>
    </rPh>
    <phoneticPr fontId="6"/>
  </si>
  <si>
    <t>大垣市</t>
    <rPh sb="0" eb="3">
      <t>オオガキシ</t>
    </rPh>
    <phoneticPr fontId="6"/>
  </si>
  <si>
    <t>多治見市</t>
    <rPh sb="0" eb="4">
      <t>タジミシ</t>
    </rPh>
    <phoneticPr fontId="6"/>
  </si>
  <si>
    <t>関市</t>
    <rPh sb="0" eb="2">
      <t>セキシ</t>
    </rPh>
    <phoneticPr fontId="6"/>
  </si>
  <si>
    <t>羽島市</t>
    <rPh sb="0" eb="3">
      <t>ハシマシ</t>
    </rPh>
    <phoneticPr fontId="6"/>
  </si>
  <si>
    <t>美濃加茂市</t>
    <rPh sb="0" eb="5">
      <t>ミノカモシ</t>
    </rPh>
    <phoneticPr fontId="6"/>
  </si>
  <si>
    <t>土岐市</t>
    <rPh sb="0" eb="3">
      <t>トキシ</t>
    </rPh>
    <phoneticPr fontId="6"/>
  </si>
  <si>
    <t>各務原市</t>
    <rPh sb="0" eb="4">
      <t>カガミハラシ</t>
    </rPh>
    <phoneticPr fontId="6"/>
  </si>
  <si>
    <t>可児市</t>
    <rPh sb="0" eb="2">
      <t>カニ</t>
    </rPh>
    <rPh sb="2" eb="3">
      <t>シ</t>
    </rPh>
    <phoneticPr fontId="6"/>
  </si>
  <si>
    <t>瑞穂市</t>
    <rPh sb="0" eb="3">
      <t>ミズホシ</t>
    </rPh>
    <phoneticPr fontId="6"/>
  </si>
  <si>
    <t>本巣市</t>
    <rPh sb="0" eb="2">
      <t>モトス</t>
    </rPh>
    <rPh sb="2" eb="3">
      <t>シ</t>
    </rPh>
    <phoneticPr fontId="6"/>
  </si>
  <si>
    <t>岐南町</t>
    <rPh sb="0" eb="2">
      <t>ギナン</t>
    </rPh>
    <rPh sb="2" eb="3">
      <t>チョウ</t>
    </rPh>
    <phoneticPr fontId="6"/>
  </si>
  <si>
    <t>笠松町</t>
    <rPh sb="0" eb="2">
      <t>カサマツ</t>
    </rPh>
    <rPh sb="2" eb="3">
      <t>マチ</t>
    </rPh>
    <phoneticPr fontId="6"/>
  </si>
  <si>
    <t>神戸町</t>
    <rPh sb="0" eb="2">
      <t>コウベ</t>
    </rPh>
    <rPh sb="2" eb="3">
      <t>マチ</t>
    </rPh>
    <phoneticPr fontId="6"/>
  </si>
  <si>
    <t>安八町</t>
    <rPh sb="0" eb="1">
      <t>ヤス</t>
    </rPh>
    <rPh sb="1" eb="2">
      <t>ハチ</t>
    </rPh>
    <rPh sb="2" eb="3">
      <t>マチ</t>
    </rPh>
    <phoneticPr fontId="6"/>
  </si>
  <si>
    <t>北方町</t>
    <rPh sb="0" eb="2">
      <t>ホッポウ</t>
    </rPh>
    <rPh sb="2" eb="3">
      <t>マチ</t>
    </rPh>
    <phoneticPr fontId="6"/>
  </si>
  <si>
    <t>坂祝町</t>
    <rPh sb="0" eb="1">
      <t>サカ</t>
    </rPh>
    <rPh sb="1" eb="2">
      <t>イワ</t>
    </rPh>
    <rPh sb="2" eb="3">
      <t>マチ</t>
    </rPh>
    <phoneticPr fontId="6"/>
  </si>
  <si>
    <t>八百津町</t>
    <rPh sb="0" eb="3">
      <t>ヤオツ</t>
    </rPh>
    <rPh sb="3" eb="4">
      <t>チョウ</t>
    </rPh>
    <phoneticPr fontId="6"/>
  </si>
  <si>
    <t>御嵩町</t>
    <rPh sb="0" eb="1">
      <t>オン</t>
    </rPh>
    <rPh sb="1" eb="2">
      <t>タカ</t>
    </rPh>
    <rPh sb="2" eb="3">
      <t>マチ</t>
    </rPh>
    <phoneticPr fontId="6"/>
  </si>
  <si>
    <t>浜松市</t>
    <rPh sb="0" eb="3">
      <t>ハママツシ</t>
    </rPh>
    <phoneticPr fontId="6"/>
  </si>
  <si>
    <t>三島市</t>
    <rPh sb="0" eb="3">
      <t>ミシマシ</t>
    </rPh>
    <phoneticPr fontId="6"/>
  </si>
  <si>
    <t>富士宮市</t>
    <rPh sb="0" eb="4">
      <t>フジノミヤシ</t>
    </rPh>
    <phoneticPr fontId="6"/>
  </si>
  <si>
    <t>島田市</t>
    <rPh sb="0" eb="3">
      <t>シマダシ</t>
    </rPh>
    <phoneticPr fontId="6"/>
  </si>
  <si>
    <t>富士市</t>
    <rPh sb="0" eb="3">
      <t>フジシ</t>
    </rPh>
    <phoneticPr fontId="6"/>
  </si>
  <si>
    <t>焼津市</t>
    <rPh sb="0" eb="3">
      <t>ヤイヅシ</t>
    </rPh>
    <phoneticPr fontId="6"/>
  </si>
  <si>
    <t>掛川市</t>
    <rPh sb="0" eb="3">
      <t>カケガワシ</t>
    </rPh>
    <phoneticPr fontId="6"/>
  </si>
  <si>
    <t>藤枝市</t>
    <rPh sb="0" eb="3">
      <t>フジエダシ</t>
    </rPh>
    <phoneticPr fontId="6"/>
  </si>
  <si>
    <t>袋井市</t>
    <rPh sb="0" eb="3">
      <t>フクロイシ</t>
    </rPh>
    <phoneticPr fontId="6"/>
  </si>
  <si>
    <t>湖西市</t>
    <rPh sb="0" eb="2">
      <t>コセイ</t>
    </rPh>
    <rPh sb="2" eb="3">
      <t>シ</t>
    </rPh>
    <phoneticPr fontId="6"/>
  </si>
  <si>
    <t>函南町</t>
    <rPh sb="0" eb="2">
      <t>カンナミ</t>
    </rPh>
    <rPh sb="2" eb="3">
      <t>チョウ</t>
    </rPh>
    <phoneticPr fontId="6"/>
  </si>
  <si>
    <t>長泉町</t>
    <rPh sb="0" eb="2">
      <t>ナガイズミ</t>
    </rPh>
    <rPh sb="2" eb="3">
      <t>マチ</t>
    </rPh>
    <phoneticPr fontId="6"/>
  </si>
  <si>
    <t>小山町</t>
    <rPh sb="0" eb="2">
      <t>オヤマ</t>
    </rPh>
    <rPh sb="2" eb="3">
      <t>マチ</t>
    </rPh>
    <phoneticPr fontId="6"/>
  </si>
  <si>
    <t>川根本町</t>
    <rPh sb="0" eb="2">
      <t>カワネ</t>
    </rPh>
    <rPh sb="2" eb="4">
      <t>ホンチョウ</t>
    </rPh>
    <phoneticPr fontId="6"/>
  </si>
  <si>
    <t>豊橋市</t>
    <rPh sb="0" eb="3">
      <t>トヨハシシ</t>
    </rPh>
    <phoneticPr fontId="6"/>
  </si>
  <si>
    <t>一宮市</t>
    <rPh sb="0" eb="3">
      <t>イチノミヤシ</t>
    </rPh>
    <phoneticPr fontId="6"/>
  </si>
  <si>
    <t>半田市</t>
    <rPh sb="0" eb="3">
      <t>ハンダシ</t>
    </rPh>
    <phoneticPr fontId="6"/>
  </si>
  <si>
    <t>常滑市</t>
    <rPh sb="0" eb="3">
      <t>トコナメシ</t>
    </rPh>
    <phoneticPr fontId="6"/>
  </si>
  <si>
    <t>小牧市</t>
    <rPh sb="0" eb="3">
      <t>コマキシ</t>
    </rPh>
    <phoneticPr fontId="6"/>
  </si>
  <si>
    <t>新城市</t>
    <rPh sb="0" eb="2">
      <t>シンジョウ</t>
    </rPh>
    <rPh sb="2" eb="3">
      <t>シ</t>
    </rPh>
    <phoneticPr fontId="6"/>
  </si>
  <si>
    <t>大口町</t>
    <rPh sb="0" eb="2">
      <t>オオクチ</t>
    </rPh>
    <rPh sb="2" eb="3">
      <t>マチ</t>
    </rPh>
    <phoneticPr fontId="6"/>
  </si>
  <si>
    <t>扶桑町</t>
    <rPh sb="0" eb="2">
      <t>フソウ</t>
    </rPh>
    <rPh sb="2" eb="3">
      <t>マチ</t>
    </rPh>
    <phoneticPr fontId="6"/>
  </si>
  <si>
    <t>東浦町</t>
    <rPh sb="0" eb="2">
      <t>ヒガシウラ</t>
    </rPh>
    <rPh sb="2" eb="3">
      <t>マチ</t>
    </rPh>
    <phoneticPr fontId="6"/>
  </si>
  <si>
    <t>武豊町</t>
    <rPh sb="0" eb="2">
      <t>タケトヨ</t>
    </rPh>
    <rPh sb="2" eb="3">
      <t>マチ</t>
    </rPh>
    <phoneticPr fontId="6"/>
  </si>
  <si>
    <t>飛島村</t>
    <rPh sb="0" eb="3">
      <t>トビシマムラ</t>
    </rPh>
    <phoneticPr fontId="6"/>
  </si>
  <si>
    <t>名張市</t>
    <rPh sb="0" eb="3">
      <t>ナバリシ</t>
    </rPh>
    <phoneticPr fontId="6"/>
  </si>
  <si>
    <t>いなべ市</t>
    <rPh sb="3" eb="4">
      <t>シ</t>
    </rPh>
    <phoneticPr fontId="6"/>
  </si>
  <si>
    <t>伊賀市</t>
    <rPh sb="0" eb="3">
      <t>イガシ</t>
    </rPh>
    <phoneticPr fontId="6"/>
  </si>
  <si>
    <t>木曽岬町</t>
    <rPh sb="0" eb="2">
      <t>キソ</t>
    </rPh>
    <rPh sb="2" eb="3">
      <t>ミサキ</t>
    </rPh>
    <rPh sb="3" eb="4">
      <t>マチ</t>
    </rPh>
    <phoneticPr fontId="6"/>
  </si>
  <si>
    <t>東員町</t>
    <rPh sb="0" eb="2">
      <t>トウイン</t>
    </rPh>
    <rPh sb="2" eb="3">
      <t>マチ</t>
    </rPh>
    <phoneticPr fontId="6"/>
  </si>
  <si>
    <t>菰野町</t>
    <rPh sb="0" eb="2">
      <t>コモノ</t>
    </rPh>
    <rPh sb="2" eb="3">
      <t>マチ</t>
    </rPh>
    <phoneticPr fontId="6"/>
  </si>
  <si>
    <t>川越町</t>
    <rPh sb="0" eb="2">
      <t>カワゴエ</t>
    </rPh>
    <rPh sb="2" eb="3">
      <t>マチ</t>
    </rPh>
    <phoneticPr fontId="6"/>
  </si>
  <si>
    <t>湖南市</t>
    <rPh sb="0" eb="3">
      <t>コナンシ</t>
    </rPh>
    <phoneticPr fontId="6"/>
  </si>
  <si>
    <t>高島市</t>
    <rPh sb="0" eb="2">
      <t>タカシマ</t>
    </rPh>
    <rPh sb="2" eb="3">
      <t>シ</t>
    </rPh>
    <phoneticPr fontId="6"/>
  </si>
  <si>
    <t>東近江市</t>
    <rPh sb="0" eb="4">
      <t>ヒガシオウミシ</t>
    </rPh>
    <phoneticPr fontId="6"/>
  </si>
  <si>
    <t>米原市</t>
    <rPh sb="0" eb="3">
      <t>マイバラシ</t>
    </rPh>
    <phoneticPr fontId="6"/>
  </si>
  <si>
    <t>日野町</t>
    <rPh sb="0" eb="2">
      <t>ヒノ</t>
    </rPh>
    <rPh sb="2" eb="3">
      <t>マチ</t>
    </rPh>
    <phoneticPr fontId="6"/>
  </si>
  <si>
    <t>竜王町</t>
    <rPh sb="0" eb="2">
      <t>リュウオウ</t>
    </rPh>
    <rPh sb="2" eb="3">
      <t>マチ</t>
    </rPh>
    <phoneticPr fontId="6"/>
  </si>
  <si>
    <t>愛荘町</t>
    <rPh sb="0" eb="1">
      <t>アイ</t>
    </rPh>
    <rPh sb="1" eb="2">
      <t>ソウ</t>
    </rPh>
    <rPh sb="2" eb="3">
      <t>マチ</t>
    </rPh>
    <phoneticPr fontId="6"/>
  </si>
  <si>
    <t>多賀町</t>
    <rPh sb="0" eb="2">
      <t>タガ</t>
    </rPh>
    <rPh sb="2" eb="3">
      <t>マチ</t>
    </rPh>
    <phoneticPr fontId="6"/>
  </si>
  <si>
    <t>大山崎町</t>
    <rPh sb="0" eb="2">
      <t>オオヤマ</t>
    </rPh>
    <rPh sb="2" eb="3">
      <t>ザキ</t>
    </rPh>
    <rPh sb="3" eb="4">
      <t>マチ</t>
    </rPh>
    <phoneticPr fontId="6"/>
  </si>
  <si>
    <t>南山城村</t>
    <rPh sb="0" eb="1">
      <t>ミナミ</t>
    </rPh>
    <rPh sb="1" eb="3">
      <t>ヤマシロ</t>
    </rPh>
    <rPh sb="3" eb="4">
      <t>ムラ</t>
    </rPh>
    <phoneticPr fontId="6"/>
  </si>
  <si>
    <t>姫路市</t>
    <rPh sb="0" eb="3">
      <t>ヒメジシ</t>
    </rPh>
    <phoneticPr fontId="6"/>
  </si>
  <si>
    <t>加古川市</t>
    <rPh sb="0" eb="4">
      <t>カコガワシ</t>
    </rPh>
    <phoneticPr fontId="6"/>
  </si>
  <si>
    <t>三木市</t>
    <rPh sb="0" eb="3">
      <t>ミキシ</t>
    </rPh>
    <phoneticPr fontId="6"/>
  </si>
  <si>
    <t>小野市</t>
    <rPh sb="0" eb="3">
      <t>オノシ</t>
    </rPh>
    <phoneticPr fontId="6"/>
  </si>
  <si>
    <t>加西市</t>
    <rPh sb="0" eb="1">
      <t>カ</t>
    </rPh>
    <rPh sb="1" eb="2">
      <t>ニシ</t>
    </rPh>
    <rPh sb="2" eb="3">
      <t>シ</t>
    </rPh>
    <phoneticPr fontId="6"/>
  </si>
  <si>
    <t>加東市</t>
    <rPh sb="0" eb="3">
      <t>カトウシ</t>
    </rPh>
    <phoneticPr fontId="6"/>
  </si>
  <si>
    <t>稲美町</t>
    <rPh sb="0" eb="1">
      <t>イネ</t>
    </rPh>
    <rPh sb="1" eb="2">
      <t>ビ</t>
    </rPh>
    <rPh sb="2" eb="3">
      <t>マチ</t>
    </rPh>
    <phoneticPr fontId="6"/>
  </si>
  <si>
    <t>播磨町</t>
    <rPh sb="0" eb="2">
      <t>ハリマ</t>
    </rPh>
    <rPh sb="2" eb="3">
      <t>マチ</t>
    </rPh>
    <phoneticPr fontId="6"/>
  </si>
  <si>
    <t>桜井市</t>
    <rPh sb="0" eb="3">
      <t>サクライシ</t>
    </rPh>
    <phoneticPr fontId="6"/>
  </si>
  <si>
    <t>五條市</t>
    <rPh sb="0" eb="3">
      <t>ゴジョウシ</t>
    </rPh>
    <phoneticPr fontId="6"/>
  </si>
  <si>
    <t>宇陀市</t>
    <rPh sb="0" eb="3">
      <t>ウダシ</t>
    </rPh>
    <phoneticPr fontId="6"/>
  </si>
  <si>
    <t>三宅町</t>
    <rPh sb="0" eb="3">
      <t>ミヤケチョウ</t>
    </rPh>
    <phoneticPr fontId="6"/>
  </si>
  <si>
    <t>田原本町</t>
    <rPh sb="0" eb="2">
      <t>タワラ</t>
    </rPh>
    <rPh sb="2" eb="4">
      <t>ホンマチ</t>
    </rPh>
    <phoneticPr fontId="6"/>
  </si>
  <si>
    <t>高取町</t>
    <rPh sb="0" eb="2">
      <t>タカトリ</t>
    </rPh>
    <rPh sb="2" eb="3">
      <t>マチ</t>
    </rPh>
    <phoneticPr fontId="6"/>
  </si>
  <si>
    <t>吉野町</t>
    <rPh sb="0" eb="3">
      <t>ヨシノチョウ</t>
    </rPh>
    <phoneticPr fontId="6"/>
  </si>
  <si>
    <t>山添村</t>
    <rPh sb="0" eb="3">
      <t>ヤマゾエムラ</t>
    </rPh>
    <phoneticPr fontId="6"/>
  </si>
  <si>
    <t>曽爾村</t>
    <rPh sb="0" eb="2">
      <t>ソニ</t>
    </rPh>
    <rPh sb="2" eb="3">
      <t>ムラ</t>
    </rPh>
    <phoneticPr fontId="6"/>
  </si>
  <si>
    <t>明日香村</t>
    <rPh sb="0" eb="4">
      <t>アスカムラ</t>
    </rPh>
    <phoneticPr fontId="6"/>
  </si>
  <si>
    <t>岡山市</t>
    <rPh sb="0" eb="3">
      <t>オカヤマシ</t>
    </rPh>
    <phoneticPr fontId="6"/>
  </si>
  <si>
    <t>玉野市</t>
    <rPh sb="0" eb="3">
      <t>タマノシ</t>
    </rPh>
    <phoneticPr fontId="6"/>
  </si>
  <si>
    <t>備前市</t>
    <rPh sb="0" eb="3">
      <t>ビゼンシ</t>
    </rPh>
    <phoneticPr fontId="6"/>
  </si>
  <si>
    <t>呉市</t>
    <rPh sb="0" eb="2">
      <t>クレシ</t>
    </rPh>
    <phoneticPr fontId="6"/>
  </si>
  <si>
    <t>竹原市</t>
    <rPh sb="0" eb="3">
      <t>タケハラシ</t>
    </rPh>
    <phoneticPr fontId="6"/>
  </si>
  <si>
    <t>三原市</t>
    <rPh sb="0" eb="3">
      <t>ミハラシ</t>
    </rPh>
    <phoneticPr fontId="6"/>
  </si>
  <si>
    <t>東広島市</t>
    <rPh sb="0" eb="4">
      <t>ヒガシヒロシマシ</t>
    </rPh>
    <phoneticPr fontId="6"/>
  </si>
  <si>
    <t>廿日市市</t>
    <rPh sb="0" eb="4">
      <t>ハツカイチシ</t>
    </rPh>
    <phoneticPr fontId="6"/>
  </si>
  <si>
    <t>安芸高田市</t>
    <rPh sb="0" eb="2">
      <t>アキ</t>
    </rPh>
    <rPh sb="2" eb="5">
      <t>タカダシ</t>
    </rPh>
    <phoneticPr fontId="6"/>
  </si>
  <si>
    <t>熊野町</t>
    <rPh sb="0" eb="3">
      <t>クマノチョウ</t>
    </rPh>
    <phoneticPr fontId="6"/>
  </si>
  <si>
    <t>世羅町</t>
    <rPh sb="0" eb="3">
      <t>セラチョウ</t>
    </rPh>
    <phoneticPr fontId="6"/>
  </si>
  <si>
    <t>海田町</t>
    <rPh sb="0" eb="3">
      <t>カイタチョウ</t>
    </rPh>
    <phoneticPr fontId="6"/>
  </si>
  <si>
    <t>坂町</t>
    <rPh sb="0" eb="2">
      <t>サカチョウ</t>
    </rPh>
    <phoneticPr fontId="6"/>
  </si>
  <si>
    <t>岩国市</t>
    <rPh sb="0" eb="3">
      <t>イワクニシ</t>
    </rPh>
    <phoneticPr fontId="6"/>
  </si>
  <si>
    <t>周南市</t>
    <rPh sb="0" eb="3">
      <t>シュウナンシ</t>
    </rPh>
    <phoneticPr fontId="6"/>
  </si>
  <si>
    <t>坂出市</t>
    <rPh sb="0" eb="3">
      <t>サカイデシ</t>
    </rPh>
    <phoneticPr fontId="6"/>
  </si>
  <si>
    <t>さぬき市</t>
    <rPh sb="3" eb="4">
      <t>シ</t>
    </rPh>
    <phoneticPr fontId="6"/>
  </si>
  <si>
    <t>三木町</t>
    <rPh sb="0" eb="3">
      <t>ミキチョウ</t>
    </rPh>
    <phoneticPr fontId="6"/>
  </si>
  <si>
    <t>綾川町</t>
    <rPh sb="0" eb="2">
      <t>アヤカワ</t>
    </rPh>
    <rPh sb="2" eb="3">
      <t>チョウ</t>
    </rPh>
    <phoneticPr fontId="6"/>
  </si>
  <si>
    <t>北九州市</t>
    <rPh sb="0" eb="4">
      <t>キタキュウシュウシ</t>
    </rPh>
    <phoneticPr fontId="6"/>
  </si>
  <si>
    <t>飯塚市</t>
    <rPh sb="0" eb="3">
      <t>イイヅカシ</t>
    </rPh>
    <phoneticPr fontId="6"/>
  </si>
  <si>
    <t>筑紫野市</t>
    <rPh sb="0" eb="4">
      <t>チクシノシ</t>
    </rPh>
    <phoneticPr fontId="6"/>
  </si>
  <si>
    <t>古賀市</t>
    <rPh sb="0" eb="3">
      <t>コガシ</t>
    </rPh>
    <phoneticPr fontId="6"/>
  </si>
  <si>
    <t>宮若市</t>
    <rPh sb="0" eb="3">
      <t>ミヤワカシ</t>
    </rPh>
    <phoneticPr fontId="6"/>
  </si>
  <si>
    <t>宇美町</t>
    <rPh sb="0" eb="3">
      <t>ウミマチ</t>
    </rPh>
    <phoneticPr fontId="6"/>
  </si>
  <si>
    <t>篠栗町</t>
    <rPh sb="0" eb="1">
      <t>シノ</t>
    </rPh>
    <rPh sb="1" eb="2">
      <t>クリ</t>
    </rPh>
    <rPh sb="2" eb="3">
      <t>マチ</t>
    </rPh>
    <phoneticPr fontId="6"/>
  </si>
  <si>
    <t>須惠町</t>
    <rPh sb="0" eb="3">
      <t>スエマチ</t>
    </rPh>
    <phoneticPr fontId="6"/>
  </si>
  <si>
    <t>久山町</t>
    <rPh sb="0" eb="3">
      <t>ヒサヤママチ</t>
    </rPh>
    <phoneticPr fontId="6"/>
  </si>
  <si>
    <t>鳥栖市</t>
    <rPh sb="0" eb="3">
      <t>トスシ</t>
    </rPh>
    <phoneticPr fontId="6"/>
  </si>
  <si>
    <t>長崎市</t>
    <rPh sb="0" eb="3">
      <t>ナガサキシ</t>
    </rPh>
    <phoneticPr fontId="6"/>
  </si>
  <si>
    <t>Ver.3.1.0 をリリース（平成２９年度用）</t>
    <rPh sb="16" eb="18">
      <t>ヘイセイ</t>
    </rPh>
    <rPh sb="20" eb="23">
      <t>ネンドヨウ</t>
    </rPh>
    <phoneticPr fontId="6"/>
  </si>
  <si>
    <t>地域区分</t>
    <rPh sb="0" eb="2">
      <t>チイキ</t>
    </rPh>
    <rPh sb="2" eb="4">
      <t>クブン</t>
    </rPh>
    <phoneticPr fontId="6"/>
  </si>
  <si>
    <t>←自動計算</t>
    <rPh sb="1" eb="5">
      <t>ジドウケイサン</t>
    </rPh>
    <phoneticPr fontId="6"/>
  </si>
  <si>
    <t>１級地</t>
    <rPh sb="1" eb="2">
      <t>キュウ</t>
    </rPh>
    <rPh sb="2" eb="3">
      <t>チ</t>
    </rPh>
    <phoneticPr fontId="6"/>
  </si>
  <si>
    <t>２級地</t>
    <rPh sb="1" eb="2">
      <t>キュウ</t>
    </rPh>
    <rPh sb="2" eb="3">
      <t>チ</t>
    </rPh>
    <phoneticPr fontId="6"/>
  </si>
  <si>
    <t>３級地</t>
    <rPh sb="1" eb="2">
      <t>キュウ</t>
    </rPh>
    <rPh sb="2" eb="3">
      <t>チ</t>
    </rPh>
    <phoneticPr fontId="6"/>
  </si>
  <si>
    <t>４級地</t>
    <rPh sb="1" eb="2">
      <t>キュウ</t>
    </rPh>
    <rPh sb="2" eb="3">
      <t>チ</t>
    </rPh>
    <phoneticPr fontId="6"/>
  </si>
  <si>
    <t>←自動計算（「全域」または「なし」の場合は下行の選択は不要）</t>
    <rPh sb="1" eb="5">
      <t>ジドウケイサン</t>
    </rPh>
    <rPh sb="7" eb="9">
      <t>ゼンイキ</t>
    </rPh>
    <rPh sb="18" eb="20">
      <t>バアイ</t>
    </rPh>
    <rPh sb="21" eb="22">
      <t>シタ</t>
    </rPh>
    <rPh sb="22" eb="23">
      <t>ギョウ</t>
    </rPh>
    <rPh sb="24" eb="26">
      <t>センタク</t>
    </rPh>
    <rPh sb="27" eb="29">
      <t>フヨウ</t>
    </rPh>
    <phoneticPr fontId="6"/>
  </si>
  <si>
    <t>←上行の自動計算で「一部」の場合は「あり」または「なし」を選択</t>
    <rPh sb="1" eb="2">
      <t>ウエ</t>
    </rPh>
    <rPh sb="2" eb="3">
      <t>ギョウ</t>
    </rPh>
    <rPh sb="4" eb="8">
      <t>ジドウケイサン</t>
    </rPh>
    <rPh sb="10" eb="12">
      <t>イチブ</t>
    </rPh>
    <rPh sb="14" eb="16">
      <t>バアイ</t>
    </rPh>
    <rPh sb="29" eb="31">
      <t>センタク</t>
    </rPh>
    <phoneticPr fontId="6"/>
  </si>
  <si>
    <t>有無2</t>
    <rPh sb="0" eb="2">
      <t>ウム</t>
    </rPh>
    <phoneticPr fontId="6"/>
  </si>
  <si>
    <t>非表示</t>
    <rPh sb="0" eb="3">
      <t>ヒヒョウジ</t>
    </rPh>
    <phoneticPr fontId="6"/>
  </si>
  <si>
    <t>○29（当初）単価表①</t>
    <rPh sb="4" eb="6">
      <t>トウショ</t>
    </rPh>
    <rPh sb="7" eb="9">
      <t>タンカ</t>
    </rPh>
    <rPh sb="9" eb="10">
      <t>オモテ</t>
    </rPh>
    <phoneticPr fontId="6"/>
  </si>
  <si>
    <t>○29（補正）単価表①</t>
    <rPh sb="4" eb="6">
      <t>ホセイ</t>
    </rPh>
    <rPh sb="7" eb="9">
      <t>タンカ</t>
    </rPh>
    <rPh sb="9" eb="10">
      <t>オモテ</t>
    </rPh>
    <phoneticPr fontId="6"/>
  </si>
  <si>
    <t>　（１）施設所在地を選択</t>
  </si>
  <si>
    <t>×加算率</t>
    <rPh sb="1" eb="3">
      <t>カサン</t>
    </rPh>
    <rPh sb="3" eb="4">
      <t>リツ</t>
    </rPh>
    <phoneticPr fontId="6"/>
  </si>
  <si>
    <t>　 　　 ～　210人</t>
    <rPh sb="10" eb="11">
      <t>ニン</t>
    </rPh>
    <phoneticPr fontId="6"/>
  </si>
  <si>
    <t>　 211人～　279人</t>
    <rPh sb="5" eb="6">
      <t>ニン</t>
    </rPh>
    <rPh sb="11" eb="12">
      <t>ニン</t>
    </rPh>
    <phoneticPr fontId="6"/>
  </si>
  <si>
    <t>　 280人～　349人</t>
    <rPh sb="5" eb="6">
      <t>ニン</t>
    </rPh>
    <rPh sb="11" eb="12">
      <t>ニン</t>
    </rPh>
    <phoneticPr fontId="6"/>
  </si>
  <si>
    <t xml:space="preserve"> 　350人～　419人</t>
    <rPh sb="5" eb="6">
      <t>ニン</t>
    </rPh>
    <rPh sb="11" eb="12">
      <t>ニン</t>
    </rPh>
    <phoneticPr fontId="6"/>
  </si>
  <si>
    <t>　 420人～　489人</t>
    <rPh sb="5" eb="6">
      <t>ニン</t>
    </rPh>
    <rPh sb="11" eb="12">
      <t>ニン</t>
    </rPh>
    <phoneticPr fontId="6"/>
  </si>
  <si>
    <t xml:space="preserve"> 　490人～　559人</t>
    <rPh sb="5" eb="6">
      <t>ニン</t>
    </rPh>
    <rPh sb="11" eb="12">
      <t>ニン</t>
    </rPh>
    <phoneticPr fontId="6"/>
  </si>
  <si>
    <t>　 560人～　629人</t>
    <rPh sb="5" eb="6">
      <t>ニン</t>
    </rPh>
    <rPh sb="11" eb="12">
      <t>ニン</t>
    </rPh>
    <phoneticPr fontId="6"/>
  </si>
  <si>
    <t>　 630人～　699人</t>
    <rPh sb="5" eb="6">
      <t>ニン</t>
    </rPh>
    <rPh sb="11" eb="12">
      <t>ニン</t>
    </rPh>
    <phoneticPr fontId="6"/>
  </si>
  <si>
    <t xml:space="preserve"> 　700人～　769人</t>
    <rPh sb="5" eb="6">
      <t>ニン</t>
    </rPh>
    <rPh sb="11" eb="12">
      <t>ニン</t>
    </rPh>
    <phoneticPr fontId="6"/>
  </si>
  <si>
    <t xml:space="preserve"> 　770人～　839人</t>
    <rPh sb="5" eb="6">
      <t>ニン</t>
    </rPh>
    <rPh sb="11" eb="12">
      <t>ニン</t>
    </rPh>
    <phoneticPr fontId="6"/>
  </si>
  <si>
    <t>　 840人～　909人</t>
    <rPh sb="5" eb="6">
      <t>ニン</t>
    </rPh>
    <rPh sb="11" eb="12">
      <t>ニン</t>
    </rPh>
    <phoneticPr fontId="6"/>
  </si>
  <si>
    <t xml:space="preserve"> 　910人～　979人</t>
    <rPh sb="5" eb="6">
      <t>ニン</t>
    </rPh>
    <rPh sb="11" eb="12">
      <t>ニン</t>
    </rPh>
    <phoneticPr fontId="6"/>
  </si>
  <si>
    <t>　 980人～1,049人</t>
    <rPh sb="5" eb="6">
      <t>ニン</t>
    </rPh>
    <rPh sb="12" eb="13">
      <t>ニン</t>
    </rPh>
    <phoneticPr fontId="6"/>
  </si>
  <si>
    <t xml:space="preserve"> 1,050人～</t>
    <rPh sb="6" eb="7">
      <t>ニン</t>
    </rPh>
    <phoneticPr fontId="6"/>
  </si>
  <si>
    <t>ａ地域</t>
    <rPh sb="1" eb="3">
      <t>チイキ</t>
    </rPh>
    <phoneticPr fontId="6"/>
  </si>
  <si>
    <t>ｂ地域</t>
    <rPh sb="1" eb="3">
      <t>チイキ</t>
    </rPh>
    <phoneticPr fontId="6"/>
  </si>
  <si>
    <t>ｃ地域</t>
    <rPh sb="1" eb="3">
      <t>チイキ</t>
    </rPh>
    <phoneticPr fontId="6"/>
  </si>
  <si>
    <t>ｄ地域</t>
    <rPh sb="1" eb="3">
      <t>チイキ</t>
    </rPh>
    <phoneticPr fontId="6"/>
  </si>
  <si>
    <t>　処遇改善等加算Ⅰ</t>
    <phoneticPr fontId="6"/>
  </si>
  <si>
    <t>処遇改善等加算Ⅰ</t>
    <rPh sb="0" eb="7">
      <t>ショグウカイゼントウカサン</t>
    </rPh>
    <phoneticPr fontId="6"/>
  </si>
  <si>
    <t>基本額
＋処遇改善等加算Ⅰ</t>
    <rPh sb="0" eb="3">
      <t>キホンガク</t>
    </rPh>
    <phoneticPr fontId="6"/>
  </si>
  <si>
    <t>○処遇改善等加算Ⅱ</t>
    <rPh sb="1" eb="3">
      <t>ショグウ</t>
    </rPh>
    <rPh sb="3" eb="5">
      <t>カイゼン</t>
    </rPh>
    <rPh sb="5" eb="6">
      <t>トウ</t>
    </rPh>
    <rPh sb="6" eb="8">
      <t>カサン</t>
    </rPh>
    <phoneticPr fontId="6"/>
  </si>
  <si>
    <t>人数A</t>
    <rPh sb="0" eb="2">
      <t>ニンズウ</t>
    </rPh>
    <phoneticPr fontId="6"/>
  </si>
  <si>
    <t>人数B</t>
    <rPh sb="0" eb="2">
      <t>ニンズウ</t>
    </rPh>
    <phoneticPr fontId="6"/>
  </si>
  <si>
    <t>特定加算部分</t>
    <rPh sb="0" eb="2">
      <t>トクテイ</t>
    </rPh>
    <rPh sb="2" eb="4">
      <t>カサン</t>
    </rPh>
    <rPh sb="4" eb="6">
      <t>ブブン</t>
    </rPh>
    <phoneticPr fontId="6"/>
  </si>
  <si>
    <t>処遇改善等加算Ⅱ</t>
    <rPh sb="0" eb="2">
      <t>ショグウ</t>
    </rPh>
    <rPh sb="2" eb="4">
      <t>カイゼン</t>
    </rPh>
    <rPh sb="4" eb="5">
      <t>トウ</t>
    </rPh>
    <rPh sb="5" eb="7">
      <t>カサン</t>
    </rPh>
    <phoneticPr fontId="6"/>
  </si>
  <si>
    <t>月額</t>
    <phoneticPr fontId="6"/>
  </si>
  <si>
    <t>処遇改善等加算Ⅱ</t>
    <rPh sb="0" eb="7">
      <t>ショグウカイゼントウカサン</t>
    </rPh>
    <phoneticPr fontId="6"/>
  </si>
  <si>
    <t>　（１）処遇改善等加算Ⅰ</t>
    <rPh sb="4" eb="6">
      <t>ショグウ</t>
    </rPh>
    <rPh sb="6" eb="8">
      <t>カイゼン</t>
    </rPh>
    <rPh sb="8" eb="9">
      <t>トウ</t>
    </rPh>
    <rPh sb="9" eb="11">
      <t>カサン</t>
    </rPh>
    <phoneticPr fontId="6"/>
  </si>
  <si>
    <t>５　特定加算部分</t>
    <rPh sb="2" eb="4">
      <t>トクテイ</t>
    </rPh>
    <rPh sb="4" eb="6">
      <t>カサン</t>
    </rPh>
    <rPh sb="6" eb="8">
      <t>ブブン</t>
    </rPh>
    <phoneticPr fontId="6"/>
  </si>
  <si>
    <t>　（１）処遇改善等加算Ⅱ</t>
    <rPh sb="4" eb="6">
      <t>ショグウ</t>
    </rPh>
    <rPh sb="6" eb="8">
      <t>カイゼン</t>
    </rPh>
    <rPh sb="8" eb="9">
      <t>トウ</t>
    </rPh>
    <rPh sb="9" eb="11">
      <t>カサン</t>
    </rPh>
    <phoneticPr fontId="6"/>
  </si>
  <si>
    <t>2017.7.18</t>
    <phoneticPr fontId="6"/>
  </si>
  <si>
    <t>2017.7.24</t>
    <phoneticPr fontId="6"/>
  </si>
  <si>
    <t>Ver.3.1.1 月額運営費額（３月）、処遇改善等加算Ⅱの計算式を修正</t>
    <rPh sb="21" eb="36">
      <t>ショグウカイゼントウカサン２ノケイサンシキヲシュウセイ</t>
    </rPh>
    <phoneticPr fontId="6"/>
  </si>
  <si>
    <t>Ver.3.1.2 処遇改善等加算Ⅰのキャリアパス要件を修正</t>
    <rPh sb="10" eb="12">
      <t>ショグウ</t>
    </rPh>
    <rPh sb="12" eb="14">
      <t>カイゼン</t>
    </rPh>
    <rPh sb="14" eb="15">
      <t>トウ</t>
    </rPh>
    <rPh sb="15" eb="17">
      <t>カサン</t>
    </rPh>
    <rPh sb="25" eb="27">
      <t>ヨウケン</t>
    </rPh>
    <rPh sb="28" eb="30">
      <t>シュウセイ</t>
    </rPh>
    <phoneticPr fontId="6"/>
  </si>
  <si>
    <t>2017.8.3</t>
    <phoneticPr fontId="6"/>
  </si>
  <si>
    <t>龍ケ崎市</t>
    <phoneticPr fontId="6"/>
  </si>
  <si>
    <t>袖ケ浦市</t>
    <phoneticPr fontId="6"/>
  </si>
  <si>
    <t>鎌ケ谷市</t>
    <phoneticPr fontId="6"/>
  </si>
  <si>
    <t>金ケ崎町</t>
    <phoneticPr fontId="6"/>
  </si>
  <si>
    <t>亀岡市</t>
    <rPh sb="0" eb="2">
      <t>カメオカ</t>
    </rPh>
    <rPh sb="2" eb="3">
      <t>シ</t>
    </rPh>
    <phoneticPr fontId="6"/>
  </si>
  <si>
    <t>四條畷市</t>
    <phoneticPr fontId="6"/>
  </si>
  <si>
    <t>塩竈市</t>
    <phoneticPr fontId="6"/>
  </si>
  <si>
    <t>大多喜町</t>
    <phoneticPr fontId="6"/>
  </si>
  <si>
    <t>井手町</t>
    <rPh sb="0" eb="2">
      <t>イデ</t>
    </rPh>
    <phoneticPr fontId="6"/>
  </si>
  <si>
    <t>徳島市</t>
    <rPh sb="0" eb="3">
      <t>トクシマシ</t>
    </rPh>
    <phoneticPr fontId="6"/>
  </si>
  <si>
    <t>鳴門市</t>
    <rPh sb="0" eb="3">
      <t>ナルトシ</t>
    </rPh>
    <phoneticPr fontId="6"/>
  </si>
  <si>
    <t>小松島市</t>
    <rPh sb="0" eb="4">
      <t>コマツシマシ</t>
    </rPh>
    <phoneticPr fontId="6"/>
  </si>
  <si>
    <t>阿南市</t>
    <rPh sb="0" eb="3">
      <t>アナンシ</t>
    </rPh>
    <phoneticPr fontId="6"/>
  </si>
  <si>
    <t>美馬市</t>
    <rPh sb="0" eb="3">
      <t>ミマシ</t>
    </rPh>
    <phoneticPr fontId="6"/>
  </si>
  <si>
    <t>勝浦町</t>
    <rPh sb="0" eb="2">
      <t>カツウラ</t>
    </rPh>
    <rPh sb="2" eb="3">
      <t>マチ</t>
    </rPh>
    <phoneticPr fontId="6"/>
  </si>
  <si>
    <t>松茂町</t>
    <rPh sb="0" eb="2">
      <t>マツシゲ</t>
    </rPh>
    <rPh sb="2" eb="3">
      <t>チョウ</t>
    </rPh>
    <phoneticPr fontId="6"/>
  </si>
  <si>
    <t>北島町</t>
    <rPh sb="0" eb="2">
      <t>キタジマ</t>
    </rPh>
    <rPh sb="2" eb="3">
      <t>マチ</t>
    </rPh>
    <phoneticPr fontId="6"/>
  </si>
  <si>
    <t>藍住町</t>
    <rPh sb="0" eb="2">
      <t>アイズミ</t>
    </rPh>
    <rPh sb="2" eb="3">
      <t>マチ</t>
    </rPh>
    <phoneticPr fontId="6"/>
  </si>
  <si>
    <t>北斗市</t>
    <rPh sb="0" eb="2">
      <t>ホクト</t>
    </rPh>
    <rPh sb="2" eb="3">
      <t>シ</t>
    </rPh>
    <phoneticPr fontId="6"/>
  </si>
  <si>
    <t>飯舘村</t>
    <phoneticPr fontId="6"/>
  </si>
  <si>
    <t>十和田市</t>
    <rPh sb="0" eb="4">
      <t>トワダシ</t>
    </rPh>
    <phoneticPr fontId="6"/>
  </si>
  <si>
    <t>Ver.3.1.3 29年度版留意事項通知が発出されたことに伴う注書き修正</t>
    <phoneticPr fontId="6"/>
  </si>
  <si>
    <t>一部の市町村で自動計算が正しく表示されない事象を修正</t>
    <phoneticPr fontId="6"/>
  </si>
  <si>
    <t>（２未満の場合の補正）</t>
    <phoneticPr fontId="6"/>
  </si>
  <si>
    <t>本園</t>
    <rPh sb="0" eb="1">
      <t>ホン</t>
    </rPh>
    <rPh sb="1" eb="2">
      <t>エン</t>
    </rPh>
    <phoneticPr fontId="6"/>
  </si>
  <si>
    <t>分園</t>
    <rPh sb="0" eb="2">
      <t>ブンエン</t>
    </rPh>
    <phoneticPr fontId="6"/>
  </si>
  <si>
    <t>必要保育従事者数全体</t>
    <rPh sb="0" eb="2">
      <t>ヒツヨウ</t>
    </rPh>
    <rPh sb="2" eb="8">
      <t>ホイクジュウジシャスウ</t>
    </rPh>
    <rPh sb="8" eb="10">
      <t>ゼンタイ</t>
    </rPh>
    <phoneticPr fontId="6"/>
  </si>
  <si>
    <t>処遇改善等加算Ⅱの人数A、人数Bの計算式を修正</t>
  </si>
  <si>
    <t>加算対象人数の基礎となる職員数</t>
    <rPh sb="0" eb="2">
      <t>カサン</t>
    </rPh>
    <rPh sb="2" eb="4">
      <t>タイショウ</t>
    </rPh>
    <rPh sb="4" eb="6">
      <t>ニンズウ</t>
    </rPh>
    <rPh sb="7" eb="9">
      <t>キソ</t>
    </rPh>
    <rPh sb="12" eb="15">
      <t>ショクインスウ</t>
    </rPh>
    <phoneticPr fontId="6"/>
  </si>
  <si>
    <t>2017.11.10</t>
    <phoneticPr fontId="6"/>
  </si>
  <si>
    <t>平成30年度（当初）</t>
    <rPh sb="0" eb="2">
      <t>ヘイセイ</t>
    </rPh>
    <rPh sb="4" eb="6">
      <t>ネンド</t>
    </rPh>
    <rPh sb="7" eb="9">
      <t>トウショ</t>
    </rPh>
    <phoneticPr fontId="6"/>
  </si>
  <si>
    <t>　処遇改善等加算Ⅱを適用する場合は「あり」を選択</t>
    <rPh sb="1" eb="3">
      <t>ショグウ</t>
    </rPh>
    <rPh sb="3" eb="5">
      <t>カイゼン</t>
    </rPh>
    <rPh sb="5" eb="6">
      <t>トウ</t>
    </rPh>
    <rPh sb="6" eb="8">
      <t>カサン</t>
    </rPh>
    <rPh sb="10" eb="12">
      <t>テキヨウ</t>
    </rPh>
    <rPh sb="14" eb="16">
      <t>バアイ</t>
    </rPh>
    <rPh sb="22" eb="24">
      <t>センタク</t>
    </rPh>
    <phoneticPr fontId="6"/>
  </si>
  <si>
    <t>平成30年度（補正）</t>
    <rPh sb="0" eb="2">
      <t>ヘイセイ</t>
    </rPh>
    <rPh sb="4" eb="6">
      <t>ネンド</t>
    </rPh>
    <rPh sb="7" eb="9">
      <t>ホセイ</t>
    </rPh>
    <phoneticPr fontId="6"/>
  </si>
  <si>
    <t>須恵町</t>
    <rPh sb="1" eb="2">
      <t>メグミ</t>
    </rPh>
    <phoneticPr fontId="6"/>
  </si>
  <si>
    <t>認定
区分</t>
    <rPh sb="0" eb="2">
      <t>ニンテイ</t>
    </rPh>
    <rPh sb="3" eb="5">
      <t>クブン</t>
    </rPh>
    <phoneticPr fontId="6"/>
  </si>
  <si>
    <t>保育必要量区分　⑤</t>
    <rPh sb="0" eb="2">
      <t>ホイク</t>
    </rPh>
    <rPh sb="2" eb="5">
      <t>ヒツヨウリョウ</t>
    </rPh>
    <rPh sb="5" eb="7">
      <t>クブン</t>
    </rPh>
    <phoneticPr fontId="6"/>
  </si>
  <si>
    <t>３歳児配置改善加算</t>
    <rPh sb="1" eb="3">
      <t>サイジ</t>
    </rPh>
    <rPh sb="3" eb="5">
      <t>ハイチ</t>
    </rPh>
    <rPh sb="5" eb="7">
      <t>カイゼン</t>
    </rPh>
    <rPh sb="7" eb="9">
      <t>カサン</t>
    </rPh>
    <phoneticPr fontId="6"/>
  </si>
  <si>
    <t>休日保育加算</t>
    <rPh sb="0" eb="2">
      <t>キュウジツ</t>
    </rPh>
    <rPh sb="2" eb="4">
      <t>ホイク</t>
    </rPh>
    <rPh sb="4" eb="6">
      <t>カサン</t>
    </rPh>
    <phoneticPr fontId="6"/>
  </si>
  <si>
    <t>夜間保育加算</t>
    <rPh sb="0" eb="2">
      <t>ヤカン</t>
    </rPh>
    <rPh sb="2" eb="4">
      <t>ホイク</t>
    </rPh>
    <rPh sb="4" eb="6">
      <t>カサン</t>
    </rPh>
    <phoneticPr fontId="6"/>
  </si>
  <si>
    <t>分園の場合</t>
    <rPh sb="0" eb="2">
      <t>ブンエン</t>
    </rPh>
    <rPh sb="3" eb="5">
      <t>バアイ</t>
    </rPh>
    <phoneticPr fontId="6"/>
  </si>
  <si>
    <t>定員を恒常的に超過する場合</t>
    <rPh sb="0" eb="2">
      <t>テイイン</t>
    </rPh>
    <rPh sb="3" eb="6">
      <t>コウジョウテキ</t>
    </rPh>
    <rPh sb="7" eb="9">
      <t>チョウカ</t>
    </rPh>
    <rPh sb="11" eb="13">
      <t>バアイ</t>
    </rPh>
    <phoneticPr fontId="6"/>
  </si>
  <si>
    <t>加算額</t>
    <rPh sb="0" eb="3">
      <t>カサンガク</t>
    </rPh>
    <phoneticPr fontId="6"/>
  </si>
  <si>
    <t>標　準</t>
    <rPh sb="0" eb="1">
      <t>シルベ</t>
    </rPh>
    <rPh sb="2" eb="3">
      <t>ジュン</t>
    </rPh>
    <phoneticPr fontId="6"/>
  </si>
  <si>
    <t>2号</t>
    <rPh sb="1" eb="2">
      <t>ゴウ</t>
    </rPh>
    <phoneticPr fontId="6"/>
  </si>
  <si>
    <t>3号</t>
    <rPh sb="1" eb="2">
      <t>ゴウ</t>
    </rPh>
    <phoneticPr fontId="6"/>
  </si>
  <si>
    <t>休日保育の年間延べ利用子ども数</t>
    <rPh sb="0" eb="2">
      <t>キュウジツ</t>
    </rPh>
    <rPh sb="2" eb="4">
      <t>ホイク</t>
    </rPh>
    <rPh sb="5" eb="7">
      <t>ネンカン</t>
    </rPh>
    <rPh sb="7" eb="8">
      <t>ノ</t>
    </rPh>
    <rPh sb="9" eb="11">
      <t>リヨウ</t>
    </rPh>
    <rPh sb="11" eb="12">
      <t>コ</t>
    </rPh>
    <rPh sb="14" eb="15">
      <t>スウ</t>
    </rPh>
    <phoneticPr fontId="6"/>
  </si>
  <si>
    <t>各月初日の</t>
    <rPh sb="0" eb="2">
      <t>カクツキ</t>
    </rPh>
    <rPh sb="2" eb="4">
      <t>ショニチ</t>
    </rPh>
    <phoneticPr fontId="6"/>
  </si>
  <si>
    <t>利用子ども数</t>
    <rPh sb="0" eb="2">
      <t>リヨウ</t>
    </rPh>
    <rPh sb="2" eb="3">
      <t>コ</t>
    </rPh>
    <rPh sb="5" eb="6">
      <t>スウ</t>
    </rPh>
    <phoneticPr fontId="6"/>
  </si>
  <si>
    <t>加算部分２</t>
    <rPh sb="0" eb="2">
      <t>カサン</t>
    </rPh>
    <rPh sb="2" eb="4">
      <t>ブブン</t>
    </rPh>
    <phoneticPr fontId="6"/>
  </si>
  <si>
    <t>　以下の加算を合算した額を各月初日の利用子ども数で除した額</t>
    <rPh sb="1" eb="3">
      <t>イカ</t>
    </rPh>
    <rPh sb="4" eb="6">
      <t>カサン</t>
    </rPh>
    <rPh sb="7" eb="9">
      <t>ガッサン</t>
    </rPh>
    <rPh sb="11" eb="12">
      <t>ガク</t>
    </rPh>
    <rPh sb="13" eb="15">
      <t>カクツキ</t>
    </rPh>
    <rPh sb="15" eb="17">
      <t>ショニチ</t>
    </rPh>
    <rPh sb="18" eb="20">
      <t>リヨウ</t>
    </rPh>
    <rPh sb="20" eb="21">
      <t>コ</t>
    </rPh>
    <rPh sb="23" eb="24">
      <t>スウ</t>
    </rPh>
    <rPh sb="25" eb="26">
      <t>ジョ</t>
    </rPh>
    <rPh sb="28" eb="29">
      <t>ガク</t>
    </rPh>
    <phoneticPr fontId="6"/>
  </si>
  <si>
    <t xml:space="preserve">※１　各月初日の利用子どもの単価に加算
※２　人数Ａ及び人数Ｂについては、別に定める
</t>
    <rPh sb="3" eb="5">
      <t>カクツキ</t>
    </rPh>
    <rPh sb="5" eb="7">
      <t>ショニチ</t>
    </rPh>
    <rPh sb="8" eb="10">
      <t>リヨウ</t>
    </rPh>
    <rPh sb="10" eb="11">
      <t>コ</t>
    </rPh>
    <rPh sb="14" eb="16">
      <t>タンカ</t>
    </rPh>
    <rPh sb="17" eb="19">
      <t>カサン</t>
    </rPh>
    <rPh sb="23" eb="25">
      <t>ニンズウ</t>
    </rPh>
    <rPh sb="26" eb="27">
      <t>オヨ</t>
    </rPh>
    <rPh sb="28" eb="30">
      <t>ニンズウ</t>
    </rPh>
    <rPh sb="37" eb="38">
      <t>ベツ</t>
    </rPh>
    <rPh sb="39" eb="40">
      <t>サダ</t>
    </rPh>
    <phoneticPr fontId="6"/>
  </si>
  <si>
    <r>
      <t>小学校接続加算</t>
    </r>
    <r>
      <rPr>
        <sz val="8"/>
        <color theme="1"/>
        <rFont val="HGｺﾞｼｯｸM"/>
        <family val="3"/>
        <charset val="128"/>
      </rPr>
      <t/>
    </r>
    <rPh sb="0" eb="3">
      <t>ショウガッコウ</t>
    </rPh>
    <rPh sb="3" eb="5">
      <t>セツゾク</t>
    </rPh>
    <rPh sb="5" eb="7">
      <t>カサン</t>
    </rPh>
    <phoneticPr fontId="7"/>
  </si>
  <si>
    <t>栄養管理加算</t>
    <rPh sb="0" eb="2">
      <t>エイヨウ</t>
    </rPh>
    <rPh sb="2" eb="4">
      <t>カンリ</t>
    </rPh>
    <rPh sb="4" eb="6">
      <t>カサン</t>
    </rPh>
    <phoneticPr fontId="6"/>
  </si>
  <si>
    <t>月数</t>
    <rPh sb="0" eb="2">
      <t>ツキスウ</t>
    </rPh>
    <phoneticPr fontId="6"/>
  </si>
  <si>
    <t>←</t>
    <phoneticPr fontId="6"/>
  </si>
  <si>
    <t>　副食費免除対象子ども※がいる場合は「あり」を選択</t>
    <rPh sb="1" eb="4">
      <t>フクショクヒ</t>
    </rPh>
    <rPh sb="4" eb="6">
      <t>メンジョ</t>
    </rPh>
    <rPh sb="6" eb="8">
      <t>タイショウ</t>
    </rPh>
    <rPh sb="8" eb="9">
      <t>コ</t>
    </rPh>
    <rPh sb="15" eb="17">
      <t>バアイ</t>
    </rPh>
    <rPh sb="23" eb="25">
      <t>センタク</t>
    </rPh>
    <phoneticPr fontId="6"/>
  </si>
  <si>
    <t>※</t>
    <phoneticPr fontId="6"/>
  </si>
  <si>
    <t>丹波篠山市</t>
    <rPh sb="0" eb="2">
      <t>タンバ</t>
    </rPh>
    <phoneticPr fontId="6"/>
  </si>
  <si>
    <t>Ver.3.4.0 をリリース（令和元年度１０月～用）</t>
    <rPh sb="16" eb="18">
      <t>レイワ</t>
    </rPh>
    <rPh sb="18" eb="20">
      <t>ガンネン</t>
    </rPh>
    <rPh sb="20" eb="21">
      <t>ド</t>
    </rPh>
    <rPh sb="23" eb="24">
      <t>ガツ</t>
    </rPh>
    <rPh sb="25" eb="27">
      <t>ヘイネンド</t>
    </rPh>
    <phoneticPr fontId="6"/>
  </si>
  <si>
    <t>Ver.3.3.0 をリリース（平成３１年度４月～９月用）</t>
    <rPh sb="16" eb="18">
      <t>ヘイセイ</t>
    </rPh>
    <rPh sb="20" eb="22">
      <t>ネンド</t>
    </rPh>
    <rPh sb="23" eb="24">
      <t>ガツ</t>
    </rPh>
    <rPh sb="26" eb="27">
      <t>ガツ</t>
    </rPh>
    <rPh sb="27" eb="28">
      <t>ヨウ</t>
    </rPh>
    <phoneticPr fontId="6"/>
  </si>
  <si>
    <t>以下に該当する子どもとして、副食費の徴収が免除されることについて市町村から通知がされた子ども</t>
    <phoneticPr fontId="6"/>
  </si>
  <si>
    <t>①</t>
    <rPh sb="0" eb="1">
      <t>ダイジョウキテイサトオヤイタクコ</t>
    </rPh>
    <phoneticPr fontId="6"/>
  </si>
  <si>
    <t>②</t>
    <phoneticPr fontId="6"/>
  </si>
  <si>
    <t>③</t>
    <phoneticPr fontId="6"/>
  </si>
  <si>
    <t>＋</t>
    <phoneticPr fontId="6"/>
  </si>
  <si>
    <t>副食費徴収免除加算</t>
    <rPh sb="0" eb="3">
      <t>フクショクヒ</t>
    </rPh>
    <rPh sb="3" eb="5">
      <t>チョウシュウ</t>
    </rPh>
    <rPh sb="5" eb="7">
      <t>メンジョ</t>
    </rPh>
    <rPh sb="7" eb="9">
      <t>カサン</t>
    </rPh>
    <phoneticPr fontId="6"/>
  </si>
  <si>
    <t>－</t>
    <phoneticPr fontId="6"/>
  </si>
  <si>
    <t>月額</t>
    <rPh sb="0" eb="2">
      <t>ゲツガク</t>
    </rPh>
    <phoneticPr fontId="6"/>
  </si>
  <si>
    <t>基本額</t>
    <rPh sb="0" eb="3">
      <t>キホンガク</t>
    </rPh>
    <phoneticPr fontId="6"/>
  </si>
  <si>
    <t>ー</t>
    <phoneticPr fontId="6"/>
  </si>
  <si>
    <t>R.10～　追加</t>
    <rPh sb="6" eb="8">
      <t>ツイカ</t>
    </rPh>
    <phoneticPr fontId="6"/>
  </si>
  <si>
    <t>便宜上、１施設当たりに人数分の加算額を算出</t>
    <rPh sb="0" eb="3">
      <t>ベンギジョウ</t>
    </rPh>
    <rPh sb="5" eb="7">
      <t>シセツ</t>
    </rPh>
    <rPh sb="7" eb="8">
      <t>ア</t>
    </rPh>
    <rPh sb="11" eb="14">
      <t>ニンズウブン</t>
    </rPh>
    <rPh sb="15" eb="18">
      <t>カサンガク</t>
    </rPh>
    <rPh sb="19" eb="21">
      <t>サンシュツ</t>
    </rPh>
    <phoneticPr fontId="6"/>
  </si>
  <si>
    <t>上行で「あり」を選択した場合に、当該月の副食費免除対象子どもの人数を記入してください</t>
    <phoneticPr fontId="6"/>
  </si>
  <si>
    <t>　休日保育を実施する施設は「あり」を選択し、１日当たりの休日保育の利用子ども数を入力</t>
    <rPh sb="1" eb="3">
      <t>キュウジツ</t>
    </rPh>
    <rPh sb="3" eb="5">
      <t>ホイク</t>
    </rPh>
    <rPh sb="6" eb="8">
      <t>ジッシ</t>
    </rPh>
    <rPh sb="10" eb="12">
      <t>シセツ</t>
    </rPh>
    <rPh sb="18" eb="20">
      <t>センタク</t>
    </rPh>
    <rPh sb="23" eb="24">
      <t>ニチ</t>
    </rPh>
    <rPh sb="24" eb="25">
      <t>ア</t>
    </rPh>
    <rPh sb="28" eb="30">
      <t>キュウジツ</t>
    </rPh>
    <rPh sb="30" eb="32">
      <t>ホイク</t>
    </rPh>
    <rPh sb="38" eb="39">
      <t>スウ</t>
    </rPh>
    <rPh sb="40" eb="42">
      <t>ニュウリョク</t>
    </rPh>
    <phoneticPr fontId="6"/>
  </si>
  <si>
    <t>利用子ども数/日</t>
    <rPh sb="7" eb="8">
      <t>ニチ</t>
    </rPh>
    <phoneticPr fontId="6"/>
  </si>
  <si>
    <t>A×72</t>
    <phoneticPr fontId="6"/>
  </si>
  <si>
    <t>副食費徴収免除加算に対応</t>
    <rPh sb="0" eb="3">
      <t>フクショクヒ</t>
    </rPh>
    <rPh sb="3" eb="5">
      <t>チョウシュウ</t>
    </rPh>
    <rPh sb="5" eb="7">
      <t>メンジョ</t>
    </rPh>
    <rPh sb="7" eb="9">
      <t>カサン</t>
    </rPh>
    <rPh sb="10" eb="12">
      <t>タイオウ</t>
    </rPh>
    <phoneticPr fontId="6"/>
  </si>
  <si>
    <t>那珂川市</t>
    <rPh sb="3" eb="4">
      <t>シ</t>
    </rPh>
    <phoneticPr fontId="6"/>
  </si>
  <si>
    <t>特定教育・保育施設及び特定地域型保育事業並びに特定子ども・子育て支援施設等の運営に関する基準（平成26年内閣府令第39条。以下「特定教育・保育施設等運営基準」という。）第13条第４項第３号イの(１)又は(２)に規定する年収360万円未満相当世帯に属する子ども</t>
    <phoneticPr fontId="6"/>
  </si>
  <si>
    <t>特定教育・保育施設等運営基準第13条第４項第３号ロの(１)又は(２)に規定する第３子以降の子ども（①の子どもを除く。）</t>
    <phoneticPr fontId="6"/>
  </si>
  <si>
    <t>保護者が子ども・子育て支援法施行令（平成26年政令第213号）第15条の３第２項に規定する市町村民税を課税されない者に準ずるものである子ども</t>
    <rPh sb="0" eb="3">
      <t>ホゴシャ</t>
    </rPh>
    <rPh sb="4" eb="5">
      <t>コ</t>
    </rPh>
    <rPh sb="8" eb="10">
      <t>コソダ</t>
    </rPh>
    <rPh sb="11" eb="13">
      <t>シエン</t>
    </rPh>
    <rPh sb="13" eb="14">
      <t>ホウ</t>
    </rPh>
    <rPh sb="14" eb="16">
      <t>セコウ</t>
    </rPh>
    <rPh sb="16" eb="17">
      <t>レイ</t>
    </rPh>
    <rPh sb="18" eb="20">
      <t>ヘイセイ</t>
    </rPh>
    <rPh sb="22" eb="23">
      <t>ネン</t>
    </rPh>
    <rPh sb="23" eb="25">
      <t>セイレイ</t>
    </rPh>
    <rPh sb="25" eb="26">
      <t>ダイ</t>
    </rPh>
    <rPh sb="29" eb="30">
      <t>ゴウ</t>
    </rPh>
    <rPh sb="31" eb="32">
      <t>ダイ</t>
    </rPh>
    <rPh sb="34" eb="35">
      <t>ジョウ</t>
    </rPh>
    <rPh sb="37" eb="38">
      <t>ダイ</t>
    </rPh>
    <rPh sb="39" eb="40">
      <t>コウ</t>
    </rPh>
    <rPh sb="41" eb="43">
      <t>キテイ</t>
    </rPh>
    <rPh sb="45" eb="48">
      <t>シチョウソン</t>
    </rPh>
    <rPh sb="48" eb="49">
      <t>ミン</t>
    </rPh>
    <rPh sb="49" eb="50">
      <t>ゼイ</t>
    </rPh>
    <rPh sb="51" eb="53">
      <t>カゼイ</t>
    </rPh>
    <rPh sb="57" eb="58">
      <t>シャ</t>
    </rPh>
    <rPh sb="59" eb="60">
      <t>ジュン</t>
    </rPh>
    <rPh sb="67" eb="68">
      <t>コ</t>
    </rPh>
    <phoneticPr fontId="6"/>
  </si>
  <si>
    <t>※副食費徴収免除加算対象子どもの１人当たり単価については、左記児童１人当たりの金額に当該加算額を加えた額となります。</t>
    <rPh sb="12" eb="13">
      <t>コ</t>
    </rPh>
    <rPh sb="31" eb="33">
      <t>ジドウ</t>
    </rPh>
    <phoneticPr fontId="6"/>
  </si>
  <si>
    <t>2019.10.9</t>
    <phoneticPr fontId="6"/>
  </si>
  <si>
    <t>2019.10.18</t>
    <phoneticPr fontId="6"/>
  </si>
  <si>
    <t>Ver.3.4.1 療育支援加算の計算式を修正</t>
    <rPh sb="10" eb="12">
      <t>リョウイク</t>
    </rPh>
    <rPh sb="12" eb="14">
      <t>シエン</t>
    </rPh>
    <rPh sb="14" eb="16">
      <t>カサン</t>
    </rPh>
    <rPh sb="17" eb="20">
      <t>ケイサンシキ</t>
    </rPh>
    <rPh sb="21" eb="23">
      <t>シュウセイ</t>
    </rPh>
    <phoneticPr fontId="6"/>
  </si>
  <si>
    <t>10/100地域</t>
    <rPh sb="6" eb="8">
      <t>チイキ</t>
    </rPh>
    <phoneticPr fontId="6"/>
  </si>
  <si>
    <t>6/100地域</t>
    <rPh sb="5" eb="7">
      <t>チイキ</t>
    </rPh>
    <phoneticPr fontId="6"/>
  </si>
  <si>
    <t>土曜日に閉所する場合</t>
    <rPh sb="0" eb="3">
      <t>ドヨウビ</t>
    </rPh>
    <rPh sb="4" eb="6">
      <t>ヘイショ</t>
    </rPh>
    <rPh sb="8" eb="10">
      <t>バアイ</t>
    </rPh>
    <phoneticPr fontId="6"/>
  </si>
  <si>
    <t>月に１日土曜日を閉所する場合</t>
    <rPh sb="0" eb="1">
      <t>ツキ</t>
    </rPh>
    <rPh sb="3" eb="4">
      <t>ニチ</t>
    </rPh>
    <rPh sb="4" eb="7">
      <t>ドヨウビ</t>
    </rPh>
    <rPh sb="8" eb="10">
      <t>ヘイショ</t>
    </rPh>
    <rPh sb="12" eb="14">
      <t>バアイ</t>
    </rPh>
    <phoneticPr fontId="6"/>
  </si>
  <si>
    <t>月に２日土曜日を閉所する場合</t>
    <rPh sb="0" eb="1">
      <t>ツキ</t>
    </rPh>
    <rPh sb="3" eb="4">
      <t>ニチ</t>
    </rPh>
    <rPh sb="4" eb="7">
      <t>ドヨウビ</t>
    </rPh>
    <rPh sb="8" eb="10">
      <t>ヘイショ</t>
    </rPh>
    <rPh sb="12" eb="14">
      <t>バアイ</t>
    </rPh>
    <phoneticPr fontId="6"/>
  </si>
  <si>
    <t>月に３日以上土曜日を閉所する場合</t>
    <rPh sb="0" eb="1">
      <t>ツキ</t>
    </rPh>
    <rPh sb="3" eb="4">
      <t>ニチ</t>
    </rPh>
    <rPh sb="4" eb="6">
      <t>イジョウ</t>
    </rPh>
    <rPh sb="6" eb="9">
      <t>ドヨウビ</t>
    </rPh>
    <rPh sb="10" eb="12">
      <t>ヘイショ</t>
    </rPh>
    <rPh sb="14" eb="16">
      <t>バアイ</t>
    </rPh>
    <phoneticPr fontId="6"/>
  </si>
  <si>
    <t>全ての土曜日を閉所する場合</t>
    <rPh sb="0" eb="1">
      <t>スベ</t>
    </rPh>
    <rPh sb="3" eb="6">
      <t>ドヨウビ</t>
    </rPh>
    <rPh sb="7" eb="9">
      <t>ヘイショ</t>
    </rPh>
    <rPh sb="11" eb="13">
      <t>バアイ</t>
    </rPh>
    <phoneticPr fontId="6"/>
  </si>
  <si>
    <t>(⑥～⑰（⑭を除く。)）</t>
    <rPh sb="7" eb="8">
      <t>ノゾ</t>
    </rPh>
    <phoneticPr fontId="6"/>
  </si>
  <si>
    <t>÷</t>
    <phoneticPr fontId="6"/>
  </si>
  <si>
    <t>Ｂ</t>
    <phoneticPr fontId="6"/>
  </si>
  <si>
    <t>÷各月初日の利用子ども数</t>
  </si>
  <si>
    <t>閉所する日数</t>
    <rPh sb="0" eb="2">
      <t>ヘイショ</t>
    </rPh>
    <rPh sb="4" eb="6">
      <t>ニッスウ</t>
    </rPh>
    <phoneticPr fontId="6"/>
  </si>
  <si>
    <t>土曜日閉所</t>
    <rPh sb="0" eb="3">
      <t>ドヨウビ</t>
    </rPh>
    <rPh sb="3" eb="5">
      <t>ヘイショ</t>
    </rPh>
    <phoneticPr fontId="6"/>
  </si>
  <si>
    <t>1日</t>
    <rPh sb="1" eb="2">
      <t>ニチ</t>
    </rPh>
    <phoneticPr fontId="6"/>
  </si>
  <si>
    <t>2日</t>
    <rPh sb="1" eb="2">
      <t>ニチ</t>
    </rPh>
    <phoneticPr fontId="6"/>
  </si>
  <si>
    <t>3日以上</t>
    <rPh sb="1" eb="2">
      <t>ニチ</t>
    </rPh>
    <rPh sb="2" eb="4">
      <t>イジョウ</t>
    </rPh>
    <phoneticPr fontId="6"/>
  </si>
  <si>
    <t>全て</t>
    <rPh sb="0" eb="1">
      <t>スベ</t>
    </rPh>
    <phoneticPr fontId="6"/>
  </si>
  <si>
    <t>(⑥～⑰（⑭を除く。)）</t>
  </si>
  <si>
    <t>　（３）定員を恒常的に超過する場合</t>
    <rPh sb="4" eb="6">
      <t>テイイン</t>
    </rPh>
    <rPh sb="7" eb="10">
      <t>コウジョウテキ</t>
    </rPh>
    <rPh sb="11" eb="13">
      <t>チョウカ</t>
    </rPh>
    <rPh sb="15" eb="17">
      <t>バアイ</t>
    </rPh>
    <phoneticPr fontId="6"/>
  </si>
  <si>
    <t>　施設長が設置されていない場合、又は施設長が以下のいずれかに当てはまる場合は「あり」を選択
　・児童福祉事業等に２年以上従事した者又はこれと同等以上の能力を有すると認められない場合
　・常時実際にその施設の運営管理の業務に専従していない場合
　・委託費又は給付費からの給与支出がない場合</t>
    <rPh sb="1" eb="3">
      <t>シセツ</t>
    </rPh>
    <rPh sb="3" eb="4">
      <t>オサ</t>
    </rPh>
    <rPh sb="5" eb="7">
      <t>セッチ</t>
    </rPh>
    <rPh sb="13" eb="15">
      <t>バアイ</t>
    </rPh>
    <rPh sb="16" eb="17">
      <t>マタ</t>
    </rPh>
    <rPh sb="18" eb="21">
      <t>シセツチョウ</t>
    </rPh>
    <rPh sb="22" eb="24">
      <t>イカ</t>
    </rPh>
    <rPh sb="30" eb="31">
      <t>ア</t>
    </rPh>
    <rPh sb="35" eb="37">
      <t>バアイ</t>
    </rPh>
    <rPh sb="43" eb="45">
      <t>センタク</t>
    </rPh>
    <rPh sb="48" eb="50">
      <t>ジドウ</t>
    </rPh>
    <rPh sb="50" eb="52">
      <t>フクシ</t>
    </rPh>
    <rPh sb="52" eb="54">
      <t>ジギョウ</t>
    </rPh>
    <rPh sb="54" eb="55">
      <t>トウ</t>
    </rPh>
    <rPh sb="57" eb="60">
      <t>ネンイジョウ</t>
    </rPh>
    <rPh sb="60" eb="62">
      <t>ジュウジ</t>
    </rPh>
    <rPh sb="64" eb="65">
      <t>モノ</t>
    </rPh>
    <rPh sb="65" eb="66">
      <t>マタ</t>
    </rPh>
    <rPh sb="70" eb="72">
      <t>ドウトウ</t>
    </rPh>
    <rPh sb="72" eb="74">
      <t>イジョウ</t>
    </rPh>
    <rPh sb="75" eb="77">
      <t>ノウリョク</t>
    </rPh>
    <rPh sb="78" eb="79">
      <t>ユウ</t>
    </rPh>
    <rPh sb="82" eb="83">
      <t>ミト</t>
    </rPh>
    <rPh sb="88" eb="90">
      <t>バアイ</t>
    </rPh>
    <rPh sb="93" eb="95">
      <t>ジョウジ</t>
    </rPh>
    <rPh sb="95" eb="97">
      <t>ジッサイ</t>
    </rPh>
    <rPh sb="100" eb="102">
      <t>シセツ</t>
    </rPh>
    <rPh sb="103" eb="105">
      <t>ウンエイ</t>
    </rPh>
    <rPh sb="105" eb="107">
      <t>カンリ</t>
    </rPh>
    <rPh sb="108" eb="110">
      <t>ギョウム</t>
    </rPh>
    <rPh sb="111" eb="113">
      <t>センジュウ</t>
    </rPh>
    <rPh sb="118" eb="120">
      <t>バアイ</t>
    </rPh>
    <rPh sb="123" eb="125">
      <t>イタク</t>
    </rPh>
    <rPh sb="125" eb="126">
      <t>ヒ</t>
    </rPh>
    <rPh sb="126" eb="127">
      <t>マタ</t>
    </rPh>
    <rPh sb="128" eb="130">
      <t>キュウフ</t>
    </rPh>
    <rPh sb="130" eb="131">
      <t>ヒ</t>
    </rPh>
    <rPh sb="134" eb="136">
      <t>キュウヨ</t>
    </rPh>
    <rPh sb="136" eb="138">
      <t>シシュツ</t>
    </rPh>
    <rPh sb="141" eb="143">
      <t>バアイ</t>
    </rPh>
    <phoneticPr fontId="6"/>
  </si>
  <si>
    <t>基本額</t>
    <rPh sb="0" eb="2">
      <t>キホン</t>
    </rPh>
    <rPh sb="2" eb="3">
      <t>ガク</t>
    </rPh>
    <phoneticPr fontId="6"/>
  </si>
  <si>
    <t>（輪番制など共同保育により年間を通じて保育を提供する体制を確保している場合も含む。）</t>
    <rPh sb="1" eb="4">
      <t>リンバンセイ</t>
    </rPh>
    <rPh sb="6" eb="8">
      <t>キョウドウ</t>
    </rPh>
    <rPh sb="8" eb="10">
      <t>ホイク</t>
    </rPh>
    <rPh sb="13" eb="15">
      <t>ネンカン</t>
    </rPh>
    <rPh sb="16" eb="17">
      <t>ツウ</t>
    </rPh>
    <rPh sb="19" eb="21">
      <t>ホイク</t>
    </rPh>
    <rPh sb="22" eb="24">
      <t>テイキョウ</t>
    </rPh>
    <rPh sb="26" eb="28">
      <t>タイセイ</t>
    </rPh>
    <rPh sb="29" eb="31">
      <t>カクホ</t>
    </rPh>
    <rPh sb="35" eb="37">
      <t>バアイ</t>
    </rPh>
    <rPh sb="38" eb="39">
      <t>フク</t>
    </rPh>
    <phoneticPr fontId="6"/>
  </si>
  <si>
    <t>栄養管理加算</t>
    <rPh sb="0" eb="2">
      <t>エイヨウ</t>
    </rPh>
    <rPh sb="2" eb="4">
      <t>カンリ</t>
    </rPh>
    <rPh sb="4" eb="6">
      <t>カサン</t>
    </rPh>
    <phoneticPr fontId="6"/>
  </si>
  <si>
    <t>Ｃ：Ａ又はＢを除き、栄養士と嘱託契約にある場合</t>
    <rPh sb="3" eb="4">
      <t>マタ</t>
    </rPh>
    <rPh sb="7" eb="8">
      <t>ノゾ</t>
    </rPh>
    <rPh sb="10" eb="13">
      <t>エイヨウシ</t>
    </rPh>
    <rPh sb="14" eb="16">
      <t>ショクタク</t>
    </rPh>
    <rPh sb="16" eb="18">
      <t>ケイヤク</t>
    </rPh>
    <rPh sb="21" eb="23">
      <t>バアイ</t>
    </rPh>
    <phoneticPr fontId="6"/>
  </si>
  <si>
    <t>なし</t>
    <phoneticPr fontId="6"/>
  </si>
  <si>
    <t>（※１）</t>
    <phoneticPr fontId="6"/>
  </si>
  <si>
    <t>2020.4.1</t>
    <phoneticPr fontId="6"/>
  </si>
  <si>
    <t>休けい保育士の配置数に関して、算定方法を修正</t>
    <rPh sb="0" eb="1">
      <t>キュウ</t>
    </rPh>
    <rPh sb="3" eb="6">
      <t>ホイクシ</t>
    </rPh>
    <rPh sb="7" eb="9">
      <t>ハイチ</t>
    </rPh>
    <rPh sb="9" eb="10">
      <t>スウ</t>
    </rPh>
    <rPh sb="11" eb="12">
      <t>カン</t>
    </rPh>
    <rPh sb="15" eb="17">
      <t>サンテイ</t>
    </rPh>
    <rPh sb="17" eb="19">
      <t>ホウホウ</t>
    </rPh>
    <rPh sb="20" eb="22">
      <t>シュウセイ</t>
    </rPh>
    <phoneticPr fontId="6"/>
  </si>
  <si>
    <t>処遇改善等加算Ⅰ</t>
    <phoneticPr fontId="6"/>
  </si>
  <si>
    <r>
      <t xml:space="preserve">副食費徴収
免除加算
</t>
    </r>
    <r>
      <rPr>
        <sz val="6"/>
        <rFont val="HGｺﾞｼｯｸM"/>
        <family val="3"/>
        <charset val="128"/>
      </rPr>
      <t>※副食費の徴収が免除される子どもの単価に加算</t>
    </r>
    <rPh sb="0" eb="3">
      <t>フクショクヒ</t>
    </rPh>
    <rPh sb="3" eb="5">
      <t>チョウシュウ</t>
    </rPh>
    <rPh sb="6" eb="8">
      <t>メンジョ</t>
    </rPh>
    <rPh sb="8" eb="10">
      <t>カサン</t>
    </rPh>
    <phoneticPr fontId="18"/>
  </si>
  <si>
    <t>(⑥＋⑦＋⑧＋⑩)</t>
  </si>
  <si>
    <t>高齢者等活躍促進加算</t>
    <rPh sb="0" eb="3">
      <t>コウレイシャ</t>
    </rPh>
    <rPh sb="3" eb="4">
      <t>トウ</t>
    </rPh>
    <rPh sb="4" eb="6">
      <t>カツヤク</t>
    </rPh>
    <rPh sb="6" eb="8">
      <t>ソクシン</t>
    </rPh>
    <rPh sb="8" eb="10">
      <t>カサン</t>
    </rPh>
    <phoneticPr fontId="7"/>
  </si>
  <si>
    <t>Ａ：Ｂを除き栄養士を雇用契約等により配置している場合</t>
    <rPh sb="4" eb="5">
      <t>ノゾ</t>
    </rPh>
    <rPh sb="6" eb="9">
      <t>エイヨウシ</t>
    </rPh>
    <rPh sb="10" eb="12">
      <t>コヨウ</t>
    </rPh>
    <rPh sb="12" eb="14">
      <t>ケイヤク</t>
    </rPh>
    <rPh sb="14" eb="15">
      <t>トウ</t>
    </rPh>
    <rPh sb="18" eb="20">
      <t>ハイチ</t>
    </rPh>
    <rPh sb="24" eb="26">
      <t>バアイ</t>
    </rPh>
    <phoneticPr fontId="6"/>
  </si>
  <si>
    <t>Ｂ：基本分単価及び他の加算の認定に当たって求められる職員が栄養士を兼務している場合</t>
    <rPh sb="2" eb="4">
      <t>キホン</t>
    </rPh>
    <rPh sb="4" eb="7">
      <t>ブンタンカ</t>
    </rPh>
    <rPh sb="7" eb="8">
      <t>オヨ</t>
    </rPh>
    <rPh sb="9" eb="10">
      <t>タ</t>
    </rPh>
    <rPh sb="11" eb="13">
      <t>カサン</t>
    </rPh>
    <rPh sb="14" eb="16">
      <t>ニンテイ</t>
    </rPh>
    <rPh sb="17" eb="18">
      <t>ア</t>
    </rPh>
    <rPh sb="21" eb="22">
      <t>モト</t>
    </rPh>
    <rPh sb="26" eb="28">
      <t>ショクイン</t>
    </rPh>
    <rPh sb="29" eb="32">
      <t>エイヨウシ</t>
    </rPh>
    <rPh sb="33" eb="35">
      <t>ケンム</t>
    </rPh>
    <rPh sb="39" eb="41">
      <t>バアイ</t>
    </rPh>
    <phoneticPr fontId="6"/>
  </si>
  <si>
    <t>　（１）施設長を設置していない場合</t>
    <rPh sb="4" eb="7">
      <t>シセツチョウ</t>
    </rPh>
    <rPh sb="8" eb="10">
      <t>セッチ</t>
    </rPh>
    <rPh sb="15" eb="17">
      <t>バアイ</t>
    </rPh>
    <phoneticPr fontId="6"/>
  </si>
  <si>
    <t>施設長を設置していない場合</t>
    <rPh sb="0" eb="3">
      <t>シセツチョウ</t>
    </rPh>
    <rPh sb="4" eb="6">
      <t>セッチ</t>
    </rPh>
    <rPh sb="11" eb="13">
      <t>バアイ</t>
    </rPh>
    <phoneticPr fontId="6"/>
  </si>
  <si>
    <t>　（２）３歳児配置改善加算</t>
    <rPh sb="5" eb="7">
      <t>サイジ</t>
    </rPh>
    <rPh sb="7" eb="9">
      <t>ハイチ</t>
    </rPh>
    <rPh sb="9" eb="11">
      <t>カイゼン</t>
    </rPh>
    <rPh sb="11" eb="13">
      <t>カサン</t>
    </rPh>
    <phoneticPr fontId="6"/>
  </si>
  <si>
    <t>　（３）休日保育加算</t>
    <rPh sb="4" eb="6">
      <t>キュウジツ</t>
    </rPh>
    <rPh sb="6" eb="8">
      <t>ホイク</t>
    </rPh>
    <rPh sb="8" eb="10">
      <t>カサン</t>
    </rPh>
    <phoneticPr fontId="6"/>
  </si>
  <si>
    <t>　（４）夜間保育加算</t>
    <rPh sb="4" eb="6">
      <t>ヤカン</t>
    </rPh>
    <rPh sb="6" eb="8">
      <t>ホイク</t>
    </rPh>
    <rPh sb="8" eb="10">
      <t>カサン</t>
    </rPh>
    <phoneticPr fontId="6"/>
  </si>
  <si>
    <t>　（５）減価償却費加算</t>
    <rPh sb="4" eb="6">
      <t>ゲンカ</t>
    </rPh>
    <rPh sb="6" eb="9">
      <t>ショウキャクヒ</t>
    </rPh>
    <rPh sb="9" eb="11">
      <t>カサン</t>
    </rPh>
    <phoneticPr fontId="6"/>
  </si>
  <si>
    <t>　（６）賃借料加算</t>
    <rPh sb="4" eb="7">
      <t>チンシャクリョウ</t>
    </rPh>
    <rPh sb="7" eb="9">
      <t>カサン</t>
    </rPh>
    <phoneticPr fontId="6"/>
  </si>
  <si>
    <t>　（７）チーム保育推進加算</t>
    <rPh sb="7" eb="9">
      <t>ホイク</t>
    </rPh>
    <rPh sb="9" eb="11">
      <t>スイシン</t>
    </rPh>
    <rPh sb="11" eb="13">
      <t>カサン</t>
    </rPh>
    <phoneticPr fontId="6"/>
  </si>
  <si>
    <t>（８）副食費徴収免除加算</t>
    <rPh sb="3" eb="6">
      <t>フクショクヒ</t>
    </rPh>
    <rPh sb="6" eb="8">
      <t>チョウシュウ</t>
    </rPh>
    <rPh sb="8" eb="10">
      <t>メンジョ</t>
    </rPh>
    <rPh sb="10" eb="12">
      <t>カサン</t>
    </rPh>
    <phoneticPr fontId="6"/>
  </si>
  <si>
    <t>袖ケ浦市</t>
    <phoneticPr fontId="6"/>
  </si>
  <si>
    <r>
      <t>15/100</t>
    </r>
    <r>
      <rPr>
        <sz val="11"/>
        <color indexed="8"/>
        <rFont val="ＭＳ Ｐゴシック"/>
        <family val="3"/>
        <charset val="128"/>
      </rPr>
      <t>地域</t>
    </r>
    <phoneticPr fontId="6"/>
  </si>
  <si>
    <r>
      <t>15/100</t>
    </r>
    <r>
      <rPr>
        <sz val="11"/>
        <color indexed="8"/>
        <rFont val="ＭＳ Ｐゴシック"/>
        <family val="3"/>
        <charset val="128"/>
      </rPr>
      <t>地域</t>
    </r>
    <phoneticPr fontId="6"/>
  </si>
  <si>
    <r>
      <t>15/100</t>
    </r>
    <r>
      <rPr>
        <sz val="11"/>
        <color indexed="8"/>
        <rFont val="ＭＳ Ｐゴシック"/>
        <family val="3"/>
        <charset val="128"/>
      </rPr>
      <t>地域</t>
    </r>
    <phoneticPr fontId="6"/>
  </si>
  <si>
    <r>
      <t>15/100</t>
    </r>
    <r>
      <rPr>
        <sz val="11"/>
        <color indexed="8"/>
        <rFont val="ＭＳ Ｐゴシック"/>
        <family val="3"/>
        <charset val="128"/>
      </rPr>
      <t>地域</t>
    </r>
    <phoneticPr fontId="6"/>
  </si>
  <si>
    <r>
      <t>15/100</t>
    </r>
    <r>
      <rPr>
        <sz val="11"/>
        <color rgb="FFFF0000"/>
        <rFont val="ＭＳ Ｐゴシック"/>
        <family val="3"/>
        <charset val="128"/>
      </rPr>
      <t>地域</t>
    </r>
    <phoneticPr fontId="6"/>
  </si>
  <si>
    <r>
      <t>12/100</t>
    </r>
    <r>
      <rPr>
        <sz val="11"/>
        <color indexed="8"/>
        <rFont val="ＭＳ Ｐゴシック"/>
        <family val="3"/>
        <charset val="128"/>
      </rPr>
      <t>地域</t>
    </r>
    <phoneticPr fontId="6"/>
  </si>
  <si>
    <r>
      <t>10/100</t>
    </r>
    <r>
      <rPr>
        <sz val="11"/>
        <color indexed="8"/>
        <rFont val="ＭＳ Ｐゴシック"/>
        <family val="3"/>
        <charset val="128"/>
      </rPr>
      <t>地域</t>
    </r>
    <phoneticPr fontId="6"/>
  </si>
  <si>
    <r>
      <t>10/100</t>
    </r>
    <r>
      <rPr>
        <sz val="11"/>
        <color indexed="8"/>
        <rFont val="ＭＳ Ｐゴシック"/>
        <family val="3"/>
        <charset val="128"/>
      </rPr>
      <t>地域</t>
    </r>
    <phoneticPr fontId="6"/>
  </si>
  <si>
    <r>
      <t>10/100</t>
    </r>
    <r>
      <rPr>
        <sz val="11"/>
        <color indexed="8"/>
        <rFont val="ＭＳ Ｐゴシック"/>
        <family val="3"/>
        <charset val="128"/>
      </rPr>
      <t>地域</t>
    </r>
    <phoneticPr fontId="6"/>
  </si>
  <si>
    <t>龍ケ崎市</t>
    <phoneticPr fontId="6"/>
  </si>
  <si>
    <r>
      <t>10/100</t>
    </r>
    <r>
      <rPr>
        <sz val="11"/>
        <color indexed="8"/>
        <rFont val="ＭＳ Ｐゴシック"/>
        <family val="3"/>
        <charset val="128"/>
      </rPr>
      <t>地域</t>
    </r>
    <phoneticPr fontId="6"/>
  </si>
  <si>
    <r>
      <t>10/100</t>
    </r>
    <r>
      <rPr>
        <sz val="11"/>
        <color indexed="8"/>
        <rFont val="ＭＳ Ｐゴシック"/>
        <family val="3"/>
        <charset val="128"/>
      </rPr>
      <t>地域</t>
    </r>
    <phoneticPr fontId="6"/>
  </si>
  <si>
    <r>
      <t>10/100</t>
    </r>
    <r>
      <rPr>
        <sz val="11"/>
        <color indexed="8"/>
        <rFont val="ＭＳ Ｐゴシック"/>
        <family val="3"/>
        <charset val="128"/>
      </rPr>
      <t>地域</t>
    </r>
    <phoneticPr fontId="6"/>
  </si>
  <si>
    <r>
      <t>10/100</t>
    </r>
    <r>
      <rPr>
        <sz val="11"/>
        <color indexed="8"/>
        <rFont val="ＭＳ Ｐゴシック"/>
        <family val="3"/>
        <charset val="128"/>
      </rPr>
      <t>地域</t>
    </r>
    <phoneticPr fontId="6"/>
  </si>
  <si>
    <r>
      <t>10/100</t>
    </r>
    <r>
      <rPr>
        <sz val="11"/>
        <color indexed="8"/>
        <rFont val="ＭＳ Ｐゴシック"/>
        <family val="3"/>
        <charset val="128"/>
      </rPr>
      <t>地域</t>
    </r>
    <phoneticPr fontId="6"/>
  </si>
  <si>
    <r>
      <t>10/100</t>
    </r>
    <r>
      <rPr>
        <sz val="11"/>
        <color indexed="8"/>
        <rFont val="ＭＳ Ｐゴシック"/>
        <family val="3"/>
        <charset val="128"/>
      </rPr>
      <t>地域</t>
    </r>
    <phoneticPr fontId="6"/>
  </si>
  <si>
    <t>鎌ケ谷市</t>
    <phoneticPr fontId="6"/>
  </si>
  <si>
    <t>四條畷市</t>
    <phoneticPr fontId="6"/>
  </si>
  <si>
    <r>
      <rPr>
        <sz val="11"/>
        <color rgb="FFFF0000"/>
        <rFont val="ＭＳ Ｐゴシック"/>
        <family val="3"/>
        <charset val="128"/>
        <scheme val="minor"/>
      </rPr>
      <t>丹波</t>
    </r>
    <r>
      <rPr>
        <sz val="11"/>
        <rFont val="明朝"/>
        <family val="3"/>
        <charset val="128"/>
      </rPr>
      <t>篠山市</t>
    </r>
    <rPh sb="0" eb="2">
      <t>タンバ</t>
    </rPh>
    <rPh sb="2" eb="5">
      <t>ササヤマシ</t>
    </rPh>
    <phoneticPr fontId="6"/>
  </si>
  <si>
    <r>
      <t>那珂川</t>
    </r>
    <r>
      <rPr>
        <sz val="11"/>
        <color rgb="FFFF0000"/>
        <rFont val="ＭＳ Ｐゴシック"/>
        <family val="3"/>
        <charset val="128"/>
        <scheme val="minor"/>
      </rPr>
      <t>市</t>
    </r>
    <rPh sb="0" eb="3">
      <t>ナカガワ</t>
    </rPh>
    <rPh sb="3" eb="4">
      <t>シ</t>
    </rPh>
    <phoneticPr fontId="6"/>
  </si>
  <si>
    <t>塩竈市</t>
    <phoneticPr fontId="6"/>
  </si>
  <si>
    <t>大多喜町</t>
    <phoneticPr fontId="6"/>
  </si>
  <si>
    <t>阿久比町</t>
    <phoneticPr fontId="6"/>
  </si>
  <si>
    <t>施設長を配置していない場合</t>
    <rPh sb="0" eb="2">
      <t>シセツ</t>
    </rPh>
    <rPh sb="2" eb="3">
      <t>チョウ</t>
    </rPh>
    <rPh sb="4" eb="6">
      <t>ハイチ</t>
    </rPh>
    <rPh sb="11" eb="13">
      <t>バアイ</t>
    </rPh>
    <phoneticPr fontId="6"/>
  </si>
  <si>
    <t>処遇改善等
加算Ⅰ</t>
    <phoneticPr fontId="6"/>
  </si>
  <si>
    <t>（注）</t>
    <phoneticPr fontId="6"/>
  </si>
  <si>
    <t>①</t>
    <phoneticPr fontId="6"/>
  </si>
  <si>
    <t>④</t>
    <phoneticPr fontId="6"/>
  </si>
  <si>
    <t>⑥</t>
    <phoneticPr fontId="6"/>
  </si>
  <si>
    <t>⑦</t>
    <phoneticPr fontId="6"/>
  </si>
  <si>
    <t>⑧</t>
    <phoneticPr fontId="6"/>
  </si>
  <si>
    <t>⑨</t>
    <phoneticPr fontId="6"/>
  </si>
  <si>
    <t>⑩</t>
    <phoneticPr fontId="6"/>
  </si>
  <si>
    <t>⑪</t>
    <phoneticPr fontId="6"/>
  </si>
  <si>
    <t>⑫</t>
    <phoneticPr fontId="6"/>
  </si>
  <si>
    <t>⑬</t>
    <phoneticPr fontId="6"/>
  </si>
  <si>
    <t>⑭</t>
    <phoneticPr fontId="6"/>
  </si>
  <si>
    <t>⑮</t>
    <phoneticPr fontId="6"/>
  </si>
  <si>
    <t>⑯</t>
    <phoneticPr fontId="6"/>
  </si>
  <si>
    <t>⑰</t>
    <phoneticPr fontId="6"/>
  </si>
  <si>
    <t>⑱</t>
    <phoneticPr fontId="6"/>
  </si>
  <si>
    <t>20/100
地域</t>
    <phoneticPr fontId="7"/>
  </si>
  <si>
    <t>(⑥＋⑦＋⑧＋⑩)</t>
    <phoneticPr fontId="6"/>
  </si>
  <si>
    <t>１、２歳児</t>
    <rPh sb="3" eb="5">
      <t>サイジ</t>
    </rPh>
    <phoneticPr fontId="6"/>
  </si>
  <si>
    <t>(⑥＋⑦)</t>
    <phoneticPr fontId="6"/>
  </si>
  <si>
    <t>16/100
地域</t>
    <phoneticPr fontId="7"/>
  </si>
  <si>
    <t>(⑥＋⑦)</t>
  </si>
  <si>
    <t>15/100
地域</t>
    <phoneticPr fontId="7"/>
  </si>
  <si>
    <t>12/100
地域</t>
    <phoneticPr fontId="7"/>
  </si>
  <si>
    <t>10/100
地域</t>
    <phoneticPr fontId="7"/>
  </si>
  <si>
    <t>6/100
地域</t>
    <phoneticPr fontId="7"/>
  </si>
  <si>
    <t>3/100
地域</t>
    <phoneticPr fontId="7"/>
  </si>
  <si>
    <t>⑲</t>
    <phoneticPr fontId="7"/>
  </si>
  <si>
    <t>基本額</t>
    <phoneticPr fontId="7"/>
  </si>
  <si>
    <t>（</t>
    <phoneticPr fontId="7"/>
  </si>
  <si>
    <t>＋</t>
    <phoneticPr fontId="7"/>
  </si>
  <si>
    <t>）</t>
    <phoneticPr fontId="7"/>
  </si>
  <si>
    <t>÷各月初日の利用子ども数</t>
    <phoneticPr fontId="7"/>
  </si>
  <si>
    <t>⑳</t>
    <phoneticPr fontId="7"/>
  </si>
  <si>
    <t>Ａ</t>
    <phoneticPr fontId="7"/>
  </si>
  <si>
    <t>Ｂ</t>
    <phoneticPr fontId="7"/>
  </si>
  <si>
    <t>㉑</t>
    <phoneticPr fontId="7"/>
  </si>
  <si>
    <t>㉒</t>
    <phoneticPr fontId="6"/>
  </si>
  <si>
    <t>・処遇改善等加算Ⅱ－①</t>
    <phoneticPr fontId="6"/>
  </si>
  <si>
    <t xml:space="preserve">× 人数Ａ </t>
    <phoneticPr fontId="6"/>
  </si>
  <si>
    <t>・処遇改善等加算Ⅱ－②</t>
    <phoneticPr fontId="6"/>
  </si>
  <si>
    <t>× 人数Ｂ</t>
    <phoneticPr fontId="6"/>
  </si>
  <si>
    <t>㉔</t>
    <phoneticPr fontId="7"/>
  </si>
  <si>
    <t>㉕</t>
    <phoneticPr fontId="7"/>
  </si>
  <si>
    <t>㉖</t>
    <phoneticPr fontId="7"/>
  </si>
  <si>
    <t>※加算額は、高齢者等の年間総雇用時間数を基に区分
※３月初日の利用子どもの単価に加算</t>
    <phoneticPr fontId="7"/>
  </si>
  <si>
    <t>÷３月初日の利用子ども数</t>
    <phoneticPr fontId="6"/>
  </si>
  <si>
    <t>㉗</t>
    <phoneticPr fontId="7"/>
  </si>
  <si>
    <t>㉘</t>
    <phoneticPr fontId="7"/>
  </si>
  <si>
    <t>処遇改善等加算Ⅰ</t>
    <phoneticPr fontId="7"/>
  </si>
  <si>
    <t>※以下の区分に応じて、各月初日の利用子どもの単価に加算
　Ａ：Bを除き栄養士を雇用契約等により配置している施設
　Ｂ：基本分単価及び他の加算の認定に当たって求められる
　　　職員が栄養士を兼務している施設
　Ｃ：A又はBを除き、栄養士を嘱託等している施設</t>
    <phoneticPr fontId="6"/>
  </si>
  <si>
    <t>Ｃ</t>
    <phoneticPr fontId="7"/>
  </si>
  <si>
    <t>　</t>
    <phoneticPr fontId="7"/>
  </si>
  <si>
    <t>㉚</t>
    <phoneticPr fontId="7"/>
  </si>
  <si>
    <t>（ 注 ）年度の初日の前日における満年齢に応じて月額を調整</t>
    <phoneticPr fontId="6"/>
  </si>
  <si>
    <t>２・３号</t>
    <rPh sb="3" eb="4">
      <t>ゴウ</t>
    </rPh>
    <phoneticPr fontId="6"/>
  </si>
  <si>
    <t>本園　２・３号（１人当たり）</t>
    <rPh sb="0" eb="2">
      <t>ホンエン</t>
    </rPh>
    <rPh sb="6" eb="7">
      <t>ゴウ</t>
    </rPh>
    <rPh sb="9" eb="10">
      <t>ニン</t>
    </rPh>
    <rPh sb="10" eb="11">
      <t>ア</t>
    </rPh>
    <phoneticPr fontId="6"/>
  </si>
  <si>
    <t>分園　２・３号（１人当たり）</t>
    <rPh sb="0" eb="2">
      <t>ブンエン</t>
    </rPh>
    <rPh sb="6" eb="7">
      <t>ゴウ</t>
    </rPh>
    <rPh sb="9" eb="10">
      <t>ニン</t>
    </rPh>
    <rPh sb="10" eb="11">
      <t>ア</t>
    </rPh>
    <phoneticPr fontId="6"/>
  </si>
  <si>
    <t>加算等項目</t>
    <rPh sb="0" eb="2">
      <t>カサン</t>
    </rPh>
    <rPh sb="2" eb="3">
      <t>トウ</t>
    </rPh>
    <rPh sb="3" eb="5">
      <t>コウモク</t>
    </rPh>
    <phoneticPr fontId="6"/>
  </si>
  <si>
    <t>設定</t>
    <rPh sb="0" eb="2">
      <t>セッテイ</t>
    </rPh>
    <phoneticPr fontId="6"/>
  </si>
  <si>
    <t>フラグ</t>
    <phoneticPr fontId="6"/>
  </si>
  <si>
    <t>月額/年額</t>
    <rPh sb="0" eb="2">
      <t>ゲツガク</t>
    </rPh>
    <rPh sb="3" eb="5">
      <t>ネンガク</t>
    </rPh>
    <phoneticPr fontId="6"/>
  </si>
  <si>
    <t>基本額/処遇改善等加算</t>
    <rPh sb="0" eb="3">
      <t>キホンガク</t>
    </rPh>
    <rPh sb="4" eb="6">
      <t>ショグウ</t>
    </rPh>
    <rPh sb="6" eb="8">
      <t>カイゼン</t>
    </rPh>
    <rPh sb="8" eb="9">
      <t>トウ</t>
    </rPh>
    <rPh sb="9" eb="11">
      <t>カサン</t>
    </rPh>
    <phoneticPr fontId="6"/>
  </si>
  <si>
    <t>４歳以上児</t>
    <phoneticPr fontId="6"/>
  </si>
  <si>
    <t>３歳児</t>
    <rPh sb="0" eb="2">
      <t>サイジ</t>
    </rPh>
    <phoneticPr fontId="6"/>
  </si>
  <si>
    <t>１施設当たり</t>
    <rPh sb="1" eb="4">
      <t>シセツア</t>
    </rPh>
    <phoneticPr fontId="6"/>
  </si>
  <si>
    <t>備考</t>
    <rPh sb="0" eb="2">
      <t>ビコウ</t>
    </rPh>
    <phoneticPr fontId="6"/>
  </si>
  <si>
    <t>－</t>
    <phoneticPr fontId="6"/>
  </si>
  <si>
    <t>－</t>
    <phoneticPr fontId="6"/>
  </si>
  <si>
    <t>－</t>
    <phoneticPr fontId="6"/>
  </si>
  <si>
    <t>－</t>
    <phoneticPr fontId="6"/>
  </si>
  <si>
    <t>調整部分</t>
    <rPh sb="0" eb="2">
      <t>チョウセイ</t>
    </rPh>
    <rPh sb="2" eb="4">
      <t>ブブン</t>
    </rPh>
    <phoneticPr fontId="6"/>
  </si>
  <si>
    <t>－</t>
    <phoneticPr fontId="6"/>
  </si>
  <si>
    <t>保育短時間</t>
    <rPh sb="0" eb="5">
      <t>ホイクタンジカン</t>
    </rPh>
    <phoneticPr fontId="6"/>
  </si>
  <si>
    <t>加算部分２</t>
    <rPh sb="0" eb="4">
      <t>カサンブブン</t>
    </rPh>
    <phoneticPr fontId="6"/>
  </si>
  <si>
    <t>月額</t>
    <phoneticPr fontId="6"/>
  </si>
  <si>
    <t>地域区分を選択</t>
    <phoneticPr fontId="6"/>
  </si>
  <si>
    <t>年額</t>
    <rPh sb="0" eb="2">
      <t>ネンガク</t>
    </rPh>
    <phoneticPr fontId="6"/>
  </si>
  <si>
    <t>（※１）</t>
    <phoneticPr fontId="6"/>
  </si>
  <si>
    <t>高齢者者等の年間総雇用時間数を選択
（※１）</t>
    <rPh sb="15" eb="17">
      <t>センタク</t>
    </rPh>
    <phoneticPr fontId="6"/>
  </si>
  <si>
    <t>土曜日に閉所する場合</t>
    <phoneticPr fontId="6"/>
  </si>
  <si>
    <t>高齢者等活躍促進加算</t>
    <phoneticPr fontId="6"/>
  </si>
  <si>
    <t>【公定価格試算シート（保育所）】</t>
    <rPh sb="1" eb="3">
      <t>コウテイ</t>
    </rPh>
    <rPh sb="3" eb="5">
      <t>カカク</t>
    </rPh>
    <rPh sb="5" eb="7">
      <t>シサン</t>
    </rPh>
    <rPh sb="11" eb="13">
      <t>ホイク</t>
    </rPh>
    <rPh sb="13" eb="14">
      <t>ショ</t>
    </rPh>
    <phoneticPr fontId="6"/>
  </si>
  <si>
    <t>凡例：</t>
    <rPh sb="0" eb="2">
      <t>ハンレイ</t>
    </rPh>
    <phoneticPr fontId="6"/>
  </si>
  <si>
    <t>数を直接入力（０以上の整数）</t>
    <rPh sb="0" eb="1">
      <t>スウ</t>
    </rPh>
    <rPh sb="2" eb="4">
      <t>チョクセツ</t>
    </rPh>
    <rPh sb="4" eb="6">
      <t>ニュウリョク</t>
    </rPh>
    <rPh sb="8" eb="10">
      <t>イジョウ</t>
    </rPh>
    <rPh sb="11" eb="13">
      <t>セイスウ</t>
    </rPh>
    <phoneticPr fontId="6"/>
  </si>
  <si>
    <t>○前提条件</t>
    <rPh sb="1" eb="3">
      <t>ゼンテイ</t>
    </rPh>
    <rPh sb="3" eb="5">
      <t>ジョウケン</t>
    </rPh>
    <phoneticPr fontId="6"/>
  </si>
  <si>
    <t>設定項目</t>
    <rPh sb="0" eb="2">
      <t>セッテイ</t>
    </rPh>
    <rPh sb="2" eb="4">
      <t>コウモク</t>
    </rPh>
    <phoneticPr fontId="6"/>
  </si>
  <si>
    <t>地域区分</t>
  </si>
  <si>
    <t>本園定員</t>
    <rPh sb="0" eb="2">
      <t>ホンエン</t>
    </rPh>
    <rPh sb="2" eb="4">
      <t>テイイン</t>
    </rPh>
    <phoneticPr fontId="6"/>
  </si>
  <si>
    <t>分園定員</t>
    <rPh sb="0" eb="2">
      <t>ブンエン</t>
    </rPh>
    <rPh sb="2" eb="4">
      <t>テイイン</t>
    </rPh>
    <phoneticPr fontId="6"/>
  </si>
  <si>
    <t>定員</t>
    <rPh sb="0" eb="2">
      <t>テイイン</t>
    </rPh>
    <phoneticPr fontId="6"/>
  </si>
  <si>
    <t>○本園</t>
    <rPh sb="1" eb="3">
      <t>ホンエン</t>
    </rPh>
    <phoneticPr fontId="6"/>
  </si>
  <si>
    <t>　５歳児数（２号）</t>
    <rPh sb="2" eb="3">
      <t>サイ</t>
    </rPh>
    <rPh sb="4" eb="5">
      <t>スウ</t>
    </rPh>
    <rPh sb="7" eb="8">
      <t>ゴウ</t>
    </rPh>
    <phoneticPr fontId="6"/>
  </si>
  <si>
    <t>　４歳児数（２号）</t>
    <rPh sb="2" eb="3">
      <t>サイ</t>
    </rPh>
    <rPh sb="4" eb="5">
      <t>スウ</t>
    </rPh>
    <phoneticPr fontId="6"/>
  </si>
  <si>
    <t>　３歳児数（２号）</t>
    <rPh sb="2" eb="4">
      <t>サイジ</t>
    </rPh>
    <rPh sb="4" eb="5">
      <t>スウ</t>
    </rPh>
    <phoneticPr fontId="6"/>
  </si>
  <si>
    <t>　２歳児数（３号）</t>
    <rPh sb="2" eb="4">
      <t>サイジ</t>
    </rPh>
    <rPh sb="4" eb="5">
      <t>スウ</t>
    </rPh>
    <rPh sb="7" eb="8">
      <t>ゴウ</t>
    </rPh>
    <phoneticPr fontId="6"/>
  </si>
  <si>
    <t>　１歳児数（３号）</t>
    <rPh sb="2" eb="4">
      <t>サイジ</t>
    </rPh>
    <rPh sb="4" eb="5">
      <t>スウ</t>
    </rPh>
    <rPh sb="7" eb="8">
      <t>ゴウ</t>
    </rPh>
    <phoneticPr fontId="6"/>
  </si>
  <si>
    <t>　乳児数（３号）</t>
    <rPh sb="1" eb="3">
      <t>ニュウジ</t>
    </rPh>
    <rPh sb="2" eb="3">
      <t>ジ</t>
    </rPh>
    <rPh sb="3" eb="4">
      <t>スウ</t>
    </rPh>
    <rPh sb="6" eb="7">
      <t>ゴウ</t>
    </rPh>
    <phoneticPr fontId="6"/>
  </si>
  <si>
    <t>○分園</t>
    <rPh sb="1" eb="3">
      <t>ブンエン</t>
    </rPh>
    <phoneticPr fontId="6"/>
  </si>
  <si>
    <t>全体</t>
    <rPh sb="0" eb="2">
      <t>ゼンタイ</t>
    </rPh>
    <phoneticPr fontId="6"/>
  </si>
  <si>
    <t>２号園児数合計</t>
    <rPh sb="1" eb="2">
      <t>ゴウ</t>
    </rPh>
    <rPh sb="2" eb="5">
      <t>エンジスウ</t>
    </rPh>
    <rPh sb="5" eb="7">
      <t>ゴウケイ</t>
    </rPh>
    <phoneticPr fontId="6"/>
  </si>
  <si>
    <t>３号園児数合計</t>
    <rPh sb="1" eb="2">
      <t>ゴウ</t>
    </rPh>
    <rPh sb="2" eb="5">
      <t>エンジスウ</t>
    </rPh>
    <rPh sb="5" eb="7">
      <t>ゴウケイ</t>
    </rPh>
    <phoneticPr fontId="6"/>
  </si>
  <si>
    <t>２号＋３号園児数合計</t>
    <rPh sb="1" eb="2">
      <t>ゴウ</t>
    </rPh>
    <rPh sb="4" eb="5">
      <t>ゴウ</t>
    </rPh>
    <rPh sb="5" eb="8">
      <t>エンジスウ</t>
    </rPh>
    <rPh sb="8" eb="10">
      <t>ゴウケイ</t>
    </rPh>
    <phoneticPr fontId="6"/>
  </si>
  <si>
    <t>休日保育の1日当たりの利用子ども数</t>
    <rPh sb="0" eb="4">
      <t>キュウジツホイク</t>
    </rPh>
    <rPh sb="6" eb="7">
      <t>ニチ</t>
    </rPh>
    <rPh sb="7" eb="8">
      <t>ア</t>
    </rPh>
    <phoneticPr fontId="6"/>
  </si>
  <si>
    <t>休日保育の年間延べ利用子ども数</t>
    <phoneticPr fontId="6"/>
  </si>
  <si>
    <r>
      <t>0</t>
    </r>
    <r>
      <rPr>
        <sz val="11"/>
        <rFont val="ＭＳ Ｐゴシック"/>
        <family val="3"/>
        <charset val="128"/>
      </rPr>
      <t>人の場合の判定</t>
    </r>
    <rPh sb="1" eb="2">
      <t>ニン</t>
    </rPh>
    <rPh sb="3" eb="5">
      <t>バアイ</t>
    </rPh>
    <rPh sb="6" eb="8">
      <t>ハンテイ</t>
    </rPh>
    <phoneticPr fontId="6"/>
  </si>
  <si>
    <t>（※１）３月初日の利用子どもの単価に加算</t>
    <phoneticPr fontId="6"/>
  </si>
  <si>
    <t>　単価（月額分）</t>
    <rPh sb="1" eb="3">
      <t>タンカ</t>
    </rPh>
    <rPh sb="4" eb="6">
      <t>ゲツガク</t>
    </rPh>
    <rPh sb="6" eb="7">
      <t>ブン</t>
    </rPh>
    <phoneticPr fontId="6"/>
  </si>
  <si>
    <t>－</t>
    <phoneticPr fontId="6"/>
  </si>
  <si>
    <t>　単価（年額分）</t>
    <rPh sb="1" eb="3">
      <t>タンカ</t>
    </rPh>
    <rPh sb="4" eb="6">
      <t>ネンガク</t>
    </rPh>
    <rPh sb="6" eb="7">
      <t>ブン</t>
    </rPh>
    <phoneticPr fontId="6"/>
  </si>
  <si>
    <t>　単価合計（年額）</t>
    <rPh sb="1" eb="3">
      <t>タンカ</t>
    </rPh>
    <rPh sb="3" eb="5">
      <t>ゴウケイ</t>
    </rPh>
    <rPh sb="6" eb="8">
      <t>ネンガク</t>
    </rPh>
    <phoneticPr fontId="6"/>
  </si>
  <si>
    <t>－</t>
    <phoneticPr fontId="6"/>
  </si>
  <si>
    <t>－</t>
    <phoneticPr fontId="6"/>
  </si>
  <si>
    <t>総額</t>
    <rPh sb="0" eb="2">
      <t>ソウガク</t>
    </rPh>
    <phoneticPr fontId="6"/>
  </si>
  <si>
    <t>施設総額</t>
    <rPh sb="0" eb="2">
      <t>シセツ</t>
    </rPh>
    <rPh sb="2" eb="4">
      <t>ソウガク</t>
    </rPh>
    <phoneticPr fontId="6"/>
  </si>
  <si>
    <t>２・３号１人当たり</t>
    <rPh sb="3" eb="4">
      <t>ゴウ</t>
    </rPh>
    <rPh sb="4" eb="7">
      <t>ヒトリア</t>
    </rPh>
    <phoneticPr fontId="6"/>
  </si>
  <si>
    <t>○設定</t>
    <rPh sb="1" eb="3">
      <t>セッテイ</t>
    </rPh>
    <phoneticPr fontId="6"/>
  </si>
  <si>
    <t>基準列</t>
    <rPh sb="0" eb="2">
      <t>キジュン</t>
    </rPh>
    <rPh sb="2" eb="3">
      <t>レツ</t>
    </rPh>
    <phoneticPr fontId="6"/>
  </si>
  <si>
    <t>基準セル</t>
    <rPh sb="0" eb="2">
      <t>キジュン</t>
    </rPh>
    <phoneticPr fontId="6"/>
  </si>
  <si>
    <t>'保育単価表'!F</t>
    <phoneticPr fontId="6"/>
  </si>
  <si>
    <t>'（補正）単価表①'!F</t>
    <rPh sb="2" eb="4">
      <t>ホセイ</t>
    </rPh>
    <phoneticPr fontId="6"/>
  </si>
  <si>
    <t>○設定（本園）</t>
    <rPh sb="1" eb="3">
      <t>セッテイ</t>
    </rPh>
    <rPh sb="4" eb="6">
      <t>ホンエン</t>
    </rPh>
    <phoneticPr fontId="6"/>
  </si>
  <si>
    <t>'保育単価表'!F</t>
    <phoneticPr fontId="6"/>
  </si>
  <si>
    <t>'（補正）単価表①'!F</t>
    <phoneticPr fontId="6"/>
  </si>
  <si>
    <t>○設定（分園）</t>
    <rPh sb="1" eb="3">
      <t>セッテイ</t>
    </rPh>
    <rPh sb="4" eb="6">
      <t>ブンエン</t>
    </rPh>
    <phoneticPr fontId="6"/>
  </si>
  <si>
    <t>'保育単価表'!F</t>
    <phoneticPr fontId="6"/>
  </si>
  <si>
    <t>'（補正）単価表①'!F</t>
    <phoneticPr fontId="6"/>
  </si>
  <si>
    <r>
      <t>年齢</t>
    </r>
    <r>
      <rPr>
        <vertAlign val="superscript"/>
        <sz val="11"/>
        <rFont val="HGｺﾞｼｯｸM"/>
        <family val="3"/>
        <charset val="128"/>
      </rPr>
      <t>※</t>
    </r>
    <rPh sb="0" eb="2">
      <t>ネンレイ</t>
    </rPh>
    <phoneticPr fontId="6"/>
  </si>
  <si>
    <t>　職員の平均勤続年数が12年以上の施設で必要保育士数（基本分単価及び他の加算の認定に当たって求められる数）を超えて保育士を配置し、キャリアを積んだチームリーダーの位置付け等チーム保育体制を整備している施設の場合は「あり」を選択</t>
    <rPh sb="103" eb="105">
      <t>バアイ</t>
    </rPh>
    <rPh sb="111" eb="113">
      <t>センタク</t>
    </rPh>
    <phoneticPr fontId="6"/>
  </si>
  <si>
    <r>
      <t>　（１）主任保育士専任加算</t>
    </r>
    <r>
      <rPr>
        <vertAlign val="superscript"/>
        <sz val="11"/>
        <rFont val="HGｺﾞｼｯｸM"/>
        <family val="3"/>
        <charset val="128"/>
      </rPr>
      <t>＊1</t>
    </r>
    <rPh sb="4" eb="6">
      <t>シュニン</t>
    </rPh>
    <rPh sb="6" eb="9">
      <t>ホイクシ</t>
    </rPh>
    <rPh sb="9" eb="11">
      <t>センニン</t>
    </rPh>
    <rPh sb="11" eb="13">
      <t>カサン</t>
    </rPh>
    <phoneticPr fontId="6"/>
  </si>
  <si>
    <r>
      <t>　（３）事務職員雇上費加算</t>
    </r>
    <r>
      <rPr>
        <vertAlign val="superscript"/>
        <sz val="11"/>
        <rFont val="HGｺﾞｼｯｸM"/>
        <family val="3"/>
        <charset val="128"/>
      </rPr>
      <t>＊2</t>
    </r>
    <rPh sb="4" eb="6">
      <t>ジム</t>
    </rPh>
    <rPh sb="6" eb="8">
      <t>ショクイン</t>
    </rPh>
    <rPh sb="8" eb="9">
      <t>ヤトイ</t>
    </rPh>
    <rPh sb="9" eb="10">
      <t>ア</t>
    </rPh>
    <rPh sb="10" eb="11">
      <t>ヒ</t>
    </rPh>
    <rPh sb="11" eb="13">
      <t>カサン</t>
    </rPh>
    <phoneticPr fontId="6"/>
  </si>
  <si>
    <r>
      <t>　施設の所在する地域の区分</t>
    </r>
    <r>
      <rPr>
        <vertAlign val="superscript"/>
        <sz val="11"/>
        <rFont val="HGｺﾞｼｯｸM"/>
        <family val="3"/>
        <charset val="128"/>
      </rPr>
      <t>※</t>
    </r>
    <r>
      <rPr>
        <sz val="11"/>
        <rFont val="HGｺﾞｼｯｸM"/>
        <family val="3"/>
        <charset val="128"/>
      </rPr>
      <t>を選択</t>
    </r>
    <rPh sb="1" eb="3">
      <t>シセツ</t>
    </rPh>
    <rPh sb="4" eb="6">
      <t>ショザイ</t>
    </rPh>
    <rPh sb="8" eb="10">
      <t>チイキ</t>
    </rPh>
    <rPh sb="11" eb="13">
      <t>クブン</t>
    </rPh>
    <rPh sb="15" eb="17">
      <t>センタク</t>
    </rPh>
    <phoneticPr fontId="6"/>
  </si>
  <si>
    <r>
      <t>　豪雪地帯</t>
    </r>
    <r>
      <rPr>
        <vertAlign val="superscript"/>
        <sz val="11"/>
        <rFont val="HGｺﾞｼｯｸM"/>
        <family val="3"/>
        <charset val="128"/>
      </rPr>
      <t>※</t>
    </r>
    <r>
      <rPr>
        <sz val="11"/>
        <rFont val="HGｺﾞｼｯｸM"/>
        <family val="3"/>
        <charset val="128"/>
      </rPr>
      <t>に所在する施設の場合は「あり」を選択</t>
    </r>
    <rPh sb="1" eb="3">
      <t>ゴウセツ</t>
    </rPh>
    <rPh sb="3" eb="5">
      <t>チタイ</t>
    </rPh>
    <rPh sb="7" eb="9">
      <t>ショザイ</t>
    </rPh>
    <rPh sb="11" eb="13">
      <t>シセツ</t>
    </rPh>
    <rPh sb="14" eb="16">
      <t>バアイ</t>
    </rPh>
    <rPh sb="22" eb="24">
      <t>センタク</t>
    </rPh>
    <phoneticPr fontId="6"/>
  </si>
  <si>
    <r>
      <t>　降灰防除地域</t>
    </r>
    <r>
      <rPr>
        <vertAlign val="superscript"/>
        <sz val="11"/>
        <rFont val="HGｺﾞｼｯｸM"/>
        <family val="3"/>
        <charset val="128"/>
      </rPr>
      <t>※</t>
    </r>
    <r>
      <rPr>
        <sz val="11"/>
        <rFont val="HGｺﾞｼｯｸM"/>
        <family val="3"/>
        <charset val="128"/>
      </rPr>
      <t>に所在する施設の場合は「あり」を選択</t>
    </r>
    <rPh sb="1" eb="3">
      <t>コウハイ</t>
    </rPh>
    <rPh sb="3" eb="5">
      <t>ボウジョ</t>
    </rPh>
    <rPh sb="5" eb="7">
      <t>チイキ</t>
    </rPh>
    <rPh sb="9" eb="11">
      <t>ショザイ</t>
    </rPh>
    <rPh sb="13" eb="15">
      <t>シセツ</t>
    </rPh>
    <rPh sb="16" eb="18">
      <t>バアイ</t>
    </rPh>
    <rPh sb="24" eb="26">
      <t>センタク</t>
    </rPh>
    <phoneticPr fontId="6"/>
  </si>
  <si>
    <r>
      <t>　（８）施設機能強化推進費加算</t>
    </r>
    <r>
      <rPr>
        <vertAlign val="superscript"/>
        <sz val="11"/>
        <rFont val="HGｺﾞｼｯｸM"/>
        <family val="3"/>
        <charset val="128"/>
      </rPr>
      <t>＊1</t>
    </r>
    <rPh sb="4" eb="6">
      <t>シセツ</t>
    </rPh>
    <rPh sb="6" eb="8">
      <t>キノウ</t>
    </rPh>
    <rPh sb="8" eb="10">
      <t>キョウカ</t>
    </rPh>
    <rPh sb="10" eb="13">
      <t>スイシンヒ</t>
    </rPh>
    <rPh sb="13" eb="15">
      <t>カサン</t>
    </rPh>
    <phoneticPr fontId="6"/>
  </si>
  <si>
    <t>　栄養士を活用して給食を実施する場合は、その状況について該当するものを選択</t>
    <rPh sb="1" eb="4">
      <t>エイヨウシ</t>
    </rPh>
    <rPh sb="5" eb="7">
      <t>カツヨウ</t>
    </rPh>
    <rPh sb="9" eb="11">
      <t>キュウショク</t>
    </rPh>
    <rPh sb="12" eb="14">
      <t>ジッシ</t>
    </rPh>
    <rPh sb="16" eb="18">
      <t>バアイ</t>
    </rPh>
    <rPh sb="22" eb="24">
      <t>ジョウキョウ</t>
    </rPh>
    <rPh sb="28" eb="30">
      <t>ガイトウ</t>
    </rPh>
    <rPh sb="35" eb="37">
      <t>センタク</t>
    </rPh>
    <phoneticPr fontId="6"/>
  </si>
  <si>
    <r>
      <t>を選択し、施設の所在する地域の区分</t>
    </r>
    <r>
      <rPr>
        <sz val="11"/>
        <rFont val="HGｺﾞｼｯｸM"/>
        <family val="3"/>
        <charset val="128"/>
      </rPr>
      <t>(標準・都市部)）を選択</t>
    </r>
    <rPh sb="1" eb="3">
      <t>センタク</t>
    </rPh>
    <rPh sb="5" eb="7">
      <t>シセツ</t>
    </rPh>
    <rPh sb="8" eb="10">
      <t>ショザイ</t>
    </rPh>
    <rPh sb="12" eb="14">
      <t>チイキ</t>
    </rPh>
    <rPh sb="15" eb="17">
      <t>クブン</t>
    </rPh>
    <rPh sb="27" eb="29">
      <t>センタク</t>
    </rPh>
    <phoneticPr fontId="6"/>
  </si>
  <si>
    <r>
      <t>　（２）</t>
    </r>
    <r>
      <rPr>
        <sz val="11"/>
        <rFont val="HGｺﾞｼｯｸM"/>
        <family val="3"/>
        <charset val="128"/>
      </rPr>
      <t>土曜日に閉所する場合</t>
    </r>
    <rPh sb="4" eb="7">
      <t>ドヨウビ</t>
    </rPh>
    <rPh sb="8" eb="10">
      <t>ヘイショ</t>
    </rPh>
    <rPh sb="12" eb="14">
      <t>バアイ</t>
    </rPh>
    <phoneticPr fontId="6"/>
  </si>
  <si>
    <r>
      <t>　</t>
    </r>
    <r>
      <rPr>
        <sz val="11"/>
        <rFont val="HGｺﾞｼｯｸM"/>
        <family val="3"/>
        <charset val="128"/>
      </rPr>
      <t>土曜日に閉所する場合は「あり」を選択（※ただし共同で土曜日保育を実施する場合は「なし」を選択）</t>
    </r>
    <rPh sb="1" eb="4">
      <t>ドヨウビ</t>
    </rPh>
    <rPh sb="5" eb="7">
      <t>ヘイショ</t>
    </rPh>
    <rPh sb="9" eb="11">
      <t>バアイ</t>
    </rPh>
    <rPh sb="17" eb="19">
      <t>センタク</t>
    </rPh>
    <rPh sb="24" eb="26">
      <t>キョウドウ</t>
    </rPh>
    <rPh sb="27" eb="30">
      <t>ドヨウビ</t>
    </rPh>
    <rPh sb="30" eb="32">
      <t>ホイク</t>
    </rPh>
    <rPh sb="33" eb="35">
      <t>ジッシ</t>
    </rPh>
    <rPh sb="37" eb="39">
      <t>バアイ</t>
    </rPh>
    <rPh sb="45" eb="47">
      <t>センタク</t>
    </rPh>
    <phoneticPr fontId="6"/>
  </si>
  <si>
    <r>
      <t>　（７）高齢者等活躍促進加算</t>
    </r>
    <r>
      <rPr>
        <vertAlign val="superscript"/>
        <sz val="11"/>
        <rFont val="HGｺﾞｼｯｸM"/>
        <family val="3"/>
        <charset val="128"/>
      </rPr>
      <t>＊2</t>
    </r>
    <rPh sb="4" eb="7">
      <t>コウレイシャ</t>
    </rPh>
    <rPh sb="7" eb="8">
      <t>トウ</t>
    </rPh>
    <rPh sb="8" eb="10">
      <t>カツヤク</t>
    </rPh>
    <rPh sb="10" eb="12">
      <t>ソクシン</t>
    </rPh>
    <rPh sb="12" eb="14">
      <t>カサン</t>
    </rPh>
    <phoneticPr fontId="6"/>
  </si>
  <si>
    <t>保育所（H26運営費）</t>
    <rPh sb="0" eb="3">
      <t>ホイクショ</t>
    </rPh>
    <rPh sb="7" eb="10">
      <t>ウンエイヒ</t>
    </rPh>
    <phoneticPr fontId="6"/>
  </si>
  <si>
    <t>20/100地域</t>
    <rPh sb="6" eb="8">
      <t>チイキ</t>
    </rPh>
    <phoneticPr fontId="6"/>
  </si>
  <si>
    <t>16/100地域</t>
    <rPh sb="6" eb="8">
      <t>チイキ</t>
    </rPh>
    <phoneticPr fontId="6"/>
  </si>
  <si>
    <t>800時間以上 1200時間未満</t>
    <phoneticPr fontId="6"/>
  </si>
  <si>
    <t>12/100地域</t>
    <phoneticPr fontId="6"/>
  </si>
  <si>
    <t>10/100地域</t>
    <phoneticPr fontId="6"/>
  </si>
  <si>
    <t>6/100地域</t>
    <phoneticPr fontId="6"/>
  </si>
  <si>
    <t>Ver.3.5.0 をリリース（令和２年度用）</t>
    <rPh sb="16" eb="18">
      <t>レイワ</t>
    </rPh>
    <rPh sb="19" eb="21">
      <t>ネンド</t>
    </rPh>
    <rPh sb="21" eb="22">
      <t>ヨウ</t>
    </rPh>
    <phoneticPr fontId="6"/>
  </si>
  <si>
    <t>Ver.3.5.1 栄養管理加算の処遇改善等加算部分を数式を修正</t>
    <rPh sb="10" eb="12">
      <t>エイヨウ</t>
    </rPh>
    <rPh sb="12" eb="14">
      <t>カンリ</t>
    </rPh>
    <rPh sb="14" eb="16">
      <t>カサン</t>
    </rPh>
    <rPh sb="17" eb="19">
      <t>ショグウ</t>
    </rPh>
    <rPh sb="19" eb="21">
      <t>カイゼン</t>
    </rPh>
    <rPh sb="21" eb="22">
      <t>トウ</t>
    </rPh>
    <rPh sb="22" eb="24">
      <t>カサン</t>
    </rPh>
    <rPh sb="24" eb="26">
      <t>ブブン</t>
    </rPh>
    <rPh sb="27" eb="29">
      <t>スウシキ</t>
    </rPh>
    <rPh sb="30" eb="32">
      <t>シュウセイ</t>
    </rPh>
    <phoneticPr fontId="6"/>
  </si>
  <si>
    <t>2020.10.22</t>
    <phoneticPr fontId="6"/>
  </si>
  <si>
    <t>Ver.3.5.2 入力シート（冷暖房費加算）</t>
    <rPh sb="10" eb="12">
      <t>ニュウリョク</t>
    </rPh>
    <rPh sb="16" eb="19">
      <t>レイダンボウ</t>
    </rPh>
    <rPh sb="19" eb="20">
      <t>ヒ</t>
    </rPh>
    <rPh sb="20" eb="22">
      <t>カサン</t>
    </rPh>
    <phoneticPr fontId="6"/>
  </si>
  <si>
    <t>計算シート（第三者評価受審加算、栄養管理加算）を修正</t>
    <rPh sb="6" eb="9">
      <t>ダイサンシャ</t>
    </rPh>
    <rPh sb="9" eb="11">
      <t>ヒョウカ</t>
    </rPh>
    <rPh sb="11" eb="13">
      <t>ジュシン</t>
    </rPh>
    <rPh sb="13" eb="15">
      <t>カサン</t>
    </rPh>
    <phoneticPr fontId="7"/>
  </si>
  <si>
    <t>2020.12.25</t>
    <phoneticPr fontId="6"/>
  </si>
  <si>
    <t>基本分
単価</t>
    <rPh sb="0" eb="3">
      <t>キホンブン</t>
    </rPh>
    <rPh sb="4" eb="6">
      <t>タンカ</t>
    </rPh>
    <phoneticPr fontId="6"/>
  </si>
  <si>
    <t>所長</t>
    <rPh sb="0" eb="2">
      <t>ショチョウ</t>
    </rPh>
    <phoneticPr fontId="6"/>
  </si>
  <si>
    <t>箱チェック</t>
    <rPh sb="0" eb="1">
      <t>ハコ</t>
    </rPh>
    <phoneticPr fontId="6"/>
  </si>
  <si>
    <t>(⑥＋⑦
　＋⑨＋⑪)</t>
    <phoneticPr fontId="6"/>
  </si>
  <si>
    <t>(⑥～⑮)</t>
  </si>
  <si>
    <t>(⑥＋⑦＋⑧)</t>
    <phoneticPr fontId="6"/>
  </si>
  <si>
    <t>(⑥＋⑦－⑯)</t>
    <phoneticPr fontId="6"/>
  </si>
  <si>
    <t>2021.4.1</t>
    <phoneticPr fontId="6"/>
  </si>
  <si>
    <t>Ver.3.6.0 をリリース（令和３年度用）</t>
    <rPh sb="16" eb="18">
      <t>レイワ</t>
    </rPh>
    <rPh sb="19" eb="21">
      <t>ネンド</t>
    </rPh>
    <rPh sb="21" eb="22">
      <t>ヨウ</t>
    </rPh>
    <phoneticPr fontId="6"/>
  </si>
  <si>
    <t>計算結果月額の計算式修正</t>
    <rPh sb="0" eb="2">
      <t>ケイサン</t>
    </rPh>
    <rPh sb="2" eb="4">
      <t>ケッカ</t>
    </rPh>
    <rPh sb="4" eb="6">
      <t>ゲツガク</t>
    </rPh>
    <rPh sb="7" eb="10">
      <t>ケイサンシキ</t>
    </rPh>
    <rPh sb="10" eb="12">
      <t>シュウセイ</t>
    </rPh>
    <phoneticPr fontId="6"/>
  </si>
  <si>
    <t>※　施設長を除く</t>
    <rPh sb="2" eb="4">
      <t>シセツ</t>
    </rPh>
    <rPh sb="4" eb="5">
      <t>チョウ</t>
    </rPh>
    <rPh sb="6" eb="7">
      <t>ノゾ</t>
    </rPh>
    <phoneticPr fontId="6"/>
  </si>
  <si>
    <t>※　常勤以外の保育従事者の常勤換算方法は「特定教育・保育等に要する費用の額の算定に
　関する基準等の制定に伴う実施上の留意事項について」（平成28年8月23日付内閣府子ど
　も・子育て本部統括官、文部科学省初等中等教育局長、厚生労働省雇用均等・児童家庭局長通知）
（以下「留意事項通知」という。）第４を参照下さい。</t>
    <rPh sb="2" eb="6">
      <t>ジョウキンイガイ</t>
    </rPh>
    <rPh sb="7" eb="9">
      <t>ホイク</t>
    </rPh>
    <rPh sb="9" eb="12">
      <t>ジュウジシャ</t>
    </rPh>
    <rPh sb="13" eb="15">
      <t>ジョウキン</t>
    </rPh>
    <rPh sb="15" eb="17">
      <t>カンサン</t>
    </rPh>
    <rPh sb="17" eb="19">
      <t>ホウホウ</t>
    </rPh>
    <rPh sb="21" eb="23">
      <t>トクテイ</t>
    </rPh>
    <rPh sb="23" eb="25">
      <t>キョウイク</t>
    </rPh>
    <rPh sb="26" eb="28">
      <t>ホイク</t>
    </rPh>
    <rPh sb="28" eb="29">
      <t>トウ</t>
    </rPh>
    <rPh sb="30" eb="31">
      <t>ヨウ</t>
    </rPh>
    <rPh sb="33" eb="35">
      <t>ヒヨウ</t>
    </rPh>
    <rPh sb="36" eb="37">
      <t>ガク</t>
    </rPh>
    <rPh sb="38" eb="40">
      <t>サンテイ</t>
    </rPh>
    <rPh sb="43" eb="44">
      <t>カン</t>
    </rPh>
    <rPh sb="46" eb="48">
      <t>キジュン</t>
    </rPh>
    <rPh sb="48" eb="49">
      <t>トウ</t>
    </rPh>
    <rPh sb="50" eb="52">
      <t>セイテイ</t>
    </rPh>
    <rPh sb="53" eb="54">
      <t>トモナ</t>
    </rPh>
    <rPh sb="55" eb="58">
      <t>ジッシジョウ</t>
    </rPh>
    <rPh sb="59" eb="61">
      <t>リュウイ</t>
    </rPh>
    <rPh sb="61" eb="63">
      <t>ジコウ</t>
    </rPh>
    <rPh sb="69" eb="71">
      <t>ヘイセイ</t>
    </rPh>
    <rPh sb="73" eb="74">
      <t>ネン</t>
    </rPh>
    <rPh sb="75" eb="76">
      <t>ガツ</t>
    </rPh>
    <rPh sb="78" eb="79">
      <t>ニチ</t>
    </rPh>
    <rPh sb="79" eb="80">
      <t>ヅケ</t>
    </rPh>
    <rPh sb="80" eb="83">
      <t>ナイカクフ</t>
    </rPh>
    <rPh sb="83" eb="84">
      <t>コ</t>
    </rPh>
    <rPh sb="89" eb="91">
      <t>コソダ</t>
    </rPh>
    <rPh sb="92" eb="94">
      <t>ホンブ</t>
    </rPh>
    <rPh sb="94" eb="97">
      <t>トウカツカン</t>
    </rPh>
    <rPh sb="98" eb="100">
      <t>モンブ</t>
    </rPh>
    <rPh sb="100" eb="103">
      <t>カガクショウ</t>
    </rPh>
    <rPh sb="103" eb="105">
      <t>ショトウ</t>
    </rPh>
    <rPh sb="105" eb="107">
      <t>チュウトウ</t>
    </rPh>
    <rPh sb="107" eb="110">
      <t>キョウイクキョク</t>
    </rPh>
    <rPh sb="110" eb="111">
      <t>チョウ</t>
    </rPh>
    <rPh sb="112" eb="114">
      <t>コウセイ</t>
    </rPh>
    <rPh sb="114" eb="117">
      <t>ロウドウショウ</t>
    </rPh>
    <rPh sb="128" eb="130">
      <t>ツウチ</t>
    </rPh>
    <rPh sb="133" eb="135">
      <t>イカ</t>
    </rPh>
    <rPh sb="136" eb="138">
      <t>リュウイ</t>
    </rPh>
    <rPh sb="138" eb="140">
      <t>ジコウ</t>
    </rPh>
    <rPh sb="140" eb="142">
      <t>ツウチ</t>
    </rPh>
    <rPh sb="153" eb="154">
      <t>クダ</t>
    </rPh>
    <phoneticPr fontId="6"/>
  </si>
  <si>
    <t>Ver.3.7.0 をリリース（令和４年度用）</t>
    <rPh sb="16" eb="18">
      <t>レイワ</t>
    </rPh>
    <rPh sb="19" eb="21">
      <t>ネンド</t>
    </rPh>
    <rPh sb="21" eb="22">
      <t>ヨウ</t>
    </rPh>
    <phoneticPr fontId="6"/>
  </si>
  <si>
    <t>令和４年度（当初）</t>
    <rPh sb="0" eb="2">
      <t>レイワ</t>
    </rPh>
    <rPh sb="3" eb="5">
      <t>ネンド</t>
    </rPh>
    <rPh sb="4" eb="5">
      <t>ガンネン</t>
    </rPh>
    <rPh sb="6" eb="8">
      <t>トウショ</t>
    </rPh>
    <phoneticPr fontId="6"/>
  </si>
  <si>
    <t>2022.6.24</t>
    <phoneticPr fontId="6"/>
  </si>
  <si>
    <t>Ver.3.7.1 入力シートに算定に不要な情報が表示されていたため修正</t>
    <rPh sb="10" eb="12">
      <t>ニュウリョク</t>
    </rPh>
    <rPh sb="16" eb="18">
      <t>サンテイ</t>
    </rPh>
    <rPh sb="19" eb="21">
      <t>フヨウ</t>
    </rPh>
    <rPh sb="22" eb="24">
      <t>ジョウホウ</t>
    </rPh>
    <rPh sb="25" eb="27">
      <t>ヒョウジ</t>
    </rPh>
    <rPh sb="34" eb="36">
      <t>シュウセイ</t>
    </rPh>
    <phoneticPr fontId="6"/>
  </si>
  <si>
    <t>2022.9.12</t>
    <phoneticPr fontId="6"/>
  </si>
  <si>
    <t>　（２）処遇改善等加算Ⅲ</t>
    <rPh sb="4" eb="6">
      <t>ショグウ</t>
    </rPh>
    <rPh sb="6" eb="8">
      <t>カイゼン</t>
    </rPh>
    <rPh sb="8" eb="9">
      <t>トウ</t>
    </rPh>
    <rPh sb="9" eb="11">
      <t>カサン</t>
    </rPh>
    <phoneticPr fontId="6"/>
  </si>
  <si>
    <t>処遇改善等加算Ⅲ</t>
    <rPh sb="0" eb="2">
      <t>ショグウ</t>
    </rPh>
    <rPh sb="2" eb="4">
      <t>カイゼン</t>
    </rPh>
    <rPh sb="4" eb="5">
      <t>トウ</t>
    </rPh>
    <rPh sb="5" eb="7">
      <t>カサン</t>
    </rPh>
    <phoneticPr fontId="6"/>
  </si>
  <si>
    <t>処遇改善等加算Ⅲ</t>
    <rPh sb="0" eb="7">
      <t>ショグウカイゼントウカサン</t>
    </rPh>
    <phoneticPr fontId="6"/>
  </si>
  <si>
    <t>処遇改善等加算Ⅲに係る別に定める額　保育所（保育認定）</t>
    <rPh sb="0" eb="2">
      <t>ショグウ</t>
    </rPh>
    <rPh sb="2" eb="4">
      <t>カイゼン</t>
    </rPh>
    <rPh sb="4" eb="5">
      <t>トウ</t>
    </rPh>
    <rPh sb="5" eb="7">
      <t>カサン</t>
    </rPh>
    <rPh sb="9" eb="10">
      <t>カカ</t>
    </rPh>
    <rPh sb="11" eb="12">
      <t>ベツ</t>
    </rPh>
    <rPh sb="13" eb="14">
      <t>サダ</t>
    </rPh>
    <rPh sb="16" eb="17">
      <t>ガク</t>
    </rPh>
    <rPh sb="18" eb="20">
      <t>ホイク</t>
    </rPh>
    <rPh sb="20" eb="21">
      <t>ジョ</t>
    </rPh>
    <rPh sb="22" eb="24">
      <t>ホイク</t>
    </rPh>
    <rPh sb="24" eb="26">
      <t>ニンテイ</t>
    </rPh>
    <phoneticPr fontId="6"/>
  </si>
  <si>
    <t>処遇改善等加算Ⅲ</t>
    <rPh sb="0" eb="2">
      <t>ショグウ</t>
    </rPh>
    <rPh sb="2" eb="4">
      <t>カイゼン</t>
    </rPh>
    <rPh sb="4" eb="5">
      <t>トウ</t>
    </rPh>
    <rPh sb="5" eb="7">
      <t>カサン</t>
    </rPh>
    <phoneticPr fontId="18"/>
  </si>
  <si>
    <t>20人</t>
    <rPh sb="2" eb="3">
      <t>ニン</t>
    </rPh>
    <phoneticPr fontId="7"/>
  </si>
  <si>
    <t>21人から
30人まで</t>
    <rPh sb="2" eb="3">
      <t>ニン</t>
    </rPh>
    <rPh sb="8" eb="9">
      <t>ニン</t>
    </rPh>
    <phoneticPr fontId="7"/>
  </si>
  <si>
    <t>31人から
40人まで</t>
    <rPh sb="2" eb="3">
      <t>ニン</t>
    </rPh>
    <rPh sb="8" eb="9">
      <t>ニン</t>
    </rPh>
    <phoneticPr fontId="7"/>
  </si>
  <si>
    <t>41人から
50人まで</t>
    <rPh sb="2" eb="3">
      <t>ニン</t>
    </rPh>
    <rPh sb="8" eb="9">
      <t>ニン</t>
    </rPh>
    <phoneticPr fontId="7"/>
  </si>
  <si>
    <t>51人から
60人まで</t>
    <rPh sb="2" eb="3">
      <t>ニン</t>
    </rPh>
    <rPh sb="8" eb="9">
      <t>ニン</t>
    </rPh>
    <phoneticPr fontId="7"/>
  </si>
  <si>
    <t>61人から
70人まで</t>
    <rPh sb="2" eb="3">
      <t>ニン</t>
    </rPh>
    <rPh sb="8" eb="9">
      <t>ニン</t>
    </rPh>
    <phoneticPr fontId="7"/>
  </si>
  <si>
    <t>71人から
80人まで</t>
    <rPh sb="2" eb="3">
      <t>ニン</t>
    </rPh>
    <rPh sb="8" eb="9">
      <t>ニン</t>
    </rPh>
    <phoneticPr fontId="7"/>
  </si>
  <si>
    <t>81人から
90人まで</t>
    <rPh sb="2" eb="3">
      <t>ニン</t>
    </rPh>
    <rPh sb="8" eb="9">
      <t>ニン</t>
    </rPh>
    <phoneticPr fontId="7"/>
  </si>
  <si>
    <t>91人から
100人まで</t>
    <rPh sb="2" eb="3">
      <t>ニン</t>
    </rPh>
    <rPh sb="9" eb="10">
      <t>ニン</t>
    </rPh>
    <phoneticPr fontId="7"/>
  </si>
  <si>
    <t>101人から
110人まで</t>
    <rPh sb="3" eb="4">
      <t>ニン</t>
    </rPh>
    <rPh sb="10" eb="11">
      <t>ニン</t>
    </rPh>
    <phoneticPr fontId="7"/>
  </si>
  <si>
    <t>111人から
120人まで</t>
    <rPh sb="3" eb="4">
      <t>ニン</t>
    </rPh>
    <rPh sb="10" eb="11">
      <t>ニン</t>
    </rPh>
    <phoneticPr fontId="7"/>
  </si>
  <si>
    <t>121人から
130人まで</t>
    <rPh sb="3" eb="4">
      <t>ニン</t>
    </rPh>
    <rPh sb="10" eb="11">
      <t>ニン</t>
    </rPh>
    <phoneticPr fontId="7"/>
  </si>
  <si>
    <t>131人から
140人まで</t>
    <rPh sb="3" eb="4">
      <t>ニン</t>
    </rPh>
    <rPh sb="10" eb="11">
      <t>ニン</t>
    </rPh>
    <phoneticPr fontId="7"/>
  </si>
  <si>
    <t>141人から
150人まで</t>
    <rPh sb="3" eb="4">
      <t>ニン</t>
    </rPh>
    <rPh sb="10" eb="11">
      <t>ニン</t>
    </rPh>
    <phoneticPr fontId="7"/>
  </si>
  <si>
    <t>151人から
160人まで</t>
    <rPh sb="3" eb="4">
      <t>ニン</t>
    </rPh>
    <rPh sb="10" eb="11">
      <t>ニン</t>
    </rPh>
    <phoneticPr fontId="7"/>
  </si>
  <si>
    <t>161人から
170人まで</t>
    <rPh sb="3" eb="4">
      <t>ニン</t>
    </rPh>
    <rPh sb="10" eb="11">
      <t>ニン</t>
    </rPh>
    <phoneticPr fontId="7"/>
  </si>
  <si>
    <t>171人以上</t>
    <rPh sb="3" eb="4">
      <t>ニン</t>
    </rPh>
    <rPh sb="4" eb="6">
      <t>イジョウ</t>
    </rPh>
    <phoneticPr fontId="7"/>
  </si>
  <si>
    <t>'保育単価表③'!C</t>
    <phoneticPr fontId="6"/>
  </si>
  <si>
    <t>本園</t>
    <rPh sb="0" eb="1">
      <t>ホン</t>
    </rPh>
    <rPh sb="1" eb="2">
      <t>エン</t>
    </rPh>
    <phoneticPr fontId="6"/>
  </si>
  <si>
    <t>分園</t>
    <rPh sb="0" eb="2">
      <t>ブンエン</t>
    </rPh>
    <phoneticPr fontId="6"/>
  </si>
  <si>
    <t>○処遇改善等加算Ⅲ（分園）</t>
    <rPh sb="1" eb="3">
      <t>ショグウ</t>
    </rPh>
    <rPh sb="3" eb="5">
      <t>カイゼン</t>
    </rPh>
    <rPh sb="5" eb="6">
      <t>トウ</t>
    </rPh>
    <rPh sb="6" eb="8">
      <t>カサン</t>
    </rPh>
    <rPh sb="10" eb="12">
      <t>ブンエン</t>
    </rPh>
    <phoneticPr fontId="6"/>
  </si>
  <si>
    <t>○処遇改善等加算Ⅲ（本園）</t>
    <rPh sb="1" eb="3">
      <t>ショグウ</t>
    </rPh>
    <rPh sb="3" eb="5">
      <t>カイゼン</t>
    </rPh>
    <rPh sb="5" eb="6">
      <t>トウ</t>
    </rPh>
    <rPh sb="6" eb="8">
      <t>カサン</t>
    </rPh>
    <rPh sb="10" eb="11">
      <t>ホン</t>
    </rPh>
    <rPh sb="11" eb="12">
      <t>エン</t>
    </rPh>
    <phoneticPr fontId="6"/>
  </si>
  <si>
    <t>Ｖｅｒ．３．７．２（令和４年１０月１日時点版）</t>
    <rPh sb="10" eb="12">
      <t>レイワ</t>
    </rPh>
    <phoneticPr fontId="6"/>
  </si>
  <si>
    <t>2022.10.1</t>
    <phoneticPr fontId="6"/>
  </si>
  <si>
    <t>Ver.3.7.2 処遇改善等加算Ⅲに対応</t>
    <rPh sb="10" eb="12">
      <t>ショグウ</t>
    </rPh>
    <rPh sb="12" eb="14">
      <t>カイゼン</t>
    </rPh>
    <rPh sb="14" eb="15">
      <t>トウ</t>
    </rPh>
    <rPh sb="15" eb="17">
      <t>カサン</t>
    </rPh>
    <rPh sb="19" eb="21">
      <t>タイオウ</t>
    </rPh>
    <phoneticPr fontId="6"/>
  </si>
  <si>
    <t>㉓</t>
    <phoneticPr fontId="6"/>
  </si>
  <si>
    <t>別に定める額</t>
    <rPh sb="0" eb="1">
      <t>ベツ</t>
    </rPh>
    <rPh sb="2" eb="3">
      <t>サダ</t>
    </rPh>
    <rPh sb="5" eb="6">
      <t>ガク</t>
    </rPh>
    <phoneticPr fontId="7"/>
  </si>
  <si>
    <t>平均年齢別利用子ども数</t>
    <rPh sb="0" eb="2">
      <t>ヘイキン</t>
    </rPh>
    <rPh sb="2" eb="4">
      <t>ネンレイ</t>
    </rPh>
    <rPh sb="4" eb="5">
      <t>ベツ</t>
    </rPh>
    <rPh sb="5" eb="7">
      <t>リヨウ</t>
    </rPh>
    <rPh sb="7" eb="8">
      <t>コ</t>
    </rPh>
    <rPh sb="10" eb="11">
      <t>スウ</t>
    </rPh>
    <phoneticPr fontId="7"/>
  </si>
  <si>
    <t>※１　各月初日の利用子どもの単価に加算
※２　平均年齢別利用子ども数については、別に定める</t>
    <phoneticPr fontId="7"/>
  </si>
  <si>
    <t>㉙</t>
    <phoneticPr fontId="7"/>
  </si>
  <si>
    <t>㉛</t>
    <phoneticPr fontId="7"/>
  </si>
  <si>
    <t>４歳以上児</t>
    <phoneticPr fontId="6"/>
  </si>
  <si>
    <t>　処遇改善等加算Ⅲを適用する場合は「あり」を選択し、平均年齢別利用子ども数を入力</t>
    <rPh sb="1" eb="3">
      <t>ショグウ</t>
    </rPh>
    <rPh sb="3" eb="5">
      <t>カイゼン</t>
    </rPh>
    <rPh sb="5" eb="6">
      <t>トウ</t>
    </rPh>
    <rPh sb="6" eb="8">
      <t>カサン</t>
    </rPh>
    <rPh sb="10" eb="12">
      <t>テキヨウ</t>
    </rPh>
    <rPh sb="14" eb="16">
      <t>バアイ</t>
    </rPh>
    <rPh sb="22" eb="24">
      <t>センタク</t>
    </rPh>
    <rPh sb="26" eb="28">
      <t>ヘイキン</t>
    </rPh>
    <rPh sb="28" eb="30">
      <t>ネンレイ</t>
    </rPh>
    <rPh sb="30" eb="31">
      <t>ベツ</t>
    </rPh>
    <phoneticPr fontId="6"/>
  </si>
  <si>
    <t>年齢</t>
    <rPh sb="0" eb="2">
      <t>ネンレイ</t>
    </rPh>
    <phoneticPr fontId="6"/>
  </si>
  <si>
    <t>本園</t>
    <rPh sb="0" eb="1">
      <t>ホン</t>
    </rPh>
    <rPh sb="1" eb="2">
      <t>エン</t>
    </rPh>
    <phoneticPr fontId="6"/>
  </si>
  <si>
    <t>分園</t>
    <rPh sb="0" eb="2">
      <t>ブンエン</t>
    </rPh>
    <phoneticPr fontId="6"/>
  </si>
  <si>
    <t>←上行で「あり」を選択した場合に、</t>
    <phoneticPr fontId="6"/>
  </si>
  <si>
    <t>平均年齢別利用子ども数を入力してください。</t>
    <rPh sb="12" eb="14">
      <t>ニュウリョク</t>
    </rPh>
    <phoneticPr fontId="6"/>
  </si>
  <si>
    <t>（分園がない場合は本園のみ入力）</t>
    <phoneticPr fontId="6"/>
  </si>
  <si>
    <t>平均年齢別子ども数</t>
    <rPh sb="0" eb="2">
      <t>ヘイキン</t>
    </rPh>
    <rPh sb="2" eb="4">
      <t>ネンレイ</t>
    </rPh>
    <rPh sb="4" eb="5">
      <t>ベツ</t>
    </rPh>
    <rPh sb="5" eb="6">
      <t>コ</t>
    </rPh>
    <rPh sb="8" eb="9">
      <t>スウ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</si>
</sst>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Red]&quot;¥&quot;\-#,##0"/>
    <numFmt numFmtId="176" formatCode="#,##0;&quot;▲ &quot;#,##0"/>
    <numFmt numFmtId="177" formatCode="#,##0&quot;円&quot;"/>
    <numFmt numFmtId="178" formatCode="#,##0&quot;人&quot;"/>
    <numFmt numFmtId="179" formatCode="\(#,##0\)"/>
    <numFmt numFmtId="180" formatCode="#,##0\×&quot;加&quot;&quot;算&quot;&quot;率&quot;"/>
    <numFmt numFmtId="181" formatCode="\(#,##0\×&quot;加&quot;&quot;算&quot;&quot;率&quot;\)"/>
    <numFmt numFmtId="182" formatCode="#,##0&quot;%&quot;"/>
    <numFmt numFmtId="183" formatCode="#,##0&quot;円/人&quot;"/>
    <numFmt numFmtId="184" formatCode="&quot;×&quot;#\ ?/100"/>
    <numFmt numFmtId="185" formatCode="#,##0&quot;×加算率&quot;"/>
    <numFmt numFmtId="186" formatCode="#,##0&quot;÷３月初日の利用子ども数&quot;"/>
    <numFmt numFmtId="187" formatCode="#,##0&quot;（限度額）÷３月初日の利用子ども数&quot;"/>
    <numFmt numFmtId="188" formatCode="#,##0\×&quot;加&quot;&quot;算&quot;&quot;数&quot;"/>
    <numFmt numFmtId="189" formatCode="#,##0%;&quot;▲ &quot;#,##0%"/>
    <numFmt numFmtId="190" formatCode="#,##0.0&quot;人&quot;"/>
  </numFmts>
  <fonts count="37">
    <font>
      <sz val="11"/>
      <name val="明朝"/>
      <family val="3"/>
      <charset val="128"/>
    </font>
    <font>
      <sz val="11"/>
      <color theme="1"/>
      <name val="ＭＳ Ｐゴシック"/>
      <family val="2"/>
      <charset val="128"/>
      <scheme val="minor"/>
    </font>
    <font>
      <sz val="11"/>
      <color indexed="8"/>
      <name val="ＭＳ Ｐゴシック"/>
      <family val="3"/>
      <charset val="128"/>
    </font>
    <font>
      <sz val="11"/>
      <name val="明朝"/>
      <family val="3"/>
      <charset val="128"/>
    </font>
    <font>
      <sz val="12"/>
      <name val="明朝"/>
      <family val="3"/>
      <charset val="128"/>
    </font>
    <font>
      <sz val="11"/>
      <name val="HGｺﾞｼｯｸM"/>
      <family val="3"/>
      <charset val="128"/>
    </font>
    <font>
      <sz val="6"/>
      <name val="明朝"/>
      <family val="3"/>
      <charset val="128"/>
    </font>
    <font>
      <sz val="6"/>
      <name val="ＭＳ Ｐゴシック"/>
      <family val="3"/>
      <charset val="128"/>
    </font>
    <font>
      <sz val="11"/>
      <name val="ＭＳ Ｐゴシック"/>
      <family val="3"/>
      <charset val="128"/>
    </font>
    <font>
      <sz val="11"/>
      <name val="明朝"/>
      <family val="3"/>
      <charset val="128"/>
    </font>
    <font>
      <sz val="10"/>
      <name val="HGｺﾞｼｯｸM"/>
      <family val="3"/>
      <charset val="128"/>
    </font>
    <font>
      <sz val="8"/>
      <name val="HGｺﾞｼｯｸM"/>
      <family val="3"/>
      <charset val="128"/>
    </font>
    <font>
      <sz val="11"/>
      <name val="明朝"/>
      <family val="3"/>
      <charset val="128"/>
    </font>
    <font>
      <b/>
      <sz val="16"/>
      <name val="HGｺﾞｼｯｸM"/>
      <family val="3"/>
      <charset val="128"/>
    </font>
    <font>
      <sz val="11"/>
      <color theme="1"/>
      <name val="ＭＳ Ｐゴシック"/>
      <family val="3"/>
      <charset val="128"/>
      <scheme val="minor"/>
    </font>
    <font>
      <sz val="11"/>
      <color theme="1"/>
      <name val="HGｺﾞｼｯｸM"/>
      <family val="3"/>
      <charset val="128"/>
    </font>
    <font>
      <sz val="11"/>
      <name val="ＭＳ Ｐゴシック"/>
      <family val="3"/>
      <charset val="128"/>
      <scheme val="minor"/>
    </font>
    <font>
      <sz val="8"/>
      <color theme="1"/>
      <name val="HGｺﾞｼｯｸM"/>
      <family val="3"/>
      <charset val="128"/>
    </font>
    <font>
      <sz val="6"/>
      <name val="ＭＳ Ｐゴシック"/>
      <family val="2"/>
      <charset val="128"/>
      <scheme val="minor"/>
    </font>
    <font>
      <sz val="9"/>
      <name val="HGｺﾞｼｯｸM"/>
      <family val="3"/>
      <charset val="128"/>
    </font>
    <font>
      <sz val="11"/>
      <color rgb="FFFF0000"/>
      <name val="ＭＳ Ｐゴシック"/>
      <family val="3"/>
      <charset val="128"/>
      <scheme val="minor"/>
    </font>
    <font>
      <sz val="11"/>
      <color rgb="FFFF0000"/>
      <name val="ＭＳ Ｐゴシック"/>
      <family val="3"/>
      <charset val="128"/>
    </font>
    <font>
      <sz val="6"/>
      <name val="HGｺﾞｼｯｸM"/>
      <family val="3"/>
      <charset val="128"/>
    </font>
    <font>
      <b/>
      <sz val="11"/>
      <name val="HGｺﾞｼｯｸM"/>
      <family val="3"/>
      <charset val="128"/>
    </font>
    <font>
      <strike/>
      <sz val="11"/>
      <name val="HGｺﾞｼｯｸM"/>
      <family val="3"/>
      <charset val="128"/>
    </font>
    <font>
      <sz val="11"/>
      <name val="Verdana"/>
      <family val="2"/>
    </font>
    <font>
      <b/>
      <sz val="16"/>
      <name val="ＤＨＰ特太ゴシック体"/>
      <family val="3"/>
      <charset val="128"/>
    </font>
    <font>
      <b/>
      <sz val="11"/>
      <name val="ＤＦ特太ゴシック体"/>
      <family val="3"/>
      <charset val="128"/>
    </font>
    <font>
      <vertAlign val="superscript"/>
      <sz val="11"/>
      <name val="HGｺﾞｼｯｸM"/>
      <family val="3"/>
      <charset val="128"/>
    </font>
    <font>
      <b/>
      <sz val="14"/>
      <name val="ＤＨＰ特太ゴシック体"/>
      <family val="3"/>
      <charset val="128"/>
    </font>
    <font>
      <sz val="14"/>
      <name val="ＤＨＰ特太ゴシック体"/>
      <family val="3"/>
      <charset val="128"/>
    </font>
    <font>
      <sz val="18"/>
      <name val="ＤＨＰ特太ゴシック体"/>
      <family val="3"/>
      <charset val="128"/>
    </font>
    <font>
      <sz val="11"/>
      <name val="ＤＨＰ特太ゴシック体"/>
      <family val="3"/>
      <charset val="128"/>
    </font>
    <font>
      <sz val="14"/>
      <color rgb="FFFF0000"/>
      <name val="ＤＨＰ特太ゴシック体"/>
      <family val="3"/>
      <charset val="128"/>
    </font>
    <font>
      <sz val="12"/>
      <name val="HGｺﾞｼｯｸM"/>
      <family val="3"/>
      <charset val="128"/>
    </font>
    <font>
      <sz val="12"/>
      <color theme="1"/>
      <name val="HGｺﾞｼｯｸM"/>
      <family val="3"/>
      <charset val="128"/>
    </font>
    <font>
      <sz val="10.5"/>
      <name val="HGｺﾞｼｯｸM"/>
      <family val="3"/>
      <charset val="128"/>
    </font>
  </fonts>
  <fills count="12">
    <fill>
      <patternFill patternType="none"/>
    </fill>
    <fill>
      <patternFill patternType="gray125"/>
    </fill>
    <fill>
      <patternFill patternType="solid">
        <fgColor rgb="FFFF99FF"/>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F99CC"/>
        <bgColor indexed="64"/>
      </patternFill>
    </fill>
    <fill>
      <patternFill patternType="solid">
        <fgColor theme="0" tint="-0.499984740745262"/>
        <bgColor indexed="64"/>
      </patternFill>
    </fill>
  </fills>
  <borders count="20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style="thin">
        <color indexed="64"/>
      </top>
      <bottom style="thin">
        <color indexed="64"/>
      </bottom>
      <diagonal/>
    </border>
    <border>
      <left style="thin">
        <color indexed="64"/>
      </left>
      <right/>
      <top style="hair">
        <color indexed="64"/>
      </top>
      <bottom/>
      <diagonal/>
    </border>
    <border>
      <left style="thick">
        <color rgb="FF0000FF"/>
      </left>
      <right/>
      <top/>
      <bottom/>
      <diagonal/>
    </border>
    <border>
      <left/>
      <right style="thick">
        <color rgb="FF0000FF"/>
      </right>
      <top/>
      <bottom/>
      <diagonal/>
    </border>
    <border>
      <left style="medium">
        <color theme="1"/>
      </left>
      <right/>
      <top/>
      <bottom/>
      <diagonal/>
    </border>
    <border>
      <left style="thick">
        <color rgb="FFFF0000"/>
      </left>
      <right style="thick">
        <color rgb="FFFF0000"/>
      </right>
      <top style="thick">
        <color rgb="FFFF0000"/>
      </top>
      <bottom/>
      <diagonal/>
    </border>
    <border>
      <left style="thick">
        <color rgb="FF0000FF"/>
      </left>
      <right style="thick">
        <color rgb="FF0000FF"/>
      </right>
      <top style="thick">
        <color rgb="FF0000FF"/>
      </top>
      <bottom/>
      <diagonal/>
    </border>
    <border>
      <left style="thick">
        <color rgb="FF0000FF"/>
      </left>
      <right style="thick">
        <color rgb="FF0000FF"/>
      </right>
      <top style="thin">
        <color indexed="64"/>
      </top>
      <bottom/>
      <diagonal/>
    </border>
    <border>
      <left style="thin">
        <color indexed="64"/>
      </left>
      <right style="thin">
        <color indexed="64"/>
      </right>
      <top style="thick">
        <color rgb="FF0000FF"/>
      </top>
      <bottom style="thick">
        <color rgb="FF0000FF"/>
      </bottom>
      <diagonal/>
    </border>
    <border>
      <left style="thick">
        <color rgb="FF0000FF"/>
      </left>
      <right/>
      <top style="thin">
        <color indexed="64"/>
      </top>
      <bottom/>
      <diagonal/>
    </border>
    <border>
      <left style="thick">
        <color rgb="FF0000FF"/>
      </left>
      <right style="thick">
        <color rgb="FF0000FF"/>
      </right>
      <top style="thick">
        <color rgb="FF0000FF"/>
      </top>
      <bottom style="thin">
        <color indexed="64"/>
      </bottom>
      <diagonal/>
    </border>
    <border>
      <left style="thick">
        <color rgb="FF0000FF"/>
      </left>
      <right style="thick">
        <color rgb="FF0000FF"/>
      </right>
      <top style="thin">
        <color indexed="64"/>
      </top>
      <bottom style="thin">
        <color indexed="64"/>
      </bottom>
      <diagonal/>
    </border>
    <border>
      <left style="thick">
        <color rgb="FF0000FF"/>
      </left>
      <right style="thick">
        <color rgb="FF0000FF"/>
      </right>
      <top style="thin">
        <color indexed="64"/>
      </top>
      <bottom style="thick">
        <color rgb="FF0000FF"/>
      </bottom>
      <diagonal/>
    </border>
    <border>
      <left style="thin">
        <color indexed="64"/>
      </left>
      <right style="thick">
        <color rgb="FF0000FF"/>
      </right>
      <top style="thin">
        <color indexed="64"/>
      </top>
      <bottom style="thin">
        <color indexed="64"/>
      </bottom>
      <diagonal/>
    </border>
    <border>
      <left style="thick">
        <color rgb="FF0000FF"/>
      </left>
      <right style="thick">
        <color rgb="FF0000FF"/>
      </right>
      <top style="thick">
        <color rgb="FF0000FF"/>
      </top>
      <bottom style="thick">
        <color rgb="FF0000FF"/>
      </bottom>
      <diagonal/>
    </border>
    <border>
      <left style="thick">
        <color rgb="FF0000FF"/>
      </left>
      <right/>
      <top/>
      <bottom style="thin">
        <color indexed="64"/>
      </bottom>
      <diagonal/>
    </border>
    <border>
      <left style="thin">
        <color indexed="64"/>
      </left>
      <right style="thin">
        <color indexed="64"/>
      </right>
      <top style="thin">
        <color indexed="64"/>
      </top>
      <bottom style="thick">
        <color rgb="FFFF0000"/>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bottom/>
      <diagonal/>
    </border>
    <border>
      <left/>
      <right/>
      <top/>
      <bottom style="thick">
        <color rgb="FFFF0000"/>
      </bottom>
      <diagonal/>
    </border>
    <border>
      <left style="thick">
        <color rgb="FFFF0000"/>
      </left>
      <right style="thick">
        <color rgb="FFFF0000"/>
      </right>
      <top/>
      <bottom style="thin">
        <color indexed="64"/>
      </bottom>
      <diagonal/>
    </border>
    <border>
      <left style="thick">
        <color rgb="FF0000FF"/>
      </left>
      <right style="thick">
        <color rgb="FF0000FF"/>
      </right>
      <top/>
      <bottom style="thick">
        <color rgb="FF0000FF"/>
      </bottom>
      <diagonal/>
    </border>
    <border>
      <left style="thin">
        <color indexed="64"/>
      </left>
      <right style="thin">
        <color indexed="64"/>
      </right>
      <top style="thick">
        <color rgb="FF0000FF"/>
      </top>
      <bottom style="thin">
        <color indexed="64"/>
      </bottom>
      <diagonal/>
    </border>
    <border>
      <left style="thick">
        <color rgb="FFFF0000"/>
      </left>
      <right style="thick">
        <color rgb="FFFF0000"/>
      </right>
      <top style="thick">
        <color rgb="FFFF0000"/>
      </top>
      <bottom style="thick">
        <color rgb="FFFF0000"/>
      </bottom>
      <diagonal/>
    </border>
    <border>
      <left style="thin">
        <color indexed="64"/>
      </left>
      <right style="thin">
        <color indexed="64"/>
      </right>
      <top style="thin">
        <color indexed="64"/>
      </top>
      <bottom style="thick">
        <color rgb="FF0000FF"/>
      </bottom>
      <diagonal/>
    </border>
    <border>
      <left style="thick">
        <color rgb="FFFF0000"/>
      </left>
      <right style="thick">
        <color rgb="FFFF0000"/>
      </right>
      <top style="thin">
        <color indexed="64"/>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style="thick">
        <color rgb="FFFF0000"/>
      </bottom>
      <diagonal/>
    </border>
    <border>
      <left/>
      <right style="thick">
        <color rgb="FFFF0000"/>
      </right>
      <top/>
      <bottom style="thick">
        <color rgb="FFFF0000"/>
      </bottom>
      <diagonal/>
    </border>
    <border>
      <left style="thick">
        <color rgb="FFFF0000"/>
      </left>
      <right/>
      <top style="medium">
        <color theme="1"/>
      </top>
      <bottom/>
      <diagonal/>
    </border>
    <border>
      <left/>
      <right/>
      <top style="medium">
        <color theme="1"/>
      </top>
      <bottom/>
      <diagonal/>
    </border>
    <border>
      <left style="thick">
        <color rgb="FFFF0000"/>
      </left>
      <right/>
      <top/>
      <bottom style="medium">
        <color theme="1"/>
      </bottom>
      <diagonal/>
    </border>
    <border>
      <left/>
      <right/>
      <top/>
      <bottom style="medium">
        <color theme="1"/>
      </bottom>
      <diagonal/>
    </border>
    <border>
      <left/>
      <right/>
      <top style="thick">
        <color rgb="FF0000FF"/>
      </top>
      <bottom/>
      <diagonal/>
    </border>
    <border>
      <left/>
      <right style="thin">
        <color indexed="64"/>
      </right>
      <top style="thick">
        <color rgb="FF0000FF"/>
      </top>
      <bottom style="thin">
        <color indexed="64"/>
      </bottom>
      <diagonal/>
    </border>
    <border>
      <left style="thin">
        <color indexed="64"/>
      </left>
      <right style="thick">
        <color rgb="FF0000FF"/>
      </right>
      <top style="thick">
        <color rgb="FF0000FF"/>
      </top>
      <bottom style="thin">
        <color indexed="64"/>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right style="thin">
        <color indexed="64"/>
      </right>
      <top style="thin">
        <color indexed="64"/>
      </top>
      <bottom style="thick">
        <color rgb="FF0000FF"/>
      </bottom>
      <diagonal/>
    </border>
    <border>
      <left style="thin">
        <color indexed="64"/>
      </left>
      <right style="thick">
        <color rgb="FF0000FF"/>
      </right>
      <top style="thin">
        <color indexed="64"/>
      </top>
      <bottom style="thick">
        <color rgb="FF0000FF"/>
      </bottom>
      <diagonal/>
    </border>
    <border>
      <left style="thin">
        <color indexed="64"/>
      </left>
      <right/>
      <top style="thin">
        <color indexed="64"/>
      </top>
      <bottom style="thick">
        <color rgb="FF0000FF"/>
      </bottom>
      <diagonal/>
    </border>
    <border>
      <left/>
      <right/>
      <top style="thin">
        <color indexed="64"/>
      </top>
      <bottom style="thick">
        <color rgb="FF0000FF"/>
      </bottom>
      <diagonal/>
    </border>
    <border>
      <left/>
      <right style="thick">
        <color rgb="FF0000FF"/>
      </right>
      <top style="thin">
        <color indexed="64"/>
      </top>
      <bottom style="thick">
        <color rgb="FF0000FF"/>
      </bottom>
      <diagonal/>
    </border>
    <border>
      <left/>
      <right style="thick">
        <color rgb="FF0000FF"/>
      </right>
      <top style="thin">
        <color indexed="64"/>
      </top>
      <bottom style="thin">
        <color indexed="64"/>
      </bottom>
      <diagonal/>
    </border>
    <border>
      <left style="thick">
        <color rgb="FF0000FF"/>
      </left>
      <right/>
      <top style="thick">
        <color rgb="FF0000FF"/>
      </top>
      <bottom style="thin">
        <color indexed="64"/>
      </bottom>
      <diagonal/>
    </border>
    <border>
      <left/>
      <right/>
      <top style="thick">
        <color rgb="FF0000FF"/>
      </top>
      <bottom style="thin">
        <color indexed="64"/>
      </bottom>
      <diagonal/>
    </border>
    <border>
      <left style="thick">
        <color rgb="FF0000FF"/>
      </left>
      <right/>
      <top style="thin">
        <color indexed="64"/>
      </top>
      <bottom style="thin">
        <color indexed="64"/>
      </bottom>
      <diagonal/>
    </border>
    <border>
      <left style="thick">
        <color rgb="FF0000FF"/>
      </left>
      <right/>
      <top style="thick">
        <color rgb="FF0000FF"/>
      </top>
      <bottom style="thick">
        <color rgb="FF0000FF"/>
      </bottom>
      <diagonal/>
    </border>
    <border>
      <left/>
      <right/>
      <top style="thick">
        <color rgb="FF0000FF"/>
      </top>
      <bottom style="thick">
        <color rgb="FF0000FF"/>
      </bottom>
      <diagonal/>
    </border>
    <border>
      <left/>
      <right style="thick">
        <color rgb="FF0000FF"/>
      </right>
      <top style="thick">
        <color rgb="FF0000FF"/>
      </top>
      <bottom style="thick">
        <color rgb="FF0000FF"/>
      </bottom>
      <diagonal/>
    </border>
    <border>
      <left/>
      <right/>
      <top/>
      <bottom style="thick">
        <color rgb="FF0000FF"/>
      </bottom>
      <diagonal/>
    </border>
    <border>
      <left/>
      <right/>
      <top/>
      <bottom style="double">
        <color theme="1"/>
      </bottom>
      <diagonal/>
    </border>
    <border>
      <left style="medium">
        <color theme="1"/>
      </left>
      <right/>
      <top style="medium">
        <color theme="1"/>
      </top>
      <bottom/>
      <diagonal/>
    </border>
    <border>
      <left/>
      <right style="thin">
        <color theme="1"/>
      </right>
      <top style="medium">
        <color theme="1"/>
      </top>
      <bottom/>
      <diagonal/>
    </border>
    <border>
      <left/>
      <right style="thin">
        <color theme="1"/>
      </right>
      <top/>
      <bottom/>
      <diagonal/>
    </border>
    <border>
      <left style="medium">
        <color theme="1"/>
      </left>
      <right/>
      <top/>
      <bottom style="thick">
        <color rgb="FFFF0000"/>
      </bottom>
      <diagonal/>
    </border>
    <border>
      <left/>
      <right style="thin">
        <color theme="1"/>
      </right>
      <top/>
      <bottom style="thick">
        <color rgb="FFFF0000"/>
      </bottom>
      <diagonal/>
    </border>
    <border>
      <left/>
      <right style="thick">
        <color rgb="FFFF0000"/>
      </right>
      <top/>
      <bottom/>
      <diagonal/>
    </border>
    <border>
      <left style="thick">
        <color rgb="FF0000FF"/>
      </left>
      <right/>
      <top style="thin">
        <color indexed="64"/>
      </top>
      <bottom style="thick">
        <color rgb="FF0000FF"/>
      </bottom>
      <diagonal/>
    </border>
    <border>
      <left style="thin">
        <color indexed="64"/>
      </left>
      <right/>
      <top style="thick">
        <color rgb="FF0000FF"/>
      </top>
      <bottom style="thin">
        <color indexed="64"/>
      </bottom>
      <diagonal/>
    </border>
    <border>
      <left/>
      <right style="thick">
        <color rgb="FF0000FF"/>
      </right>
      <top style="thick">
        <color rgb="FF0000FF"/>
      </top>
      <bottom style="thin">
        <color indexed="64"/>
      </bottom>
      <diagonal/>
    </border>
    <border>
      <left style="thin">
        <color theme="1"/>
      </left>
      <right/>
      <top style="thin">
        <color theme="1"/>
      </top>
      <bottom/>
      <diagonal/>
    </border>
    <border>
      <left/>
      <right/>
      <top style="thin">
        <color theme="1"/>
      </top>
      <bottom/>
      <diagonal/>
    </border>
    <border>
      <left/>
      <right style="medium">
        <color theme="1"/>
      </right>
      <top style="thin">
        <color theme="1"/>
      </top>
      <bottom/>
      <diagonal/>
    </border>
    <border>
      <left style="thin">
        <color theme="1"/>
      </left>
      <right/>
      <top/>
      <bottom style="thick">
        <color rgb="FFFF0000"/>
      </bottom>
      <diagonal/>
    </border>
    <border>
      <left/>
      <right style="medium">
        <color theme="1"/>
      </right>
      <top/>
      <bottom style="thick">
        <color rgb="FFFF0000"/>
      </bottom>
      <diagonal/>
    </border>
    <border>
      <left/>
      <right style="medium">
        <color theme="1"/>
      </right>
      <top style="medium">
        <color theme="1"/>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right/>
      <top style="thin">
        <color theme="1"/>
      </top>
      <bottom style="thin">
        <color theme="1"/>
      </bottom>
      <diagonal/>
    </border>
    <border>
      <left/>
      <right style="medium">
        <color theme="1"/>
      </right>
      <top style="thin">
        <color theme="1"/>
      </top>
      <bottom style="thin">
        <color theme="1"/>
      </bottom>
      <diagonal/>
    </border>
    <border>
      <left style="thin">
        <color theme="1"/>
      </left>
      <right/>
      <top style="thick">
        <color rgb="FFFF0000"/>
      </top>
      <bottom style="medium">
        <color theme="1"/>
      </bottom>
      <diagonal/>
    </border>
    <border>
      <left/>
      <right/>
      <top style="thick">
        <color rgb="FFFF0000"/>
      </top>
      <bottom style="medium">
        <color theme="1"/>
      </bottom>
      <diagonal/>
    </border>
    <border>
      <left/>
      <right style="thin">
        <color theme="1"/>
      </right>
      <top style="thick">
        <color rgb="FFFF0000"/>
      </top>
      <bottom style="medium">
        <color theme="1"/>
      </bottom>
      <diagonal/>
    </border>
    <border>
      <left style="thin">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right style="thin">
        <color theme="1"/>
      </right>
      <top style="thin">
        <color theme="1"/>
      </top>
      <bottom/>
      <diagonal/>
    </border>
    <border>
      <left style="thin">
        <color theme="1"/>
      </left>
      <right/>
      <top/>
      <bottom/>
      <diagonal/>
    </border>
    <border>
      <left style="thin">
        <color theme="1"/>
      </left>
      <right/>
      <top/>
      <bottom style="medium">
        <color theme="1"/>
      </bottom>
      <diagonal/>
    </border>
    <border>
      <left/>
      <right style="thin">
        <color theme="1"/>
      </right>
      <top/>
      <bottom style="medium">
        <color theme="1"/>
      </bottom>
      <diagonal/>
    </border>
    <border>
      <left/>
      <right style="thick">
        <color rgb="FFFF0000"/>
      </right>
      <top style="thick">
        <color rgb="FFFF0000"/>
      </top>
      <bottom style="medium">
        <color theme="1"/>
      </bottom>
      <diagonal/>
    </border>
    <border>
      <left style="thick">
        <color rgb="FFFF0000"/>
      </left>
      <right style="thin">
        <color indexed="64"/>
      </right>
      <top style="thin">
        <color indexed="64"/>
      </top>
      <bottom/>
      <diagonal/>
    </border>
    <border>
      <left style="thin">
        <color indexed="64"/>
      </left>
      <right style="thick">
        <color rgb="FFFF0000"/>
      </right>
      <top style="thin">
        <color indexed="64"/>
      </top>
      <bottom/>
      <diagonal/>
    </border>
    <border>
      <left style="thin">
        <color indexed="64"/>
      </left>
      <right style="thick">
        <color rgb="FFFF0000"/>
      </right>
      <top/>
      <bottom style="thin">
        <color indexed="64"/>
      </bottom>
      <diagonal/>
    </border>
    <border>
      <left style="thick">
        <color rgb="FFFF0000"/>
      </left>
      <right style="thin">
        <color indexed="64"/>
      </right>
      <top/>
      <bottom style="thin">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
      <left/>
      <right/>
      <top style="thin">
        <color indexed="64"/>
      </top>
      <bottom style="hair">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ck">
        <color rgb="FFFF0000"/>
      </left>
      <right style="thick">
        <color rgb="FFFF0000"/>
      </right>
      <top style="thin">
        <color indexed="64"/>
      </top>
      <bottom style="medium">
        <color rgb="FFFF0000"/>
      </bottom>
      <diagonal/>
    </border>
    <border>
      <left style="thin">
        <color indexed="64"/>
      </left>
      <right style="thin">
        <color indexed="64"/>
      </right>
      <top style="medium">
        <color rgb="FFFF0000"/>
      </top>
      <bottom style="medium">
        <color rgb="FFFF0000"/>
      </bottom>
      <diagonal/>
    </border>
    <border>
      <left style="thin">
        <color indexed="64"/>
      </left>
      <right style="thin">
        <color indexed="64"/>
      </right>
      <top style="medium">
        <color rgb="FFFF0000"/>
      </top>
      <bottom/>
      <diagonal/>
    </border>
    <border>
      <left style="thin">
        <color indexed="64"/>
      </left>
      <right/>
      <top/>
      <bottom style="hair">
        <color indexed="64"/>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thin">
        <color indexed="64"/>
      </top>
      <bottom/>
      <diagonal/>
    </border>
    <border>
      <left style="medium">
        <color rgb="FFFF0000"/>
      </left>
      <right style="medium">
        <color rgb="FFFF0000"/>
      </right>
      <top/>
      <bottom style="thin">
        <color indexed="64"/>
      </bottom>
      <diagonal/>
    </border>
    <border>
      <left style="medium">
        <color rgb="FFFF0000"/>
      </left>
      <right style="medium">
        <color rgb="FFFF0000"/>
      </right>
      <top style="thin">
        <color indexed="64"/>
      </top>
      <bottom style="medium">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rgb="FF0000FF"/>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ck">
        <color rgb="FF0000FF"/>
      </right>
      <top style="thin">
        <color indexed="64"/>
      </top>
      <bottom style="medium">
        <color indexed="64"/>
      </bottom>
      <diagonal/>
    </border>
    <border>
      <left style="medium">
        <color auto="1"/>
      </left>
      <right/>
      <top style="medium">
        <color auto="1"/>
      </top>
      <bottom style="medium">
        <color indexed="64"/>
      </bottom>
      <diagonal/>
    </border>
    <border>
      <left/>
      <right/>
      <top style="medium">
        <color auto="1"/>
      </top>
      <bottom style="medium">
        <color indexed="64"/>
      </bottom>
      <diagonal/>
    </border>
    <border>
      <left/>
      <right/>
      <top style="medium">
        <color auto="1"/>
      </top>
      <bottom style="thick">
        <color rgb="FF0000FF"/>
      </bottom>
      <diagonal/>
    </border>
    <border>
      <left/>
      <right style="medium">
        <color auto="1"/>
      </right>
      <top style="medium">
        <color auto="1"/>
      </top>
      <bottom style="thick">
        <color rgb="FF0000FF"/>
      </bottom>
      <diagonal/>
    </border>
    <border>
      <left style="thin">
        <color auto="1"/>
      </left>
      <right/>
      <top style="medium">
        <color auto="1"/>
      </top>
      <bottom style="thick">
        <color rgb="FF0000FF"/>
      </bottom>
      <diagonal/>
    </border>
    <border>
      <left/>
      <right style="thin">
        <color auto="1"/>
      </right>
      <top style="medium">
        <color auto="1"/>
      </top>
      <bottom style="thick">
        <color rgb="FF0000FF"/>
      </bottom>
      <diagonal/>
    </border>
  </borders>
  <cellStyleXfs count="50">
    <xf numFmtId="0" fontId="0" fillId="0" borderId="0"/>
    <xf numFmtId="9" fontId="3" fillId="0" borderId="0" applyFont="0" applyFill="0" applyBorder="0" applyAlignment="0" applyProtection="0">
      <alignment vertical="center"/>
    </xf>
    <xf numFmtId="9" fontId="3" fillId="0" borderId="0" applyFont="0" applyFill="0" applyBorder="0" applyAlignment="0" applyProtection="0"/>
    <xf numFmtId="9" fontId="3" fillId="0" borderId="0" applyFont="0" applyFill="0" applyBorder="0" applyAlignment="0" applyProtection="0">
      <alignment vertical="center"/>
    </xf>
    <xf numFmtId="38" fontId="3" fillId="0" borderId="0" applyFont="0" applyFill="0" applyBorder="0" applyAlignment="0" applyProtection="0">
      <alignment vertical="center"/>
    </xf>
    <xf numFmtId="38" fontId="8" fillId="0" borderId="0" applyFont="0" applyFill="0" applyBorder="0" applyAlignment="0" applyProtection="0"/>
    <xf numFmtId="38" fontId="3" fillId="0" borderId="0" applyFon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38" fontId="8" fillId="0" borderId="0" applyFont="0" applyFill="0" applyBorder="0" applyAlignment="0" applyProtection="0">
      <alignment vertical="center"/>
    </xf>
    <xf numFmtId="38" fontId="9" fillId="0" borderId="0" applyFont="0" applyFill="0" applyBorder="0" applyAlignment="0" applyProtection="0">
      <alignment vertical="center"/>
    </xf>
    <xf numFmtId="38" fontId="3"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2" fillId="0" borderId="0"/>
    <xf numFmtId="0" fontId="3" fillId="0" borderId="0"/>
    <xf numFmtId="0" fontId="4" fillId="0" borderId="0"/>
    <xf numFmtId="0" fontId="4" fillId="0" borderId="0"/>
    <xf numFmtId="0" fontId="3" fillId="0" borderId="0"/>
    <xf numFmtId="0" fontId="8" fillId="0" borderId="0"/>
    <xf numFmtId="0" fontId="4" fillId="0" borderId="0"/>
    <xf numFmtId="0" fontId="8" fillId="0" borderId="0">
      <alignment vertical="center"/>
    </xf>
    <xf numFmtId="0" fontId="14" fillId="0" borderId="0">
      <alignment vertical="center"/>
    </xf>
    <xf numFmtId="0" fontId="9" fillId="0" borderId="0"/>
    <xf numFmtId="0" fontId="3"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cellStyleXfs>
  <cellXfs count="1025">
    <xf numFmtId="0" fontId="0" fillId="0" borderId="0" xfId="0"/>
    <xf numFmtId="0" fontId="5" fillId="0" borderId="0" xfId="27" applyFont="1"/>
    <xf numFmtId="0" fontId="14" fillId="0" borderId="0" xfId="24" applyFont="1" applyFill="1">
      <alignment vertical="center"/>
    </xf>
    <xf numFmtId="0" fontId="5" fillId="0" borderId="0" xfId="0" applyFont="1"/>
    <xf numFmtId="0" fontId="5" fillId="0" borderId="0" xfId="0" applyFont="1" applyFill="1"/>
    <xf numFmtId="0" fontId="5" fillId="0" borderId="0" xfId="0" applyFont="1" applyFill="1" applyAlignment="1"/>
    <xf numFmtId="0" fontId="16" fillId="0" borderId="0" xfId="0" applyFont="1" applyFill="1"/>
    <xf numFmtId="3" fontId="10" fillId="0" borderId="0" xfId="33" applyNumberFormat="1" applyFont="1" applyFill="1" applyAlignment="1">
      <alignment horizontal="left" vertical="center"/>
    </xf>
    <xf numFmtId="3" fontId="11" fillId="0" borderId="0" xfId="33" applyNumberFormat="1" applyFont="1" applyFill="1" applyBorder="1" applyAlignment="1">
      <alignment vertical="center"/>
    </xf>
    <xf numFmtId="176" fontId="11" fillId="0" borderId="28" xfId="33" applyNumberFormat="1" applyFont="1" applyFill="1" applyBorder="1" applyAlignment="1">
      <alignment vertical="center" wrapText="1"/>
    </xf>
    <xf numFmtId="179" fontId="11" fillId="0" borderId="0" xfId="33" applyNumberFormat="1" applyFont="1" applyFill="1" applyBorder="1" applyAlignment="1">
      <alignment horizontal="center" vertical="center" wrapText="1"/>
    </xf>
    <xf numFmtId="0" fontId="10" fillId="0" borderId="0" xfId="33" applyFont="1" applyFill="1" applyBorder="1">
      <alignment vertical="center"/>
    </xf>
    <xf numFmtId="176" fontId="11" fillId="0" borderId="0" xfId="33" applyNumberFormat="1" applyFont="1" applyFill="1" applyBorder="1" applyAlignment="1">
      <alignment vertical="center" wrapText="1"/>
    </xf>
    <xf numFmtId="0" fontId="5" fillId="0" borderId="0" xfId="33" applyFont="1" applyFill="1">
      <alignment vertical="center"/>
    </xf>
    <xf numFmtId="0" fontId="10" fillId="0" borderId="0" xfId="33" applyFont="1" applyFill="1">
      <alignment vertical="center"/>
    </xf>
    <xf numFmtId="3" fontId="11" fillId="0" borderId="18" xfId="33" applyNumberFormat="1" applyFont="1" applyFill="1" applyBorder="1" applyAlignment="1">
      <alignment vertical="center" wrapText="1"/>
    </xf>
    <xf numFmtId="3" fontId="11" fillId="0" borderId="18" xfId="33" applyNumberFormat="1" applyFont="1" applyFill="1" applyBorder="1" applyAlignment="1">
      <alignment vertical="center"/>
    </xf>
    <xf numFmtId="176" fontId="11" fillId="0" borderId="5" xfId="33" applyNumberFormat="1" applyFont="1" applyFill="1" applyBorder="1" applyAlignment="1">
      <alignment horizontal="center" vertical="center" wrapText="1"/>
    </xf>
    <xf numFmtId="0" fontId="5" fillId="0" borderId="0" xfId="33" applyFont="1" applyFill="1" applyBorder="1">
      <alignment vertical="center"/>
    </xf>
    <xf numFmtId="3" fontId="11" fillId="0" borderId="47" xfId="33" applyNumberFormat="1" applyFont="1" applyFill="1" applyBorder="1" applyAlignment="1">
      <alignment horizontal="distributed" vertical="center"/>
    </xf>
    <xf numFmtId="3" fontId="11" fillId="0" borderId="28" xfId="33" applyNumberFormat="1" applyFont="1" applyFill="1" applyBorder="1" applyAlignment="1">
      <alignment horizontal="distributed" vertical="center"/>
    </xf>
    <xf numFmtId="180" fontId="11" fillId="0" borderId="28" xfId="33" applyNumberFormat="1" applyFont="1" applyFill="1" applyBorder="1" applyAlignment="1">
      <alignment vertical="center"/>
    </xf>
    <xf numFmtId="3" fontId="11" fillId="0" borderId="54" xfId="33" applyNumberFormat="1" applyFont="1" applyFill="1" applyBorder="1" applyAlignment="1">
      <alignment horizontal="distributed" vertical="center"/>
    </xf>
    <xf numFmtId="179" fontId="11" fillId="0" borderId="0" xfId="33" applyNumberFormat="1" applyFont="1" applyFill="1" applyBorder="1" applyAlignment="1">
      <alignment vertical="center"/>
    </xf>
    <xf numFmtId="3" fontId="11" fillId="0" borderId="60" xfId="33" applyNumberFormat="1" applyFont="1" applyFill="1" applyBorder="1" applyAlignment="1">
      <alignment horizontal="distributed" vertical="center"/>
    </xf>
    <xf numFmtId="3" fontId="5" fillId="0" borderId="0" xfId="33" applyNumberFormat="1" applyFont="1" applyFill="1" applyBorder="1" applyAlignment="1">
      <alignment vertical="center"/>
    </xf>
    <xf numFmtId="180" fontId="11" fillId="0" borderId="0" xfId="33" applyNumberFormat="1" applyFont="1" applyFill="1" applyBorder="1" applyAlignment="1">
      <alignment vertical="center"/>
    </xf>
    <xf numFmtId="3" fontId="5" fillId="0" borderId="21" xfId="33" applyNumberFormat="1" applyFont="1" applyFill="1" applyBorder="1" applyAlignment="1">
      <alignment vertical="center"/>
    </xf>
    <xf numFmtId="176" fontId="11" fillId="0" borderId="21" xfId="33" applyNumberFormat="1" applyFont="1" applyFill="1" applyBorder="1" applyAlignment="1">
      <alignment horizontal="center" vertical="center" wrapText="1"/>
    </xf>
    <xf numFmtId="3" fontId="5" fillId="0" borderId="0" xfId="33" applyNumberFormat="1" applyFont="1" applyFill="1" applyAlignment="1">
      <alignment vertical="center"/>
    </xf>
    <xf numFmtId="176" fontId="11" fillId="0" borderId="0" xfId="33" applyNumberFormat="1" applyFont="1" applyFill="1" applyAlignment="1">
      <alignment vertical="center"/>
    </xf>
    <xf numFmtId="3" fontId="11" fillId="0" borderId="0" xfId="33" applyNumberFormat="1" applyFont="1" applyFill="1" applyAlignment="1">
      <alignment vertical="center"/>
    </xf>
    <xf numFmtId="179" fontId="11" fillId="0" borderId="0" xfId="33" applyNumberFormat="1" applyFont="1" applyFill="1" applyAlignment="1">
      <alignment horizontal="center" vertical="center"/>
    </xf>
    <xf numFmtId="176" fontId="11" fillId="0" borderId="0" xfId="33" applyNumberFormat="1" applyFont="1" applyFill="1" applyAlignment="1">
      <alignment horizontal="center" vertical="center"/>
    </xf>
    <xf numFmtId="176" fontId="13" fillId="0" borderId="0" xfId="0" applyNumberFormat="1" applyFont="1" applyFill="1" applyBorder="1" applyAlignment="1">
      <alignment vertical="center"/>
    </xf>
    <xf numFmtId="176" fontId="5" fillId="0" borderId="0" xfId="0" applyNumberFormat="1" applyFont="1" applyFill="1" applyBorder="1" applyAlignment="1">
      <alignment vertical="center"/>
    </xf>
    <xf numFmtId="176" fontId="5" fillId="0" borderId="0" xfId="0" applyNumberFormat="1" applyFont="1" applyFill="1" applyAlignment="1">
      <alignment vertical="center"/>
    </xf>
    <xf numFmtId="0" fontId="5" fillId="0" borderId="5" xfId="0" applyFont="1" applyFill="1" applyBorder="1" applyAlignment="1">
      <alignment vertical="center" wrapText="1"/>
    </xf>
    <xf numFmtId="0" fontId="5" fillId="0" borderId="5" xfId="0" applyFont="1" applyFill="1" applyBorder="1" applyAlignment="1">
      <alignment vertical="center"/>
    </xf>
    <xf numFmtId="0" fontId="5" fillId="0" borderId="38" xfId="0" applyFont="1" applyFill="1" applyBorder="1" applyAlignment="1">
      <alignment vertical="center"/>
    </xf>
    <xf numFmtId="0" fontId="5" fillId="0" borderId="0" xfId="0" applyFont="1" applyFill="1" applyBorder="1" applyAlignment="1">
      <alignment vertical="center"/>
    </xf>
    <xf numFmtId="0" fontId="5" fillId="0" borderId="31" xfId="0" applyFont="1" applyFill="1" applyBorder="1" applyAlignment="1">
      <alignment vertical="center"/>
    </xf>
    <xf numFmtId="0" fontId="5" fillId="0" borderId="1" xfId="0" applyFont="1" applyFill="1" applyBorder="1" applyAlignment="1">
      <alignment vertical="center" wrapText="1"/>
    </xf>
    <xf numFmtId="0" fontId="5" fillId="0" borderId="1" xfId="0" quotePrefix="1" applyFont="1" applyFill="1" applyBorder="1" applyAlignment="1">
      <alignment vertical="center" wrapText="1"/>
    </xf>
    <xf numFmtId="0" fontId="5" fillId="0" borderId="0" xfId="0" applyFont="1" applyFill="1" applyAlignment="1">
      <alignment horizontal="center" vertical="center"/>
    </xf>
    <xf numFmtId="0" fontId="5" fillId="0" borderId="0" xfId="0" applyFont="1" applyFill="1" applyAlignment="1">
      <alignment horizontal="distributed" vertical="center"/>
    </xf>
    <xf numFmtId="0" fontId="5" fillId="0" borderId="0" xfId="0" applyFont="1" applyFill="1" applyAlignment="1">
      <alignment horizontal="right" vertical="center"/>
    </xf>
    <xf numFmtId="0" fontId="5" fillId="0" borderId="0" xfId="0" applyFont="1" applyFill="1" applyAlignment="1">
      <alignment vertical="center"/>
    </xf>
    <xf numFmtId="0" fontId="10" fillId="0" borderId="0" xfId="0" applyFont="1" applyFill="1" applyAlignment="1">
      <alignment vertical="center"/>
    </xf>
    <xf numFmtId="0" fontId="5" fillId="0" borderId="0" xfId="0" applyFont="1" applyFill="1" applyBorder="1" applyAlignment="1">
      <alignment vertical="center" wrapText="1"/>
    </xf>
    <xf numFmtId="0" fontId="5" fillId="0" borderId="0" xfId="0" quotePrefix="1" applyFont="1" applyFill="1" applyBorder="1" applyAlignment="1">
      <alignment vertical="center" wrapText="1"/>
    </xf>
    <xf numFmtId="0" fontId="5" fillId="0" borderId="0" xfId="0" applyFont="1" applyFill="1" applyBorder="1" applyAlignment="1">
      <alignment horizontal="left" vertical="top" wrapText="1"/>
    </xf>
    <xf numFmtId="0" fontId="10" fillId="0" borderId="0" xfId="0" applyFont="1" applyFill="1" applyBorder="1" applyAlignment="1">
      <alignment vertical="center" wrapText="1"/>
    </xf>
    <xf numFmtId="0" fontId="5" fillId="0" borderId="3" xfId="0" applyFont="1" applyFill="1" applyBorder="1" applyAlignment="1">
      <alignment vertical="center" wrapText="1"/>
    </xf>
    <xf numFmtId="0" fontId="10" fillId="0" borderId="2" xfId="0" applyFont="1" applyFill="1" applyBorder="1" applyAlignment="1">
      <alignment vertical="center"/>
    </xf>
    <xf numFmtId="0" fontId="10" fillId="0" borderId="0" xfId="0" applyFont="1" applyFill="1" applyAlignment="1">
      <alignment horizontal="center" vertical="center"/>
    </xf>
    <xf numFmtId="0" fontId="10" fillId="0" borderId="0" xfId="0" applyFont="1" applyFill="1" applyBorder="1" applyAlignment="1">
      <alignment vertical="center"/>
    </xf>
    <xf numFmtId="186" fontId="5" fillId="0" borderId="0" xfId="0" applyNumberFormat="1" applyFont="1" applyFill="1" applyBorder="1" applyAlignment="1">
      <alignment horizontal="center" vertical="center" wrapText="1"/>
    </xf>
    <xf numFmtId="176" fontId="10" fillId="0" borderId="0" xfId="0" applyNumberFormat="1" applyFont="1" applyFill="1" applyAlignment="1">
      <alignment vertical="center"/>
    </xf>
    <xf numFmtId="0" fontId="5" fillId="0" borderId="0" xfId="27" applyFont="1"/>
    <xf numFmtId="0" fontId="14" fillId="0" borderId="0" xfId="24" applyFill="1">
      <alignment vertical="center"/>
    </xf>
    <xf numFmtId="0" fontId="5" fillId="0" borderId="0" xfId="0" applyFont="1" applyFill="1" applyBorder="1" applyAlignment="1">
      <alignment horizontal="center" vertical="center"/>
    </xf>
    <xf numFmtId="179" fontId="11" fillId="0" borderId="0" xfId="33" applyNumberFormat="1" applyFont="1" applyFill="1" applyBorder="1" applyAlignment="1">
      <alignment vertical="center" wrapText="1"/>
    </xf>
    <xf numFmtId="179" fontId="11" fillId="0" borderId="31" xfId="33" applyNumberFormat="1" applyFont="1" applyFill="1" applyBorder="1" applyAlignment="1">
      <alignment horizontal="center" vertical="center" wrapText="1"/>
    </xf>
    <xf numFmtId="180" fontId="11" fillId="0" borderId="0" xfId="33" applyNumberFormat="1" applyFont="1" applyFill="1" applyBorder="1" applyAlignment="1">
      <alignment horizontal="center" vertical="center" wrapText="1"/>
    </xf>
    <xf numFmtId="179" fontId="11" fillId="0" borderId="45" xfId="33" applyNumberFormat="1" applyFont="1" applyFill="1" applyBorder="1" applyAlignment="1">
      <alignment horizontal="center" vertical="center"/>
    </xf>
    <xf numFmtId="179" fontId="11" fillId="0" borderId="46" xfId="33" applyNumberFormat="1" applyFont="1" applyFill="1" applyBorder="1" applyAlignment="1">
      <alignment horizontal="center" vertical="center" wrapText="1"/>
    </xf>
    <xf numFmtId="179" fontId="11" fillId="0" borderId="45" xfId="33" applyNumberFormat="1" applyFont="1" applyFill="1" applyBorder="1" applyAlignment="1">
      <alignment vertical="center"/>
    </xf>
    <xf numFmtId="176" fontId="11" fillId="0" borderId="171" xfId="33" applyNumberFormat="1" applyFont="1" applyFill="1" applyBorder="1" applyAlignment="1">
      <alignment horizontal="center" vertical="center" wrapText="1"/>
    </xf>
    <xf numFmtId="176" fontId="11" fillId="0" borderId="45" xfId="33" applyNumberFormat="1" applyFont="1" applyFill="1" applyBorder="1" applyAlignment="1">
      <alignment horizontal="center" vertical="center" wrapText="1"/>
    </xf>
    <xf numFmtId="176" fontId="11" fillId="0" borderId="46" xfId="33" applyNumberFormat="1" applyFont="1" applyFill="1" applyBorder="1" applyAlignment="1">
      <alignment horizontal="center" vertical="center" wrapText="1"/>
    </xf>
    <xf numFmtId="176" fontId="11" fillId="0" borderId="18" xfId="33" applyNumberFormat="1" applyFont="1" applyFill="1" applyBorder="1" applyAlignment="1">
      <alignment horizontal="right" vertical="center"/>
    </xf>
    <xf numFmtId="179" fontId="11" fillId="0" borderId="18" xfId="33" applyNumberFormat="1" applyFont="1" applyFill="1" applyBorder="1" applyAlignment="1">
      <alignment horizontal="right" vertical="center"/>
    </xf>
    <xf numFmtId="176" fontId="5" fillId="0" borderId="18" xfId="33" applyNumberFormat="1" applyFont="1" applyFill="1" applyBorder="1" applyAlignment="1">
      <alignment vertical="center"/>
    </xf>
    <xf numFmtId="176" fontId="11" fillId="0" borderId="18" xfId="33" applyNumberFormat="1" applyFont="1" applyFill="1" applyBorder="1" applyAlignment="1">
      <alignment horizontal="right" vertical="center" wrapText="1"/>
    </xf>
    <xf numFmtId="179" fontId="11" fillId="0" borderId="18" xfId="33" applyNumberFormat="1" applyFont="1" applyFill="1" applyBorder="1" applyAlignment="1">
      <alignment horizontal="right" vertical="center" wrapText="1"/>
    </xf>
    <xf numFmtId="179" fontId="11" fillId="0" borderId="18" xfId="33" applyNumberFormat="1" applyFont="1" applyFill="1" applyBorder="1" applyAlignment="1">
      <alignment horizontal="center" vertical="center" wrapText="1"/>
    </xf>
    <xf numFmtId="180" fontId="11" fillId="0" borderId="18" xfId="33" applyNumberFormat="1" applyFont="1" applyFill="1" applyBorder="1" applyAlignment="1">
      <alignment horizontal="right" vertical="center" wrapText="1"/>
    </xf>
    <xf numFmtId="176" fontId="5" fillId="0" borderId="1" xfId="33" applyNumberFormat="1" applyFont="1" applyFill="1" applyBorder="1" applyAlignment="1">
      <alignment vertical="center"/>
    </xf>
    <xf numFmtId="180" fontId="11" fillId="0" borderId="1" xfId="33" applyNumberFormat="1" applyFont="1" applyFill="1" applyBorder="1" applyAlignment="1">
      <alignment vertical="center" wrapText="1"/>
    </xf>
    <xf numFmtId="180" fontId="11" fillId="0" borderId="0" xfId="33" applyNumberFormat="1" applyFont="1" applyFill="1" applyBorder="1" applyAlignment="1">
      <alignment vertical="center" wrapText="1"/>
    </xf>
    <xf numFmtId="180" fontId="5" fillId="0" borderId="1" xfId="33" applyNumberFormat="1" applyFont="1" applyFill="1" applyBorder="1" applyAlignment="1">
      <alignment vertical="center"/>
    </xf>
    <xf numFmtId="176" fontId="11" fillId="0" borderId="5" xfId="33" applyNumberFormat="1" applyFont="1" applyFill="1" applyBorder="1" applyAlignment="1">
      <alignment horizontal="right" vertical="center" wrapText="1"/>
    </xf>
    <xf numFmtId="176" fontId="11" fillId="0" borderId="1" xfId="33" applyNumberFormat="1" applyFont="1" applyFill="1" applyBorder="1" applyAlignment="1">
      <alignment vertical="center" wrapText="1"/>
    </xf>
    <xf numFmtId="176" fontId="11" fillId="0" borderId="18" xfId="33" applyNumberFormat="1" applyFont="1" applyFill="1" applyBorder="1" applyAlignment="1">
      <alignment vertical="center" wrapText="1"/>
    </xf>
    <xf numFmtId="176" fontId="11" fillId="0" borderId="18" xfId="33" applyNumberFormat="1" applyFont="1" applyFill="1" applyBorder="1" applyAlignment="1">
      <alignment horizontal="center" vertical="center" wrapText="1"/>
    </xf>
    <xf numFmtId="176" fontId="11" fillId="0" borderId="48" xfId="33" applyNumberFormat="1" applyFont="1" applyFill="1" applyBorder="1" applyAlignment="1">
      <alignment horizontal="right" vertical="center"/>
    </xf>
    <xf numFmtId="179" fontId="11" fillId="0" borderId="49" xfId="33" applyNumberFormat="1" applyFont="1" applyFill="1" applyBorder="1" applyAlignment="1">
      <alignment horizontal="right" vertical="center"/>
    </xf>
    <xf numFmtId="176" fontId="11" fillId="0" borderId="48" xfId="33" applyNumberFormat="1" applyFont="1" applyFill="1" applyBorder="1" applyAlignment="1">
      <alignment horizontal="right" vertical="center" wrapText="1"/>
    </xf>
    <xf numFmtId="179" fontId="11" fillId="0" borderId="50" xfId="33" applyNumberFormat="1" applyFont="1" applyFill="1" applyBorder="1" applyAlignment="1">
      <alignment horizontal="right" vertical="center" wrapText="1"/>
    </xf>
    <xf numFmtId="179" fontId="11" fillId="0" borderId="51" xfId="33" applyNumberFormat="1" applyFont="1" applyFill="1" applyBorder="1" applyAlignment="1">
      <alignment horizontal="center" vertical="center" wrapText="1"/>
    </xf>
    <xf numFmtId="179" fontId="11" fillId="0" borderId="48" xfId="33" applyNumberFormat="1" applyFont="1" applyFill="1" applyBorder="1" applyAlignment="1">
      <alignment horizontal="right" vertical="center" wrapText="1"/>
    </xf>
    <xf numFmtId="181" fontId="11" fillId="0" borderId="47" xfId="33" applyNumberFormat="1" applyFont="1" applyFill="1" applyBorder="1" applyAlignment="1">
      <alignment vertical="center" wrapText="1"/>
    </xf>
    <xf numFmtId="176" fontId="11" fillId="0" borderId="51" xfId="33" applyNumberFormat="1" applyFont="1" applyFill="1" applyBorder="1" applyAlignment="1">
      <alignment vertical="center"/>
    </xf>
    <xf numFmtId="176" fontId="11" fillId="0" borderId="52" xfId="33" applyNumberFormat="1" applyFont="1" applyFill="1" applyBorder="1" applyAlignment="1">
      <alignment horizontal="right" vertical="center" wrapText="1"/>
    </xf>
    <xf numFmtId="176" fontId="11" fillId="0" borderId="53" xfId="33" applyNumberFormat="1" applyFont="1" applyFill="1" applyBorder="1" applyAlignment="1">
      <alignment horizontal="right" vertical="center" wrapText="1"/>
    </xf>
    <xf numFmtId="176" fontId="11" fillId="0" borderId="55" xfId="33" applyNumberFormat="1" applyFont="1" applyFill="1" applyBorder="1" applyAlignment="1">
      <alignment horizontal="right" vertical="center"/>
    </xf>
    <xf numFmtId="179" fontId="11" fillId="0" borderId="56" xfId="33" applyNumberFormat="1" applyFont="1" applyFill="1" applyBorder="1" applyAlignment="1">
      <alignment horizontal="right" vertical="center"/>
    </xf>
    <xf numFmtId="176" fontId="11" fillId="0" borderId="55" xfId="33" applyNumberFormat="1" applyFont="1" applyFill="1" applyBorder="1" applyAlignment="1">
      <alignment horizontal="right" vertical="center" wrapText="1"/>
    </xf>
    <xf numFmtId="179" fontId="11" fillId="0" borderId="57" xfId="33" applyNumberFormat="1" applyFont="1" applyFill="1" applyBorder="1" applyAlignment="1">
      <alignment horizontal="right" vertical="center" wrapText="1"/>
    </xf>
    <xf numFmtId="179" fontId="11" fillId="0" borderId="58" xfId="33" applyNumberFormat="1" applyFont="1" applyFill="1" applyBorder="1" applyAlignment="1">
      <alignment horizontal="center" vertical="center" wrapText="1"/>
    </xf>
    <xf numFmtId="176" fontId="11" fillId="0" borderId="59" xfId="33" applyNumberFormat="1" applyFont="1" applyFill="1" applyBorder="1" applyAlignment="1">
      <alignment horizontal="right" vertical="center" wrapText="1"/>
    </xf>
    <xf numFmtId="180" fontId="11" fillId="0" borderId="60" xfId="33" applyNumberFormat="1" applyFont="1" applyFill="1" applyBorder="1" applyAlignment="1">
      <alignment vertical="center" wrapText="1"/>
    </xf>
    <xf numFmtId="176" fontId="11" fillId="0" borderId="56" xfId="33" applyNumberFormat="1" applyFont="1" applyFill="1" applyBorder="1" applyAlignment="1">
      <alignment vertical="center"/>
    </xf>
    <xf numFmtId="176" fontId="11" fillId="0" borderId="61" xfId="33" applyNumberFormat="1" applyFont="1" applyFill="1" applyBorder="1" applyAlignment="1">
      <alignment horizontal="right" vertical="center" wrapText="1"/>
    </xf>
    <xf numFmtId="176" fontId="11" fillId="0" borderId="62" xfId="33" applyNumberFormat="1" applyFont="1" applyFill="1" applyBorder="1" applyAlignment="1">
      <alignment horizontal="right" vertical="center" wrapText="1"/>
    </xf>
    <xf numFmtId="176" fontId="11" fillId="0" borderId="0" xfId="33" applyNumberFormat="1" applyFont="1" applyFill="1" applyBorder="1" applyAlignment="1">
      <alignment vertical="center"/>
    </xf>
    <xf numFmtId="180" fontId="11" fillId="0" borderId="5" xfId="33" applyNumberFormat="1" applyFont="1" applyFill="1" applyBorder="1" applyAlignment="1">
      <alignment vertical="center"/>
    </xf>
    <xf numFmtId="176" fontId="11" fillId="0" borderId="63" xfId="33" applyNumberFormat="1" applyFont="1" applyFill="1" applyBorder="1" applyAlignment="1">
      <alignment vertical="center"/>
    </xf>
    <xf numFmtId="176" fontId="11" fillId="0" borderId="59" xfId="33" applyNumberFormat="1" applyFont="1" applyFill="1" applyBorder="1" applyAlignment="1">
      <alignment horizontal="right" vertical="center"/>
    </xf>
    <xf numFmtId="179" fontId="11" fillId="0" borderId="64" xfId="33" applyNumberFormat="1" applyFont="1" applyFill="1" applyBorder="1" applyAlignment="1">
      <alignment horizontal="right" vertical="center"/>
    </xf>
    <xf numFmtId="179" fontId="11" fillId="0" borderId="65" xfId="33" applyNumberFormat="1" applyFont="1" applyFill="1" applyBorder="1" applyAlignment="1">
      <alignment horizontal="right" vertical="center" wrapText="1"/>
    </xf>
    <xf numFmtId="179" fontId="11" fillId="0" borderId="64" xfId="33" applyNumberFormat="1" applyFont="1" applyFill="1" applyBorder="1" applyAlignment="1">
      <alignment horizontal="center" vertical="center" wrapText="1"/>
    </xf>
    <xf numFmtId="180" fontId="11" fillId="0" borderId="1" xfId="33" applyNumberFormat="1" applyFont="1" applyFill="1" applyBorder="1" applyAlignment="1">
      <alignment vertical="center"/>
    </xf>
    <xf numFmtId="176" fontId="11" fillId="0" borderId="16" xfId="33" applyNumberFormat="1" applyFont="1" applyFill="1" applyBorder="1" applyAlignment="1">
      <alignment vertical="center"/>
    </xf>
    <xf numFmtId="176" fontId="11" fillId="0" borderId="66" xfId="33" applyNumberFormat="1" applyFont="1" applyFill="1" applyBorder="1" applyAlignment="1">
      <alignment horizontal="right" vertical="center" wrapText="1"/>
    </xf>
    <xf numFmtId="176" fontId="11" fillId="0" borderId="67" xfId="33" applyNumberFormat="1" applyFont="1" applyFill="1" applyBorder="1" applyAlignment="1">
      <alignment horizontal="right" vertical="center" wrapText="1"/>
    </xf>
    <xf numFmtId="0" fontId="10" fillId="0" borderId="21" xfId="33" applyFont="1" applyFill="1" applyBorder="1">
      <alignment vertical="center"/>
    </xf>
    <xf numFmtId="180" fontId="5" fillId="0" borderId="21" xfId="33" applyNumberFormat="1" applyFont="1" applyFill="1" applyBorder="1" applyAlignment="1">
      <alignment vertical="center"/>
    </xf>
    <xf numFmtId="3" fontId="5" fillId="0" borderId="28" xfId="33" applyNumberFormat="1" applyFont="1" applyFill="1" applyBorder="1" applyAlignment="1">
      <alignment vertical="center"/>
    </xf>
    <xf numFmtId="188" fontId="11" fillId="0" borderId="5" xfId="33" applyNumberFormat="1" applyFont="1" applyFill="1" applyBorder="1" applyAlignment="1">
      <alignment vertical="center"/>
    </xf>
    <xf numFmtId="188" fontId="11" fillId="0" borderId="0" xfId="33" applyNumberFormat="1" applyFont="1" applyFill="1" applyBorder="1" applyAlignment="1">
      <alignment vertical="center"/>
    </xf>
    <xf numFmtId="180" fontId="11" fillId="0" borderId="21" xfId="33" applyNumberFormat="1" applyFont="1" applyFill="1" applyBorder="1" applyAlignment="1">
      <alignment horizontal="right" vertical="center"/>
    </xf>
    <xf numFmtId="179" fontId="11" fillId="0" borderId="0" xfId="33" applyNumberFormat="1" applyFont="1" applyFill="1" applyAlignment="1">
      <alignment vertical="center"/>
    </xf>
    <xf numFmtId="176" fontId="5" fillId="0" borderId="0" xfId="33" applyNumberFormat="1" applyFont="1" applyFill="1" applyAlignment="1">
      <alignment vertical="center"/>
    </xf>
    <xf numFmtId="180" fontId="11" fillId="0" borderId="0" xfId="33" applyNumberFormat="1" applyFont="1" applyFill="1" applyAlignment="1">
      <alignment vertical="center"/>
    </xf>
    <xf numFmtId="176" fontId="5" fillId="0" borderId="0" xfId="33" applyNumberFormat="1" applyFont="1" applyFill="1" applyBorder="1" applyAlignment="1">
      <alignment vertical="center"/>
    </xf>
    <xf numFmtId="180" fontId="5" fillId="0" borderId="0" xfId="33" applyNumberFormat="1" applyFont="1" applyFill="1" applyBorder="1" applyAlignment="1">
      <alignment vertical="center"/>
    </xf>
    <xf numFmtId="180" fontId="5" fillId="0" borderId="0" xfId="33" applyNumberFormat="1" applyFont="1" applyFill="1" applyAlignment="1">
      <alignment vertical="center"/>
    </xf>
    <xf numFmtId="0" fontId="5" fillId="0" borderId="17" xfId="0" applyFont="1" applyFill="1" applyBorder="1" applyAlignment="1">
      <alignment vertical="center" wrapText="1"/>
    </xf>
    <xf numFmtId="3" fontId="5" fillId="0" borderId="5" xfId="0" applyNumberFormat="1" applyFont="1" applyFill="1" applyBorder="1" applyAlignment="1">
      <alignment vertical="center" wrapText="1"/>
    </xf>
    <xf numFmtId="3" fontId="5" fillId="0" borderId="38" xfId="0" applyNumberFormat="1" applyFont="1" applyFill="1" applyBorder="1" applyAlignment="1">
      <alignment vertical="center" wrapText="1"/>
    </xf>
    <xf numFmtId="0" fontId="5" fillId="0" borderId="0" xfId="30" applyFont="1" applyFill="1" applyBorder="1" applyAlignment="1">
      <alignment vertical="center" wrapText="1"/>
    </xf>
    <xf numFmtId="186" fontId="5" fillId="0" borderId="0" xfId="30" applyNumberFormat="1" applyFont="1" applyFill="1" applyBorder="1" applyAlignment="1">
      <alignment horizontal="center" vertical="center" wrapText="1"/>
    </xf>
    <xf numFmtId="0" fontId="10" fillId="0" borderId="0" xfId="30" applyFont="1" applyFill="1" applyBorder="1" applyAlignment="1">
      <alignment vertical="center"/>
    </xf>
    <xf numFmtId="176" fontId="5" fillId="0" borderId="0" xfId="30" applyNumberFormat="1" applyFont="1" applyFill="1" applyAlignment="1">
      <alignment vertical="center"/>
    </xf>
    <xf numFmtId="176" fontId="5" fillId="0" borderId="5" xfId="30" applyNumberFormat="1" applyFont="1" applyFill="1" applyBorder="1" applyAlignment="1">
      <alignment vertical="center"/>
    </xf>
    <xf numFmtId="176" fontId="5" fillId="0" borderId="38" xfId="30" applyNumberFormat="1" applyFont="1" applyFill="1" applyBorder="1" applyAlignment="1">
      <alignment vertical="center"/>
    </xf>
    <xf numFmtId="176" fontId="5" fillId="0" borderId="0" xfId="30" applyNumberFormat="1" applyFont="1" applyFill="1" applyBorder="1" applyAlignment="1">
      <alignment vertical="center"/>
    </xf>
    <xf numFmtId="0" fontId="5" fillId="0" borderId="0" xfId="30" applyFont="1" applyFill="1" applyBorder="1" applyAlignment="1">
      <alignment horizontal="left" vertical="center"/>
    </xf>
    <xf numFmtId="176" fontId="5" fillId="0" borderId="31" xfId="30" applyNumberFormat="1" applyFont="1" applyFill="1" applyBorder="1" applyAlignment="1">
      <alignment vertical="center"/>
    </xf>
    <xf numFmtId="176" fontId="5" fillId="0" borderId="1" xfId="30" applyNumberFormat="1" applyFont="1" applyFill="1" applyBorder="1" applyAlignment="1">
      <alignment vertical="center"/>
    </xf>
    <xf numFmtId="0" fontId="0" fillId="0" borderId="1" xfId="0" applyFont="1" applyFill="1" applyBorder="1" applyAlignment="1">
      <alignment vertical="center"/>
    </xf>
    <xf numFmtId="0" fontId="5" fillId="0" borderId="5" xfId="0" applyFont="1" applyFill="1" applyBorder="1" applyAlignment="1">
      <alignment horizontal="center" vertical="center"/>
    </xf>
    <xf numFmtId="0" fontId="5" fillId="0" borderId="38" xfId="0" applyFont="1" applyFill="1" applyBorder="1" applyAlignment="1">
      <alignment horizontal="center" vertical="center"/>
    </xf>
    <xf numFmtId="0" fontId="16" fillId="0" borderId="0" xfId="27" applyFont="1" applyFill="1"/>
    <xf numFmtId="0" fontId="16" fillId="0" borderId="0" xfId="24" applyFont="1" applyFill="1">
      <alignment vertical="center"/>
    </xf>
    <xf numFmtId="0" fontId="5" fillId="0" borderId="0" xfId="0" applyFont="1" applyFill="1" applyAlignment="1">
      <alignment horizontal="left" vertical="top" wrapText="1"/>
    </xf>
    <xf numFmtId="0" fontId="5" fillId="0" borderId="0" xfId="42" applyFont="1">
      <alignment vertical="center"/>
    </xf>
    <xf numFmtId="178" fontId="5" fillId="0" borderId="1" xfId="42" applyNumberFormat="1" applyFont="1" applyBorder="1">
      <alignment vertical="center"/>
    </xf>
    <xf numFmtId="0" fontId="5" fillId="0" borderId="1" xfId="42" applyNumberFormat="1" applyFont="1" applyBorder="1" applyAlignment="1">
      <alignment horizontal="right" vertical="center"/>
    </xf>
    <xf numFmtId="0" fontId="5" fillId="0" borderId="0" xfId="42" applyFont="1" applyAlignment="1">
      <alignment vertical="center"/>
    </xf>
    <xf numFmtId="0" fontId="5" fillId="9" borderId="0" xfId="42" applyFont="1" applyFill="1">
      <alignment vertical="center"/>
    </xf>
    <xf numFmtId="0" fontId="5" fillId="5" borderId="0" xfId="42" applyFont="1" applyFill="1" applyAlignment="1">
      <alignment vertical="center" shrinkToFit="1"/>
    </xf>
    <xf numFmtId="0" fontId="5" fillId="0" borderId="0" xfId="42" applyFont="1" applyFill="1">
      <alignment vertical="center"/>
    </xf>
    <xf numFmtId="0" fontId="23" fillId="0" borderId="14" xfId="42" applyFont="1" applyBorder="1" applyAlignment="1">
      <alignment horizontal="center" vertical="center"/>
    </xf>
    <xf numFmtId="0" fontId="23" fillId="0" borderId="21" xfId="42" applyFont="1" applyBorder="1" applyAlignment="1">
      <alignment horizontal="center" vertical="center"/>
    </xf>
    <xf numFmtId="0" fontId="23" fillId="0" borderId="22" xfId="42" applyFont="1" applyBorder="1" applyAlignment="1">
      <alignment horizontal="center" vertical="center"/>
    </xf>
    <xf numFmtId="0" fontId="23" fillId="0" borderId="23" xfId="42" applyFont="1" applyBorder="1" applyAlignment="1">
      <alignment horizontal="center" vertical="center" shrinkToFit="1"/>
    </xf>
    <xf numFmtId="3" fontId="23" fillId="0" borderId="24" xfId="42" applyNumberFormat="1" applyFont="1" applyBorder="1" applyAlignment="1">
      <alignment horizontal="center" vertical="center"/>
    </xf>
    <xf numFmtId="0" fontId="23" fillId="0" borderId="14" xfId="42" quotePrefix="1" applyFont="1" applyBorder="1" applyAlignment="1">
      <alignment horizontal="center" vertical="center"/>
    </xf>
    <xf numFmtId="0" fontId="23" fillId="0" borderId="25" xfId="42" quotePrefix="1" applyFont="1" applyBorder="1" applyAlignment="1">
      <alignment horizontal="center" vertical="center"/>
    </xf>
    <xf numFmtId="3" fontId="23" fillId="0" borderId="26" xfId="42" applyNumberFormat="1" applyFont="1" applyBorder="1" applyAlignment="1">
      <alignment horizontal="center" vertical="center"/>
    </xf>
    <xf numFmtId="0" fontId="23" fillId="9" borderId="14" xfId="42" applyFont="1" applyFill="1" applyBorder="1" applyAlignment="1">
      <alignment horizontal="center" vertical="center"/>
    </xf>
    <xf numFmtId="0" fontId="23" fillId="0" borderId="23" xfId="42" applyFont="1" applyBorder="1">
      <alignment vertical="center"/>
    </xf>
    <xf numFmtId="0" fontId="5" fillId="0" borderId="27" xfId="42" applyFont="1" applyBorder="1">
      <alignment vertical="center"/>
    </xf>
    <xf numFmtId="0" fontId="5" fillId="0" borderId="26" xfId="42" applyFont="1" applyBorder="1">
      <alignment vertical="center"/>
    </xf>
    <xf numFmtId="0" fontId="5" fillId="5" borderId="0" xfId="42" applyFont="1" applyFill="1">
      <alignment vertical="center"/>
    </xf>
    <xf numFmtId="0" fontId="5" fillId="0" borderId="21" xfId="42" applyFont="1" applyBorder="1" applyAlignment="1">
      <alignment horizontal="left" vertical="center"/>
    </xf>
    <xf numFmtId="178" fontId="5" fillId="2" borderId="102" xfId="42" applyNumberFormat="1" applyFont="1" applyFill="1" applyBorder="1" applyAlignment="1">
      <alignment horizontal="center" vertical="center" shrinkToFit="1"/>
    </xf>
    <xf numFmtId="0" fontId="5" fillId="0" borderId="17" xfId="42" applyNumberFormat="1" applyFont="1" applyBorder="1">
      <alignment vertical="center"/>
    </xf>
    <xf numFmtId="0" fontId="23" fillId="0" borderId="28" xfId="42" applyFont="1" applyBorder="1" applyAlignment="1">
      <alignment horizontal="center" vertical="center"/>
    </xf>
    <xf numFmtId="3" fontId="23" fillId="0" borderId="29" xfId="42" applyNumberFormat="1" applyFont="1" applyBorder="1" applyAlignment="1">
      <alignment horizontal="center" vertical="center"/>
    </xf>
    <xf numFmtId="0" fontId="23" fillId="0" borderId="21" xfId="42" quotePrefix="1" applyFont="1" applyBorder="1" applyAlignment="1">
      <alignment horizontal="center" vertical="center"/>
    </xf>
    <xf numFmtId="0" fontId="23" fillId="0" borderId="30" xfId="42" quotePrefix="1" applyFont="1" applyBorder="1" applyAlignment="1">
      <alignment horizontal="center" vertical="center"/>
    </xf>
    <xf numFmtId="0" fontId="23" fillId="0" borderId="31" xfId="42" quotePrefix="1" applyFont="1" applyBorder="1" applyAlignment="1">
      <alignment horizontal="center" vertical="center"/>
    </xf>
    <xf numFmtId="0" fontId="23" fillId="9" borderId="21" xfId="42" applyFont="1" applyFill="1" applyBorder="1" applyAlignment="1">
      <alignment horizontal="center" vertical="center"/>
    </xf>
    <xf numFmtId="0" fontId="5" fillId="0" borderId="3" xfId="42" applyFont="1" applyBorder="1" applyAlignment="1">
      <alignment horizontal="left" vertical="center"/>
    </xf>
    <xf numFmtId="178" fontId="5" fillId="0" borderId="18" xfId="42" applyNumberFormat="1" applyFont="1" applyBorder="1">
      <alignment vertical="center"/>
    </xf>
    <xf numFmtId="0" fontId="5" fillId="0" borderId="18" xfId="42" applyNumberFormat="1" applyFont="1" applyBorder="1" applyAlignment="1">
      <alignment horizontal="right" vertical="center"/>
    </xf>
    <xf numFmtId="0" fontId="23" fillId="0" borderId="18" xfId="42" applyFont="1" applyBorder="1" applyAlignment="1">
      <alignment horizontal="center" vertical="center"/>
    </xf>
    <xf numFmtId="3" fontId="23" fillId="0" borderId="32" xfId="42" applyNumberFormat="1" applyFont="1" applyBorder="1" applyAlignment="1">
      <alignment horizontal="center" vertical="center"/>
    </xf>
    <xf numFmtId="0" fontId="23" fillId="0" borderId="2" xfId="42" quotePrefix="1" applyFont="1" applyBorder="1" applyAlignment="1">
      <alignment horizontal="center" vertical="center"/>
    </xf>
    <xf numFmtId="0" fontId="23" fillId="0" borderId="33" xfId="42" quotePrefix="1" applyFont="1" applyBorder="1" applyAlignment="1">
      <alignment horizontal="center" vertical="center"/>
    </xf>
    <xf numFmtId="0" fontId="23" fillId="0" borderId="17" xfId="42" quotePrefix="1" applyFont="1" applyBorder="1" applyAlignment="1">
      <alignment horizontal="center" vertical="center"/>
    </xf>
    <xf numFmtId="0" fontId="23" fillId="9" borderId="2" xfId="42" applyFont="1" applyFill="1" applyBorder="1" applyAlignment="1">
      <alignment horizontal="right" vertical="center"/>
    </xf>
    <xf numFmtId="0" fontId="5" fillId="0" borderId="20" xfId="42" applyFont="1" applyBorder="1">
      <alignment vertical="center"/>
    </xf>
    <xf numFmtId="0" fontId="5" fillId="0" borderId="2" xfId="42" applyFont="1" applyBorder="1">
      <alignment vertical="center"/>
    </xf>
    <xf numFmtId="0" fontId="5" fillId="0" borderId="20" xfId="42" applyFont="1" applyBorder="1" applyAlignment="1">
      <alignment horizontal="right" vertical="center"/>
    </xf>
    <xf numFmtId="0" fontId="5" fillId="0" borderId="20" xfId="42" applyFont="1" applyBorder="1" applyAlignment="1">
      <alignment horizontal="left" vertical="center"/>
    </xf>
    <xf numFmtId="3" fontId="5" fillId="0" borderId="15" xfId="42" applyNumberFormat="1" applyFont="1" applyBorder="1" applyAlignment="1">
      <alignment horizontal="left" vertical="center"/>
    </xf>
    <xf numFmtId="177" fontId="5" fillId="0" borderId="34" xfId="42" applyNumberFormat="1" applyFont="1" applyBorder="1" applyAlignment="1">
      <alignment vertical="center" wrapText="1"/>
    </xf>
    <xf numFmtId="177" fontId="5" fillId="0" borderId="20" xfId="42" applyNumberFormat="1" applyFont="1" applyBorder="1">
      <alignment vertical="center"/>
    </xf>
    <xf numFmtId="177" fontId="5" fillId="0" borderId="20" xfId="42" applyNumberFormat="1" applyFont="1" applyBorder="1" applyAlignment="1">
      <alignment vertical="center" wrapText="1"/>
    </xf>
    <xf numFmtId="177" fontId="5" fillId="0" borderId="35" xfId="42" applyNumberFormat="1" applyFont="1" applyBorder="1" applyAlignment="1">
      <alignment vertical="center" wrapText="1"/>
    </xf>
    <xf numFmtId="177" fontId="5" fillId="0" borderId="16" xfId="42" applyNumberFormat="1" applyFont="1" applyBorder="1" applyAlignment="1">
      <alignment vertical="center" wrapText="1"/>
    </xf>
    <xf numFmtId="0" fontId="5" fillId="9" borderId="20" xfId="42" applyFont="1" applyFill="1" applyBorder="1" applyAlignment="1">
      <alignment horizontal="right" vertical="center"/>
    </xf>
    <xf numFmtId="3" fontId="5" fillId="0" borderId="3" xfId="42" applyNumberFormat="1" applyFont="1" applyBorder="1">
      <alignment vertical="center"/>
    </xf>
    <xf numFmtId="178" fontId="5" fillId="0" borderId="2" xfId="42" applyNumberFormat="1" applyFont="1" applyBorder="1">
      <alignment vertical="center"/>
    </xf>
    <xf numFmtId="0" fontId="5" fillId="0" borderId="17" xfId="42" applyNumberFormat="1" applyFont="1" applyBorder="1" applyAlignment="1">
      <alignment horizontal="right" vertical="center"/>
    </xf>
    <xf numFmtId="0" fontId="5" fillId="0" borderId="2" xfId="42" applyFont="1" applyBorder="1" applyAlignment="1">
      <alignment horizontal="left" vertical="center"/>
    </xf>
    <xf numFmtId="3" fontId="5" fillId="0" borderId="3" xfId="42" applyNumberFormat="1" applyFont="1" applyBorder="1" applyAlignment="1">
      <alignment horizontal="left" vertical="center"/>
    </xf>
    <xf numFmtId="177" fontId="5" fillId="0" borderId="32" xfId="42" applyNumberFormat="1" applyFont="1" applyBorder="1" applyAlignment="1">
      <alignment vertical="center" wrapText="1"/>
    </xf>
    <xf numFmtId="177" fontId="5" fillId="0" borderId="2" xfId="42" applyNumberFormat="1" applyFont="1" applyBorder="1">
      <alignment vertical="center"/>
    </xf>
    <xf numFmtId="0" fontId="5" fillId="9" borderId="2" xfId="42" applyFont="1" applyFill="1" applyBorder="1" applyAlignment="1">
      <alignment horizontal="right" vertical="center"/>
    </xf>
    <xf numFmtId="177" fontId="5" fillId="0" borderId="34" xfId="42" applyNumberFormat="1" applyFont="1" applyBorder="1">
      <alignment vertical="center"/>
    </xf>
    <xf numFmtId="177" fontId="5" fillId="0" borderId="35" xfId="42" applyNumberFormat="1" applyFont="1" applyBorder="1">
      <alignment vertical="center"/>
    </xf>
    <xf numFmtId="177" fontId="5" fillId="0" borderId="16" xfId="42" applyNumberFormat="1" applyFont="1" applyBorder="1">
      <alignment vertical="center"/>
    </xf>
    <xf numFmtId="177" fontId="5" fillId="0" borderId="32" xfId="42" applyNumberFormat="1" applyFont="1" applyBorder="1">
      <alignment vertical="center"/>
    </xf>
    <xf numFmtId="177" fontId="5" fillId="0" borderId="33" xfId="42" applyNumberFormat="1" applyFont="1" applyBorder="1">
      <alignment vertical="center"/>
    </xf>
    <xf numFmtId="177" fontId="5" fillId="0" borderId="17" xfId="42" applyNumberFormat="1" applyFont="1" applyBorder="1">
      <alignment vertical="center"/>
    </xf>
    <xf numFmtId="0" fontId="5" fillId="6" borderId="32" xfId="42" applyFont="1" applyFill="1" applyBorder="1" applyAlignment="1">
      <alignment horizontal="right" vertical="center"/>
    </xf>
    <xf numFmtId="177" fontId="5" fillId="0" borderId="2" xfId="42" applyNumberFormat="1" applyFont="1" applyBorder="1" applyAlignment="1">
      <alignment horizontal="right" vertical="center"/>
    </xf>
    <xf numFmtId="177" fontId="5" fillId="6" borderId="2" xfId="42" applyNumberFormat="1" applyFont="1" applyFill="1" applyBorder="1" applyAlignment="1">
      <alignment horizontal="right" vertical="center"/>
    </xf>
    <xf numFmtId="177" fontId="5" fillId="6" borderId="33" xfId="42" applyNumberFormat="1" applyFont="1" applyFill="1" applyBorder="1" applyAlignment="1">
      <alignment horizontal="right" vertical="center"/>
    </xf>
    <xf numFmtId="0" fontId="5" fillId="6" borderId="17" xfId="42" applyFont="1" applyFill="1" applyBorder="1" applyAlignment="1">
      <alignment horizontal="right" vertical="center"/>
    </xf>
    <xf numFmtId="177" fontId="5" fillId="6" borderId="20" xfId="42" applyNumberFormat="1" applyFont="1" applyFill="1" applyBorder="1" applyAlignment="1">
      <alignment horizontal="right" vertical="center"/>
    </xf>
    <xf numFmtId="177" fontId="5" fillId="9" borderId="20" xfId="42" applyNumberFormat="1" applyFont="1" applyFill="1" applyBorder="1" applyAlignment="1">
      <alignment horizontal="right" vertical="center"/>
    </xf>
    <xf numFmtId="177" fontId="5" fillId="0" borderId="32" xfId="42" applyNumberFormat="1" applyFont="1" applyFill="1" applyBorder="1" applyAlignment="1">
      <alignment horizontal="right" vertical="center" wrapText="1"/>
    </xf>
    <xf numFmtId="177" fontId="5" fillId="0" borderId="2" xfId="42" applyNumberFormat="1" applyFont="1" applyFill="1" applyBorder="1" applyAlignment="1">
      <alignment horizontal="right" vertical="center"/>
    </xf>
    <xf numFmtId="177" fontId="5" fillId="0" borderId="33" xfId="42" applyNumberFormat="1" applyFont="1" applyFill="1" applyBorder="1" applyAlignment="1">
      <alignment horizontal="right" vertical="center"/>
    </xf>
    <xf numFmtId="177" fontId="5" fillId="0" borderId="17" xfId="42" applyNumberFormat="1" applyFont="1" applyFill="1" applyBorder="1" applyAlignment="1">
      <alignment horizontal="right" vertical="center" wrapText="1"/>
    </xf>
    <xf numFmtId="177" fontId="5" fillId="0" borderId="20" xfId="42" applyNumberFormat="1" applyFont="1" applyFill="1" applyBorder="1" applyAlignment="1">
      <alignment horizontal="right" vertical="center"/>
    </xf>
    <xf numFmtId="177" fontId="5" fillId="0" borderId="32" xfId="42" applyNumberFormat="1" applyFont="1" applyFill="1" applyBorder="1" applyAlignment="1">
      <alignment horizontal="right" vertical="center"/>
    </xf>
    <xf numFmtId="177" fontId="5" fillId="0" borderId="17" xfId="42" applyNumberFormat="1" applyFont="1" applyFill="1" applyBorder="1" applyAlignment="1">
      <alignment horizontal="right" vertical="center"/>
    </xf>
    <xf numFmtId="177" fontId="5" fillId="9" borderId="4" xfId="42" applyNumberFormat="1" applyFont="1" applyFill="1" applyBorder="1" applyAlignment="1">
      <alignment horizontal="right" vertical="center"/>
    </xf>
    <xf numFmtId="0" fontId="5" fillId="0" borderId="19" xfId="42" applyFont="1" applyBorder="1" applyAlignment="1">
      <alignment horizontal="left" vertical="center" wrapText="1"/>
    </xf>
    <xf numFmtId="0" fontId="5" fillId="0" borderId="5" xfId="42" applyFont="1" applyBorder="1" applyAlignment="1">
      <alignment horizontal="left" vertical="center" wrapText="1"/>
    </xf>
    <xf numFmtId="0" fontId="5" fillId="0" borderId="38" xfId="42" applyFont="1" applyBorder="1" applyAlignment="1">
      <alignment horizontal="left" vertical="center" wrapText="1"/>
    </xf>
    <xf numFmtId="0" fontId="5" fillId="0" borderId="21" xfId="42" applyFont="1" applyFill="1" applyBorder="1" applyAlignment="1">
      <alignment horizontal="center" vertical="center" textRotation="255"/>
    </xf>
    <xf numFmtId="3" fontId="5" fillId="0" borderId="2" xfId="42" applyNumberFormat="1" applyFont="1" applyFill="1" applyBorder="1" applyAlignment="1">
      <alignment horizontal="left" vertical="center"/>
    </xf>
    <xf numFmtId="0" fontId="5" fillId="0" borderId="2" xfId="42" applyNumberFormat="1" applyFont="1" applyFill="1" applyBorder="1" applyAlignment="1">
      <alignment horizontal="right" vertical="center"/>
    </xf>
    <xf numFmtId="0" fontId="5" fillId="0" borderId="21" xfId="42" applyFont="1" applyFill="1" applyBorder="1" applyAlignment="1">
      <alignment horizontal="left" vertical="center"/>
    </xf>
    <xf numFmtId="3" fontId="5" fillId="0" borderId="19" xfId="42" applyNumberFormat="1" applyFont="1" applyFill="1" applyBorder="1" applyAlignment="1">
      <alignment horizontal="left" vertical="center"/>
    </xf>
    <xf numFmtId="177" fontId="5" fillId="11" borderId="32" xfId="42" applyNumberFormat="1" applyFont="1" applyFill="1" applyBorder="1" applyAlignment="1">
      <alignment horizontal="right" vertical="center"/>
    </xf>
    <xf numFmtId="177" fontId="5" fillId="11" borderId="2" xfId="42" applyNumberFormat="1" applyFont="1" applyFill="1" applyBorder="1" applyAlignment="1">
      <alignment horizontal="right" vertical="center"/>
    </xf>
    <xf numFmtId="177" fontId="5" fillId="11" borderId="33" xfId="42" applyNumberFormat="1" applyFont="1" applyFill="1" applyBorder="1" applyAlignment="1">
      <alignment horizontal="right" vertical="center"/>
    </xf>
    <xf numFmtId="177" fontId="5" fillId="11" borderId="17" xfId="42" applyNumberFormat="1" applyFont="1" applyFill="1" applyBorder="1" applyAlignment="1">
      <alignment horizontal="right" vertical="center"/>
    </xf>
    <xf numFmtId="177" fontId="5" fillId="11" borderId="20" xfId="42" applyNumberFormat="1" applyFont="1" applyFill="1" applyBorder="1" applyAlignment="1">
      <alignment horizontal="right" vertical="center"/>
    </xf>
    <xf numFmtId="177" fontId="5" fillId="9" borderId="2" xfId="42" applyNumberFormat="1" applyFont="1" applyFill="1" applyBorder="1" applyAlignment="1">
      <alignment horizontal="right" vertical="center"/>
    </xf>
    <xf numFmtId="0" fontId="5" fillId="0" borderId="15" xfId="42" applyFont="1" applyFill="1" applyBorder="1" applyAlignment="1">
      <alignment horizontal="left" vertical="center" wrapText="1"/>
    </xf>
    <xf numFmtId="0" fontId="5" fillId="6" borderId="2" xfId="42" applyFont="1" applyFill="1" applyBorder="1" applyAlignment="1">
      <alignment horizontal="right" vertical="center"/>
    </xf>
    <xf numFmtId="0" fontId="5" fillId="6" borderId="33" xfId="42" applyFont="1" applyFill="1" applyBorder="1" applyAlignment="1">
      <alignment horizontal="right" vertical="center"/>
    </xf>
    <xf numFmtId="177" fontId="5" fillId="0" borderId="17" xfId="42" applyNumberFormat="1" applyFont="1" applyFill="1" applyBorder="1">
      <alignment vertical="center"/>
    </xf>
    <xf numFmtId="3" fontId="5" fillId="0" borderId="28" xfId="42" applyNumberFormat="1" applyFont="1" applyBorder="1" applyAlignment="1">
      <alignment horizontal="left" vertical="center" wrapText="1"/>
    </xf>
    <xf numFmtId="177" fontId="5" fillId="0" borderId="36" xfId="42" applyNumberFormat="1" applyFont="1" applyFill="1" applyBorder="1" applyAlignment="1">
      <alignment horizontal="right" vertical="center" wrapText="1"/>
    </xf>
    <xf numFmtId="177" fontId="5" fillId="0" borderId="2" xfId="42" applyNumberFormat="1" applyFont="1" applyFill="1" applyBorder="1" applyAlignment="1">
      <alignment horizontal="right" vertical="center" wrapText="1"/>
    </xf>
    <xf numFmtId="177" fontId="5" fillId="0" borderId="33" xfId="42" applyNumberFormat="1" applyFont="1" applyFill="1" applyBorder="1" applyAlignment="1">
      <alignment horizontal="right" vertical="center" wrapText="1"/>
    </xf>
    <xf numFmtId="0" fontId="5" fillId="0" borderId="3" xfId="42" applyFont="1" applyBorder="1" applyAlignment="1">
      <alignment vertical="center" wrapText="1"/>
    </xf>
    <xf numFmtId="0" fontId="5" fillId="0" borderId="18" xfId="42" applyFont="1" applyBorder="1" applyAlignment="1">
      <alignment vertical="center" wrapText="1"/>
    </xf>
    <xf numFmtId="0" fontId="5" fillId="0" borderId="17" xfId="42" applyFont="1" applyBorder="1" applyAlignment="1">
      <alignment vertical="center" wrapText="1"/>
    </xf>
    <xf numFmtId="177" fontId="5" fillId="0" borderId="32" xfId="42" applyNumberFormat="1" applyFont="1" applyFill="1" applyBorder="1">
      <alignment vertical="center"/>
    </xf>
    <xf numFmtId="0" fontId="5" fillId="0" borderId="16" xfId="42" applyNumberFormat="1" applyFont="1" applyBorder="1">
      <alignment vertical="center"/>
    </xf>
    <xf numFmtId="0" fontId="5" fillId="0" borderId="1" xfId="42" applyFont="1" applyBorder="1" applyAlignment="1">
      <alignment horizontal="left" vertical="center"/>
    </xf>
    <xf numFmtId="3" fontId="5" fillId="0" borderId="15" xfId="42" applyNumberFormat="1" applyFont="1" applyBorder="1" applyAlignment="1">
      <alignment horizontal="left" vertical="center" wrapText="1"/>
    </xf>
    <xf numFmtId="184" fontId="5" fillId="4" borderId="32" xfId="42" applyNumberFormat="1" applyFont="1" applyFill="1" applyBorder="1" applyAlignment="1">
      <alignment horizontal="right" vertical="center"/>
    </xf>
    <xf numFmtId="184" fontId="5" fillId="4" borderId="2" xfId="42" applyNumberFormat="1" applyFont="1" applyFill="1" applyBorder="1" applyAlignment="1">
      <alignment horizontal="right" vertical="center"/>
    </xf>
    <xf numFmtId="184" fontId="5" fillId="4" borderId="33" xfId="42" applyNumberFormat="1" applyFont="1" applyFill="1" applyBorder="1" applyAlignment="1">
      <alignment horizontal="right" vertical="center"/>
    </xf>
    <xf numFmtId="184" fontId="5" fillId="4" borderId="17" xfId="42" applyNumberFormat="1" applyFont="1" applyFill="1" applyBorder="1" applyAlignment="1">
      <alignment horizontal="right" vertical="center"/>
    </xf>
    <xf numFmtId="184" fontId="5" fillId="4" borderId="20" xfId="42" applyNumberFormat="1" applyFont="1" applyFill="1" applyBorder="1" applyAlignment="1">
      <alignment horizontal="right" vertical="center"/>
    </xf>
    <xf numFmtId="0" fontId="5" fillId="0" borderId="15" xfId="42" applyFont="1" applyBorder="1" applyAlignment="1">
      <alignment horizontal="left" vertical="center" wrapText="1"/>
    </xf>
    <xf numFmtId="0" fontId="5" fillId="0" borderId="1" xfId="42" applyFont="1" applyBorder="1" applyAlignment="1">
      <alignment horizontal="left" vertical="center" wrapText="1"/>
    </xf>
    <xf numFmtId="0" fontId="5" fillId="0" borderId="16" xfId="42" applyFont="1" applyBorder="1" applyAlignment="1">
      <alignment horizontal="left" vertical="center" wrapText="1"/>
    </xf>
    <xf numFmtId="3" fontId="5" fillId="0" borderId="1" xfId="42" applyNumberFormat="1" applyFont="1" applyBorder="1" applyAlignment="1">
      <alignment horizontal="left" vertical="center" wrapText="1"/>
    </xf>
    <xf numFmtId="3" fontId="5" fillId="0" borderId="19" xfId="42" applyNumberFormat="1" applyFont="1" applyBorder="1" applyAlignment="1">
      <alignment horizontal="left" vertical="center"/>
    </xf>
    <xf numFmtId="0" fontId="5" fillId="0" borderId="2" xfId="42" applyFont="1" applyBorder="1" applyAlignment="1">
      <alignment horizontal="right" vertical="center"/>
    </xf>
    <xf numFmtId="0" fontId="5" fillId="0" borderId="17" xfId="42" applyFont="1" applyBorder="1" applyAlignment="1">
      <alignment horizontal="center" vertical="center"/>
    </xf>
    <xf numFmtId="0" fontId="5" fillId="0" borderId="2" xfId="42" applyFont="1" applyBorder="1" applyAlignment="1">
      <alignment horizontal="center" vertical="center"/>
    </xf>
    <xf numFmtId="0" fontId="5" fillId="0" borderId="33" xfId="42" applyFont="1" applyBorder="1" applyAlignment="1">
      <alignment horizontal="center" vertical="center"/>
    </xf>
    <xf numFmtId="0" fontId="5" fillId="0" borderId="3" xfId="42" applyFont="1" applyBorder="1">
      <alignment vertical="center"/>
    </xf>
    <xf numFmtId="177" fontId="5" fillId="0" borderId="33" xfId="42" applyNumberFormat="1" applyFont="1" applyBorder="1" applyAlignment="1">
      <alignment horizontal="right" vertical="center"/>
    </xf>
    <xf numFmtId="177" fontId="5" fillId="0" borderId="17" xfId="42" applyNumberFormat="1" applyFont="1" applyBorder="1" applyAlignment="1">
      <alignment horizontal="right" vertical="center"/>
    </xf>
    <xf numFmtId="0" fontId="24" fillId="0" borderId="19" xfId="42" applyFont="1" applyBorder="1" applyAlignment="1">
      <alignment horizontal="left" vertical="center" wrapText="1"/>
    </xf>
    <xf numFmtId="0" fontId="24" fillId="0" borderId="5" xfId="42" applyFont="1" applyBorder="1" applyAlignment="1">
      <alignment horizontal="left" vertical="center" wrapText="1"/>
    </xf>
    <xf numFmtId="0" fontId="24" fillId="0" borderId="38" xfId="42" applyFont="1" applyBorder="1" applyAlignment="1">
      <alignment horizontal="left" vertical="center" wrapText="1"/>
    </xf>
    <xf numFmtId="3" fontId="5" fillId="0" borderId="19" xfId="42" applyNumberFormat="1" applyFont="1" applyBorder="1">
      <alignment vertical="center"/>
    </xf>
    <xf numFmtId="0" fontId="5" fillId="0" borderId="4" xfId="42" applyFont="1" applyBorder="1" applyAlignment="1">
      <alignment horizontal="left" vertical="center"/>
    </xf>
    <xf numFmtId="3" fontId="5" fillId="0" borderId="28" xfId="42" applyNumberFormat="1" applyFont="1" applyBorder="1" applyAlignment="1">
      <alignment horizontal="left" vertical="center"/>
    </xf>
    <xf numFmtId="177" fontId="5" fillId="0" borderId="43" xfId="42" applyNumberFormat="1" applyFont="1" applyBorder="1">
      <alignment vertical="center"/>
    </xf>
    <xf numFmtId="177" fontId="5" fillId="0" borderId="4" xfId="42" applyNumberFormat="1" applyFont="1" applyBorder="1" applyAlignment="1">
      <alignment horizontal="right" vertical="center"/>
    </xf>
    <xf numFmtId="177" fontId="5" fillId="0" borderId="44" xfId="42" applyNumberFormat="1" applyFont="1" applyBorder="1" applyAlignment="1">
      <alignment horizontal="right" vertical="center"/>
    </xf>
    <xf numFmtId="177" fontId="5" fillId="0" borderId="38" xfId="42" applyNumberFormat="1" applyFont="1" applyBorder="1" applyAlignment="1">
      <alignment horizontal="right" vertical="center"/>
    </xf>
    <xf numFmtId="3" fontId="5" fillId="0" borderId="3" xfId="42" applyNumberFormat="1" applyFont="1" applyFill="1" applyBorder="1">
      <alignment vertical="center"/>
    </xf>
    <xf numFmtId="0" fontId="5" fillId="0" borderId="2" xfId="42" applyFont="1" applyFill="1" applyBorder="1" applyAlignment="1">
      <alignment horizontal="left" vertical="center"/>
    </xf>
    <xf numFmtId="3" fontId="5" fillId="0" borderId="3" xfId="42" applyNumberFormat="1" applyFont="1" applyFill="1" applyBorder="1" applyAlignment="1">
      <alignment horizontal="left" vertical="center"/>
    </xf>
    <xf numFmtId="0" fontId="5" fillId="0" borderId="0" xfId="42" applyFont="1" applyAlignment="1">
      <alignment horizontal="left" vertical="center"/>
    </xf>
    <xf numFmtId="0" fontId="5" fillId="0" borderId="0" xfId="42" applyFont="1" applyAlignment="1">
      <alignment horizontal="right" vertical="center"/>
    </xf>
    <xf numFmtId="0" fontId="5" fillId="0" borderId="0" xfId="42" applyFont="1" applyBorder="1" applyAlignment="1">
      <alignment horizontal="center" vertical="center"/>
    </xf>
    <xf numFmtId="0" fontId="23" fillId="0" borderId="4" xfId="42" applyFont="1" applyBorder="1" applyAlignment="1">
      <alignment horizontal="center" vertical="center"/>
    </xf>
    <xf numFmtId="0" fontId="5" fillId="0" borderId="15" xfId="42" applyFont="1" applyBorder="1" applyAlignment="1">
      <alignment vertical="center" wrapText="1"/>
    </xf>
    <xf numFmtId="0" fontId="5" fillId="2" borderId="84" xfId="42" applyFont="1" applyFill="1" applyBorder="1" applyAlignment="1">
      <alignment horizontal="right" vertical="center"/>
    </xf>
    <xf numFmtId="178" fontId="5" fillId="3" borderId="85" xfId="42" applyNumberFormat="1" applyFont="1" applyFill="1" applyBorder="1">
      <alignment vertical="center"/>
    </xf>
    <xf numFmtId="178" fontId="5" fillId="3" borderId="86" xfId="42" applyNumberFormat="1" applyFont="1" applyFill="1" applyBorder="1">
      <alignment vertical="center"/>
    </xf>
    <xf numFmtId="178" fontId="5" fillId="0" borderId="87" xfId="42" applyNumberFormat="1" applyFont="1" applyFill="1" applyBorder="1">
      <alignment vertical="center"/>
    </xf>
    <xf numFmtId="0" fontId="5" fillId="0" borderId="17" xfId="42" applyNumberFormat="1" applyFont="1" applyFill="1" applyBorder="1">
      <alignment vertical="center"/>
    </xf>
    <xf numFmtId="9" fontId="5" fillId="3" borderId="100" xfId="42" applyNumberFormat="1" applyFont="1" applyFill="1" applyBorder="1">
      <alignment vertical="center"/>
    </xf>
    <xf numFmtId="0" fontId="5" fillId="0" borderId="88" xfId="42" applyNumberFormat="1" applyFont="1" applyBorder="1">
      <alignment vertical="center"/>
    </xf>
    <xf numFmtId="0" fontId="5" fillId="0" borderId="2" xfId="42" applyFont="1" applyBorder="1" applyAlignment="1">
      <alignment vertical="center" wrapText="1"/>
    </xf>
    <xf numFmtId="9" fontId="5" fillId="4" borderId="101" xfId="42" applyNumberFormat="1" applyFont="1" applyFill="1" applyBorder="1">
      <alignment vertical="center"/>
    </xf>
    <xf numFmtId="0" fontId="5" fillId="0" borderId="0" xfId="42" applyNumberFormat="1" applyFont="1" applyBorder="1">
      <alignment vertical="center"/>
    </xf>
    <xf numFmtId="182" fontId="5" fillId="0" borderId="1" xfId="42" applyNumberFormat="1" applyFont="1" applyBorder="1">
      <alignment vertical="center"/>
    </xf>
    <xf numFmtId="0" fontId="5" fillId="0" borderId="19" xfId="42" applyFont="1" applyBorder="1" applyAlignment="1">
      <alignment vertical="center" wrapText="1"/>
    </xf>
    <xf numFmtId="0" fontId="5" fillId="0" borderId="103" xfId="42" applyFont="1" applyBorder="1" applyAlignment="1">
      <alignment horizontal="center" vertical="center" wrapText="1"/>
    </xf>
    <xf numFmtId="0" fontId="5" fillId="0" borderId="0" xfId="42" applyFont="1" applyBorder="1">
      <alignment vertical="center"/>
    </xf>
    <xf numFmtId="0" fontId="5" fillId="0" borderId="0" xfId="42" applyFont="1" applyBorder="1" applyAlignment="1">
      <alignment horizontal="left" vertical="center" wrapText="1"/>
    </xf>
    <xf numFmtId="0" fontId="5" fillId="0" borderId="0" xfId="42" applyFont="1" applyFill="1" applyAlignment="1">
      <alignment horizontal="right" vertical="center"/>
    </xf>
    <xf numFmtId="178" fontId="5" fillId="3" borderId="89" xfId="42" applyNumberFormat="1" applyFont="1" applyFill="1" applyBorder="1">
      <alignment vertical="center"/>
    </xf>
    <xf numFmtId="3" fontId="5" fillId="0" borderId="0" xfId="42" applyNumberFormat="1" applyFont="1" applyBorder="1">
      <alignment vertical="center"/>
    </xf>
    <xf numFmtId="178" fontId="5" fillId="3" borderId="90" xfId="42" applyNumberFormat="1" applyFont="1" applyFill="1" applyBorder="1">
      <alignment vertical="center"/>
    </xf>
    <xf numFmtId="178" fontId="5" fillId="3" borderId="91" xfId="42" applyNumberFormat="1" applyFont="1" applyFill="1" applyBorder="1">
      <alignment vertical="center"/>
    </xf>
    <xf numFmtId="178" fontId="5" fillId="0" borderId="0" xfId="42" applyNumberFormat="1" applyFont="1" applyBorder="1">
      <alignment vertical="center"/>
    </xf>
    <xf numFmtId="3" fontId="5" fillId="0" borderId="2" xfId="42" applyNumberFormat="1" applyFont="1" applyBorder="1" applyAlignment="1">
      <alignment horizontal="center" vertical="center"/>
    </xf>
    <xf numFmtId="0" fontId="5" fillId="0" borderId="2" xfId="42" applyFont="1" applyFill="1" applyBorder="1" applyAlignment="1">
      <alignment horizontal="center" vertical="center"/>
    </xf>
    <xf numFmtId="3" fontId="5" fillId="0" borderId="20" xfId="42" applyNumberFormat="1" applyFont="1" applyBorder="1">
      <alignment vertical="center"/>
    </xf>
    <xf numFmtId="3" fontId="5" fillId="0" borderId="2" xfId="42" applyNumberFormat="1" applyFont="1" applyBorder="1">
      <alignment vertical="center"/>
    </xf>
    <xf numFmtId="3" fontId="5" fillId="0" borderId="0" xfId="42" applyNumberFormat="1" applyFont="1" applyFill="1" applyBorder="1">
      <alignment vertical="center"/>
    </xf>
    <xf numFmtId="178" fontId="5" fillId="0" borderId="0" xfId="42" applyNumberFormat="1" applyFont="1" applyFill="1" applyBorder="1">
      <alignment vertical="center"/>
    </xf>
    <xf numFmtId="0" fontId="5" fillId="0" borderId="0" xfId="42" applyNumberFormat="1" applyFont="1" applyFill="1" applyBorder="1">
      <alignment vertical="center"/>
    </xf>
    <xf numFmtId="3" fontId="5" fillId="0" borderId="5" xfId="42" applyNumberFormat="1" applyFont="1" applyBorder="1">
      <alignment vertical="center"/>
    </xf>
    <xf numFmtId="178" fontId="5" fillId="0" borderId="5" xfId="42" applyNumberFormat="1" applyFont="1" applyBorder="1">
      <alignment vertical="center"/>
    </xf>
    <xf numFmtId="3" fontId="5" fillId="0" borderId="1" xfId="42" applyNumberFormat="1" applyFont="1" applyFill="1" applyBorder="1">
      <alignment vertical="center"/>
    </xf>
    <xf numFmtId="0" fontId="5" fillId="0" borderId="0" xfId="42" applyNumberFormat="1" applyFont="1" applyFill="1" applyBorder="1" applyAlignment="1">
      <alignment horizontal="center" vertical="center"/>
    </xf>
    <xf numFmtId="0" fontId="5" fillId="0" borderId="0" xfId="42" applyFont="1" applyFill="1" applyAlignment="1">
      <alignment horizontal="center" vertical="center"/>
    </xf>
    <xf numFmtId="3" fontId="5" fillId="0" borderId="2" xfId="42" applyNumberFormat="1" applyFont="1" applyFill="1" applyBorder="1">
      <alignment vertical="center"/>
    </xf>
    <xf numFmtId="178" fontId="5" fillId="0" borderId="2" xfId="42" applyNumberFormat="1" applyFont="1" applyFill="1" applyBorder="1">
      <alignment vertical="center"/>
    </xf>
    <xf numFmtId="0" fontId="5" fillId="0" borderId="2" xfId="42" applyNumberFormat="1" applyFont="1" applyFill="1" applyBorder="1">
      <alignment vertical="center"/>
    </xf>
    <xf numFmtId="2" fontId="5" fillId="0" borderId="0" xfId="42" applyNumberFormat="1" applyFont="1">
      <alignment vertical="center"/>
    </xf>
    <xf numFmtId="178" fontId="5" fillId="0" borderId="3" xfId="42" applyNumberFormat="1" applyFont="1" applyFill="1" applyBorder="1">
      <alignment vertical="center"/>
    </xf>
    <xf numFmtId="0" fontId="5" fillId="0" borderId="3" xfId="42" applyNumberFormat="1" applyFont="1" applyFill="1" applyBorder="1">
      <alignment vertical="center"/>
    </xf>
    <xf numFmtId="0" fontId="5" fillId="0" borderId="2" xfId="42" applyFont="1" applyFill="1" applyBorder="1">
      <alignment vertical="center"/>
    </xf>
    <xf numFmtId="178" fontId="5" fillId="0" borderId="5" xfId="42" applyNumberFormat="1" applyFont="1" applyFill="1" applyBorder="1">
      <alignment vertical="center"/>
    </xf>
    <xf numFmtId="178" fontId="5" fillId="0" borderId="0" xfId="42" applyNumberFormat="1" applyFont="1" applyFill="1">
      <alignment vertical="center"/>
    </xf>
    <xf numFmtId="178" fontId="5" fillId="4" borderId="0" xfId="42" applyNumberFormat="1" applyFont="1" applyFill="1" applyBorder="1">
      <alignment vertical="center"/>
    </xf>
    <xf numFmtId="0" fontId="5" fillId="0" borderId="92" xfId="42" applyFont="1" applyBorder="1">
      <alignment vertical="center"/>
    </xf>
    <xf numFmtId="178" fontId="5" fillId="3" borderId="93" xfId="42" applyNumberFormat="1" applyFont="1" applyFill="1" applyBorder="1">
      <alignment vertical="center"/>
    </xf>
    <xf numFmtId="0" fontId="5" fillId="0" borderId="94" xfId="42" applyFont="1" applyBorder="1">
      <alignment vertical="center"/>
    </xf>
    <xf numFmtId="3" fontId="5" fillId="0" borderId="15" xfId="42" applyNumberFormat="1" applyFont="1" applyBorder="1">
      <alignment vertical="center"/>
    </xf>
    <xf numFmtId="0" fontId="25" fillId="0" borderId="0" xfId="40" applyFont="1">
      <alignment vertical="center"/>
    </xf>
    <xf numFmtId="3" fontId="8" fillId="0" borderId="0" xfId="42" applyNumberFormat="1" applyFont="1" applyFill="1" applyBorder="1">
      <alignment vertical="center"/>
    </xf>
    <xf numFmtId="178" fontId="25" fillId="0" borderId="0" xfId="42" applyNumberFormat="1" applyFont="1" applyFill="1" applyBorder="1">
      <alignment vertical="center"/>
    </xf>
    <xf numFmtId="0" fontId="25" fillId="0" borderId="0" xfId="40" applyFont="1" applyFill="1">
      <alignment vertical="center"/>
    </xf>
    <xf numFmtId="0" fontId="25" fillId="0" borderId="0" xfId="40" applyFont="1" applyFill="1" applyBorder="1">
      <alignment vertical="center"/>
    </xf>
    <xf numFmtId="3" fontId="8" fillId="0" borderId="2" xfId="42" applyNumberFormat="1" applyFont="1" applyFill="1" applyBorder="1">
      <alignment vertical="center"/>
    </xf>
    <xf numFmtId="190" fontId="25" fillId="0" borderId="2" xfId="42" applyNumberFormat="1" applyFont="1" applyFill="1" applyBorder="1">
      <alignment vertical="center"/>
    </xf>
    <xf numFmtId="178" fontId="25" fillId="0" borderId="15" xfId="42" applyNumberFormat="1" applyFont="1" applyFill="1" applyBorder="1">
      <alignment vertical="center"/>
    </xf>
    <xf numFmtId="178" fontId="25" fillId="0" borderId="0" xfId="40" applyNumberFormat="1" applyFont="1" applyFill="1" applyBorder="1">
      <alignment vertical="center"/>
    </xf>
    <xf numFmtId="178" fontId="25" fillId="0" borderId="2" xfId="42" applyNumberFormat="1" applyFont="1" applyFill="1" applyBorder="1">
      <alignment vertical="center"/>
    </xf>
    <xf numFmtId="190" fontId="25" fillId="0" borderId="0" xfId="42" applyNumberFormat="1" applyFont="1" applyFill="1" applyBorder="1">
      <alignment vertical="center"/>
    </xf>
    <xf numFmtId="0" fontId="5" fillId="7" borderId="0" xfId="42" applyFont="1" applyFill="1">
      <alignment vertical="center"/>
    </xf>
    <xf numFmtId="0" fontId="5" fillId="0" borderId="0" xfId="42" applyFont="1" applyFill="1" applyBorder="1">
      <alignment vertical="center"/>
    </xf>
    <xf numFmtId="3" fontId="5" fillId="0" borderId="1" xfId="42" applyNumberFormat="1" applyFont="1" applyBorder="1">
      <alignment vertical="center"/>
    </xf>
    <xf numFmtId="0" fontId="5" fillId="0" borderId="1" xfId="42" applyFont="1" applyBorder="1">
      <alignment vertical="center"/>
    </xf>
    <xf numFmtId="177" fontId="5" fillId="0" borderId="1" xfId="42" applyNumberFormat="1" applyFont="1" applyBorder="1">
      <alignment vertical="center"/>
    </xf>
    <xf numFmtId="177" fontId="5" fillId="0" borderId="1" xfId="42" applyNumberFormat="1" applyFont="1" applyBorder="1" applyAlignment="1">
      <alignment horizontal="center" vertical="center"/>
    </xf>
    <xf numFmtId="0" fontId="5" fillId="9" borderId="1" xfId="42" applyFont="1" applyFill="1" applyBorder="1">
      <alignment vertical="center"/>
    </xf>
    <xf numFmtId="177" fontId="5" fillId="0" borderId="32" xfId="42" applyNumberFormat="1" applyFont="1" applyBorder="1" applyAlignment="1">
      <alignment horizontal="center" vertical="center"/>
    </xf>
    <xf numFmtId="0" fontId="5" fillId="9" borderId="2" xfId="42" applyFont="1" applyFill="1" applyBorder="1">
      <alignment vertical="center"/>
    </xf>
    <xf numFmtId="0" fontId="5" fillId="0" borderId="18" xfId="42" applyFont="1" applyBorder="1">
      <alignment vertical="center"/>
    </xf>
    <xf numFmtId="0" fontId="5" fillId="0" borderId="18" xfId="42" applyFont="1" applyBorder="1" applyAlignment="1">
      <alignment horizontal="right" vertical="center"/>
    </xf>
    <xf numFmtId="177" fontId="5" fillId="0" borderId="36" xfId="42" applyNumberFormat="1" applyFont="1" applyFill="1" applyBorder="1" applyAlignment="1">
      <alignment horizontal="right" vertical="center"/>
    </xf>
    <xf numFmtId="0" fontId="5" fillId="0" borderId="0" xfId="42" applyFont="1" applyAlignment="1">
      <alignment horizontal="center" vertical="center"/>
    </xf>
    <xf numFmtId="177" fontId="5" fillId="0" borderId="36" xfId="42" applyNumberFormat="1" applyFont="1" applyBorder="1" applyAlignment="1">
      <alignment horizontal="right" vertical="center"/>
    </xf>
    <xf numFmtId="177" fontId="5" fillId="0" borderId="0" xfId="4" applyNumberFormat="1" applyFont="1">
      <alignment vertical="center"/>
    </xf>
    <xf numFmtId="177" fontId="5" fillId="0" borderId="36" xfId="42" applyNumberFormat="1" applyFont="1" applyBorder="1" applyAlignment="1">
      <alignment horizontal="center" vertical="center"/>
    </xf>
    <xf numFmtId="177" fontId="5" fillId="0" borderId="0" xfId="42" applyNumberFormat="1" applyFont="1" applyFill="1">
      <alignment vertical="center"/>
    </xf>
    <xf numFmtId="0" fontId="5" fillId="0" borderId="0" xfId="42" applyFont="1" applyBorder="1" applyAlignment="1">
      <alignment horizontal="right" vertical="center"/>
    </xf>
    <xf numFmtId="177" fontId="5" fillId="0" borderId="18" xfId="42" applyNumberFormat="1" applyFont="1" applyBorder="1" applyAlignment="1">
      <alignment horizontal="right" vertical="center"/>
    </xf>
    <xf numFmtId="0" fontId="5" fillId="9" borderId="18" xfId="42" applyFont="1" applyFill="1" applyBorder="1" applyAlignment="1">
      <alignment horizontal="right" vertical="center"/>
    </xf>
    <xf numFmtId="0" fontId="5" fillId="0" borderId="0" xfId="42" applyFont="1" applyAlignment="1">
      <alignment vertical="center" wrapText="1"/>
    </xf>
    <xf numFmtId="177" fontId="5" fillId="0" borderId="32" xfId="42" applyNumberFormat="1" applyFont="1" applyBorder="1" applyAlignment="1">
      <alignment horizontal="right" vertical="center"/>
    </xf>
    <xf numFmtId="177" fontId="5" fillId="0" borderId="37" xfId="42" applyNumberFormat="1" applyFont="1" applyFill="1" applyBorder="1" applyAlignment="1">
      <alignment horizontal="right" vertical="center"/>
    </xf>
    <xf numFmtId="177" fontId="5" fillId="0" borderId="5" xfId="42" applyNumberFormat="1" applyFont="1" applyFill="1" applyBorder="1" applyAlignment="1">
      <alignment horizontal="right" vertical="center"/>
    </xf>
    <xf numFmtId="0" fontId="5" fillId="9" borderId="5" xfId="42" applyFont="1" applyFill="1" applyBorder="1">
      <alignment vertical="center"/>
    </xf>
    <xf numFmtId="177" fontId="5" fillId="0" borderId="0" xfId="42" applyNumberFormat="1" applyFont="1">
      <alignment vertical="center"/>
    </xf>
    <xf numFmtId="183" fontId="5" fillId="0" borderId="0" xfId="42" applyNumberFormat="1" applyFont="1">
      <alignment vertical="center"/>
    </xf>
    <xf numFmtId="0" fontId="5" fillId="5" borderId="19" xfId="42" applyFont="1" applyFill="1" applyBorder="1">
      <alignment vertical="center"/>
    </xf>
    <xf numFmtId="0" fontId="5" fillId="5" borderId="5" xfId="42" applyFont="1" applyFill="1" applyBorder="1">
      <alignment vertical="center"/>
    </xf>
    <xf numFmtId="177" fontId="5" fillId="8" borderId="5" xfId="42" applyNumberFormat="1" applyFont="1" applyFill="1" applyBorder="1">
      <alignment vertical="center"/>
    </xf>
    <xf numFmtId="0" fontId="5" fillId="8" borderId="38" xfId="42" applyFont="1" applyFill="1" applyBorder="1">
      <alignment vertical="center"/>
    </xf>
    <xf numFmtId="0" fontId="5" fillId="5" borderId="28" xfId="42" applyFont="1" applyFill="1" applyBorder="1">
      <alignment vertical="center"/>
    </xf>
    <xf numFmtId="0" fontId="5" fillId="5" borderId="0" xfId="42" applyFont="1" applyFill="1" applyBorder="1">
      <alignment vertical="center"/>
    </xf>
    <xf numFmtId="0" fontId="5" fillId="8" borderId="0" xfId="42" applyFont="1" applyFill="1" applyBorder="1">
      <alignment vertical="center"/>
    </xf>
    <xf numFmtId="0" fontId="5" fillId="8" borderId="31" xfId="42" applyFont="1" applyFill="1" applyBorder="1">
      <alignment vertical="center"/>
    </xf>
    <xf numFmtId="0" fontId="5" fillId="5" borderId="0" xfId="42" quotePrefix="1" applyFont="1" applyFill="1" applyBorder="1">
      <alignment vertical="center"/>
    </xf>
    <xf numFmtId="0" fontId="5" fillId="8" borderId="0" xfId="42" quotePrefix="1" applyNumberFormat="1" applyFont="1" applyFill="1" applyBorder="1">
      <alignment vertical="center"/>
    </xf>
    <xf numFmtId="0" fontId="5" fillId="5" borderId="15" xfId="42" applyFont="1" applyFill="1" applyBorder="1">
      <alignment vertical="center"/>
    </xf>
    <xf numFmtId="0" fontId="5" fillId="5" borderId="1" xfId="42" quotePrefix="1" applyNumberFormat="1" applyFont="1" applyFill="1" applyBorder="1">
      <alignment vertical="center"/>
    </xf>
    <xf numFmtId="0" fontId="5" fillId="5" borderId="1" xfId="42" applyFont="1" applyFill="1" applyBorder="1">
      <alignment vertical="center"/>
    </xf>
    <xf numFmtId="0" fontId="5" fillId="8" borderId="1" xfId="42" quotePrefix="1" applyNumberFormat="1" applyFont="1" applyFill="1" applyBorder="1">
      <alignment vertical="center"/>
    </xf>
    <xf numFmtId="0" fontId="5" fillId="8" borderId="16" xfId="42" applyFont="1" applyFill="1" applyBorder="1">
      <alignment vertical="center"/>
    </xf>
    <xf numFmtId="177" fontId="5" fillId="8" borderId="0" xfId="42" applyNumberFormat="1" applyFont="1" applyFill="1" applyBorder="1">
      <alignment vertical="center"/>
    </xf>
    <xf numFmtId="0" fontId="5" fillId="0" borderId="0" xfId="0" applyFont="1" applyAlignment="1">
      <alignment horizontal="right"/>
    </xf>
    <xf numFmtId="0" fontId="26" fillId="0" borderId="0" xfId="0" applyFont="1" applyAlignment="1">
      <alignment vertical="center"/>
    </xf>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0" borderId="0"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0" xfId="0" applyFont="1" applyAlignment="1">
      <alignment vertical="top" wrapText="1"/>
    </xf>
    <xf numFmtId="0" fontId="10" fillId="0" borderId="0" xfId="0" applyFont="1" applyAlignment="1">
      <alignment vertical="top"/>
    </xf>
    <xf numFmtId="178" fontId="10" fillId="0" borderId="81" xfId="42" applyNumberFormat="1" applyFont="1" applyFill="1" applyBorder="1" applyAlignment="1">
      <alignment horizontal="center" vertical="center"/>
    </xf>
    <xf numFmtId="178" fontId="10" fillId="0" borderId="0" xfId="42" applyNumberFormat="1" applyFont="1" applyFill="1" applyBorder="1" applyAlignment="1">
      <alignment horizontal="center" vertical="center"/>
    </xf>
    <xf numFmtId="0" fontId="5" fillId="0" borderId="82" xfId="0" applyFont="1" applyBorder="1"/>
    <xf numFmtId="0" fontId="10" fillId="0" borderId="0" xfId="0" applyFont="1" applyFill="1"/>
    <xf numFmtId="178" fontId="5" fillId="0" borderId="0" xfId="0" applyNumberFormat="1" applyFont="1"/>
    <xf numFmtId="0" fontId="5" fillId="0" borderId="0" xfId="0" applyFont="1" applyFill="1" applyAlignment="1">
      <alignment vertical="top"/>
    </xf>
    <xf numFmtId="0" fontId="27" fillId="0" borderId="0" xfId="0" applyFont="1" applyFill="1" applyBorder="1" applyAlignment="1">
      <alignment vertical="center"/>
    </xf>
    <xf numFmtId="0" fontId="5" fillId="0" borderId="0" xfId="0" applyFont="1" applyAlignment="1"/>
    <xf numFmtId="0" fontId="5" fillId="0" borderId="83" xfId="0" applyFont="1" applyBorder="1"/>
    <xf numFmtId="0" fontId="5" fillId="0" borderId="0" xfId="0" applyFont="1" applyBorder="1" applyAlignment="1"/>
    <xf numFmtId="0" fontId="24" fillId="0" borderId="0" xfId="0" applyFont="1"/>
    <xf numFmtId="0" fontId="10" fillId="0" borderId="0" xfId="0" applyFont="1"/>
    <xf numFmtId="0" fontId="29" fillId="0" borderId="0" xfId="0" applyFont="1" applyAlignment="1">
      <alignment vertical="center"/>
    </xf>
    <xf numFmtId="177" fontId="31" fillId="0" borderId="0" xfId="0" applyNumberFormat="1" applyFont="1" applyBorder="1" applyAlignment="1"/>
    <xf numFmtId="0" fontId="32" fillId="0" borderId="0" xfId="0" applyFont="1"/>
    <xf numFmtId="0" fontId="32" fillId="0" borderId="0" xfId="0" applyFont="1" applyAlignment="1"/>
    <xf numFmtId="0" fontId="30" fillId="0" borderId="0" xfId="0" applyFont="1" applyBorder="1" applyAlignment="1"/>
    <xf numFmtId="177" fontId="31" fillId="0" borderId="0" xfId="0" applyNumberFormat="1" applyFont="1" applyFill="1" applyBorder="1" applyAlignment="1"/>
    <xf numFmtId="0" fontId="5" fillId="0" borderId="170" xfId="0" applyFont="1" applyBorder="1"/>
    <xf numFmtId="0" fontId="15" fillId="0" borderId="0" xfId="24" applyFont="1" applyFill="1">
      <alignment vertical="center"/>
    </xf>
    <xf numFmtId="0" fontId="20" fillId="0" borderId="0" xfId="24" applyFont="1" applyFill="1">
      <alignment vertical="center"/>
    </xf>
    <xf numFmtId="0" fontId="21" fillId="0" borderId="0" xfId="24" applyFont="1" applyFill="1">
      <alignment vertical="center"/>
    </xf>
    <xf numFmtId="0" fontId="0" fillId="0" borderId="0" xfId="24" applyFont="1" applyFill="1">
      <alignment vertical="center"/>
    </xf>
    <xf numFmtId="0" fontId="0" fillId="0" borderId="0" xfId="0" applyFill="1"/>
    <xf numFmtId="0" fontId="5" fillId="0" borderId="0" xfId="24" applyFont="1" applyFill="1" applyAlignment="1">
      <alignment horizontal="center" vertical="center"/>
    </xf>
    <xf numFmtId="0" fontId="5" fillId="0" borderId="0" xfId="24" applyFont="1" applyFill="1">
      <alignment vertical="center"/>
    </xf>
    <xf numFmtId="0" fontId="5" fillId="0" borderId="0" xfId="24" applyFont="1" applyFill="1" applyAlignment="1">
      <alignment horizontal="center" vertical="center" wrapText="1"/>
    </xf>
    <xf numFmtId="0" fontId="5" fillId="0" borderId="0" xfId="24" applyFont="1" applyFill="1" applyAlignment="1">
      <alignment vertical="center" wrapText="1"/>
    </xf>
    <xf numFmtId="9" fontId="5" fillId="0" borderId="0" xfId="24" applyNumberFormat="1" applyFont="1" applyFill="1" applyAlignment="1">
      <alignment horizontal="center" vertical="center"/>
    </xf>
    <xf numFmtId="189" fontId="5" fillId="0" borderId="0" xfId="24" applyNumberFormat="1" applyFont="1" applyFill="1" applyAlignment="1">
      <alignment horizontal="center" vertical="center"/>
    </xf>
    <xf numFmtId="3" fontId="5" fillId="0" borderId="0" xfId="24" applyNumberFormat="1" applyFont="1" applyFill="1">
      <alignment vertical="center"/>
    </xf>
    <xf numFmtId="0" fontId="5" fillId="0" borderId="0" xfId="24" applyFont="1" applyFill="1" applyAlignment="1">
      <alignment horizontal="right" vertical="center"/>
    </xf>
    <xf numFmtId="0" fontId="5" fillId="0" borderId="38" xfId="42" applyNumberFormat="1" applyFont="1" applyBorder="1" applyAlignment="1">
      <alignment horizontal="right" vertical="center"/>
    </xf>
    <xf numFmtId="0" fontId="5" fillId="0" borderId="16" xfId="42" applyNumberFormat="1" applyFont="1" applyBorder="1" applyAlignment="1">
      <alignment horizontal="right" vertical="center"/>
    </xf>
    <xf numFmtId="0" fontId="5" fillId="0" borderId="165" xfId="42" applyNumberFormat="1" applyFont="1" applyBorder="1" applyAlignment="1">
      <alignment horizontal="right" vertical="center"/>
    </xf>
    <xf numFmtId="178" fontId="5" fillId="0" borderId="2" xfId="42" applyNumberFormat="1" applyFont="1" applyBorder="1" applyAlignment="1">
      <alignment horizontal="right" vertical="center"/>
    </xf>
    <xf numFmtId="178" fontId="5" fillId="0" borderId="18" xfId="42" applyNumberFormat="1" applyFont="1" applyBorder="1" applyAlignment="1">
      <alignment horizontal="right" vertical="center"/>
    </xf>
    <xf numFmtId="178" fontId="5" fillId="2" borderId="96" xfId="42" applyNumberFormat="1" applyFont="1" applyFill="1" applyBorder="1" applyAlignment="1">
      <alignment horizontal="right" vertical="center"/>
    </xf>
    <xf numFmtId="178" fontId="5" fillId="2" borderId="99" xfId="42" applyNumberFormat="1" applyFont="1" applyFill="1" applyBorder="1" applyAlignment="1">
      <alignment horizontal="right" vertical="center"/>
    </xf>
    <xf numFmtId="178" fontId="5" fillId="2" borderId="97" xfId="42" applyNumberFormat="1" applyFont="1" applyFill="1" applyBorder="1" applyAlignment="1">
      <alignment horizontal="right" vertical="center"/>
    </xf>
    <xf numFmtId="178" fontId="5" fillId="0" borderId="182" xfId="42" applyNumberFormat="1" applyFont="1" applyFill="1" applyBorder="1" applyAlignment="1">
      <alignment horizontal="right" vertical="center"/>
    </xf>
    <xf numFmtId="0" fontId="5" fillId="0" borderId="183" xfId="42" applyFont="1" applyBorder="1" applyAlignment="1">
      <alignment horizontal="right" vertical="center"/>
    </xf>
    <xf numFmtId="0" fontId="5" fillId="0" borderId="0" xfId="27" applyFont="1"/>
    <xf numFmtId="0" fontId="5" fillId="0" borderId="0" xfId="27" applyFont="1"/>
    <xf numFmtId="0" fontId="5" fillId="0" borderId="0" xfId="27" applyFont="1"/>
    <xf numFmtId="176" fontId="11" fillId="0" borderId="0" xfId="33" applyNumberFormat="1" applyFont="1" applyFill="1" applyBorder="1" applyAlignment="1">
      <alignment horizontal="center" vertical="center" wrapText="1"/>
    </xf>
    <xf numFmtId="176" fontId="11" fillId="4" borderId="20" xfId="33" applyNumberFormat="1" applyFont="1" applyFill="1" applyBorder="1" applyAlignment="1">
      <alignment horizontal="center" vertical="center" wrapText="1"/>
    </xf>
    <xf numFmtId="176" fontId="11" fillId="4" borderId="5" xfId="33" applyNumberFormat="1" applyFont="1" applyFill="1" applyBorder="1" applyAlignment="1">
      <alignment horizontal="center" vertical="center" wrapText="1"/>
    </xf>
    <xf numFmtId="176" fontId="11" fillId="0" borderId="0" xfId="33" applyNumberFormat="1" applyFont="1" applyFill="1" applyBorder="1" applyAlignment="1">
      <alignment horizontal="right" vertical="center" wrapText="1"/>
    </xf>
    <xf numFmtId="176" fontId="11" fillId="4" borderId="4" xfId="33" applyNumberFormat="1" applyFont="1" applyFill="1" applyBorder="1" applyAlignment="1">
      <alignment wrapText="1"/>
    </xf>
    <xf numFmtId="176" fontId="11" fillId="4" borderId="21" xfId="33" applyNumberFormat="1" applyFont="1" applyFill="1" applyBorder="1" applyAlignment="1">
      <alignment wrapText="1"/>
    </xf>
    <xf numFmtId="3" fontId="5" fillId="4" borderId="21" xfId="33" applyNumberFormat="1" applyFont="1" applyFill="1" applyBorder="1" applyAlignment="1">
      <alignment vertical="center"/>
    </xf>
    <xf numFmtId="176" fontId="11" fillId="4" borderId="21" xfId="33" applyNumberFormat="1" applyFont="1" applyFill="1" applyBorder="1" applyAlignment="1">
      <alignment horizontal="center" vertical="center" wrapText="1"/>
    </xf>
    <xf numFmtId="176" fontId="11" fillId="4" borderId="0" xfId="33" applyNumberFormat="1" applyFont="1" applyFill="1" applyAlignment="1">
      <alignment horizontal="center" vertical="center"/>
    </xf>
    <xf numFmtId="3" fontId="11" fillId="0" borderId="21" xfId="33" applyNumberFormat="1" applyFont="1" applyFill="1" applyBorder="1" applyAlignment="1">
      <alignment horizontal="center" vertical="center" wrapText="1"/>
    </xf>
    <xf numFmtId="3" fontId="11" fillId="0" borderId="0" xfId="33" applyNumberFormat="1" applyFont="1" applyFill="1" applyBorder="1" applyAlignment="1">
      <alignment horizontal="center" vertical="center"/>
    </xf>
    <xf numFmtId="176" fontId="11" fillId="0" borderId="20" xfId="33" applyNumberFormat="1" applyFont="1" applyFill="1" applyBorder="1" applyAlignment="1">
      <alignment horizontal="center" vertical="center" wrapText="1"/>
    </xf>
    <xf numFmtId="3" fontId="11" fillId="0" borderId="28" xfId="33" applyNumberFormat="1" applyFont="1" applyFill="1" applyBorder="1" applyAlignment="1">
      <alignment horizontal="center" vertical="center" wrapText="1"/>
    </xf>
    <xf numFmtId="3" fontId="11" fillId="0" borderId="0" xfId="33" applyNumberFormat="1" applyFont="1" applyFill="1" applyBorder="1" applyAlignment="1">
      <alignment horizontal="center" vertical="center" wrapText="1"/>
    </xf>
    <xf numFmtId="3" fontId="11" fillId="0" borderId="31" xfId="33" applyNumberFormat="1" applyFont="1" applyFill="1" applyBorder="1" applyAlignment="1">
      <alignment horizontal="center" vertical="center" wrapText="1"/>
    </xf>
    <xf numFmtId="176" fontId="11" fillId="0" borderId="19" xfId="33" applyNumberFormat="1" applyFont="1" applyFill="1" applyBorder="1" applyAlignment="1">
      <alignment horizontal="center" vertical="center" wrapText="1"/>
    </xf>
    <xf numFmtId="176" fontId="11" fillId="0" borderId="28" xfId="33" applyNumberFormat="1" applyFont="1" applyFill="1" applyBorder="1" applyAlignment="1">
      <alignment horizontal="center" vertical="center" wrapText="1"/>
    </xf>
    <xf numFmtId="176" fontId="11" fillId="0" borderId="15" xfId="33" applyNumberFormat="1" applyFont="1" applyFill="1" applyBorder="1" applyAlignment="1">
      <alignment horizontal="center" vertical="center" wrapText="1"/>
    </xf>
    <xf numFmtId="180" fontId="11" fillId="0" borderId="21" xfId="33" applyNumberFormat="1" applyFont="1" applyFill="1" applyBorder="1" applyAlignment="1">
      <alignment horizontal="center" vertical="center"/>
    </xf>
    <xf numFmtId="176" fontId="11" fillId="0" borderId="4" xfId="33" applyNumberFormat="1" applyFont="1" applyFill="1" applyBorder="1" applyAlignment="1">
      <alignment vertical="center"/>
    </xf>
    <xf numFmtId="176" fontId="11" fillId="0" borderId="21" xfId="33" applyNumberFormat="1" applyFont="1" applyFill="1" applyBorder="1" applyAlignment="1">
      <alignment vertical="center"/>
    </xf>
    <xf numFmtId="176" fontId="11" fillId="0" borderId="20" xfId="33" applyNumberFormat="1" applyFont="1" applyFill="1" applyBorder="1" applyAlignment="1">
      <alignment vertical="center"/>
    </xf>
    <xf numFmtId="180" fontId="11" fillId="0" borderId="4" xfId="33" applyNumberFormat="1" applyFont="1" applyFill="1" applyBorder="1" applyAlignment="1">
      <alignment vertical="center"/>
    </xf>
    <xf numFmtId="180" fontId="11" fillId="0" borderId="21" xfId="33" applyNumberFormat="1" applyFont="1" applyFill="1" applyBorder="1" applyAlignment="1">
      <alignment vertical="center"/>
    </xf>
    <xf numFmtId="180" fontId="11" fillId="0" borderId="20" xfId="33" applyNumberFormat="1" applyFont="1" applyFill="1" applyBorder="1" applyAlignment="1">
      <alignment vertical="center"/>
    </xf>
    <xf numFmtId="3" fontId="11" fillId="0" borderId="20" xfId="33" applyNumberFormat="1" applyFont="1" applyFill="1" applyBorder="1" applyAlignment="1">
      <alignment horizontal="center" vertical="center" wrapText="1"/>
    </xf>
    <xf numFmtId="179" fontId="11" fillId="0" borderId="0" xfId="33" applyNumberFormat="1" applyFont="1" applyFill="1" applyBorder="1" applyAlignment="1">
      <alignment horizontal="center" vertical="center"/>
    </xf>
    <xf numFmtId="179" fontId="11" fillId="0" borderId="31" xfId="33" applyNumberFormat="1" applyFont="1" applyFill="1" applyBorder="1" applyAlignment="1">
      <alignment horizontal="center" vertical="center"/>
    </xf>
    <xf numFmtId="176" fontId="11" fillId="0" borderId="28" xfId="33" applyNumberFormat="1" applyFont="1" applyFill="1" applyBorder="1" applyAlignment="1">
      <alignment vertical="center"/>
    </xf>
    <xf numFmtId="176" fontId="11" fillId="0" borderId="4" xfId="33" applyNumberFormat="1" applyFont="1" applyFill="1" applyBorder="1" applyAlignment="1">
      <alignment wrapText="1"/>
    </xf>
    <xf numFmtId="176" fontId="11" fillId="0" borderId="21" xfId="33" applyNumberFormat="1" applyFont="1" applyFill="1" applyBorder="1" applyAlignment="1">
      <alignment wrapText="1"/>
    </xf>
    <xf numFmtId="176" fontId="11" fillId="0" borderId="21" xfId="33" applyNumberFormat="1" applyFont="1" applyFill="1" applyBorder="1" applyAlignment="1">
      <alignment vertical="center" wrapText="1"/>
    </xf>
    <xf numFmtId="0" fontId="0" fillId="0" borderId="5" xfId="0" applyFont="1" applyFill="1" applyBorder="1" applyAlignment="1">
      <alignment wrapText="1"/>
    </xf>
    <xf numFmtId="0" fontId="5" fillId="0" borderId="0" xfId="0" applyFont="1" applyFill="1" applyBorder="1" applyAlignment="1">
      <alignment horizontal="left" vertical="center" wrapText="1"/>
    </xf>
    <xf numFmtId="0" fontId="5" fillId="0" borderId="0" xfId="0" applyFont="1" applyFill="1" applyBorder="1" applyAlignment="1">
      <alignment horizontal="left" vertical="center"/>
    </xf>
    <xf numFmtId="0" fontId="5" fillId="0" borderId="0" xfId="27" applyFont="1"/>
    <xf numFmtId="0" fontId="5" fillId="0" borderId="0" xfId="27" applyFont="1"/>
    <xf numFmtId="0" fontId="33" fillId="0" borderId="0" xfId="0" applyFont="1" applyBorder="1" applyAlignment="1"/>
    <xf numFmtId="0" fontId="5" fillId="0" borderId="0" xfId="0" applyFont="1"/>
    <xf numFmtId="3" fontId="5" fillId="0" borderId="19" xfId="42" applyNumberFormat="1" applyFont="1" applyFill="1" applyBorder="1" applyAlignment="1">
      <alignment horizontal="left" vertical="center"/>
    </xf>
    <xf numFmtId="177" fontId="5" fillId="0" borderId="4" xfId="42" applyNumberFormat="1" applyFont="1" applyFill="1" applyBorder="1" applyAlignment="1">
      <alignment horizontal="right" vertical="center"/>
    </xf>
    <xf numFmtId="177" fontId="5" fillId="0" borderId="2" xfId="42" applyNumberFormat="1" applyFont="1" applyFill="1" applyBorder="1" applyAlignment="1">
      <alignment horizontal="right" vertical="center"/>
    </xf>
    <xf numFmtId="177" fontId="5" fillId="0" borderId="17" xfId="42" applyNumberFormat="1" applyFont="1" applyFill="1" applyBorder="1" applyAlignment="1">
      <alignment horizontal="right" vertical="center"/>
    </xf>
    <xf numFmtId="0" fontId="5" fillId="0" borderId="4" xfId="42" applyFont="1" applyFill="1" applyBorder="1" applyAlignment="1">
      <alignment horizontal="left" vertical="center"/>
    </xf>
    <xf numFmtId="177" fontId="5" fillId="0" borderId="33" xfId="42" applyNumberFormat="1" applyFont="1" applyFill="1" applyBorder="1" applyAlignment="1">
      <alignment horizontal="right" vertical="center"/>
    </xf>
    <xf numFmtId="177" fontId="5" fillId="9" borderId="4" xfId="42" applyNumberFormat="1" applyFont="1" applyFill="1" applyBorder="1" applyAlignment="1">
      <alignment horizontal="right" vertical="center"/>
    </xf>
    <xf numFmtId="0" fontId="5" fillId="0" borderId="38" xfId="42" applyNumberFormat="1" applyFont="1" applyBorder="1" applyAlignment="1">
      <alignment horizontal="right" vertical="center"/>
    </xf>
    <xf numFmtId="3" fontId="5" fillId="0" borderId="0" xfId="0" applyNumberFormat="1" applyFont="1" applyFill="1" applyBorder="1" applyAlignment="1">
      <alignment horizontal="right" vertical="center" wrapText="1"/>
    </xf>
    <xf numFmtId="0" fontId="5" fillId="0" borderId="0" xfId="0" applyFont="1" applyFill="1" applyBorder="1" applyAlignment="1">
      <alignment horizontal="left" vertical="center" wrapText="1"/>
    </xf>
    <xf numFmtId="0" fontId="5" fillId="0" borderId="0" xfId="0" applyFont="1" applyFill="1" applyBorder="1" applyAlignment="1">
      <alignment horizontal="right" vertical="center" wrapText="1"/>
    </xf>
    <xf numFmtId="0" fontId="5" fillId="0" borderId="0" xfId="27" applyFont="1"/>
    <xf numFmtId="0" fontId="13" fillId="0" borderId="0" xfId="0" applyFont="1" applyAlignment="1">
      <alignment vertical="center"/>
    </xf>
    <xf numFmtId="0" fontId="5" fillId="0" borderId="0" xfId="0" applyFont="1" applyAlignment="1">
      <alignment vertical="center"/>
    </xf>
    <xf numFmtId="3" fontId="34" fillId="0" borderId="2" xfId="33" applyNumberFormat="1" applyFont="1" applyFill="1" applyBorder="1" applyAlignment="1">
      <alignment horizontal="center" vertical="center" wrapText="1"/>
    </xf>
    <xf numFmtId="0" fontId="35" fillId="0" borderId="0" xfId="49" applyFont="1">
      <alignment vertical="center"/>
    </xf>
    <xf numFmtId="0" fontId="34" fillId="0" borderId="0" xfId="0" applyFont="1"/>
    <xf numFmtId="3" fontId="5" fillId="0" borderId="47" xfId="33" applyNumberFormat="1" applyFont="1" applyFill="1" applyBorder="1" applyAlignment="1">
      <alignment horizontal="distributed" vertical="center"/>
    </xf>
    <xf numFmtId="176" fontId="15" fillId="0" borderId="47" xfId="49" applyNumberFormat="1" applyFont="1" applyBorder="1">
      <alignment vertical="center"/>
    </xf>
    <xf numFmtId="177" fontId="34" fillId="0" borderId="0" xfId="0" applyNumberFormat="1" applyFont="1"/>
    <xf numFmtId="3" fontId="5" fillId="0" borderId="54" xfId="33" applyNumberFormat="1" applyFont="1" applyFill="1" applyBorder="1" applyAlignment="1">
      <alignment horizontal="distributed" vertical="center"/>
    </xf>
    <xf numFmtId="176" fontId="15" fillId="0" borderId="54" xfId="49" applyNumberFormat="1" applyFont="1" applyBorder="1">
      <alignment vertical="center"/>
    </xf>
    <xf numFmtId="3" fontId="5" fillId="0" borderId="60" xfId="33" applyNumberFormat="1" applyFont="1" applyFill="1" applyBorder="1" applyAlignment="1">
      <alignment horizontal="distributed" vertical="center"/>
    </xf>
    <xf numFmtId="176" fontId="15" fillId="0" borderId="60" xfId="49" applyNumberFormat="1" applyFont="1" applyBorder="1">
      <alignment vertical="center"/>
    </xf>
    <xf numFmtId="0" fontId="5" fillId="8" borderId="1" xfId="42" applyFont="1" applyFill="1" applyBorder="1">
      <alignment vertical="center"/>
    </xf>
    <xf numFmtId="0" fontId="5" fillId="8" borderId="0" xfId="42" quotePrefix="1" applyFont="1" applyFill="1" applyBorder="1">
      <alignment vertical="center"/>
    </xf>
    <xf numFmtId="177" fontId="5" fillId="0" borderId="43" xfId="42" applyNumberFormat="1" applyFont="1" applyFill="1" applyBorder="1">
      <alignment vertical="center"/>
    </xf>
    <xf numFmtId="177" fontId="5" fillId="0" borderId="44" xfId="42" applyNumberFormat="1" applyFont="1" applyFill="1" applyBorder="1" applyAlignment="1">
      <alignment horizontal="right" vertical="center"/>
    </xf>
    <xf numFmtId="177" fontId="5" fillId="0" borderId="38" xfId="42" applyNumberFormat="1" applyFont="1" applyFill="1" applyBorder="1" applyAlignment="1">
      <alignment horizontal="right" vertical="center"/>
    </xf>
    <xf numFmtId="178" fontId="5" fillId="2" borderId="188" xfId="42" applyNumberFormat="1" applyFont="1" applyFill="1" applyBorder="1" applyAlignment="1">
      <alignment horizontal="right" vertical="center"/>
    </xf>
    <xf numFmtId="178" fontId="5" fillId="2" borderId="186" xfId="42" applyNumberFormat="1" applyFont="1" applyFill="1" applyBorder="1" applyAlignment="1">
      <alignment horizontal="right" vertical="center"/>
    </xf>
    <xf numFmtId="178" fontId="5" fillId="2" borderId="186" xfId="42" applyNumberFormat="1" applyFont="1" applyFill="1" applyBorder="1" applyAlignment="1">
      <alignment horizontal="right" vertical="center" wrapText="1"/>
    </xf>
    <xf numFmtId="178" fontId="5" fillId="2" borderId="187" xfId="42" applyNumberFormat="1" applyFont="1" applyFill="1" applyBorder="1" applyAlignment="1">
      <alignment horizontal="right" vertical="center"/>
    </xf>
    <xf numFmtId="1" fontId="5" fillId="2" borderId="187" xfId="42" applyNumberFormat="1" applyFont="1" applyFill="1" applyBorder="1" applyAlignment="1">
      <alignment horizontal="right" vertical="center"/>
    </xf>
    <xf numFmtId="1" fontId="5" fillId="2" borderId="189" xfId="42" applyNumberFormat="1" applyFont="1" applyFill="1" applyBorder="1" applyAlignment="1">
      <alignment horizontal="right" vertical="center"/>
    </xf>
    <xf numFmtId="0" fontId="0" fillId="0" borderId="0" xfId="0" applyFont="1" applyFill="1" applyBorder="1" applyAlignment="1">
      <alignment vertical="center" wrapText="1"/>
    </xf>
    <xf numFmtId="0" fontId="5" fillId="0" borderId="0" xfId="0" applyFont="1"/>
    <xf numFmtId="0" fontId="36" fillId="0" borderId="0" xfId="0" applyFont="1" applyAlignment="1"/>
    <xf numFmtId="178" fontId="10" fillId="3" borderId="140" xfId="42" applyNumberFormat="1" applyFont="1" applyFill="1" applyBorder="1" applyAlignment="1" applyProtection="1">
      <alignment horizontal="center" vertical="center"/>
      <protection locked="0"/>
    </xf>
    <xf numFmtId="178" fontId="10" fillId="3" borderId="123" xfId="42" applyNumberFormat="1" applyFont="1" applyFill="1" applyBorder="1" applyAlignment="1" applyProtection="1">
      <alignment horizontal="center" vertical="center"/>
      <protection locked="0"/>
    </xf>
    <xf numFmtId="178" fontId="10" fillId="3" borderId="124" xfId="42" applyNumberFormat="1" applyFont="1" applyFill="1" applyBorder="1" applyAlignment="1" applyProtection="1">
      <alignment horizontal="center" vertical="center"/>
      <protection locked="0"/>
    </xf>
    <xf numFmtId="0" fontId="5" fillId="0" borderId="36" xfId="0" applyFont="1" applyBorder="1" applyAlignment="1">
      <alignment horizontal="center" shrinkToFit="1"/>
    </xf>
    <xf numFmtId="0" fontId="5" fillId="0" borderId="18" xfId="0" applyFont="1" applyBorder="1" applyAlignment="1">
      <alignment horizontal="center" shrinkToFit="1"/>
    </xf>
    <xf numFmtId="0" fontId="5" fillId="0" borderId="125" xfId="0" applyFont="1" applyBorder="1" applyAlignment="1">
      <alignment horizontal="center" shrinkToFit="1"/>
    </xf>
    <xf numFmtId="0" fontId="5" fillId="0" borderId="193" xfId="0" applyFont="1" applyBorder="1" applyAlignment="1">
      <alignment horizontal="center" shrinkToFit="1"/>
    </xf>
    <xf numFmtId="0" fontId="5" fillId="0" borderId="194" xfId="0" applyFont="1" applyBorder="1" applyAlignment="1">
      <alignment horizontal="center" shrinkToFit="1"/>
    </xf>
    <xf numFmtId="0" fontId="5" fillId="0" borderId="195" xfId="0" applyFont="1" applyBorder="1" applyAlignment="1">
      <alignment horizontal="center" shrinkToFit="1"/>
    </xf>
    <xf numFmtId="178" fontId="10" fillId="3" borderId="128" xfId="42" applyNumberFormat="1" applyFont="1" applyFill="1" applyBorder="1" applyAlignment="1" applyProtection="1">
      <alignment horizontal="center" vertical="center"/>
      <protection locked="0"/>
    </xf>
    <xf numFmtId="178" fontId="10" fillId="3" borderId="18" xfId="42" applyNumberFormat="1" applyFont="1" applyFill="1" applyBorder="1" applyAlignment="1" applyProtection="1">
      <alignment horizontal="center" vertical="center"/>
      <protection locked="0"/>
    </xf>
    <xf numFmtId="178" fontId="10" fillId="3" borderId="125" xfId="42" applyNumberFormat="1" applyFont="1" applyFill="1" applyBorder="1" applyAlignment="1" applyProtection="1">
      <alignment horizontal="center" vertical="center"/>
      <protection locked="0"/>
    </xf>
    <xf numFmtId="0" fontId="5" fillId="0" borderId="196" xfId="0" applyFont="1" applyBorder="1" applyAlignment="1">
      <alignment horizontal="center"/>
    </xf>
    <xf numFmtId="0" fontId="5" fillId="0" borderId="197" xfId="0" applyFont="1" applyBorder="1" applyAlignment="1">
      <alignment horizontal="center"/>
    </xf>
    <xf numFmtId="0" fontId="5" fillId="0" borderId="200" xfId="0" applyFont="1" applyBorder="1" applyAlignment="1">
      <alignment horizontal="center"/>
    </xf>
    <xf numFmtId="0" fontId="5" fillId="0" borderId="198" xfId="0" applyFont="1" applyBorder="1" applyAlignment="1">
      <alignment horizontal="center"/>
    </xf>
    <xf numFmtId="0" fontId="5" fillId="0" borderId="201" xfId="0" applyFont="1" applyBorder="1" applyAlignment="1">
      <alignment horizontal="center"/>
    </xf>
    <xf numFmtId="0" fontId="5" fillId="2" borderId="105" xfId="0" applyFont="1" applyFill="1" applyBorder="1" applyAlignment="1" applyProtection="1">
      <alignment horizontal="center" vertical="center"/>
      <protection locked="0"/>
    </xf>
    <xf numFmtId="0" fontId="5" fillId="2" borderId="106" xfId="0" applyFont="1" applyFill="1" applyBorder="1" applyAlignment="1" applyProtection="1">
      <alignment horizontal="center" vertical="center"/>
      <protection locked="0"/>
    </xf>
    <xf numFmtId="0" fontId="5" fillId="2" borderId="107" xfId="0" applyFont="1" applyFill="1" applyBorder="1" applyAlignment="1" applyProtection="1">
      <alignment horizontal="center" vertical="center"/>
      <protection locked="0"/>
    </xf>
    <xf numFmtId="0" fontId="5" fillId="2" borderId="108" xfId="0" applyFont="1" applyFill="1" applyBorder="1" applyAlignment="1" applyProtection="1">
      <alignment horizontal="center" vertical="center"/>
      <protection locked="0"/>
    </xf>
    <xf numFmtId="0" fontId="5" fillId="2" borderId="98" xfId="0" applyFont="1" applyFill="1" applyBorder="1" applyAlignment="1" applyProtection="1">
      <alignment horizontal="center" vertical="center"/>
      <protection locked="0"/>
    </xf>
    <xf numFmtId="0" fontId="5" fillId="2" borderId="109" xfId="0" applyFont="1" applyFill="1" applyBorder="1" applyAlignment="1" applyProtection="1">
      <alignment horizontal="center" vertical="center"/>
      <protection locked="0"/>
    </xf>
    <xf numFmtId="9" fontId="5" fillId="0" borderId="110" xfId="0" applyNumberFormat="1" applyFont="1" applyBorder="1" applyAlignment="1">
      <alignment horizontal="center" vertical="center"/>
    </xf>
    <xf numFmtId="9" fontId="5" fillId="0" borderId="111" xfId="0" applyNumberFormat="1" applyFont="1" applyBorder="1" applyAlignment="1">
      <alignment horizontal="center" vertical="center"/>
    </xf>
    <xf numFmtId="9" fontId="5" fillId="0" borderId="112" xfId="0" applyNumberFormat="1" applyFont="1" applyBorder="1" applyAlignment="1">
      <alignment horizontal="center" vertical="center"/>
    </xf>
    <xf numFmtId="9" fontId="5" fillId="0" borderId="113" xfId="0" applyNumberFormat="1" applyFont="1" applyBorder="1" applyAlignment="1">
      <alignment horizontal="center" vertical="center"/>
    </xf>
    <xf numFmtId="178" fontId="10" fillId="2" borderId="117" xfId="42" applyNumberFormat="1" applyFont="1" applyFill="1" applyBorder="1" applyAlignment="1" applyProtection="1">
      <alignment horizontal="center" vertical="center"/>
      <protection locked="0"/>
    </xf>
    <xf numFmtId="178" fontId="10" fillId="2" borderId="118" xfId="42" applyNumberFormat="1" applyFont="1" applyFill="1" applyBorder="1" applyAlignment="1" applyProtection="1">
      <alignment horizontal="center" vertical="center"/>
      <protection locked="0"/>
    </xf>
    <xf numFmtId="178" fontId="10" fillId="2" borderId="119" xfId="42" applyNumberFormat="1" applyFont="1" applyFill="1" applyBorder="1" applyAlignment="1" applyProtection="1">
      <alignment horizontal="center" vertical="center"/>
      <protection locked="0"/>
    </xf>
    <xf numFmtId="0" fontId="5" fillId="0" borderId="0" xfId="0" applyFont="1"/>
    <xf numFmtId="0" fontId="10" fillId="0" borderId="0" xfId="0" applyFont="1" applyAlignment="1">
      <alignment vertical="top" wrapText="1"/>
    </xf>
    <xf numFmtId="178" fontId="10" fillId="0" borderId="72" xfId="43" applyNumberFormat="1" applyFont="1" applyFill="1" applyBorder="1" applyAlignment="1" applyProtection="1">
      <alignment horizontal="center" vertical="center"/>
    </xf>
    <xf numFmtId="178" fontId="10" fillId="0" borderId="73" xfId="43" applyNumberFormat="1" applyFont="1" applyFill="1" applyBorder="1" applyAlignment="1" applyProtection="1">
      <alignment horizontal="center" vertical="center"/>
    </xf>
    <xf numFmtId="178" fontId="10" fillId="0" borderId="74" xfId="43" applyNumberFormat="1" applyFont="1" applyFill="1" applyBorder="1" applyAlignment="1" applyProtection="1">
      <alignment horizontal="center" vertical="center"/>
    </xf>
    <xf numFmtId="0" fontId="5" fillId="0" borderId="0" xfId="0" applyFont="1" applyAlignment="1">
      <alignment wrapText="1"/>
    </xf>
    <xf numFmtId="0" fontId="0" fillId="0" borderId="0" xfId="0" applyFont="1" applyAlignment="1">
      <alignment wrapText="1"/>
    </xf>
    <xf numFmtId="0" fontId="5" fillId="0" borderId="0" xfId="0" applyFont="1" applyFill="1" applyAlignment="1">
      <alignment horizontal="left" vertical="top" wrapText="1"/>
    </xf>
    <xf numFmtId="0" fontId="5" fillId="0" borderId="0" xfId="0" applyFont="1" applyAlignment="1">
      <alignment horizontal="center"/>
    </xf>
    <xf numFmtId="0" fontId="5" fillId="0" borderId="139" xfId="0" applyFont="1" applyBorder="1" applyAlignment="1">
      <alignment horizontal="center"/>
    </xf>
    <xf numFmtId="178" fontId="10" fillId="3" borderId="129" xfId="43" applyNumberFormat="1" applyFont="1" applyFill="1" applyBorder="1" applyAlignment="1" applyProtection="1">
      <alignment horizontal="center" vertical="center"/>
      <protection locked="0"/>
    </xf>
    <xf numFmtId="178" fontId="10" fillId="3" borderId="130" xfId="43" applyNumberFormat="1" applyFont="1" applyFill="1" applyBorder="1" applyAlignment="1" applyProtection="1">
      <alignment horizontal="center" vertical="center"/>
      <protection locked="0"/>
    </xf>
    <xf numFmtId="178" fontId="10" fillId="3" borderId="131" xfId="43" applyNumberFormat="1" applyFont="1" applyFill="1" applyBorder="1" applyAlignment="1" applyProtection="1">
      <alignment horizontal="center" vertical="center"/>
      <protection locked="0"/>
    </xf>
    <xf numFmtId="178" fontId="10" fillId="3" borderId="17" xfId="42" applyNumberFormat="1" applyFont="1" applyFill="1" applyBorder="1" applyAlignment="1" applyProtection="1">
      <alignment horizontal="center" vertical="center"/>
      <protection locked="0"/>
    </xf>
    <xf numFmtId="178" fontId="10" fillId="3" borderId="2" xfId="42" applyNumberFormat="1" applyFont="1" applyFill="1" applyBorder="1" applyAlignment="1" applyProtection="1">
      <alignment horizontal="center" vertical="center"/>
      <protection locked="0"/>
    </xf>
    <xf numFmtId="189" fontId="5" fillId="0" borderId="154" xfId="1" applyNumberFormat="1" applyFont="1" applyBorder="1" applyAlignment="1">
      <alignment horizontal="center" vertical="center"/>
    </xf>
    <xf numFmtId="189" fontId="5" fillId="0" borderId="155" xfId="1" applyNumberFormat="1" applyFont="1" applyBorder="1" applyAlignment="1">
      <alignment horizontal="center" vertical="center"/>
    </xf>
    <xf numFmtId="189" fontId="5" fillId="0" borderId="164" xfId="1" applyNumberFormat="1" applyFont="1" applyBorder="1" applyAlignment="1">
      <alignment horizontal="center" vertical="center"/>
    </xf>
    <xf numFmtId="9" fontId="5" fillId="0" borderId="148" xfId="0" applyNumberFormat="1" applyFont="1" applyBorder="1" applyAlignment="1">
      <alignment horizontal="center" vertical="center"/>
    </xf>
    <xf numFmtId="9" fontId="5" fillId="0" borderId="151" xfId="0" applyNumberFormat="1" applyFont="1" applyBorder="1" applyAlignment="1">
      <alignment horizontal="center" vertical="center"/>
    </xf>
    <xf numFmtId="0" fontId="10" fillId="0" borderId="143" xfId="0" applyFont="1" applyBorder="1" applyAlignment="1">
      <alignment horizontal="center" vertical="center" wrapText="1"/>
    </xf>
    <xf numFmtId="0" fontId="10" fillId="0" borderId="144" xfId="0" applyFont="1" applyBorder="1" applyAlignment="1">
      <alignment horizontal="center" vertical="center" wrapText="1"/>
    </xf>
    <xf numFmtId="0" fontId="10" fillId="0" borderId="145" xfId="0" applyFont="1" applyBorder="1" applyAlignment="1">
      <alignment horizontal="center" vertical="center" wrapText="1"/>
    </xf>
    <xf numFmtId="0" fontId="10" fillId="0" borderId="146" xfId="0" applyFont="1" applyBorder="1" applyAlignment="1">
      <alignment horizontal="center" vertical="center" wrapText="1"/>
    </xf>
    <xf numFmtId="0" fontId="10" fillId="0" borderId="98" xfId="0" applyFont="1" applyBorder="1" applyAlignment="1">
      <alignment horizontal="center" vertical="center" wrapText="1"/>
    </xf>
    <xf numFmtId="0" fontId="10" fillId="0" borderId="147" xfId="0" applyFont="1" applyBorder="1" applyAlignment="1">
      <alignment horizontal="center" vertical="center" wrapText="1"/>
    </xf>
    <xf numFmtId="0" fontId="5" fillId="0" borderId="134" xfId="0" applyFont="1" applyBorder="1" applyAlignment="1">
      <alignment horizontal="center" vertical="center" wrapText="1"/>
    </xf>
    <xf numFmtId="0" fontId="5" fillId="0" borderId="111" xfId="0" applyFont="1" applyBorder="1" applyAlignment="1">
      <alignment horizontal="center" vertical="center" wrapText="1"/>
    </xf>
    <xf numFmtId="0" fontId="5" fillId="0" borderId="148" xfId="0" applyFont="1" applyBorder="1" applyAlignment="1">
      <alignment horizontal="center" vertical="center" wrapText="1"/>
    </xf>
    <xf numFmtId="0" fontId="5" fillId="0" borderId="8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49" xfId="0" applyFont="1" applyBorder="1" applyAlignment="1">
      <alignment horizontal="center" vertical="center" wrapText="1"/>
    </xf>
    <xf numFmtId="0" fontId="5" fillId="0" borderId="150" xfId="0" applyFont="1" applyBorder="1" applyAlignment="1">
      <alignment horizontal="center" vertical="center" wrapText="1"/>
    </xf>
    <xf numFmtId="0" fontId="5" fillId="0" borderId="113" xfId="0" applyFont="1" applyBorder="1" applyAlignment="1">
      <alignment horizontal="center" vertical="center" wrapText="1"/>
    </xf>
    <xf numFmtId="0" fontId="5" fillId="0" borderId="151" xfId="0" applyFont="1" applyBorder="1" applyAlignment="1">
      <alignment horizontal="center" vertical="center" wrapText="1"/>
    </xf>
    <xf numFmtId="0" fontId="5" fillId="0" borderId="152" xfId="0" applyFont="1" applyBorder="1" applyAlignment="1">
      <alignment horizontal="center"/>
    </xf>
    <xf numFmtId="0" fontId="5" fillId="0" borderId="153" xfId="0" applyFont="1" applyBorder="1" applyAlignment="1">
      <alignment horizontal="center"/>
    </xf>
    <xf numFmtId="178" fontId="10" fillId="2" borderId="174" xfId="42" applyNumberFormat="1" applyFont="1" applyFill="1" applyBorder="1" applyAlignment="1" applyProtection="1">
      <alignment horizontal="center" vertical="center"/>
      <protection locked="0"/>
    </xf>
    <xf numFmtId="178" fontId="10" fillId="2" borderId="175" xfId="42" applyNumberFormat="1" applyFont="1" applyFill="1" applyBorder="1" applyAlignment="1" applyProtection="1">
      <alignment horizontal="center" vertical="center"/>
      <protection locked="0"/>
    </xf>
    <xf numFmtId="178" fontId="10" fillId="2" borderId="176" xfId="42" applyNumberFormat="1" applyFont="1" applyFill="1" applyBorder="1" applyAlignment="1" applyProtection="1">
      <alignment horizontal="center" vertical="center"/>
      <protection locked="0"/>
    </xf>
    <xf numFmtId="178" fontId="10" fillId="2" borderId="178" xfId="42" applyNumberFormat="1" applyFont="1" applyFill="1" applyBorder="1" applyAlignment="1" applyProtection="1">
      <alignment horizontal="center" vertical="center" wrapText="1"/>
      <protection locked="0"/>
    </xf>
    <xf numFmtId="178" fontId="10" fillId="2" borderId="179" xfId="42" applyNumberFormat="1" applyFont="1" applyFill="1" applyBorder="1" applyAlignment="1" applyProtection="1">
      <alignment horizontal="center" vertical="center" wrapText="1"/>
      <protection locked="0"/>
    </xf>
    <xf numFmtId="178" fontId="10" fillId="2" borderId="180" xfId="42" applyNumberFormat="1" applyFont="1" applyFill="1" applyBorder="1" applyAlignment="1" applyProtection="1">
      <alignment horizontal="center" vertical="center" wrapText="1"/>
      <protection locked="0"/>
    </xf>
    <xf numFmtId="178" fontId="10" fillId="3" borderId="3" xfId="42" applyNumberFormat="1" applyFont="1" applyFill="1" applyBorder="1" applyAlignment="1" applyProtection="1">
      <alignment horizontal="center" vertical="center"/>
      <protection locked="0"/>
    </xf>
    <xf numFmtId="0" fontId="5" fillId="0" borderId="0" xfId="0" applyFont="1" applyAlignment="1"/>
    <xf numFmtId="0" fontId="5" fillId="2" borderId="117" xfId="0" applyFont="1" applyFill="1" applyBorder="1" applyAlignment="1" applyProtection="1">
      <alignment horizontal="center" vertical="center"/>
      <protection locked="0"/>
    </xf>
    <xf numFmtId="0" fontId="5" fillId="2" borderId="118" xfId="0" applyFont="1" applyFill="1" applyBorder="1" applyAlignment="1" applyProtection="1">
      <alignment horizontal="center" vertical="center"/>
      <protection locked="0"/>
    </xf>
    <xf numFmtId="0" fontId="5" fillId="2" borderId="119" xfId="0" applyFont="1" applyFill="1" applyBorder="1" applyAlignment="1" applyProtection="1">
      <alignment horizontal="center" vertical="center"/>
      <protection locked="0"/>
    </xf>
    <xf numFmtId="178" fontId="10" fillId="0" borderId="72" xfId="43" applyNumberFormat="1" applyFont="1" applyFill="1" applyBorder="1" applyAlignment="1">
      <alignment horizontal="center" vertical="center"/>
    </xf>
    <xf numFmtId="178" fontId="10" fillId="0" borderId="73" xfId="43" applyNumberFormat="1" applyFont="1" applyFill="1" applyBorder="1" applyAlignment="1">
      <alignment horizontal="center" vertical="center"/>
    </xf>
    <xf numFmtId="178" fontId="10" fillId="0" borderId="74" xfId="43" applyNumberFormat="1" applyFont="1" applyFill="1" applyBorder="1" applyAlignment="1">
      <alignment horizontal="center" vertical="center"/>
    </xf>
    <xf numFmtId="0" fontId="5" fillId="0" borderId="135" xfId="0" applyFont="1" applyBorder="1" applyAlignment="1">
      <alignment horizontal="center" vertical="center" wrapText="1"/>
    </xf>
    <xf numFmtId="0" fontId="5" fillId="0" borderId="136" xfId="0" applyFont="1" applyBorder="1" applyAlignment="1">
      <alignment horizontal="center" vertical="center" wrapText="1"/>
    </xf>
    <xf numFmtId="0" fontId="5" fillId="0" borderId="137" xfId="0" applyFont="1" applyBorder="1" applyAlignment="1">
      <alignment horizontal="center" vertical="center" wrapText="1"/>
    </xf>
    <xf numFmtId="0" fontId="5" fillId="0" borderId="98" xfId="0" applyFont="1" applyBorder="1" applyAlignment="1">
      <alignment horizontal="center" vertical="center" wrapText="1"/>
    </xf>
    <xf numFmtId="0" fontId="5" fillId="0" borderId="138" xfId="0" applyFont="1" applyBorder="1" applyAlignment="1">
      <alignment horizontal="center" vertical="center" wrapText="1"/>
    </xf>
    <xf numFmtId="0" fontId="5" fillId="0" borderId="139" xfId="0" applyFont="1" applyBorder="1"/>
    <xf numFmtId="0" fontId="5" fillId="0" borderId="32" xfId="0" applyFont="1" applyBorder="1" applyAlignment="1">
      <alignment horizontal="distributed"/>
    </xf>
    <xf numFmtId="0" fontId="5" fillId="0" borderId="2" xfId="0" applyFont="1" applyBorder="1" applyAlignment="1">
      <alignment horizontal="distributed"/>
    </xf>
    <xf numFmtId="0" fontId="5" fillId="0" borderId="3" xfId="0" applyFont="1" applyBorder="1" applyAlignment="1">
      <alignment horizontal="distributed"/>
    </xf>
    <xf numFmtId="0" fontId="5" fillId="0" borderId="41" xfId="0" applyFont="1" applyBorder="1" applyAlignment="1">
      <alignment horizontal="distributed"/>
    </xf>
    <xf numFmtId="0" fontId="5" fillId="0" borderId="39" xfId="0" applyFont="1" applyBorder="1" applyAlignment="1">
      <alignment horizontal="distributed"/>
    </xf>
    <xf numFmtId="0" fontId="5" fillId="0" borderId="40" xfId="0" applyFont="1" applyBorder="1" applyAlignment="1">
      <alignment horizontal="distributed"/>
    </xf>
    <xf numFmtId="178" fontId="10" fillId="3" borderId="120" xfId="42" applyNumberFormat="1" applyFont="1" applyFill="1" applyBorder="1" applyAlignment="1" applyProtection="1">
      <alignment horizontal="center" vertical="center"/>
      <protection locked="0"/>
    </xf>
    <xf numFmtId="190" fontId="10" fillId="3" borderId="129" xfId="43" applyNumberFormat="1" applyFont="1" applyFill="1" applyBorder="1" applyAlignment="1" applyProtection="1">
      <alignment horizontal="center" vertical="center"/>
      <protection locked="0"/>
    </xf>
    <xf numFmtId="190" fontId="10" fillId="3" borderId="130" xfId="43" applyNumberFormat="1" applyFont="1" applyFill="1" applyBorder="1" applyAlignment="1" applyProtection="1">
      <alignment horizontal="center" vertical="center"/>
      <protection locked="0"/>
    </xf>
    <xf numFmtId="190" fontId="10" fillId="3" borderId="131" xfId="43" applyNumberFormat="1" applyFont="1" applyFill="1" applyBorder="1" applyAlignment="1" applyProtection="1">
      <alignment horizontal="center" vertical="center"/>
      <protection locked="0"/>
    </xf>
    <xf numFmtId="0" fontId="0" fillId="0" borderId="0" xfId="0" applyFont="1" applyAlignment="1">
      <alignment horizontal="left" vertical="top" wrapText="1"/>
    </xf>
    <xf numFmtId="0" fontId="5" fillId="0" borderId="0" xfId="0" applyFont="1" applyFill="1" applyBorder="1"/>
    <xf numFmtId="0" fontId="5" fillId="0" borderId="0" xfId="0" applyFont="1" applyBorder="1"/>
    <xf numFmtId="0" fontId="10" fillId="10" borderId="117" xfId="0" applyFont="1" applyFill="1" applyBorder="1" applyAlignment="1">
      <alignment horizontal="center"/>
    </xf>
    <xf numFmtId="0" fontId="10" fillId="10" borderId="118" xfId="0" applyFont="1" applyFill="1" applyBorder="1" applyAlignment="1">
      <alignment horizontal="center"/>
    </xf>
    <xf numFmtId="0" fontId="10" fillId="10" borderId="119" xfId="0" applyFont="1" applyFill="1" applyBorder="1" applyAlignment="1">
      <alignment horizontal="center"/>
    </xf>
    <xf numFmtId="0" fontId="10" fillId="3" borderId="129" xfId="0" applyFont="1" applyFill="1" applyBorder="1" applyAlignment="1">
      <alignment horizontal="center"/>
    </xf>
    <xf numFmtId="0" fontId="10" fillId="3" borderId="130" xfId="0" applyFont="1" applyFill="1" applyBorder="1" applyAlignment="1">
      <alignment horizontal="center"/>
    </xf>
    <xf numFmtId="0" fontId="10" fillId="3" borderId="131" xfId="0" applyFont="1" applyFill="1" applyBorder="1" applyAlignment="1">
      <alignment horizontal="center"/>
    </xf>
    <xf numFmtId="0" fontId="5" fillId="0" borderId="68" xfId="0" applyFont="1" applyBorder="1" applyAlignment="1">
      <alignment horizontal="center"/>
    </xf>
    <xf numFmtId="0" fontId="5" fillId="0" borderId="69" xfId="0" applyFont="1" applyBorder="1" applyAlignment="1">
      <alignment horizontal="center"/>
    </xf>
    <xf numFmtId="0" fontId="5" fillId="0" borderId="70" xfId="0" applyFont="1" applyBorder="1" applyAlignment="1">
      <alignment horizontal="center"/>
    </xf>
    <xf numFmtId="178" fontId="10" fillId="3" borderId="129" xfId="42" applyNumberFormat="1" applyFont="1" applyFill="1" applyBorder="1" applyAlignment="1" applyProtection="1">
      <alignment horizontal="center" vertical="center"/>
      <protection locked="0"/>
    </xf>
    <xf numFmtId="178" fontId="10" fillId="3" borderId="130" xfId="42" applyNumberFormat="1" applyFont="1" applyFill="1" applyBorder="1" applyAlignment="1" applyProtection="1">
      <alignment horizontal="center" vertical="center"/>
      <protection locked="0"/>
    </xf>
    <xf numFmtId="178" fontId="10" fillId="3" borderId="131" xfId="42" applyNumberFormat="1" applyFont="1" applyFill="1" applyBorder="1" applyAlignment="1" applyProtection="1">
      <alignment horizontal="center" vertical="center"/>
      <protection locked="0"/>
    </xf>
    <xf numFmtId="0" fontId="5" fillId="10" borderId="117" xfId="0" applyFont="1" applyFill="1" applyBorder="1" applyAlignment="1" applyProtection="1">
      <alignment horizontal="center"/>
      <protection locked="0"/>
    </xf>
    <xf numFmtId="0" fontId="5" fillId="10" borderId="118" xfId="0" applyFont="1" applyFill="1" applyBorder="1" applyAlignment="1" applyProtection="1">
      <alignment horizontal="center"/>
      <protection locked="0"/>
    </xf>
    <xf numFmtId="0" fontId="5" fillId="10" borderId="119" xfId="0" applyFont="1" applyFill="1" applyBorder="1" applyAlignment="1" applyProtection="1">
      <alignment horizontal="center"/>
      <protection locked="0"/>
    </xf>
    <xf numFmtId="0" fontId="5" fillId="0" borderId="72" xfId="0" applyFont="1" applyBorder="1" applyAlignment="1">
      <alignment horizontal="center"/>
    </xf>
    <xf numFmtId="0" fontId="5" fillId="0" borderId="73" xfId="0" applyFont="1" applyBorder="1" applyAlignment="1">
      <alignment horizontal="center"/>
    </xf>
    <xf numFmtId="0" fontId="5" fillId="0" borderId="74" xfId="0" applyFont="1" applyBorder="1" applyAlignment="1">
      <alignment horizontal="center"/>
    </xf>
    <xf numFmtId="0" fontId="5" fillId="0" borderId="132" xfId="0" applyFont="1" applyBorder="1" applyAlignment="1">
      <alignment horizontal="center"/>
    </xf>
    <xf numFmtId="0" fontId="5" fillId="0" borderId="0" xfId="0" applyFont="1" applyBorder="1" applyAlignment="1">
      <alignment horizontal="center"/>
    </xf>
    <xf numFmtId="0" fontId="5" fillId="0" borderId="68" xfId="0" applyFont="1" applyBorder="1" applyAlignment="1">
      <alignment horizontal="center" vertical="center"/>
    </xf>
    <xf numFmtId="0" fontId="5" fillId="0" borderId="69" xfId="0" applyFont="1" applyBorder="1" applyAlignment="1">
      <alignment horizontal="center" vertical="center"/>
    </xf>
    <xf numFmtId="0" fontId="5" fillId="0" borderId="70" xfId="0" applyFont="1" applyBorder="1" applyAlignment="1">
      <alignment horizontal="center" vertical="center"/>
    </xf>
    <xf numFmtId="0" fontId="5" fillId="0" borderId="41" xfId="0" applyFont="1" applyBorder="1" applyAlignment="1">
      <alignment horizontal="center" vertical="center"/>
    </xf>
    <xf numFmtId="0" fontId="5" fillId="0" borderId="39" xfId="0" applyFont="1" applyBorder="1" applyAlignment="1">
      <alignment horizontal="center" vertical="center"/>
    </xf>
    <xf numFmtId="0" fontId="5" fillId="0" borderId="42" xfId="0" applyFont="1" applyBorder="1" applyAlignment="1">
      <alignment horizontal="center" vertical="center"/>
    </xf>
    <xf numFmtId="0" fontId="27" fillId="0" borderId="0" xfId="0" applyFont="1" applyAlignment="1">
      <alignment horizontal="center" vertical="center"/>
    </xf>
    <xf numFmtId="178" fontId="10" fillId="0" borderId="133" xfId="42" applyNumberFormat="1" applyFont="1" applyFill="1" applyBorder="1" applyAlignment="1">
      <alignment horizontal="center" vertical="center"/>
    </xf>
    <xf numFmtId="0" fontId="5" fillId="0" borderId="4" xfId="0" applyFont="1" applyBorder="1" applyAlignment="1">
      <alignment horizontal="center"/>
    </xf>
    <xf numFmtId="0" fontId="5" fillId="0" borderId="44" xfId="0" applyFont="1" applyBorder="1" applyAlignment="1">
      <alignment horizontal="center"/>
    </xf>
    <xf numFmtId="178" fontId="10" fillId="3" borderId="126" xfId="42" applyNumberFormat="1" applyFont="1" applyFill="1" applyBorder="1" applyAlignment="1" applyProtection="1">
      <alignment horizontal="center" vertical="center"/>
      <protection locked="0"/>
    </xf>
    <xf numFmtId="178" fontId="10" fillId="3" borderId="127" xfId="42" applyNumberFormat="1" applyFont="1" applyFill="1" applyBorder="1" applyAlignment="1" applyProtection="1">
      <alignment horizontal="center" vertical="center"/>
      <protection locked="0"/>
    </xf>
    <xf numFmtId="178" fontId="10" fillId="3" borderId="115" xfId="42" applyNumberFormat="1" applyFont="1" applyFill="1" applyBorder="1" applyAlignment="1" applyProtection="1">
      <alignment horizontal="center" vertical="center"/>
      <protection locked="0"/>
    </xf>
    <xf numFmtId="178" fontId="10" fillId="3" borderId="141" xfId="42" applyNumberFormat="1" applyFont="1" applyFill="1" applyBorder="1" applyAlignment="1" applyProtection="1">
      <alignment horizontal="center" vertical="center"/>
      <protection locked="0"/>
    </xf>
    <xf numFmtId="178" fontId="10" fillId="3" borderId="142" xfId="42" applyNumberFormat="1" applyFont="1" applyFill="1" applyBorder="1" applyAlignment="1" applyProtection="1">
      <alignment horizontal="center" vertical="center"/>
      <protection locked="0"/>
    </xf>
    <xf numFmtId="0" fontId="27" fillId="0" borderId="114" xfId="0" applyFont="1" applyBorder="1" applyAlignment="1">
      <alignment horizontal="center" vertical="center"/>
    </xf>
    <xf numFmtId="178" fontId="10" fillId="3" borderId="122" xfId="42" applyNumberFormat="1" applyFont="1" applyFill="1" applyBorder="1" applyAlignment="1" applyProtection="1">
      <alignment horizontal="center" vertical="center"/>
      <protection locked="0"/>
    </xf>
    <xf numFmtId="0" fontId="5" fillId="0" borderId="143" xfId="0" applyFont="1" applyBorder="1" applyAlignment="1">
      <alignment horizontal="center" vertical="center" wrapText="1"/>
    </xf>
    <xf numFmtId="0" fontId="5" fillId="0" borderId="144" xfId="0" applyFont="1" applyBorder="1" applyAlignment="1">
      <alignment horizontal="center" vertical="center" wrapText="1"/>
    </xf>
    <xf numFmtId="0" fontId="5" fillId="0" borderId="161" xfId="0" applyFont="1" applyBorder="1" applyAlignment="1">
      <alignment horizontal="center" vertical="center" wrapText="1"/>
    </xf>
    <xf numFmtId="0" fontId="5" fillId="0" borderId="146" xfId="0" applyFont="1" applyBorder="1" applyAlignment="1">
      <alignment horizontal="center" vertical="center" wrapText="1"/>
    </xf>
    <xf numFmtId="0" fontId="5" fillId="0" borderId="0" xfId="0" applyFont="1" applyAlignment="1">
      <alignment horizontal="left" vertical="top" wrapText="1"/>
    </xf>
    <xf numFmtId="9" fontId="5" fillId="0" borderId="154" xfId="1" applyFont="1" applyBorder="1" applyAlignment="1">
      <alignment horizontal="center" vertical="center"/>
    </xf>
    <xf numFmtId="9" fontId="5" fillId="0" borderId="155" xfId="1" applyFont="1" applyBorder="1" applyAlignment="1">
      <alignment horizontal="center" vertical="center"/>
    </xf>
    <xf numFmtId="9" fontId="5" fillId="0" borderId="156" xfId="1" applyFont="1" applyBorder="1" applyAlignment="1">
      <alignment horizontal="center" vertical="center"/>
    </xf>
    <xf numFmtId="0" fontId="5" fillId="0" borderId="157" xfId="0" applyFont="1" applyBorder="1" applyAlignment="1">
      <alignment horizontal="center" vertical="center"/>
    </xf>
    <xf numFmtId="0" fontId="5" fillId="0" borderId="158" xfId="0" applyFont="1" applyBorder="1" applyAlignment="1">
      <alignment horizontal="center" vertical="center"/>
    </xf>
    <xf numFmtId="0" fontId="5" fillId="0" borderId="159" xfId="0" applyFont="1" applyBorder="1" applyAlignment="1">
      <alignment horizontal="center" vertical="center"/>
    </xf>
    <xf numFmtId="0" fontId="5" fillId="0" borderId="143" xfId="0" applyFont="1" applyBorder="1" applyAlignment="1">
      <alignment horizontal="center" vertical="center"/>
    </xf>
    <xf numFmtId="0" fontId="5" fillId="0" borderId="144" xfId="0" applyFont="1" applyBorder="1" applyAlignment="1">
      <alignment horizontal="center" vertical="center"/>
    </xf>
    <xf numFmtId="0" fontId="5" fillId="0" borderId="160" xfId="0" applyFont="1" applyBorder="1" applyAlignment="1">
      <alignment horizontal="center" vertical="center"/>
    </xf>
    <xf numFmtId="0" fontId="5" fillId="0" borderId="161" xfId="0" applyFont="1" applyBorder="1" applyAlignment="1">
      <alignment horizontal="center" vertical="center"/>
    </xf>
    <xf numFmtId="0" fontId="5" fillId="0" borderId="0" xfId="0" applyFont="1" applyBorder="1" applyAlignment="1">
      <alignment horizontal="center" vertical="center"/>
    </xf>
    <xf numFmtId="0" fontId="5" fillId="0" borderId="136" xfId="0" applyFont="1" applyBorder="1" applyAlignment="1">
      <alignment horizontal="center" vertical="center"/>
    </xf>
    <xf numFmtId="0" fontId="5" fillId="0" borderId="162" xfId="0" applyFont="1" applyBorder="1" applyAlignment="1">
      <alignment horizontal="center" vertical="center"/>
    </xf>
    <xf numFmtId="0" fontId="5" fillId="0" borderId="113" xfId="0" applyFont="1" applyBorder="1" applyAlignment="1">
      <alignment horizontal="center" vertical="center"/>
    </xf>
    <xf numFmtId="0" fontId="5" fillId="0" borderId="163" xfId="0" applyFont="1" applyBorder="1" applyAlignment="1">
      <alignment horizontal="center" vertical="center"/>
    </xf>
    <xf numFmtId="0" fontId="5" fillId="0" borderId="82" xfId="0" applyFont="1" applyBorder="1" applyAlignment="1">
      <alignment horizontal="center"/>
    </xf>
    <xf numFmtId="0" fontId="5" fillId="0" borderId="190" xfId="0" applyFont="1" applyBorder="1" applyAlignment="1">
      <alignment horizontal="center" vertical="center" shrinkToFit="1"/>
    </xf>
    <xf numFmtId="0" fontId="5" fillId="0" borderId="191" xfId="0" applyFont="1" applyBorder="1" applyAlignment="1">
      <alignment horizontal="center" vertical="center" shrinkToFit="1"/>
    </xf>
    <xf numFmtId="0" fontId="5" fillId="0" borderId="192" xfId="0" applyFont="1" applyBorder="1" applyAlignment="1">
      <alignment horizontal="center" vertical="center" shrinkToFit="1"/>
    </xf>
    <xf numFmtId="0" fontId="5" fillId="0" borderId="71" xfId="0" applyFont="1" applyBorder="1" applyAlignment="1">
      <alignment horizontal="center"/>
    </xf>
    <xf numFmtId="0" fontId="5" fillId="0" borderId="38" xfId="0" applyFont="1" applyBorder="1" applyAlignment="1">
      <alignment horizontal="center"/>
    </xf>
    <xf numFmtId="0" fontId="5" fillId="0" borderId="199" xfId="0" applyFont="1" applyBorder="1" applyAlignment="1">
      <alignment horizontal="center"/>
    </xf>
    <xf numFmtId="0" fontId="5" fillId="0" borderId="43" xfId="0" applyFont="1" applyBorder="1" applyAlignment="1">
      <alignment horizontal="center"/>
    </xf>
    <xf numFmtId="178" fontId="10" fillId="3" borderId="101" xfId="42" applyNumberFormat="1" applyFont="1" applyFill="1" applyBorder="1" applyAlignment="1" applyProtection="1">
      <alignment horizontal="center" vertical="center"/>
      <protection locked="0"/>
    </xf>
    <xf numFmtId="178" fontId="10" fillId="3" borderId="116" xfId="42" applyNumberFormat="1" applyFont="1" applyFill="1" applyBorder="1" applyAlignment="1" applyProtection="1">
      <alignment horizontal="center" vertical="center"/>
      <protection locked="0"/>
    </xf>
    <xf numFmtId="178" fontId="10" fillId="3" borderId="92" xfId="42" applyNumberFormat="1" applyFont="1" applyFill="1" applyBorder="1" applyAlignment="1" applyProtection="1">
      <alignment horizontal="center" vertical="center"/>
      <protection locked="0"/>
    </xf>
    <xf numFmtId="178" fontId="10" fillId="3" borderId="103" xfId="42" applyNumberFormat="1" applyFont="1" applyFill="1" applyBorder="1" applyAlignment="1" applyProtection="1">
      <alignment horizontal="center" vertical="center"/>
      <protection locked="0"/>
    </xf>
    <xf numFmtId="178" fontId="10" fillId="3" borderId="121" xfId="42" applyNumberFormat="1" applyFont="1" applyFill="1" applyBorder="1" applyAlignment="1" applyProtection="1">
      <alignment horizontal="center" vertical="center"/>
      <protection locked="0"/>
    </xf>
    <xf numFmtId="0" fontId="5" fillId="0" borderId="0" xfId="0" applyFont="1" applyFill="1" applyAlignment="1">
      <alignment vertical="top" wrapText="1"/>
    </xf>
    <xf numFmtId="0" fontId="5" fillId="0" borderId="34" xfId="0" applyFont="1" applyBorder="1" applyAlignment="1">
      <alignment horizontal="distributed"/>
    </xf>
    <xf numFmtId="0" fontId="5" fillId="0" borderId="20" xfId="0" applyFont="1" applyBorder="1" applyAlignment="1">
      <alignment horizontal="distributed"/>
    </xf>
    <xf numFmtId="0" fontId="5" fillId="0" borderId="15" xfId="0" applyFont="1" applyBorder="1" applyAlignment="1">
      <alignment horizontal="distributed"/>
    </xf>
    <xf numFmtId="0" fontId="19" fillId="0" borderId="0" xfId="30" applyFont="1" applyAlignment="1">
      <alignment horizontal="left" vertical="top" wrapText="1"/>
    </xf>
    <xf numFmtId="0" fontId="30" fillId="0" borderId="0" xfId="0" applyFont="1" applyBorder="1" applyAlignment="1">
      <alignment horizontal="left"/>
    </xf>
    <xf numFmtId="177" fontId="31" fillId="0" borderId="75" xfId="0" applyNumberFormat="1" applyFont="1" applyBorder="1" applyAlignment="1"/>
    <xf numFmtId="177" fontId="31" fillId="0" borderId="75" xfId="0" applyNumberFormat="1" applyFont="1" applyFill="1" applyBorder="1" applyAlignment="1"/>
    <xf numFmtId="177" fontId="31" fillId="0" borderId="169" xfId="0" applyNumberFormat="1" applyFont="1" applyBorder="1" applyAlignment="1">
      <alignment horizontal="right"/>
    </xf>
    <xf numFmtId="177" fontId="19" fillId="0" borderId="0" xfId="0" applyNumberFormat="1" applyFont="1" applyBorder="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center"/>
    </xf>
    <xf numFmtId="178" fontId="10" fillId="2" borderId="105" xfId="42" applyNumberFormat="1" applyFont="1" applyFill="1" applyBorder="1" applyAlignment="1" applyProtection="1">
      <alignment horizontal="center" vertical="center"/>
      <protection locked="0"/>
    </xf>
    <xf numFmtId="178" fontId="10" fillId="2" borderId="106" xfId="42" applyNumberFormat="1" applyFont="1" applyFill="1" applyBorder="1" applyAlignment="1" applyProtection="1">
      <alignment horizontal="center" vertical="center"/>
      <protection locked="0"/>
    </xf>
    <xf numFmtId="178" fontId="10" fillId="2" borderId="107" xfId="42" applyNumberFormat="1" applyFont="1" applyFill="1" applyBorder="1" applyAlignment="1" applyProtection="1">
      <alignment horizontal="center" vertical="center"/>
      <protection locked="0"/>
    </xf>
    <xf numFmtId="0" fontId="5" fillId="0" borderId="19" xfId="42" applyFont="1" applyBorder="1" applyAlignment="1">
      <alignment horizontal="left" vertical="center" wrapText="1"/>
    </xf>
    <xf numFmtId="0" fontId="5" fillId="0" borderId="5" xfId="42" applyFont="1" applyBorder="1" applyAlignment="1">
      <alignment horizontal="left" vertical="center" wrapText="1"/>
    </xf>
    <xf numFmtId="0" fontId="5" fillId="0" borderId="38" xfId="42" applyFont="1" applyBorder="1" applyAlignment="1">
      <alignment horizontal="left" vertical="center" wrapText="1"/>
    </xf>
    <xf numFmtId="3" fontId="5" fillId="0" borderId="3" xfId="42" applyNumberFormat="1" applyFont="1" applyBorder="1" applyAlignment="1">
      <alignment horizontal="left" vertical="center"/>
    </xf>
    <xf numFmtId="3" fontId="5" fillId="0" borderId="1" xfId="42" applyNumberFormat="1" applyFont="1" applyBorder="1" applyAlignment="1">
      <alignment horizontal="left" vertical="center"/>
    </xf>
    <xf numFmtId="3" fontId="5" fillId="0" borderId="79" xfId="42" applyNumberFormat="1" applyFont="1" applyBorder="1" applyAlignment="1">
      <alignment horizontal="left" vertical="center"/>
    </xf>
    <xf numFmtId="0" fontId="5" fillId="0" borderId="3" xfId="42" applyFont="1" applyFill="1" applyBorder="1" applyAlignment="1">
      <alignment horizontal="left" vertical="center" wrapText="1"/>
    </xf>
    <xf numFmtId="0" fontId="5" fillId="0" borderId="18" xfId="42" applyFont="1" applyFill="1" applyBorder="1" applyAlignment="1">
      <alignment horizontal="left" vertical="center" wrapText="1"/>
    </xf>
    <xf numFmtId="0" fontId="5" fillId="0" borderId="17" xfId="42" applyFont="1" applyFill="1" applyBorder="1" applyAlignment="1">
      <alignment horizontal="left" vertical="center" wrapText="1"/>
    </xf>
    <xf numFmtId="0" fontId="5" fillId="0" borderId="38" xfId="42" applyNumberFormat="1" applyFont="1" applyBorder="1" applyAlignment="1">
      <alignment horizontal="right" vertical="center"/>
    </xf>
    <xf numFmtId="0" fontId="5" fillId="0" borderId="16" xfId="42" applyNumberFormat="1" applyFont="1" applyBorder="1" applyAlignment="1">
      <alignment horizontal="right" vertical="center"/>
    </xf>
    <xf numFmtId="178" fontId="5" fillId="2" borderId="187" xfId="42" applyNumberFormat="1" applyFont="1" applyFill="1" applyBorder="1" applyAlignment="1">
      <alignment horizontal="right" vertical="center"/>
    </xf>
    <xf numFmtId="178" fontId="5" fillId="2" borderId="188" xfId="42" applyNumberFormat="1" applyFont="1" applyFill="1" applyBorder="1" applyAlignment="1">
      <alignment horizontal="right" vertical="center"/>
    </xf>
    <xf numFmtId="3" fontId="5" fillId="0" borderId="19" xfId="42" applyNumberFormat="1" applyFont="1" applyFill="1" applyBorder="1" applyAlignment="1">
      <alignment horizontal="left" vertical="center"/>
    </xf>
    <xf numFmtId="3" fontId="5" fillId="0" borderId="15" xfId="42" applyNumberFormat="1" applyFont="1" applyFill="1" applyBorder="1" applyAlignment="1">
      <alignment horizontal="left" vertical="center"/>
    </xf>
    <xf numFmtId="0" fontId="5" fillId="0" borderId="4" xfId="42" applyFont="1" applyBorder="1" applyAlignment="1">
      <alignment horizontal="left" vertical="center"/>
    </xf>
    <xf numFmtId="0" fontId="5" fillId="0" borderId="20" xfId="42" applyFont="1" applyBorder="1" applyAlignment="1">
      <alignment horizontal="left" vertical="center"/>
    </xf>
    <xf numFmtId="177" fontId="5" fillId="0" borderId="2" xfId="42" applyNumberFormat="1" applyFont="1" applyBorder="1" applyAlignment="1">
      <alignment horizontal="right" vertical="center"/>
    </xf>
    <xf numFmtId="177" fontId="5" fillId="0" borderId="33" xfId="42" applyNumberFormat="1" applyFont="1" applyBorder="1" applyAlignment="1">
      <alignment horizontal="right" vertical="center"/>
    </xf>
    <xf numFmtId="177" fontId="5" fillId="0" borderId="17" xfId="42" applyNumberFormat="1" applyFont="1" applyBorder="1" applyAlignment="1">
      <alignment horizontal="right" vertical="center"/>
    </xf>
    <xf numFmtId="0" fontId="5" fillId="0" borderId="19" xfId="42" applyFont="1" applyFill="1" applyBorder="1" applyAlignment="1">
      <alignment horizontal="left" vertical="center" wrapText="1"/>
    </xf>
    <xf numFmtId="0" fontId="5" fillId="0" borderId="5" xfId="42" applyFont="1" applyFill="1" applyBorder="1" applyAlignment="1">
      <alignment horizontal="left" vertical="center" wrapText="1"/>
    </xf>
    <xf numFmtId="0" fontId="5" fillId="0" borderId="38" xfId="42" applyFont="1" applyFill="1" applyBorder="1" applyAlignment="1">
      <alignment horizontal="left" vertical="center" wrapText="1"/>
    </xf>
    <xf numFmtId="0" fontId="5" fillId="0" borderId="15" xfId="42" applyFont="1" applyBorder="1" applyAlignment="1">
      <alignment horizontal="left" vertical="center" wrapText="1"/>
    </xf>
    <xf numFmtId="0" fontId="5" fillId="0" borderId="1" xfId="42" applyFont="1" applyBorder="1" applyAlignment="1">
      <alignment horizontal="left" vertical="center" wrapText="1"/>
    </xf>
    <xf numFmtId="0" fontId="5" fillId="0" borderId="16" xfId="42" applyFont="1" applyBorder="1" applyAlignment="1">
      <alignment horizontal="left" vertical="center" wrapText="1"/>
    </xf>
    <xf numFmtId="177" fontId="5" fillId="0" borderId="4" xfId="42" applyNumberFormat="1" applyFont="1" applyBorder="1" applyAlignment="1">
      <alignment horizontal="right" vertical="center"/>
    </xf>
    <xf numFmtId="177" fontId="5" fillId="0" borderId="20" xfId="42" applyNumberFormat="1" applyFont="1" applyBorder="1" applyAlignment="1">
      <alignment horizontal="right" vertical="center"/>
    </xf>
    <xf numFmtId="0" fontId="5" fillId="0" borderId="3" xfId="42" applyFont="1" applyBorder="1" applyAlignment="1">
      <alignment horizontal="left" vertical="center" wrapText="1"/>
    </xf>
    <xf numFmtId="0" fontId="5" fillId="0" borderId="18" xfId="42" applyFont="1" applyBorder="1" applyAlignment="1">
      <alignment horizontal="left" vertical="center" wrapText="1"/>
    </xf>
    <xf numFmtId="0" fontId="5" fillId="0" borderId="17" xfId="42" applyFont="1" applyBorder="1" applyAlignment="1">
      <alignment horizontal="left" vertical="center" wrapText="1"/>
    </xf>
    <xf numFmtId="0" fontId="5" fillId="0" borderId="19" xfId="42" applyFont="1" applyBorder="1" applyAlignment="1">
      <alignment horizontal="left" vertical="center"/>
    </xf>
    <xf numFmtId="0" fontId="5" fillId="0" borderId="15" xfId="42" applyFont="1" applyBorder="1" applyAlignment="1">
      <alignment horizontal="left" vertical="center"/>
    </xf>
    <xf numFmtId="178" fontId="5" fillId="2" borderId="186" xfId="42" applyNumberFormat="1" applyFont="1" applyFill="1" applyBorder="1" applyAlignment="1">
      <alignment horizontal="right" vertical="center"/>
    </xf>
    <xf numFmtId="0" fontId="5" fillId="0" borderId="31" xfId="42" applyNumberFormat="1" applyFont="1" applyBorder="1" applyAlignment="1">
      <alignment horizontal="right" vertical="center"/>
    </xf>
    <xf numFmtId="177" fontId="5" fillId="0" borderId="32" xfId="42" applyNumberFormat="1" applyFont="1" applyBorder="1" applyAlignment="1">
      <alignment horizontal="right" vertical="center"/>
    </xf>
    <xf numFmtId="0" fontId="5" fillId="0" borderId="21" xfId="42" applyFont="1" applyBorder="1" applyAlignment="1">
      <alignment horizontal="left" vertical="center"/>
    </xf>
    <xf numFmtId="3" fontId="5" fillId="0" borderId="18" xfId="42" applyNumberFormat="1" applyFont="1" applyBorder="1" applyAlignment="1">
      <alignment horizontal="left" vertical="center"/>
    </xf>
    <xf numFmtId="0" fontId="24" fillId="0" borderId="3" xfId="42" applyFont="1" applyBorder="1" applyAlignment="1">
      <alignment horizontal="left" vertical="center" wrapText="1"/>
    </xf>
    <xf numFmtId="0" fontId="24" fillId="0" borderId="18" xfId="42" applyFont="1" applyBorder="1" applyAlignment="1">
      <alignment horizontal="left" vertical="center" wrapText="1"/>
    </xf>
    <xf numFmtId="0" fontId="24" fillId="0" borderId="17" xfId="42" applyFont="1" applyBorder="1" applyAlignment="1">
      <alignment horizontal="left" vertical="center" wrapText="1"/>
    </xf>
    <xf numFmtId="0" fontId="5" fillId="0" borderId="4" xfId="42" applyFont="1" applyBorder="1" applyAlignment="1">
      <alignment horizontal="center" vertical="center" textRotation="255"/>
    </xf>
    <xf numFmtId="0" fontId="5" fillId="0" borderId="21" xfId="42" applyFont="1" applyBorder="1" applyAlignment="1">
      <alignment horizontal="center" vertical="center" textRotation="255"/>
    </xf>
    <xf numFmtId="3" fontId="5" fillId="0" borderId="19" xfId="42" applyNumberFormat="1" applyFont="1" applyBorder="1" applyAlignment="1">
      <alignment horizontal="left" vertical="center"/>
    </xf>
    <xf numFmtId="3" fontId="5" fillId="0" borderId="28" xfId="42" applyNumberFormat="1" applyFont="1" applyBorder="1" applyAlignment="1">
      <alignment horizontal="left" vertical="center"/>
    </xf>
    <xf numFmtId="178" fontId="5" fillId="2" borderId="104" xfId="42" applyNumberFormat="1" applyFont="1" applyFill="1" applyBorder="1" applyAlignment="1">
      <alignment horizontal="right" vertical="center"/>
    </xf>
    <xf numFmtId="178" fontId="5" fillId="2" borderId="97" xfId="42" applyNumberFormat="1" applyFont="1" applyFill="1" applyBorder="1" applyAlignment="1">
      <alignment horizontal="right" vertical="center"/>
    </xf>
    <xf numFmtId="0" fontId="5" fillId="0" borderId="5" xfId="42" applyNumberFormat="1" applyFont="1" applyBorder="1" applyAlignment="1">
      <alignment horizontal="right" vertical="center"/>
    </xf>
    <xf numFmtId="0" fontId="5" fillId="0" borderId="0" xfId="42" applyNumberFormat="1" applyFont="1" applyBorder="1" applyAlignment="1">
      <alignment horizontal="right" vertical="center"/>
    </xf>
    <xf numFmtId="0" fontId="5" fillId="0" borderId="28" xfId="42" applyFont="1" applyBorder="1" applyAlignment="1">
      <alignment horizontal="left" vertical="center"/>
    </xf>
    <xf numFmtId="0" fontId="5" fillId="2" borderId="117" xfId="42" applyFont="1" applyFill="1" applyBorder="1" applyAlignment="1">
      <alignment horizontal="center" vertical="center"/>
    </xf>
    <xf numFmtId="0" fontId="5" fillId="2" borderId="118" xfId="42" applyFont="1" applyFill="1" applyBorder="1" applyAlignment="1">
      <alignment horizontal="center" vertical="center"/>
    </xf>
    <xf numFmtId="0" fontId="5" fillId="2" borderId="119" xfId="42" applyFont="1" applyFill="1" applyBorder="1" applyAlignment="1">
      <alignment horizontal="center" vertical="center"/>
    </xf>
    <xf numFmtId="0" fontId="5" fillId="3" borderId="129" xfId="42" applyFont="1" applyFill="1" applyBorder="1" applyAlignment="1">
      <alignment horizontal="center" vertical="center"/>
    </xf>
    <xf numFmtId="0" fontId="5" fillId="3" borderId="130" xfId="42" applyFont="1" applyFill="1" applyBorder="1" applyAlignment="1">
      <alignment horizontal="center" vertical="center"/>
    </xf>
    <xf numFmtId="0" fontId="5" fillId="3" borderId="131" xfId="42" applyFont="1" applyFill="1" applyBorder="1" applyAlignment="1">
      <alignment horizontal="center" vertical="center"/>
    </xf>
    <xf numFmtId="177" fontId="5" fillId="0" borderId="33" xfId="42" applyNumberFormat="1" applyFont="1" applyFill="1" applyBorder="1" applyAlignment="1">
      <alignment horizontal="right" vertical="center"/>
    </xf>
    <xf numFmtId="177" fontId="5" fillId="9" borderId="4" xfId="42" applyNumberFormat="1" applyFont="1" applyFill="1" applyBorder="1" applyAlignment="1">
      <alignment horizontal="right" vertical="center"/>
    </xf>
    <xf numFmtId="177" fontId="5" fillId="9" borderId="21" xfId="42" applyNumberFormat="1" applyFont="1" applyFill="1" applyBorder="1" applyAlignment="1">
      <alignment horizontal="right" vertical="center"/>
    </xf>
    <xf numFmtId="177" fontId="5" fillId="9" borderId="20" xfId="42" applyNumberFormat="1" applyFont="1" applyFill="1" applyBorder="1" applyAlignment="1">
      <alignment horizontal="right" vertical="center"/>
    </xf>
    <xf numFmtId="177" fontId="5" fillId="0" borderId="21" xfId="42" applyNumberFormat="1" applyFont="1" applyBorder="1" applyAlignment="1">
      <alignment horizontal="right" vertical="center"/>
    </xf>
    <xf numFmtId="0" fontId="23" fillId="0" borderId="18" xfId="42" applyFont="1" applyBorder="1" applyAlignment="1">
      <alignment horizontal="center" vertical="center"/>
    </xf>
    <xf numFmtId="0" fontId="23" fillId="0" borderId="17" xfId="42" applyFont="1" applyBorder="1" applyAlignment="1">
      <alignment horizontal="center" vertical="center"/>
    </xf>
    <xf numFmtId="0" fontId="5" fillId="0" borderId="3" xfId="42" applyFont="1" applyBorder="1" applyAlignment="1">
      <alignment vertical="center" wrapText="1"/>
    </xf>
    <xf numFmtId="0" fontId="5" fillId="0" borderId="18" xfId="42" applyFont="1" applyBorder="1" applyAlignment="1">
      <alignment vertical="center" wrapText="1"/>
    </xf>
    <xf numFmtId="0" fontId="5" fillId="0" borderId="17" xfId="42" applyFont="1" applyBorder="1" applyAlignment="1">
      <alignment vertical="center" wrapText="1"/>
    </xf>
    <xf numFmtId="0" fontId="5" fillId="0" borderId="4" xfId="42" applyFont="1" applyFill="1" applyBorder="1" applyAlignment="1">
      <alignment horizontal="left" vertical="center"/>
    </xf>
    <xf numFmtId="0" fontId="5" fillId="0" borderId="20" xfId="42" applyFont="1" applyFill="1" applyBorder="1" applyAlignment="1">
      <alignment horizontal="left" vertical="center"/>
    </xf>
    <xf numFmtId="3" fontId="5" fillId="0" borderId="44" xfId="42" applyNumberFormat="1" applyFont="1" applyBorder="1" applyAlignment="1">
      <alignment horizontal="left" vertical="center"/>
    </xf>
    <xf numFmtId="3" fontId="5" fillId="0" borderId="35" xfId="42" applyNumberFormat="1" applyFont="1" applyBorder="1" applyAlignment="1">
      <alignment horizontal="left" vertical="center"/>
    </xf>
    <xf numFmtId="177" fontId="5" fillId="0" borderId="43" xfId="42" applyNumberFormat="1" applyFont="1" applyBorder="1" applyAlignment="1">
      <alignment horizontal="right" vertical="center"/>
    </xf>
    <xf numFmtId="177" fontId="5" fillId="0" borderId="34" xfId="42" applyNumberFormat="1" applyFont="1" applyBorder="1" applyAlignment="1">
      <alignment horizontal="right" vertical="center"/>
    </xf>
    <xf numFmtId="177" fontId="5" fillId="0" borderId="44" xfId="42" applyNumberFormat="1" applyFont="1" applyBorder="1" applyAlignment="1">
      <alignment horizontal="right" vertical="center"/>
    </xf>
    <xf numFmtId="177" fontId="5" fillId="0" borderId="35" xfId="42" applyNumberFormat="1" applyFont="1" applyBorder="1" applyAlignment="1">
      <alignment horizontal="right" vertical="center"/>
    </xf>
    <xf numFmtId="0" fontId="5" fillId="0" borderId="76" xfId="42" applyFont="1" applyBorder="1" applyAlignment="1">
      <alignment horizontal="left" vertical="center" wrapText="1"/>
    </xf>
    <xf numFmtId="0" fontId="5" fillId="0" borderId="77" xfId="42" applyFont="1" applyBorder="1" applyAlignment="1">
      <alignment horizontal="left" vertical="center" wrapText="1"/>
    </xf>
    <xf numFmtId="0" fontId="5" fillId="0" borderId="78" xfId="42" applyFont="1" applyBorder="1" applyAlignment="1">
      <alignment horizontal="left" vertical="center" wrapText="1"/>
    </xf>
    <xf numFmtId="0" fontId="5" fillId="0" borderId="28" xfId="42" applyFont="1" applyBorder="1" applyAlignment="1">
      <alignment horizontal="left" vertical="center" wrapText="1"/>
    </xf>
    <xf numFmtId="0" fontId="5" fillId="0" borderId="0" xfId="42" applyFont="1" applyBorder="1" applyAlignment="1">
      <alignment horizontal="left" vertical="center" wrapText="1"/>
    </xf>
    <xf numFmtId="0" fontId="5" fillId="0" borderId="31" xfId="42" applyFont="1" applyBorder="1" applyAlignment="1">
      <alignment horizontal="left" vertical="center" wrapText="1"/>
    </xf>
    <xf numFmtId="0" fontId="5" fillId="5" borderId="0" xfId="42" applyFont="1" applyFill="1" applyAlignment="1">
      <alignment horizontal="center" vertical="center"/>
    </xf>
    <xf numFmtId="0" fontId="23" fillId="0" borderId="36" xfId="42" applyFont="1" applyBorder="1" applyAlignment="1">
      <alignment horizontal="center" vertical="center"/>
    </xf>
    <xf numFmtId="0" fontId="23" fillId="0" borderId="79" xfId="42" applyFont="1" applyBorder="1" applyAlignment="1">
      <alignment horizontal="center" vertical="center"/>
    </xf>
    <xf numFmtId="178" fontId="5" fillId="0" borderId="20" xfId="42" applyNumberFormat="1" applyFont="1" applyFill="1" applyBorder="1" applyAlignment="1">
      <alignment horizontal="right" vertical="center"/>
    </xf>
    <xf numFmtId="178" fontId="5" fillId="0" borderId="95" xfId="42" applyNumberFormat="1" applyFont="1" applyFill="1" applyBorder="1" applyAlignment="1">
      <alignment horizontal="right" vertical="center"/>
    </xf>
    <xf numFmtId="0" fontId="5" fillId="0" borderId="38" xfId="42" applyNumberFormat="1" applyFont="1" applyFill="1" applyBorder="1" applyAlignment="1">
      <alignment horizontal="right" vertical="center"/>
    </xf>
    <xf numFmtId="0" fontId="5" fillId="0" borderId="31" xfId="42" applyNumberFormat="1" applyFont="1" applyFill="1" applyBorder="1" applyAlignment="1">
      <alignment horizontal="right" vertical="center"/>
    </xf>
    <xf numFmtId="178" fontId="5" fillId="2" borderId="99" xfId="42" applyNumberFormat="1" applyFont="1" applyFill="1" applyBorder="1" applyAlignment="1">
      <alignment horizontal="right" vertical="center"/>
    </xf>
    <xf numFmtId="178" fontId="5" fillId="2" borderId="96" xfId="42" applyNumberFormat="1" applyFont="1" applyFill="1" applyBorder="1" applyAlignment="1">
      <alignment horizontal="right" vertical="center"/>
    </xf>
    <xf numFmtId="3" fontId="5" fillId="0" borderId="15" xfId="42" applyNumberFormat="1" applyFont="1" applyBorder="1" applyAlignment="1">
      <alignment horizontal="left" vertical="center"/>
    </xf>
    <xf numFmtId="3" fontId="5" fillId="0" borderId="19" xfId="42" quotePrefix="1" applyNumberFormat="1" applyFont="1" applyBorder="1" applyAlignment="1">
      <alignment horizontal="left" vertical="center"/>
    </xf>
    <xf numFmtId="3" fontId="5" fillId="0" borderId="15" xfId="42" quotePrefix="1" applyNumberFormat="1" applyFont="1" applyBorder="1" applyAlignment="1">
      <alignment horizontal="left" vertical="center"/>
    </xf>
    <xf numFmtId="0" fontId="5" fillId="0" borderId="15" xfId="42" applyFont="1" applyFill="1" applyBorder="1" applyAlignment="1">
      <alignment horizontal="left" vertical="center" wrapText="1"/>
    </xf>
    <xf numFmtId="0" fontId="5" fillId="0" borderId="1" xfId="42" applyFont="1" applyFill="1" applyBorder="1" applyAlignment="1">
      <alignment horizontal="left" vertical="center" wrapText="1"/>
    </xf>
    <xf numFmtId="0" fontId="5" fillId="0" borderId="16" xfId="42" applyFont="1" applyFill="1" applyBorder="1" applyAlignment="1">
      <alignment horizontal="left" vertical="center" wrapText="1"/>
    </xf>
    <xf numFmtId="177" fontId="5" fillId="0" borderId="4" xfId="42" applyNumberFormat="1" applyFont="1" applyFill="1" applyBorder="1" applyAlignment="1">
      <alignment horizontal="right" vertical="center"/>
    </xf>
    <xf numFmtId="177" fontId="5" fillId="0" borderId="20" xfId="42" applyNumberFormat="1" applyFont="1" applyFill="1" applyBorder="1" applyAlignment="1">
      <alignment horizontal="right" vertical="center"/>
    </xf>
    <xf numFmtId="177" fontId="5" fillId="0" borderId="2" xfId="42" applyNumberFormat="1" applyFont="1" applyFill="1" applyBorder="1" applyAlignment="1">
      <alignment horizontal="right" vertical="center"/>
    </xf>
    <xf numFmtId="177" fontId="5" fillId="0" borderId="32" xfId="42" applyNumberFormat="1" applyFont="1" applyFill="1" applyBorder="1" applyAlignment="1">
      <alignment horizontal="right" vertical="center"/>
    </xf>
    <xf numFmtId="177" fontId="5" fillId="0" borderId="17" xfId="42" applyNumberFormat="1" applyFont="1" applyFill="1" applyBorder="1" applyAlignment="1">
      <alignment horizontal="right" vertical="center"/>
    </xf>
    <xf numFmtId="3" fontId="5" fillId="0" borderId="19" xfId="42" applyNumberFormat="1" applyFont="1" applyBorder="1" applyAlignment="1">
      <alignment horizontal="left" vertical="center" wrapText="1"/>
    </xf>
    <xf numFmtId="3" fontId="5" fillId="0" borderId="15" xfId="42" applyNumberFormat="1" applyFont="1" applyBorder="1" applyAlignment="1">
      <alignment horizontal="left" vertical="center" wrapText="1"/>
    </xf>
    <xf numFmtId="0" fontId="5" fillId="0" borderId="4" xfId="42" applyFont="1" applyFill="1" applyBorder="1" applyAlignment="1">
      <alignment horizontal="center" vertical="center" textRotation="255"/>
    </xf>
    <xf numFmtId="0" fontId="5" fillId="0" borderId="21" xfId="42" applyFont="1" applyFill="1" applyBorder="1" applyAlignment="1">
      <alignment horizontal="center" vertical="center" textRotation="255"/>
    </xf>
    <xf numFmtId="0" fontId="5" fillId="0" borderId="20" xfId="42" applyFont="1" applyFill="1" applyBorder="1" applyAlignment="1">
      <alignment horizontal="center" vertical="center" textRotation="255"/>
    </xf>
    <xf numFmtId="0" fontId="5" fillId="0" borderId="166" xfId="42" applyFont="1" applyFill="1" applyBorder="1" applyAlignment="1">
      <alignment horizontal="left" vertical="center"/>
    </xf>
    <xf numFmtId="0" fontId="5" fillId="0" borderId="167" xfId="42" applyFont="1" applyFill="1" applyBorder="1" applyAlignment="1">
      <alignment horizontal="left" vertical="center"/>
    </xf>
    <xf numFmtId="0" fontId="5" fillId="0" borderId="165" xfId="42" applyNumberFormat="1" applyFont="1" applyBorder="1" applyAlignment="1">
      <alignment horizontal="right" vertical="center"/>
    </xf>
    <xf numFmtId="0" fontId="5" fillId="0" borderId="168" xfId="42" applyNumberFormat="1" applyFont="1" applyBorder="1" applyAlignment="1">
      <alignment horizontal="right" vertical="center"/>
    </xf>
    <xf numFmtId="0" fontId="5" fillId="0" borderId="165" xfId="42" applyNumberFormat="1" applyFont="1" applyFill="1" applyBorder="1" applyAlignment="1">
      <alignment horizontal="right" vertical="center"/>
    </xf>
    <xf numFmtId="0" fontId="5" fillId="0" borderId="168" xfId="42" applyNumberFormat="1" applyFont="1" applyFill="1" applyBorder="1" applyAlignment="1">
      <alignment horizontal="right" vertical="center"/>
    </xf>
    <xf numFmtId="178" fontId="5" fillId="2" borderId="181" xfId="42" applyNumberFormat="1" applyFont="1" applyFill="1" applyBorder="1" applyAlignment="1">
      <alignment horizontal="right" vertical="center"/>
    </xf>
    <xf numFmtId="0" fontId="5" fillId="0" borderId="4" xfId="42" applyFont="1" applyFill="1" applyBorder="1" applyAlignment="1">
      <alignment horizontal="center" vertical="center" shrinkToFit="1"/>
    </xf>
    <xf numFmtId="0" fontId="5" fillId="0" borderId="21" xfId="42" applyFont="1" applyFill="1" applyBorder="1" applyAlignment="1">
      <alignment horizontal="center" vertical="center" shrinkToFit="1"/>
    </xf>
    <xf numFmtId="0" fontId="5" fillId="0" borderId="20" xfId="42" applyFont="1" applyFill="1" applyBorder="1" applyAlignment="1">
      <alignment horizontal="center" vertical="center" shrinkToFit="1"/>
    </xf>
    <xf numFmtId="178" fontId="5" fillId="2" borderId="185" xfId="42" applyNumberFormat="1" applyFont="1" applyFill="1" applyBorder="1" applyAlignment="1">
      <alignment horizontal="right" vertical="center"/>
    </xf>
    <xf numFmtId="3" fontId="5" fillId="0" borderId="166" xfId="42" applyNumberFormat="1" applyFont="1" applyBorder="1" applyAlignment="1">
      <alignment horizontal="left" vertical="center"/>
    </xf>
    <xf numFmtId="3" fontId="5" fillId="0" borderId="167" xfId="42" applyNumberFormat="1" applyFont="1" applyBorder="1" applyAlignment="1">
      <alignment horizontal="left" vertical="center"/>
    </xf>
    <xf numFmtId="176" fontId="11" fillId="0" borderId="4" xfId="33" applyNumberFormat="1" applyFont="1" applyFill="1" applyBorder="1" applyAlignment="1">
      <alignment wrapText="1"/>
    </xf>
    <xf numFmtId="176" fontId="11" fillId="0" borderId="21" xfId="33" applyNumberFormat="1" applyFont="1" applyFill="1" applyBorder="1" applyAlignment="1">
      <alignment wrapText="1"/>
    </xf>
    <xf numFmtId="0" fontId="11" fillId="0" borderId="54" xfId="33" applyFont="1" applyFill="1" applyBorder="1" applyAlignment="1">
      <alignment horizontal="center" vertical="center"/>
    </xf>
    <xf numFmtId="0" fontId="11" fillId="0" borderId="60" xfId="33" applyFont="1" applyFill="1" applyBorder="1" applyAlignment="1">
      <alignment horizontal="center" vertical="center"/>
    </xf>
    <xf numFmtId="184" fontId="11" fillId="0" borderId="21" xfId="33" applyNumberFormat="1" applyFont="1" applyFill="1" applyBorder="1" applyAlignment="1">
      <alignment vertical="top" wrapText="1"/>
    </xf>
    <xf numFmtId="184" fontId="11" fillId="0" borderId="20" xfId="33" applyNumberFormat="1" applyFont="1" applyFill="1" applyBorder="1" applyAlignment="1">
      <alignment vertical="top" wrapText="1"/>
    </xf>
    <xf numFmtId="3" fontId="11" fillId="0" borderId="15" xfId="33" applyNumberFormat="1" applyFont="1" applyFill="1" applyBorder="1" applyAlignment="1">
      <alignment vertical="center" wrapText="1"/>
    </xf>
    <xf numFmtId="0" fontId="11" fillId="0" borderId="3" xfId="33" applyFont="1" applyFill="1" applyBorder="1" applyAlignment="1">
      <alignment vertical="center"/>
    </xf>
    <xf numFmtId="3" fontId="11" fillId="0" borderId="47" xfId="33" applyNumberFormat="1" applyFont="1" applyFill="1" applyBorder="1" applyAlignment="1">
      <alignment horizontal="center" vertical="center" wrapText="1"/>
    </xf>
    <xf numFmtId="3" fontId="11" fillId="0" borderId="54" xfId="33" applyNumberFormat="1" applyFont="1" applyFill="1" applyBorder="1" applyAlignment="1">
      <alignment horizontal="center" vertical="center" wrapText="1"/>
    </xf>
    <xf numFmtId="179" fontId="11" fillId="0" borderId="28" xfId="33" applyNumberFormat="1" applyFont="1" applyFill="1" applyBorder="1" applyAlignment="1">
      <alignment horizontal="center" vertical="center"/>
    </xf>
    <xf numFmtId="179" fontId="11" fillId="0" borderId="0" xfId="33" applyNumberFormat="1" applyFont="1" applyFill="1" applyBorder="1" applyAlignment="1">
      <alignment horizontal="center" vertical="center"/>
    </xf>
    <xf numFmtId="180" fontId="11" fillId="0" borderId="31" xfId="33" applyNumberFormat="1" applyFont="1" applyFill="1" applyBorder="1" applyAlignment="1">
      <alignment horizontal="center" vertical="center"/>
    </xf>
    <xf numFmtId="176" fontId="11" fillId="0" borderId="19" xfId="33" applyNumberFormat="1" applyFont="1" applyFill="1" applyBorder="1" applyAlignment="1">
      <alignment horizontal="center" vertical="center" wrapText="1"/>
    </xf>
    <xf numFmtId="176" fontId="11" fillId="0" borderId="28" xfId="33" applyNumberFormat="1" applyFont="1" applyFill="1" applyBorder="1" applyAlignment="1">
      <alignment horizontal="center" vertical="center" wrapText="1"/>
    </xf>
    <xf numFmtId="176" fontId="11" fillId="0" borderId="15" xfId="33" applyNumberFormat="1" applyFont="1" applyFill="1" applyBorder="1" applyAlignment="1">
      <alignment horizontal="center" vertical="center" wrapText="1"/>
    </xf>
    <xf numFmtId="176" fontId="11" fillId="0" borderId="53" xfId="33" applyNumberFormat="1" applyFont="1" applyFill="1" applyBorder="1" applyAlignment="1">
      <alignment horizontal="center" vertical="center" wrapText="1"/>
    </xf>
    <xf numFmtId="176" fontId="11" fillId="0" borderId="62" xfId="33" applyNumberFormat="1" applyFont="1" applyFill="1" applyBorder="1" applyAlignment="1">
      <alignment horizontal="center" vertical="center" wrapText="1"/>
    </xf>
    <xf numFmtId="176" fontId="11" fillId="0" borderId="67" xfId="33" applyNumberFormat="1" applyFont="1" applyFill="1" applyBorder="1" applyAlignment="1">
      <alignment horizontal="center" vertical="center" wrapText="1"/>
    </xf>
    <xf numFmtId="180" fontId="11" fillId="0" borderId="21" xfId="33" applyNumberFormat="1" applyFont="1" applyFill="1" applyBorder="1" applyAlignment="1">
      <alignment horizontal="center" vertical="center"/>
    </xf>
    <xf numFmtId="179" fontId="11" fillId="0" borderId="21" xfId="33" applyNumberFormat="1" applyFont="1" applyFill="1" applyBorder="1" applyAlignment="1">
      <alignment horizontal="center" vertical="center"/>
    </xf>
    <xf numFmtId="176" fontId="11" fillId="0" borderId="4" xfId="33" applyNumberFormat="1" applyFont="1" applyFill="1" applyBorder="1" applyAlignment="1">
      <alignment vertical="center"/>
    </xf>
    <xf numFmtId="176" fontId="11" fillId="0" borderId="21" xfId="33" applyNumberFormat="1" applyFont="1" applyFill="1" applyBorder="1" applyAlignment="1">
      <alignment vertical="center"/>
    </xf>
    <xf numFmtId="176" fontId="11" fillId="0" borderId="20" xfId="33" applyNumberFormat="1" applyFont="1" applyFill="1" applyBorder="1" applyAlignment="1">
      <alignment vertical="center"/>
    </xf>
    <xf numFmtId="180" fontId="11" fillId="0" borderId="4" xfId="33" applyNumberFormat="1" applyFont="1" applyFill="1" applyBorder="1" applyAlignment="1">
      <alignment vertical="center"/>
    </xf>
    <xf numFmtId="180" fontId="11" fillId="0" borderId="21" xfId="33" applyNumberFormat="1" applyFont="1" applyFill="1" applyBorder="1" applyAlignment="1">
      <alignment vertical="center"/>
    </xf>
    <xf numFmtId="180" fontId="11" fillId="0" borderId="20" xfId="33" applyNumberFormat="1" applyFont="1" applyFill="1" applyBorder="1" applyAlignment="1">
      <alignment vertical="center"/>
    </xf>
    <xf numFmtId="3" fontId="11" fillId="0" borderId="3" xfId="33" applyNumberFormat="1" applyFont="1" applyFill="1" applyBorder="1" applyAlignment="1">
      <alignment vertical="center" wrapText="1"/>
    </xf>
    <xf numFmtId="184" fontId="11" fillId="0" borderId="21" xfId="33" applyNumberFormat="1" applyFont="1" applyFill="1" applyBorder="1" applyAlignment="1">
      <alignment vertical="center" wrapText="1"/>
    </xf>
    <xf numFmtId="184" fontId="11" fillId="4" borderId="21" xfId="33" applyNumberFormat="1" applyFont="1" applyFill="1" applyBorder="1" applyAlignment="1">
      <alignment vertical="center" wrapText="1"/>
    </xf>
    <xf numFmtId="176" fontId="11" fillId="0" borderId="21" xfId="33" applyNumberFormat="1" applyFont="1" applyFill="1" applyBorder="1" applyAlignment="1">
      <alignment vertical="center" wrapText="1"/>
    </xf>
    <xf numFmtId="176" fontId="11" fillId="4" borderId="21" xfId="33" applyNumberFormat="1" applyFont="1" applyFill="1" applyBorder="1" applyAlignment="1">
      <alignment vertical="center" wrapText="1"/>
    </xf>
    <xf numFmtId="176" fontId="11" fillId="0" borderId="19" xfId="33" applyNumberFormat="1" applyFont="1" applyFill="1" applyBorder="1" applyAlignment="1">
      <alignment vertical="center"/>
    </xf>
    <xf numFmtId="176" fontId="11" fillId="0" borderId="184" xfId="33" applyNumberFormat="1" applyFont="1" applyFill="1" applyBorder="1" applyAlignment="1">
      <alignment vertical="center"/>
    </xf>
    <xf numFmtId="176" fontId="11" fillId="0" borderId="80" xfId="33" applyNumberFormat="1" applyFont="1" applyFill="1" applyBorder="1" applyAlignment="1">
      <alignment vertical="center"/>
    </xf>
    <xf numFmtId="176" fontId="11" fillId="0" borderId="15" xfId="33" applyNumberFormat="1" applyFont="1" applyFill="1" applyBorder="1" applyAlignment="1">
      <alignment vertical="center"/>
    </xf>
    <xf numFmtId="180" fontId="11" fillId="0" borderId="21" xfId="33" applyNumberFormat="1" applyFont="1" applyFill="1" applyBorder="1" applyAlignment="1">
      <alignment vertical="center" wrapText="1"/>
    </xf>
    <xf numFmtId="3" fontId="11" fillId="0" borderId="0" xfId="33" applyNumberFormat="1" applyFont="1" applyFill="1" applyBorder="1" applyAlignment="1">
      <alignment horizontal="center" vertical="center"/>
    </xf>
    <xf numFmtId="176" fontId="11" fillId="0" borderId="38" xfId="33" applyNumberFormat="1" applyFont="1" applyFill="1" applyBorder="1" applyAlignment="1">
      <alignment wrapText="1"/>
    </xf>
    <xf numFmtId="176" fontId="11" fillId="0" borderId="31" xfId="33" applyNumberFormat="1" applyFont="1" applyFill="1" applyBorder="1" applyAlignment="1">
      <alignment wrapText="1"/>
    </xf>
    <xf numFmtId="184" fontId="11" fillId="0" borderId="28" xfId="33" applyNumberFormat="1" applyFont="1" applyFill="1" applyBorder="1" applyAlignment="1">
      <alignment vertical="top" wrapText="1"/>
    </xf>
    <xf numFmtId="184" fontId="11" fillId="0" borderId="15" xfId="33" applyNumberFormat="1" applyFont="1" applyFill="1" applyBorder="1" applyAlignment="1">
      <alignment vertical="top" wrapText="1"/>
    </xf>
    <xf numFmtId="184" fontId="11" fillId="0" borderId="61" xfId="33" applyNumberFormat="1" applyFont="1" applyFill="1" applyBorder="1" applyAlignment="1">
      <alignment vertical="top" wrapText="1"/>
    </xf>
    <xf numFmtId="184" fontId="11" fillId="0" borderId="66" xfId="33" applyNumberFormat="1" applyFont="1" applyFill="1" applyBorder="1" applyAlignment="1">
      <alignment vertical="top" wrapText="1"/>
    </xf>
    <xf numFmtId="3" fontId="11" fillId="0" borderId="4" xfId="33" applyNumberFormat="1" applyFont="1" applyFill="1" applyBorder="1" applyAlignment="1">
      <alignment horizontal="center" vertical="center" wrapText="1"/>
    </xf>
    <xf numFmtId="3" fontId="11" fillId="0" borderId="21" xfId="33" applyNumberFormat="1" applyFont="1" applyFill="1" applyBorder="1" applyAlignment="1">
      <alignment horizontal="center" vertical="center" wrapText="1"/>
    </xf>
    <xf numFmtId="3" fontId="11" fillId="0" borderId="20" xfId="33" applyNumberFormat="1" applyFont="1" applyFill="1" applyBorder="1" applyAlignment="1">
      <alignment horizontal="center" vertical="center" wrapText="1"/>
    </xf>
    <xf numFmtId="179" fontId="11" fillId="0" borderId="31" xfId="33" applyNumberFormat="1" applyFont="1" applyFill="1" applyBorder="1" applyAlignment="1">
      <alignment horizontal="center" vertical="center"/>
    </xf>
    <xf numFmtId="176" fontId="11" fillId="0" borderId="28" xfId="33" applyNumberFormat="1" applyFont="1" applyFill="1" applyBorder="1" applyAlignment="1">
      <alignment vertical="center"/>
    </xf>
    <xf numFmtId="3" fontId="11" fillId="0" borderId="0" xfId="33" applyNumberFormat="1" applyFont="1" applyFill="1" applyBorder="1" applyAlignment="1">
      <alignment horizontal="center" vertical="center" wrapText="1"/>
    </xf>
    <xf numFmtId="184" fontId="11" fillId="0" borderId="31" xfId="33" applyNumberFormat="1" applyFont="1" applyFill="1" applyBorder="1" applyAlignment="1">
      <alignment vertical="top" wrapText="1"/>
    </xf>
    <xf numFmtId="184" fontId="11" fillId="0" borderId="16" xfId="33" applyNumberFormat="1" applyFont="1" applyFill="1" applyBorder="1" applyAlignment="1">
      <alignment vertical="top" wrapText="1"/>
    </xf>
    <xf numFmtId="180" fontId="11" fillId="0" borderId="28" xfId="33" applyNumberFormat="1" applyFont="1" applyFill="1" applyBorder="1" applyAlignment="1">
      <alignment horizontal="center" vertical="center"/>
    </xf>
    <xf numFmtId="176" fontId="11" fillId="0" borderId="19" xfId="33" applyNumberFormat="1" applyFont="1" applyFill="1" applyBorder="1" applyAlignment="1">
      <alignment wrapText="1"/>
    </xf>
    <xf numFmtId="176" fontId="11" fillId="0" borderId="28" xfId="33" applyNumberFormat="1" applyFont="1" applyFill="1" applyBorder="1" applyAlignment="1">
      <alignment wrapText="1"/>
    </xf>
    <xf numFmtId="176" fontId="11" fillId="0" borderId="52" xfId="33" applyNumberFormat="1" applyFont="1" applyFill="1" applyBorder="1" applyAlignment="1">
      <alignment wrapText="1"/>
    </xf>
    <xf numFmtId="176" fontId="11" fillId="0" borderId="61" xfId="33" applyNumberFormat="1" applyFont="1" applyFill="1" applyBorder="1" applyAlignment="1">
      <alignment wrapText="1"/>
    </xf>
    <xf numFmtId="176" fontId="11" fillId="0" borderId="4" xfId="33" applyNumberFormat="1" applyFont="1" applyFill="1" applyBorder="1" applyAlignment="1">
      <alignment vertical="center" wrapText="1"/>
    </xf>
    <xf numFmtId="176" fontId="11" fillId="0" borderId="20" xfId="33" applyNumberFormat="1" applyFont="1" applyFill="1" applyBorder="1" applyAlignment="1">
      <alignment vertical="center" wrapText="1"/>
    </xf>
    <xf numFmtId="3" fontId="11" fillId="0" borderId="19" xfId="33" applyNumberFormat="1" applyFont="1" applyFill="1" applyBorder="1" applyAlignment="1">
      <alignment vertical="center" wrapText="1"/>
    </xf>
    <xf numFmtId="0" fontId="11" fillId="0" borderId="28" xfId="33" applyFont="1" applyFill="1" applyBorder="1" applyAlignment="1">
      <alignment vertical="center"/>
    </xf>
    <xf numFmtId="3" fontId="11" fillId="0" borderId="28" xfId="33" applyNumberFormat="1" applyFont="1" applyFill="1" applyBorder="1" applyAlignment="1">
      <alignment vertical="center" wrapText="1"/>
    </xf>
    <xf numFmtId="0" fontId="11" fillId="0" borderId="15" xfId="33" applyFont="1" applyFill="1" applyBorder="1" applyAlignment="1">
      <alignment vertical="center"/>
    </xf>
    <xf numFmtId="3" fontId="11" fillId="0" borderId="4" xfId="33" applyNumberFormat="1" applyFont="1" applyFill="1" applyBorder="1" applyAlignment="1">
      <alignment vertical="center" wrapText="1"/>
    </xf>
    <xf numFmtId="0" fontId="11" fillId="0" borderId="21" xfId="33" applyFont="1" applyFill="1" applyBorder="1" applyAlignment="1">
      <alignment vertical="center"/>
    </xf>
    <xf numFmtId="0" fontId="11" fillId="0" borderId="20" xfId="33" applyFont="1" applyFill="1" applyBorder="1" applyAlignment="1">
      <alignment vertical="center"/>
    </xf>
    <xf numFmtId="184" fontId="11" fillId="4" borderId="61" xfId="33" applyNumberFormat="1" applyFont="1" applyFill="1" applyBorder="1" applyAlignment="1">
      <alignment vertical="top" wrapText="1"/>
    </xf>
    <xf numFmtId="184" fontId="11" fillId="4" borderId="66" xfId="33" applyNumberFormat="1" applyFont="1" applyFill="1" applyBorder="1" applyAlignment="1">
      <alignment vertical="top" wrapText="1"/>
    </xf>
    <xf numFmtId="176" fontId="11" fillId="0" borderId="1" xfId="33" applyNumberFormat="1" applyFont="1" applyFill="1" applyBorder="1" applyAlignment="1">
      <alignment horizontal="center" vertical="center" wrapText="1"/>
    </xf>
    <xf numFmtId="176" fontId="11" fillId="0" borderId="16" xfId="33" applyNumberFormat="1" applyFont="1" applyFill="1" applyBorder="1" applyAlignment="1">
      <alignment horizontal="center" vertical="center" wrapText="1"/>
    </xf>
    <xf numFmtId="176" fontId="11" fillId="0" borderId="20" xfId="33" applyNumberFormat="1" applyFont="1" applyFill="1" applyBorder="1" applyAlignment="1">
      <alignment horizontal="center" vertical="center" wrapText="1"/>
    </xf>
    <xf numFmtId="176" fontId="11" fillId="0" borderId="20" xfId="33" applyNumberFormat="1" applyFont="1" applyFill="1" applyBorder="1" applyAlignment="1">
      <alignment horizontal="center" vertical="center"/>
    </xf>
    <xf numFmtId="3" fontId="11" fillId="0" borderId="46" xfId="33" applyNumberFormat="1" applyFont="1" applyFill="1" applyBorder="1" applyAlignment="1">
      <alignment horizontal="center" vertical="center" wrapText="1"/>
    </xf>
    <xf numFmtId="3" fontId="11" fillId="0" borderId="61" xfId="33" applyNumberFormat="1" applyFont="1" applyFill="1" applyBorder="1" applyAlignment="1">
      <alignment horizontal="center" vertical="center" wrapText="1"/>
    </xf>
    <xf numFmtId="3" fontId="11" fillId="0" borderId="45" xfId="33" applyNumberFormat="1" applyFont="1" applyFill="1" applyBorder="1" applyAlignment="1">
      <alignment horizontal="center" vertical="center" wrapText="1"/>
    </xf>
    <xf numFmtId="3" fontId="11" fillId="0" borderId="62" xfId="33" applyNumberFormat="1" applyFont="1" applyFill="1" applyBorder="1" applyAlignment="1">
      <alignment horizontal="center" vertical="center" wrapText="1"/>
    </xf>
    <xf numFmtId="3" fontId="11" fillId="0" borderId="19" xfId="33" applyNumberFormat="1" applyFont="1" applyFill="1" applyBorder="1" applyAlignment="1">
      <alignment horizontal="center" vertical="center" wrapText="1"/>
    </xf>
    <xf numFmtId="3" fontId="11" fillId="0" borderId="38" xfId="33" applyNumberFormat="1" applyFont="1" applyFill="1" applyBorder="1" applyAlignment="1">
      <alignment horizontal="center" vertical="center" wrapText="1"/>
    </xf>
    <xf numFmtId="3" fontId="11" fillId="0" borderId="4" xfId="33" applyNumberFormat="1" applyFont="1" applyFill="1" applyBorder="1" applyAlignment="1">
      <alignment horizontal="center" vertical="center" shrinkToFit="1"/>
    </xf>
    <xf numFmtId="3" fontId="11" fillId="0" borderId="21" xfId="33" applyNumberFormat="1" applyFont="1" applyFill="1" applyBorder="1" applyAlignment="1">
      <alignment horizontal="center" vertical="center" shrinkToFit="1"/>
    </xf>
    <xf numFmtId="180" fontId="11" fillId="0" borderId="31" xfId="33" applyNumberFormat="1" applyFont="1" applyFill="1" applyBorder="1" applyAlignment="1">
      <alignment horizontal="center" vertical="center" wrapText="1"/>
    </xf>
    <xf numFmtId="180" fontId="11" fillId="0" borderId="4" xfId="33" applyNumberFormat="1" applyFont="1" applyFill="1" applyBorder="1" applyAlignment="1">
      <alignment horizontal="center" vertical="center" wrapText="1"/>
    </xf>
    <xf numFmtId="180" fontId="11" fillId="0" borderId="21" xfId="33" applyNumberFormat="1" applyFont="1" applyFill="1" applyBorder="1" applyAlignment="1">
      <alignment horizontal="center" vertical="center" wrapText="1"/>
    </xf>
    <xf numFmtId="176" fontId="11" fillId="0" borderId="172" xfId="33" applyNumberFormat="1" applyFont="1" applyFill="1" applyBorder="1" applyAlignment="1">
      <alignment horizontal="center" vertical="center" wrapText="1"/>
    </xf>
    <xf numFmtId="176" fontId="11" fillId="0" borderId="56" xfId="33" applyNumberFormat="1" applyFont="1" applyFill="1" applyBorder="1" applyAlignment="1">
      <alignment horizontal="center" vertical="center" wrapText="1"/>
    </xf>
    <xf numFmtId="3" fontId="11" fillId="4" borderId="4" xfId="33" applyNumberFormat="1" applyFont="1" applyFill="1" applyBorder="1" applyAlignment="1">
      <alignment horizontal="center" vertical="center" wrapText="1"/>
    </xf>
    <xf numFmtId="3" fontId="11" fillId="4" borderId="21" xfId="33" applyNumberFormat="1" applyFont="1" applyFill="1" applyBorder="1" applyAlignment="1">
      <alignment horizontal="center" vertical="center" wrapText="1"/>
    </xf>
    <xf numFmtId="3" fontId="11" fillId="0" borderId="5" xfId="33" applyNumberFormat="1" applyFont="1" applyFill="1" applyBorder="1" applyAlignment="1">
      <alignment horizontal="center" vertical="center" wrapText="1"/>
    </xf>
    <xf numFmtId="3" fontId="11" fillId="0" borderId="28" xfId="33" applyNumberFormat="1" applyFont="1" applyFill="1" applyBorder="1" applyAlignment="1">
      <alignment horizontal="center" vertical="center" wrapText="1"/>
    </xf>
    <xf numFmtId="3" fontId="11" fillId="0" borderId="31" xfId="33" applyNumberFormat="1" applyFont="1" applyFill="1" applyBorder="1" applyAlignment="1">
      <alignment horizontal="center" vertical="center" wrapText="1"/>
    </xf>
    <xf numFmtId="3" fontId="11" fillId="0" borderId="48" xfId="33" applyNumberFormat="1" applyFont="1" applyFill="1" applyBorder="1" applyAlignment="1">
      <alignment horizontal="center" vertical="center" wrapText="1"/>
    </xf>
    <xf numFmtId="3" fontId="11" fillId="0" borderId="177" xfId="33" applyNumberFormat="1" applyFont="1" applyFill="1" applyBorder="1" applyAlignment="1">
      <alignment horizontal="center" vertical="center" wrapText="1"/>
    </xf>
    <xf numFmtId="3" fontId="11" fillId="0" borderId="51" xfId="33" applyNumberFormat="1" applyFont="1" applyFill="1" applyBorder="1" applyAlignment="1">
      <alignment horizontal="center" vertical="center" wrapText="1"/>
    </xf>
    <xf numFmtId="3" fontId="11" fillId="0" borderId="2" xfId="33" applyNumberFormat="1" applyFont="1" applyFill="1" applyBorder="1" applyAlignment="1">
      <alignment horizontal="center" vertical="center"/>
    </xf>
    <xf numFmtId="179" fontId="11" fillId="0" borderId="2" xfId="33" applyNumberFormat="1" applyFont="1" applyFill="1" applyBorder="1" applyAlignment="1">
      <alignment horizontal="center" vertical="center"/>
    </xf>
    <xf numFmtId="3" fontId="11" fillId="0" borderId="3" xfId="33" applyNumberFormat="1" applyFont="1" applyFill="1" applyBorder="1" applyAlignment="1">
      <alignment horizontal="center" vertical="center"/>
    </xf>
    <xf numFmtId="3" fontId="11" fillId="0" borderId="171" xfId="33" applyNumberFormat="1" applyFont="1" applyFill="1" applyBorder="1" applyAlignment="1">
      <alignment horizontal="center" vertical="center" wrapText="1"/>
    </xf>
    <xf numFmtId="3" fontId="11" fillId="0" borderId="173" xfId="33" applyNumberFormat="1" applyFont="1" applyFill="1" applyBorder="1" applyAlignment="1">
      <alignment horizontal="center" vertical="center" wrapText="1"/>
    </xf>
    <xf numFmtId="3" fontId="11" fillId="0" borderId="19" xfId="33" applyNumberFormat="1" applyFont="1" applyFill="1" applyBorder="1" applyAlignment="1">
      <alignment horizontal="center" vertical="center"/>
    </xf>
    <xf numFmtId="3" fontId="11" fillId="0" borderId="38" xfId="33" applyNumberFormat="1" applyFont="1" applyFill="1" applyBorder="1" applyAlignment="1">
      <alignment horizontal="center" vertical="center"/>
    </xf>
    <xf numFmtId="3" fontId="11" fillId="0" borderId="28" xfId="33" applyNumberFormat="1" applyFont="1" applyFill="1" applyBorder="1" applyAlignment="1">
      <alignment horizontal="center" vertical="center"/>
    </xf>
    <xf numFmtId="3" fontId="11" fillId="0" borderId="31" xfId="33" applyNumberFormat="1" applyFont="1" applyFill="1" applyBorder="1" applyAlignment="1">
      <alignment horizontal="center" vertical="center"/>
    </xf>
    <xf numFmtId="3" fontId="11" fillId="0" borderId="5" xfId="33" applyNumberFormat="1" applyFont="1" applyFill="1" applyBorder="1" applyAlignment="1">
      <alignment horizontal="center" vertical="center"/>
    </xf>
    <xf numFmtId="3" fontId="11" fillId="0" borderId="4" xfId="33" applyNumberFormat="1" applyFont="1" applyFill="1" applyBorder="1" applyAlignment="1">
      <alignment horizontal="center" vertical="center"/>
    </xf>
    <xf numFmtId="3" fontId="11" fillId="0" borderId="2" xfId="33" applyNumberFormat="1" applyFont="1" applyFill="1" applyBorder="1" applyAlignment="1">
      <alignment horizontal="center" vertical="center" wrapText="1"/>
    </xf>
    <xf numFmtId="3" fontId="11" fillId="4" borderId="2" xfId="33" applyNumberFormat="1" applyFont="1" applyFill="1" applyBorder="1" applyAlignment="1">
      <alignment horizontal="center" vertical="center"/>
    </xf>
    <xf numFmtId="176" fontId="11" fillId="0" borderId="57" xfId="33" applyNumberFormat="1" applyFont="1" applyFill="1" applyBorder="1" applyAlignment="1">
      <alignment horizontal="center" vertical="center" wrapText="1"/>
    </xf>
    <xf numFmtId="186" fontId="5" fillId="0" borderId="2" xfId="0" applyNumberFormat="1" applyFont="1" applyFill="1" applyBorder="1" applyAlignment="1">
      <alignment horizontal="center" vertical="center" wrapText="1"/>
    </xf>
    <xf numFmtId="186" fontId="5" fillId="0" borderId="3" xfId="0" applyNumberFormat="1" applyFont="1" applyFill="1" applyBorder="1" applyAlignment="1">
      <alignment horizontal="center" vertical="center" wrapText="1"/>
    </xf>
    <xf numFmtId="0" fontId="5" fillId="0" borderId="0" xfId="0" applyFont="1" applyFill="1" applyBorder="1" applyAlignment="1">
      <alignment horizontal="left" vertical="center"/>
    </xf>
    <xf numFmtId="0" fontId="10" fillId="0" borderId="38" xfId="0" applyFont="1" applyFill="1" applyBorder="1" applyAlignment="1">
      <alignment vertical="center" wrapText="1"/>
    </xf>
    <xf numFmtId="0" fontId="0" fillId="0" borderId="31" xfId="0" applyFont="1" applyFill="1" applyBorder="1" applyAlignment="1">
      <alignment vertical="center" wrapText="1"/>
    </xf>
    <xf numFmtId="0" fontId="0" fillId="0" borderId="16" xfId="0" applyFont="1" applyFill="1" applyBorder="1" applyAlignment="1">
      <alignment vertical="center" wrapText="1"/>
    </xf>
    <xf numFmtId="176" fontId="5" fillId="0" borderId="0" xfId="30" applyNumberFormat="1" applyFont="1" applyFill="1" applyBorder="1" applyAlignment="1">
      <alignment horizontal="center" vertical="center"/>
    </xf>
    <xf numFmtId="185" fontId="5" fillId="0" borderId="0" xfId="30" applyNumberFormat="1" applyFont="1" applyFill="1" applyBorder="1" applyAlignment="1">
      <alignment horizontal="center" vertical="center"/>
    </xf>
    <xf numFmtId="0" fontId="5" fillId="0" borderId="1" xfId="0" applyFont="1" applyFill="1" applyBorder="1" applyAlignment="1">
      <alignment horizontal="right" vertical="center"/>
    </xf>
    <xf numFmtId="0" fontId="5" fillId="0" borderId="16" xfId="0" applyFont="1" applyFill="1" applyBorder="1" applyAlignment="1">
      <alignment horizontal="right" vertical="center"/>
    </xf>
    <xf numFmtId="0" fontId="5" fillId="0" borderId="4"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5" xfId="30" applyFont="1" applyFill="1" applyBorder="1" applyAlignment="1">
      <alignment horizontal="center" wrapText="1"/>
    </xf>
    <xf numFmtId="0" fontId="5" fillId="0" borderId="5" xfId="30" applyFont="1" applyFill="1" applyBorder="1" applyAlignment="1">
      <alignment horizontal="center"/>
    </xf>
    <xf numFmtId="187" fontId="5" fillId="0" borderId="2" xfId="0" applyNumberFormat="1" applyFont="1" applyFill="1" applyBorder="1" applyAlignment="1">
      <alignment horizontal="center" vertical="center" wrapText="1"/>
    </xf>
    <xf numFmtId="187" fontId="5" fillId="0" borderId="3" xfId="0" applyNumberFormat="1" applyFont="1" applyFill="1" applyBorder="1" applyAlignment="1">
      <alignment horizontal="center" vertical="center" wrapText="1"/>
    </xf>
    <xf numFmtId="0" fontId="5" fillId="0" borderId="19" xfId="0" applyFont="1" applyFill="1" applyBorder="1" applyAlignment="1">
      <alignment vertical="center" wrapText="1"/>
    </xf>
    <xf numFmtId="0" fontId="0" fillId="0" borderId="28" xfId="0" applyFont="1" applyFill="1" applyBorder="1" applyAlignment="1">
      <alignment vertical="center" wrapText="1"/>
    </xf>
    <xf numFmtId="0" fontId="0" fillId="0" borderId="15" xfId="0" applyFont="1" applyFill="1" applyBorder="1" applyAlignment="1">
      <alignment vertical="center" wrapText="1"/>
    </xf>
    <xf numFmtId="0" fontId="5" fillId="0" borderId="38" xfId="30" applyFont="1" applyFill="1" applyBorder="1" applyAlignment="1">
      <alignment vertical="center" wrapText="1"/>
    </xf>
    <xf numFmtId="0" fontId="5" fillId="0" borderId="31" xfId="30" applyFont="1" applyFill="1" applyBorder="1" applyAlignment="1">
      <alignment vertical="center" wrapText="1"/>
    </xf>
    <xf numFmtId="0" fontId="5" fillId="0" borderId="16" xfId="30" applyFont="1" applyFill="1" applyBorder="1" applyAlignment="1">
      <alignment vertical="center" wrapText="1"/>
    </xf>
    <xf numFmtId="0" fontId="5" fillId="0" borderId="19" xfId="30" applyFont="1" applyFill="1" applyBorder="1" applyAlignment="1">
      <alignment horizontal="center" wrapText="1"/>
    </xf>
    <xf numFmtId="0" fontId="5" fillId="0" borderId="1" xfId="0" applyFont="1" applyFill="1" applyBorder="1" applyAlignment="1">
      <alignment horizontal="left" vertical="center"/>
    </xf>
    <xf numFmtId="0" fontId="5" fillId="0" borderId="16" xfId="0" applyFont="1" applyFill="1" applyBorder="1" applyAlignment="1">
      <alignment horizontal="left" vertical="center"/>
    </xf>
    <xf numFmtId="176" fontId="5" fillId="0" borderId="15" xfId="30" applyNumberFormat="1" applyFont="1" applyFill="1" applyBorder="1" applyAlignment="1">
      <alignment horizontal="right" vertical="center"/>
    </xf>
    <xf numFmtId="176" fontId="5" fillId="0" borderId="1" xfId="30" applyNumberFormat="1" applyFont="1" applyFill="1" applyBorder="1" applyAlignment="1">
      <alignment horizontal="right" vertical="center"/>
    </xf>
    <xf numFmtId="0" fontId="5" fillId="0" borderId="28" xfId="0" applyFont="1" applyFill="1" applyBorder="1" applyAlignment="1">
      <alignment vertical="center" wrapText="1"/>
    </xf>
    <xf numFmtId="0" fontId="5" fillId="0" borderId="15" xfId="0" applyFont="1" applyFill="1" applyBorder="1" applyAlignment="1">
      <alignment vertical="center" wrapText="1"/>
    </xf>
    <xf numFmtId="0" fontId="5" fillId="0" borderId="38" xfId="0" applyFont="1" applyFill="1" applyBorder="1" applyAlignment="1">
      <alignment vertical="center" wrapText="1"/>
    </xf>
    <xf numFmtId="0" fontId="5" fillId="0" borderId="31" xfId="0" applyFont="1" applyFill="1" applyBorder="1" applyAlignment="1">
      <alignment vertical="center" wrapText="1"/>
    </xf>
    <xf numFmtId="0" fontId="5" fillId="0" borderId="16" xfId="0" applyFont="1" applyFill="1" applyBorder="1" applyAlignment="1">
      <alignment vertical="center" wrapText="1"/>
    </xf>
    <xf numFmtId="0" fontId="10" fillId="0" borderId="19" xfId="0" applyFont="1" applyFill="1" applyBorder="1" applyAlignment="1">
      <alignment vertical="center" wrapText="1"/>
    </xf>
    <xf numFmtId="0" fontId="10" fillId="0" borderId="5" xfId="0" applyFont="1" applyFill="1" applyBorder="1" applyAlignment="1">
      <alignment vertical="center" wrapText="1"/>
    </xf>
    <xf numFmtId="0" fontId="10" fillId="0" borderId="15" xfId="0" applyFont="1" applyFill="1" applyBorder="1" applyAlignment="1">
      <alignment vertical="center" wrapText="1"/>
    </xf>
    <xf numFmtId="0" fontId="10" fillId="0" borderId="1" xfId="0" applyFont="1" applyFill="1" applyBorder="1" applyAlignment="1">
      <alignment vertical="center" wrapText="1"/>
    </xf>
    <xf numFmtId="3" fontId="5" fillId="0" borderId="5" xfId="0" applyNumberFormat="1" applyFont="1" applyFill="1" applyBorder="1" applyAlignment="1">
      <alignment horizontal="left" wrapText="1"/>
    </xf>
    <xf numFmtId="0" fontId="10" fillId="0" borderId="2" xfId="0" applyFont="1" applyFill="1" applyBorder="1" applyAlignment="1">
      <alignment vertical="center" wrapText="1"/>
    </xf>
    <xf numFmtId="186" fontId="5" fillId="0" borderId="1" xfId="0" applyNumberFormat="1" applyFont="1" applyFill="1" applyBorder="1" applyAlignment="1">
      <alignment horizontal="center" vertical="top" wrapText="1"/>
    </xf>
    <xf numFmtId="186" fontId="5" fillId="0" borderId="16" xfId="0" applyNumberFormat="1" applyFont="1" applyFill="1" applyBorder="1" applyAlignment="1">
      <alignment horizontal="center" vertical="top" wrapText="1"/>
    </xf>
    <xf numFmtId="0" fontId="5" fillId="0" borderId="3" xfId="0" applyFont="1" applyFill="1" applyBorder="1" applyAlignment="1">
      <alignment horizontal="distributed" vertical="center" wrapText="1"/>
    </xf>
    <xf numFmtId="0" fontId="5" fillId="0" borderId="18" xfId="0" applyFont="1" applyFill="1" applyBorder="1" applyAlignment="1">
      <alignment horizontal="distributed" vertical="center" wrapText="1"/>
    </xf>
    <xf numFmtId="3" fontId="5" fillId="0" borderId="18" xfId="0" applyNumberFormat="1" applyFont="1" applyFill="1" applyBorder="1" applyAlignment="1">
      <alignment horizontal="right" vertical="center" wrapText="1"/>
    </xf>
    <xf numFmtId="3" fontId="5" fillId="0" borderId="17" xfId="0" applyNumberFormat="1" applyFont="1" applyFill="1" applyBorder="1" applyAlignment="1">
      <alignment horizontal="right" vertical="center" wrapText="1"/>
    </xf>
    <xf numFmtId="0" fontId="5" fillId="0" borderId="3"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7" xfId="0" applyFont="1" applyFill="1" applyBorder="1" applyAlignment="1">
      <alignment horizontal="center" vertical="center" wrapText="1"/>
    </xf>
    <xf numFmtId="3" fontId="5" fillId="0" borderId="2" xfId="0" applyNumberFormat="1" applyFont="1" applyFill="1" applyBorder="1" applyAlignment="1">
      <alignment horizontal="center" vertical="center" wrapText="1"/>
    </xf>
    <xf numFmtId="3" fontId="5" fillId="0" borderId="3" xfId="0" applyNumberFormat="1" applyFont="1" applyFill="1" applyBorder="1" applyAlignment="1">
      <alignment horizontal="center" vertical="center" wrapText="1"/>
    </xf>
    <xf numFmtId="0" fontId="5" fillId="0" borderId="19"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5"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38" xfId="0" applyFont="1" applyFill="1" applyBorder="1" applyAlignment="1">
      <alignment horizontal="left" vertical="center" wrapText="1"/>
    </xf>
    <xf numFmtId="185" fontId="5" fillId="0" borderId="0" xfId="0" applyNumberFormat="1" applyFont="1" applyFill="1" applyBorder="1" applyAlignment="1">
      <alignment horizontal="center" vertical="center"/>
    </xf>
    <xf numFmtId="0" fontId="5" fillId="0" borderId="1" xfId="0" applyFont="1" applyFill="1" applyBorder="1" applyAlignment="1">
      <alignment horizontal="left" vertical="top" wrapText="1"/>
    </xf>
    <xf numFmtId="0" fontId="5" fillId="0" borderId="16" xfId="0" applyFont="1" applyFill="1" applyBorder="1" applyAlignment="1">
      <alignment horizontal="left" vertical="top" wrapText="1"/>
    </xf>
    <xf numFmtId="3" fontId="5" fillId="0" borderId="0" xfId="0" applyNumberFormat="1" applyFont="1" applyFill="1" applyBorder="1" applyAlignment="1">
      <alignment horizontal="right" vertical="center" wrapText="1"/>
    </xf>
    <xf numFmtId="0" fontId="0" fillId="0" borderId="5" xfId="0" applyFont="1" applyFill="1" applyBorder="1" applyAlignment="1">
      <alignment wrapText="1"/>
    </xf>
    <xf numFmtId="0" fontId="0" fillId="0" borderId="38" xfId="0" applyFont="1" applyFill="1" applyBorder="1" applyAlignment="1">
      <alignment wrapText="1"/>
    </xf>
    <xf numFmtId="0" fontId="10" fillId="0" borderId="4" xfId="0" applyFont="1" applyFill="1" applyBorder="1" applyAlignment="1">
      <alignment vertical="center" wrapText="1"/>
    </xf>
    <xf numFmtId="0" fontId="0" fillId="0" borderId="21" xfId="0" applyFont="1" applyFill="1" applyBorder="1" applyAlignment="1">
      <alignment vertical="center" wrapText="1"/>
    </xf>
    <xf numFmtId="0" fontId="0" fillId="0" borderId="20" xfId="0" applyFont="1" applyFill="1" applyBorder="1" applyAlignment="1">
      <alignment vertical="center" wrapText="1"/>
    </xf>
    <xf numFmtId="0" fontId="5" fillId="0" borderId="28"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0" xfId="0" applyFont="1" applyFill="1" applyBorder="1" applyAlignment="1">
      <alignment horizontal="right" vertical="center" wrapText="1"/>
    </xf>
    <xf numFmtId="0" fontId="5" fillId="0" borderId="28" xfId="0" applyFont="1" applyFill="1" applyBorder="1" applyAlignment="1">
      <alignment horizontal="center" vertical="center"/>
    </xf>
    <xf numFmtId="0" fontId="5" fillId="0" borderId="5" xfId="0" applyFont="1" applyFill="1" applyBorder="1" applyAlignment="1">
      <alignment horizontal="center" wrapText="1"/>
    </xf>
    <xf numFmtId="0" fontId="5" fillId="0" borderId="5" xfId="0" applyFont="1" applyFill="1" applyBorder="1" applyAlignment="1">
      <alignment horizontal="center"/>
    </xf>
    <xf numFmtId="0" fontId="5" fillId="0" borderId="31"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1" xfId="0" applyFont="1" applyFill="1" applyBorder="1" applyAlignment="1">
      <alignment horizontal="left" vertical="center" wrapText="1"/>
    </xf>
    <xf numFmtId="3" fontId="5" fillId="0" borderId="1" xfId="0" applyNumberFormat="1" applyFont="1" applyFill="1" applyBorder="1" applyAlignment="1">
      <alignment horizontal="right" vertical="center" wrapText="1"/>
    </xf>
    <xf numFmtId="0" fontId="5" fillId="0" borderId="1" xfId="0" applyFont="1" applyFill="1" applyBorder="1" applyAlignment="1">
      <alignment horizontal="right" vertical="center" wrapText="1"/>
    </xf>
    <xf numFmtId="0" fontId="5" fillId="0" borderId="16" xfId="0" applyFont="1" applyFill="1" applyBorder="1" applyAlignment="1">
      <alignment horizontal="left" vertical="center" wrapText="1"/>
    </xf>
    <xf numFmtId="3" fontId="5" fillId="0" borderId="28" xfId="33" applyNumberFormat="1" applyFont="1" applyFill="1" applyBorder="1" applyAlignment="1">
      <alignment horizontal="center" vertical="center" wrapText="1"/>
    </xf>
    <xf numFmtId="0" fontId="5" fillId="0" borderId="28" xfId="33" applyFont="1" applyFill="1" applyBorder="1" applyAlignment="1">
      <alignment horizontal="center" vertical="center"/>
    </xf>
    <xf numFmtId="3" fontId="5" fillId="0" borderId="3" xfId="33" applyNumberFormat="1" applyFont="1" applyFill="1" applyBorder="1" applyAlignment="1">
      <alignment horizontal="center" vertical="center" wrapText="1"/>
    </xf>
    <xf numFmtId="0" fontId="5" fillId="0" borderId="3" xfId="33" applyFont="1" applyFill="1" applyBorder="1" applyAlignment="1">
      <alignment horizontal="center" vertical="center"/>
    </xf>
    <xf numFmtId="3" fontId="5" fillId="0" borderId="15" xfId="33" applyNumberFormat="1" applyFont="1" applyFill="1" applyBorder="1" applyAlignment="1">
      <alignment horizontal="center" vertical="center" wrapText="1"/>
    </xf>
    <xf numFmtId="3" fontId="5" fillId="0" borderId="19" xfId="33" applyNumberFormat="1" applyFont="1" applyFill="1" applyBorder="1" applyAlignment="1">
      <alignment horizontal="center" vertical="center" wrapText="1"/>
    </xf>
    <xf numFmtId="3" fontId="5" fillId="0" borderId="4" xfId="33" applyNumberFormat="1" applyFont="1" applyFill="1" applyBorder="1" applyAlignment="1">
      <alignment horizontal="center" vertical="center" wrapText="1"/>
    </xf>
    <xf numFmtId="0" fontId="5" fillId="0" borderId="21" xfId="33" applyFont="1" applyFill="1" applyBorder="1" applyAlignment="1">
      <alignment horizontal="center" vertical="center"/>
    </xf>
    <xf numFmtId="0" fontId="5" fillId="0" borderId="20" xfId="33" applyFont="1" applyFill="1" applyBorder="1" applyAlignment="1">
      <alignment horizontal="center" vertical="center"/>
    </xf>
    <xf numFmtId="0" fontId="5" fillId="0" borderId="15" xfId="33" applyFont="1" applyFill="1" applyBorder="1" applyAlignment="1">
      <alignment horizontal="center" vertical="center"/>
    </xf>
    <xf numFmtId="0" fontId="5" fillId="0" borderId="0" xfId="24" applyFont="1" applyFill="1" applyAlignment="1">
      <alignment horizontal="center" vertical="center"/>
    </xf>
    <xf numFmtId="0" fontId="5" fillId="0" borderId="0" xfId="24" applyFont="1" applyFill="1" applyAlignment="1">
      <alignment horizontal="left" vertical="center"/>
    </xf>
    <xf numFmtId="0" fontId="5" fillId="0" borderId="0" xfId="27" applyFont="1"/>
  </cellXfs>
  <cellStyles count="50">
    <cellStyle name="パーセント" xfId="1" builtinId="5"/>
    <cellStyle name="パーセント 2" xfId="2" xr:uid="{00000000-0005-0000-0000-000001000000}"/>
    <cellStyle name="パーセント 3" xfId="3" xr:uid="{00000000-0005-0000-0000-000002000000}"/>
    <cellStyle name="桁区切り" xfId="4" builtinId="6"/>
    <cellStyle name="桁区切り 2" xfId="5" xr:uid="{00000000-0005-0000-0000-000004000000}"/>
    <cellStyle name="桁区切り 2 2" xfId="6" xr:uid="{00000000-0005-0000-0000-000005000000}"/>
    <cellStyle name="桁区切り 3" xfId="7" xr:uid="{00000000-0005-0000-0000-000006000000}"/>
    <cellStyle name="桁区切り 4" xfId="8" xr:uid="{00000000-0005-0000-0000-000007000000}"/>
    <cellStyle name="桁区切り 5" xfId="9" xr:uid="{00000000-0005-0000-0000-000008000000}"/>
    <cellStyle name="桁区切り 6" xfId="10" xr:uid="{00000000-0005-0000-0000-000009000000}"/>
    <cellStyle name="桁区切り 7" xfId="11" xr:uid="{00000000-0005-0000-0000-00000A000000}"/>
    <cellStyle name="桁区切り 7 2" xfId="12" xr:uid="{00000000-0005-0000-0000-00000B000000}"/>
    <cellStyle name="桁区切り 8" xfId="13" xr:uid="{00000000-0005-0000-0000-00000C000000}"/>
    <cellStyle name="桁区切り 9" xfId="14" xr:uid="{00000000-0005-0000-0000-00000D000000}"/>
    <cellStyle name="桁区切り 9 2" xfId="15" xr:uid="{00000000-0005-0000-0000-00000E000000}"/>
    <cellStyle name="通貨 2" xfId="16" xr:uid="{00000000-0005-0000-0000-00000F000000}"/>
    <cellStyle name="通貨 2 2" xfId="17" xr:uid="{00000000-0005-0000-0000-000010000000}"/>
    <cellStyle name="標準" xfId="0" builtinId="0"/>
    <cellStyle name="標準 10" xfId="18" xr:uid="{00000000-0005-0000-0000-000012000000}"/>
    <cellStyle name="標準 11" xfId="19" xr:uid="{00000000-0005-0000-0000-000013000000}"/>
    <cellStyle name="標準 11 2" xfId="20" xr:uid="{00000000-0005-0000-0000-000014000000}"/>
    <cellStyle name="標準 12" xfId="21" xr:uid="{00000000-0005-0000-0000-000015000000}"/>
    <cellStyle name="標準 12 2" xfId="22" xr:uid="{00000000-0005-0000-0000-000016000000}"/>
    <cellStyle name="標準 12 2 2" xfId="23" xr:uid="{00000000-0005-0000-0000-000017000000}"/>
    <cellStyle name="標準 12 2 2 2" xfId="24" xr:uid="{00000000-0005-0000-0000-000018000000}"/>
    <cellStyle name="標準 13" xfId="25" xr:uid="{00000000-0005-0000-0000-000019000000}"/>
    <cellStyle name="標準 14" xfId="26" xr:uid="{00000000-0005-0000-0000-00001A000000}"/>
    <cellStyle name="標準 14 2" xfId="27" xr:uid="{00000000-0005-0000-0000-00001B000000}"/>
    <cellStyle name="標準 2" xfId="28" xr:uid="{00000000-0005-0000-0000-00001C000000}"/>
    <cellStyle name="標準 2 2" xfId="29" xr:uid="{00000000-0005-0000-0000-00001D000000}"/>
    <cellStyle name="標準 2 3" xfId="30" xr:uid="{00000000-0005-0000-0000-00001E000000}"/>
    <cellStyle name="標準 3" xfId="31" xr:uid="{00000000-0005-0000-0000-00001F000000}"/>
    <cellStyle name="標準 4" xfId="32" xr:uid="{00000000-0005-0000-0000-000020000000}"/>
    <cellStyle name="標準 4 2" xfId="33" xr:uid="{00000000-0005-0000-0000-000021000000}"/>
    <cellStyle name="標準 5" xfId="34" xr:uid="{00000000-0005-0000-0000-000022000000}"/>
    <cellStyle name="標準 6" xfId="35" xr:uid="{00000000-0005-0000-0000-000023000000}"/>
    <cellStyle name="標準 6 2" xfId="36" xr:uid="{00000000-0005-0000-0000-000024000000}"/>
    <cellStyle name="標準 7" xfId="37" xr:uid="{00000000-0005-0000-0000-000025000000}"/>
    <cellStyle name="標準 7 2" xfId="38" xr:uid="{00000000-0005-0000-0000-000026000000}"/>
    <cellStyle name="標準 7 3" xfId="39" xr:uid="{00000000-0005-0000-0000-000027000000}"/>
    <cellStyle name="標準 7 4" xfId="40" xr:uid="{00000000-0005-0000-0000-000028000000}"/>
    <cellStyle name="標準 7 4 2" xfId="41" xr:uid="{00000000-0005-0000-0000-000029000000}"/>
    <cellStyle name="標準 7 4 2 2" xfId="42" xr:uid="{00000000-0005-0000-0000-00002A000000}"/>
    <cellStyle name="標準 7 4 2 2 2" xfId="43" xr:uid="{00000000-0005-0000-0000-00002B000000}"/>
    <cellStyle name="標準 7 5" xfId="44" xr:uid="{00000000-0005-0000-0000-00002C000000}"/>
    <cellStyle name="標準 7 6" xfId="49" xr:uid="{00000000-0005-0000-0000-00002D000000}"/>
    <cellStyle name="標準 8" xfId="45" xr:uid="{00000000-0005-0000-0000-00002E000000}"/>
    <cellStyle name="標準 8 2" xfId="46" xr:uid="{00000000-0005-0000-0000-00002F000000}"/>
    <cellStyle name="標準 9" xfId="47" xr:uid="{00000000-0005-0000-0000-000030000000}"/>
    <cellStyle name="標準 9 2" xfId="48" xr:uid="{00000000-0005-0000-0000-000031000000}"/>
  </cellStyles>
  <dxfs count="16">
    <dxf>
      <font>
        <color rgb="FFFF0000"/>
      </font>
      <fill>
        <patternFill>
          <bgColor rgb="FFFFFF99"/>
        </patternFill>
      </fill>
    </dxf>
    <dxf>
      <font>
        <color rgb="FF0070C0"/>
      </font>
      <fill>
        <patternFill>
          <bgColor rgb="FFFFFF99"/>
        </patternFill>
      </fill>
    </dxf>
    <dxf>
      <font>
        <color rgb="FFFF0000"/>
      </font>
      <fill>
        <patternFill>
          <bgColor rgb="FFFFFF99"/>
        </patternFill>
      </fill>
    </dxf>
    <dxf>
      <font>
        <color rgb="FF0070C0"/>
      </font>
      <fill>
        <patternFill>
          <bgColor rgb="FFFFFF99"/>
        </patternFill>
      </fill>
    </dxf>
    <dxf>
      <font>
        <color rgb="FFFF0000"/>
      </font>
      <fill>
        <patternFill>
          <bgColor rgb="FFFFFF99"/>
        </patternFill>
      </fill>
    </dxf>
    <dxf>
      <font>
        <color rgb="FF0070C0"/>
      </font>
      <fill>
        <patternFill>
          <bgColor rgb="FFFFFF99"/>
        </patternFill>
      </fill>
    </dxf>
    <dxf>
      <font>
        <color rgb="FFFF0000"/>
      </font>
      <fill>
        <patternFill>
          <bgColor rgb="FFFFFF99"/>
        </patternFill>
      </fill>
    </dxf>
    <dxf>
      <font>
        <color rgb="FF0070C0"/>
      </font>
      <fill>
        <patternFill>
          <bgColor rgb="FFFFFF99"/>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FF00"/>
        </patternFill>
      </fill>
    </dxf>
    <dxf>
      <fill>
        <patternFill patternType="solid">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127635</xdr:colOff>
      <xdr:row>232</xdr:row>
      <xdr:rowOff>114300</xdr:rowOff>
    </xdr:from>
    <xdr:to>
      <xdr:col>16</xdr:col>
      <xdr:colOff>110495</xdr:colOff>
      <xdr:row>234</xdr:row>
      <xdr:rowOff>152400</xdr:rowOff>
    </xdr:to>
    <xdr:sp macro="" textlink="">
      <xdr:nvSpPr>
        <xdr:cNvPr id="10" name="角丸四角形 9">
          <a:extLst>
            <a:ext uri="{FF2B5EF4-FFF2-40B4-BE49-F238E27FC236}">
              <a16:creationId xmlns:a16="http://schemas.microsoft.com/office/drawing/2014/main" id="{00000000-0008-0000-0000-00000A000000}"/>
            </a:ext>
          </a:extLst>
        </xdr:cNvPr>
        <xdr:cNvSpPr/>
      </xdr:nvSpPr>
      <xdr:spPr>
        <a:xfrm>
          <a:off x="142875" y="29022675"/>
          <a:ext cx="3038475" cy="419100"/>
        </a:xfrm>
        <a:prstGeom prst="round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400">
              <a:latin typeface="ＤＨＰ特太ゴシック体" panose="020B0500000000000000" pitchFamily="50" charset="-128"/>
              <a:ea typeface="ＤＨＰ特太ゴシック体" panose="020B0500000000000000" pitchFamily="50" charset="-128"/>
            </a:rPr>
            <a:t>☆公定価格の試算結果</a:t>
          </a:r>
          <a:endParaRPr kumimoji="1" lang="ja-JP" altLang="en-US" sz="1100">
            <a:solidFill>
              <a:srgbClr val="FF0000"/>
            </a:solidFill>
            <a:latin typeface="ＤＨＰ特太ゴシック体" panose="020B0500000000000000" pitchFamily="50" charset="-128"/>
            <a:ea typeface="ＤＨＰ特太ゴシック体" panose="020B05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25978</xdr:colOff>
      <xdr:row>17</xdr:row>
      <xdr:rowOff>17318</xdr:rowOff>
    </xdr:from>
    <xdr:to>
      <xdr:col>24</xdr:col>
      <xdr:colOff>112568</xdr:colOff>
      <xdr:row>63</xdr:row>
      <xdr:rowOff>8659</xdr:rowOff>
    </xdr:to>
    <xdr:sp macro="" textlink="">
      <xdr:nvSpPr>
        <xdr:cNvPr id="2" name="大かっこ 1">
          <a:extLst>
            <a:ext uri="{FF2B5EF4-FFF2-40B4-BE49-F238E27FC236}">
              <a16:creationId xmlns:a16="http://schemas.microsoft.com/office/drawing/2014/main" id="{00000000-0008-0000-0200-000002000000}"/>
            </a:ext>
          </a:extLst>
        </xdr:cNvPr>
        <xdr:cNvSpPr/>
      </xdr:nvSpPr>
      <xdr:spPr>
        <a:xfrm>
          <a:off x="8628958" y="2851958"/>
          <a:ext cx="2235430" cy="770278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85</xdr:row>
      <xdr:rowOff>17318</xdr:rowOff>
    </xdr:from>
    <xdr:to>
      <xdr:col>24</xdr:col>
      <xdr:colOff>112568</xdr:colOff>
      <xdr:row>131</xdr:row>
      <xdr:rowOff>8659</xdr:rowOff>
    </xdr:to>
    <xdr:sp macro="" textlink="">
      <xdr:nvSpPr>
        <xdr:cNvPr id="3" name="大かっこ 2">
          <a:extLst>
            <a:ext uri="{FF2B5EF4-FFF2-40B4-BE49-F238E27FC236}">
              <a16:creationId xmlns:a16="http://schemas.microsoft.com/office/drawing/2014/main" id="{00000000-0008-0000-0200-000003000000}"/>
            </a:ext>
          </a:extLst>
        </xdr:cNvPr>
        <xdr:cNvSpPr/>
      </xdr:nvSpPr>
      <xdr:spPr>
        <a:xfrm>
          <a:off x="8628958" y="14251478"/>
          <a:ext cx="2235430" cy="770278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221</xdr:row>
      <xdr:rowOff>17318</xdr:rowOff>
    </xdr:from>
    <xdr:to>
      <xdr:col>24</xdr:col>
      <xdr:colOff>112568</xdr:colOff>
      <xdr:row>267</xdr:row>
      <xdr:rowOff>8659</xdr:rowOff>
    </xdr:to>
    <xdr:sp macro="" textlink="">
      <xdr:nvSpPr>
        <xdr:cNvPr id="4" name="大かっこ 3">
          <a:extLst>
            <a:ext uri="{FF2B5EF4-FFF2-40B4-BE49-F238E27FC236}">
              <a16:creationId xmlns:a16="http://schemas.microsoft.com/office/drawing/2014/main" id="{00000000-0008-0000-0200-000004000000}"/>
            </a:ext>
          </a:extLst>
        </xdr:cNvPr>
        <xdr:cNvSpPr/>
      </xdr:nvSpPr>
      <xdr:spPr>
        <a:xfrm>
          <a:off x="8628958" y="37050518"/>
          <a:ext cx="2235430" cy="770278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153</xdr:row>
      <xdr:rowOff>17318</xdr:rowOff>
    </xdr:from>
    <xdr:to>
      <xdr:col>24</xdr:col>
      <xdr:colOff>112568</xdr:colOff>
      <xdr:row>199</xdr:row>
      <xdr:rowOff>8659</xdr:rowOff>
    </xdr:to>
    <xdr:sp macro="" textlink="">
      <xdr:nvSpPr>
        <xdr:cNvPr id="5" name="大かっこ 4">
          <a:extLst>
            <a:ext uri="{FF2B5EF4-FFF2-40B4-BE49-F238E27FC236}">
              <a16:creationId xmlns:a16="http://schemas.microsoft.com/office/drawing/2014/main" id="{00000000-0008-0000-0200-000005000000}"/>
            </a:ext>
          </a:extLst>
        </xdr:cNvPr>
        <xdr:cNvSpPr/>
      </xdr:nvSpPr>
      <xdr:spPr>
        <a:xfrm>
          <a:off x="8628958" y="25650998"/>
          <a:ext cx="2235430" cy="770278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289</xdr:row>
      <xdr:rowOff>17318</xdr:rowOff>
    </xdr:from>
    <xdr:to>
      <xdr:col>24</xdr:col>
      <xdr:colOff>112568</xdr:colOff>
      <xdr:row>335</xdr:row>
      <xdr:rowOff>8659</xdr:rowOff>
    </xdr:to>
    <xdr:sp macro="" textlink="">
      <xdr:nvSpPr>
        <xdr:cNvPr id="6" name="大かっこ 5">
          <a:extLst>
            <a:ext uri="{FF2B5EF4-FFF2-40B4-BE49-F238E27FC236}">
              <a16:creationId xmlns:a16="http://schemas.microsoft.com/office/drawing/2014/main" id="{00000000-0008-0000-0200-000006000000}"/>
            </a:ext>
          </a:extLst>
        </xdr:cNvPr>
        <xdr:cNvSpPr/>
      </xdr:nvSpPr>
      <xdr:spPr>
        <a:xfrm>
          <a:off x="8628958" y="48450038"/>
          <a:ext cx="2235430" cy="770278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357</xdr:row>
      <xdr:rowOff>17318</xdr:rowOff>
    </xdr:from>
    <xdr:to>
      <xdr:col>24</xdr:col>
      <xdr:colOff>112568</xdr:colOff>
      <xdr:row>403</xdr:row>
      <xdr:rowOff>8659</xdr:rowOff>
    </xdr:to>
    <xdr:sp macro="" textlink="">
      <xdr:nvSpPr>
        <xdr:cNvPr id="7" name="大かっこ 6">
          <a:extLst>
            <a:ext uri="{FF2B5EF4-FFF2-40B4-BE49-F238E27FC236}">
              <a16:creationId xmlns:a16="http://schemas.microsoft.com/office/drawing/2014/main" id="{00000000-0008-0000-0200-000007000000}"/>
            </a:ext>
          </a:extLst>
        </xdr:cNvPr>
        <xdr:cNvSpPr/>
      </xdr:nvSpPr>
      <xdr:spPr>
        <a:xfrm>
          <a:off x="8628958" y="59849558"/>
          <a:ext cx="2235430" cy="770278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425</xdr:row>
      <xdr:rowOff>17318</xdr:rowOff>
    </xdr:from>
    <xdr:to>
      <xdr:col>24</xdr:col>
      <xdr:colOff>112568</xdr:colOff>
      <xdr:row>471</xdr:row>
      <xdr:rowOff>8659</xdr:rowOff>
    </xdr:to>
    <xdr:sp macro="" textlink="">
      <xdr:nvSpPr>
        <xdr:cNvPr id="8" name="大かっこ 7">
          <a:extLst>
            <a:ext uri="{FF2B5EF4-FFF2-40B4-BE49-F238E27FC236}">
              <a16:creationId xmlns:a16="http://schemas.microsoft.com/office/drawing/2014/main" id="{00000000-0008-0000-0200-000008000000}"/>
            </a:ext>
          </a:extLst>
        </xdr:cNvPr>
        <xdr:cNvSpPr/>
      </xdr:nvSpPr>
      <xdr:spPr>
        <a:xfrm>
          <a:off x="8628958" y="71249078"/>
          <a:ext cx="2235430" cy="770278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493</xdr:row>
      <xdr:rowOff>17318</xdr:rowOff>
    </xdr:from>
    <xdr:to>
      <xdr:col>24</xdr:col>
      <xdr:colOff>112568</xdr:colOff>
      <xdr:row>539</xdr:row>
      <xdr:rowOff>8659</xdr:rowOff>
    </xdr:to>
    <xdr:sp macro="" textlink="">
      <xdr:nvSpPr>
        <xdr:cNvPr id="9" name="大かっこ 8">
          <a:extLst>
            <a:ext uri="{FF2B5EF4-FFF2-40B4-BE49-F238E27FC236}">
              <a16:creationId xmlns:a16="http://schemas.microsoft.com/office/drawing/2014/main" id="{00000000-0008-0000-0200-000009000000}"/>
            </a:ext>
          </a:extLst>
        </xdr:cNvPr>
        <xdr:cNvSpPr/>
      </xdr:nvSpPr>
      <xdr:spPr>
        <a:xfrm>
          <a:off x="8628958" y="82648598"/>
          <a:ext cx="2235430" cy="770278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85</xdr:row>
      <xdr:rowOff>17318</xdr:rowOff>
    </xdr:from>
    <xdr:to>
      <xdr:col>24</xdr:col>
      <xdr:colOff>112568</xdr:colOff>
      <xdr:row>131</xdr:row>
      <xdr:rowOff>8659</xdr:rowOff>
    </xdr:to>
    <xdr:sp macro="" textlink="">
      <xdr:nvSpPr>
        <xdr:cNvPr id="11" name="大かっこ 10">
          <a:extLst>
            <a:ext uri="{FF2B5EF4-FFF2-40B4-BE49-F238E27FC236}">
              <a16:creationId xmlns:a16="http://schemas.microsoft.com/office/drawing/2014/main" id="{00000000-0008-0000-0200-00000B000000}"/>
            </a:ext>
          </a:extLst>
        </xdr:cNvPr>
        <xdr:cNvSpPr/>
      </xdr:nvSpPr>
      <xdr:spPr>
        <a:xfrm>
          <a:off x="9598603" y="145715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221</xdr:row>
      <xdr:rowOff>17318</xdr:rowOff>
    </xdr:from>
    <xdr:to>
      <xdr:col>24</xdr:col>
      <xdr:colOff>112568</xdr:colOff>
      <xdr:row>267</xdr:row>
      <xdr:rowOff>8659</xdr:rowOff>
    </xdr:to>
    <xdr:sp macro="" textlink="">
      <xdr:nvSpPr>
        <xdr:cNvPr id="12" name="大かっこ 11">
          <a:extLst>
            <a:ext uri="{FF2B5EF4-FFF2-40B4-BE49-F238E27FC236}">
              <a16:creationId xmlns:a16="http://schemas.microsoft.com/office/drawing/2014/main" id="{00000000-0008-0000-0200-00000C000000}"/>
            </a:ext>
          </a:extLst>
        </xdr:cNvPr>
        <xdr:cNvSpPr/>
      </xdr:nvSpPr>
      <xdr:spPr>
        <a:xfrm>
          <a:off x="9598603" y="378887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153</xdr:row>
      <xdr:rowOff>17318</xdr:rowOff>
    </xdr:from>
    <xdr:to>
      <xdr:col>24</xdr:col>
      <xdr:colOff>112568</xdr:colOff>
      <xdr:row>199</xdr:row>
      <xdr:rowOff>8659</xdr:rowOff>
    </xdr:to>
    <xdr:sp macro="" textlink="">
      <xdr:nvSpPr>
        <xdr:cNvPr id="13" name="大かっこ 12">
          <a:extLst>
            <a:ext uri="{FF2B5EF4-FFF2-40B4-BE49-F238E27FC236}">
              <a16:creationId xmlns:a16="http://schemas.microsoft.com/office/drawing/2014/main" id="{00000000-0008-0000-0200-00000D000000}"/>
            </a:ext>
          </a:extLst>
        </xdr:cNvPr>
        <xdr:cNvSpPr/>
      </xdr:nvSpPr>
      <xdr:spPr>
        <a:xfrm>
          <a:off x="9598603" y="262301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289</xdr:row>
      <xdr:rowOff>17318</xdr:rowOff>
    </xdr:from>
    <xdr:to>
      <xdr:col>24</xdr:col>
      <xdr:colOff>112568</xdr:colOff>
      <xdr:row>335</xdr:row>
      <xdr:rowOff>8659</xdr:rowOff>
    </xdr:to>
    <xdr:sp macro="" textlink="">
      <xdr:nvSpPr>
        <xdr:cNvPr id="14" name="大かっこ 13">
          <a:extLst>
            <a:ext uri="{FF2B5EF4-FFF2-40B4-BE49-F238E27FC236}">
              <a16:creationId xmlns:a16="http://schemas.microsoft.com/office/drawing/2014/main" id="{00000000-0008-0000-0200-00000E000000}"/>
            </a:ext>
          </a:extLst>
        </xdr:cNvPr>
        <xdr:cNvSpPr/>
      </xdr:nvSpPr>
      <xdr:spPr>
        <a:xfrm>
          <a:off x="9598603" y="495473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357</xdr:row>
      <xdr:rowOff>17318</xdr:rowOff>
    </xdr:from>
    <xdr:to>
      <xdr:col>24</xdr:col>
      <xdr:colOff>112568</xdr:colOff>
      <xdr:row>403</xdr:row>
      <xdr:rowOff>8659</xdr:rowOff>
    </xdr:to>
    <xdr:sp macro="" textlink="">
      <xdr:nvSpPr>
        <xdr:cNvPr id="15" name="大かっこ 14">
          <a:extLst>
            <a:ext uri="{FF2B5EF4-FFF2-40B4-BE49-F238E27FC236}">
              <a16:creationId xmlns:a16="http://schemas.microsoft.com/office/drawing/2014/main" id="{00000000-0008-0000-0200-00000F000000}"/>
            </a:ext>
          </a:extLst>
        </xdr:cNvPr>
        <xdr:cNvSpPr/>
      </xdr:nvSpPr>
      <xdr:spPr>
        <a:xfrm>
          <a:off x="9598603" y="612059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425</xdr:row>
      <xdr:rowOff>17318</xdr:rowOff>
    </xdr:from>
    <xdr:to>
      <xdr:col>24</xdr:col>
      <xdr:colOff>112568</xdr:colOff>
      <xdr:row>471</xdr:row>
      <xdr:rowOff>8659</xdr:rowOff>
    </xdr:to>
    <xdr:sp macro="" textlink="">
      <xdr:nvSpPr>
        <xdr:cNvPr id="16" name="大かっこ 15">
          <a:extLst>
            <a:ext uri="{FF2B5EF4-FFF2-40B4-BE49-F238E27FC236}">
              <a16:creationId xmlns:a16="http://schemas.microsoft.com/office/drawing/2014/main" id="{00000000-0008-0000-0200-000010000000}"/>
            </a:ext>
          </a:extLst>
        </xdr:cNvPr>
        <xdr:cNvSpPr/>
      </xdr:nvSpPr>
      <xdr:spPr>
        <a:xfrm>
          <a:off x="9598603" y="728645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493</xdr:row>
      <xdr:rowOff>17318</xdr:rowOff>
    </xdr:from>
    <xdr:to>
      <xdr:col>24</xdr:col>
      <xdr:colOff>112568</xdr:colOff>
      <xdr:row>539</xdr:row>
      <xdr:rowOff>8659</xdr:rowOff>
    </xdr:to>
    <xdr:sp macro="" textlink="">
      <xdr:nvSpPr>
        <xdr:cNvPr id="17" name="大かっこ 16">
          <a:extLst>
            <a:ext uri="{FF2B5EF4-FFF2-40B4-BE49-F238E27FC236}">
              <a16:creationId xmlns:a16="http://schemas.microsoft.com/office/drawing/2014/main" id="{00000000-0008-0000-0200-000011000000}"/>
            </a:ext>
          </a:extLst>
        </xdr:cNvPr>
        <xdr:cNvSpPr/>
      </xdr:nvSpPr>
      <xdr:spPr>
        <a:xfrm>
          <a:off x="9598603" y="845231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564</xdr:row>
      <xdr:rowOff>17318</xdr:rowOff>
    </xdr:from>
    <xdr:to>
      <xdr:col>24</xdr:col>
      <xdr:colOff>112568</xdr:colOff>
      <xdr:row>610</xdr:row>
      <xdr:rowOff>8659</xdr:rowOff>
    </xdr:to>
    <xdr:sp macro="" textlink="">
      <xdr:nvSpPr>
        <xdr:cNvPr id="18" name="大かっこ 17">
          <a:extLst>
            <a:ext uri="{FF2B5EF4-FFF2-40B4-BE49-F238E27FC236}">
              <a16:creationId xmlns:a16="http://schemas.microsoft.com/office/drawing/2014/main" id="{00000000-0008-0000-0200-000012000000}"/>
            </a:ext>
          </a:extLst>
        </xdr:cNvPr>
        <xdr:cNvSpPr/>
      </xdr:nvSpPr>
      <xdr:spPr>
        <a:xfrm>
          <a:off x="9598603" y="9669606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85</xdr:row>
      <xdr:rowOff>17318</xdr:rowOff>
    </xdr:from>
    <xdr:to>
      <xdr:col>24</xdr:col>
      <xdr:colOff>112568</xdr:colOff>
      <xdr:row>131</xdr:row>
      <xdr:rowOff>8659</xdr:rowOff>
    </xdr:to>
    <xdr:sp macro="" textlink="">
      <xdr:nvSpPr>
        <xdr:cNvPr id="20" name="大かっこ 19">
          <a:extLst>
            <a:ext uri="{FF2B5EF4-FFF2-40B4-BE49-F238E27FC236}">
              <a16:creationId xmlns:a16="http://schemas.microsoft.com/office/drawing/2014/main" id="{00000000-0008-0000-0200-000014000000}"/>
            </a:ext>
          </a:extLst>
        </xdr:cNvPr>
        <xdr:cNvSpPr/>
      </xdr:nvSpPr>
      <xdr:spPr>
        <a:xfrm>
          <a:off x="9598603" y="145715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221</xdr:row>
      <xdr:rowOff>17318</xdr:rowOff>
    </xdr:from>
    <xdr:to>
      <xdr:col>24</xdr:col>
      <xdr:colOff>112568</xdr:colOff>
      <xdr:row>267</xdr:row>
      <xdr:rowOff>8659</xdr:rowOff>
    </xdr:to>
    <xdr:sp macro="" textlink="">
      <xdr:nvSpPr>
        <xdr:cNvPr id="21" name="大かっこ 20">
          <a:extLst>
            <a:ext uri="{FF2B5EF4-FFF2-40B4-BE49-F238E27FC236}">
              <a16:creationId xmlns:a16="http://schemas.microsoft.com/office/drawing/2014/main" id="{00000000-0008-0000-0200-000015000000}"/>
            </a:ext>
          </a:extLst>
        </xdr:cNvPr>
        <xdr:cNvSpPr/>
      </xdr:nvSpPr>
      <xdr:spPr>
        <a:xfrm>
          <a:off x="9598603" y="378887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153</xdr:row>
      <xdr:rowOff>17318</xdr:rowOff>
    </xdr:from>
    <xdr:to>
      <xdr:col>24</xdr:col>
      <xdr:colOff>112568</xdr:colOff>
      <xdr:row>199</xdr:row>
      <xdr:rowOff>8659</xdr:rowOff>
    </xdr:to>
    <xdr:sp macro="" textlink="">
      <xdr:nvSpPr>
        <xdr:cNvPr id="22" name="大かっこ 21">
          <a:extLst>
            <a:ext uri="{FF2B5EF4-FFF2-40B4-BE49-F238E27FC236}">
              <a16:creationId xmlns:a16="http://schemas.microsoft.com/office/drawing/2014/main" id="{00000000-0008-0000-0200-000016000000}"/>
            </a:ext>
          </a:extLst>
        </xdr:cNvPr>
        <xdr:cNvSpPr/>
      </xdr:nvSpPr>
      <xdr:spPr>
        <a:xfrm>
          <a:off x="9598603" y="262301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289</xdr:row>
      <xdr:rowOff>17318</xdr:rowOff>
    </xdr:from>
    <xdr:to>
      <xdr:col>24</xdr:col>
      <xdr:colOff>112568</xdr:colOff>
      <xdr:row>335</xdr:row>
      <xdr:rowOff>8659</xdr:rowOff>
    </xdr:to>
    <xdr:sp macro="" textlink="">
      <xdr:nvSpPr>
        <xdr:cNvPr id="23" name="大かっこ 22">
          <a:extLst>
            <a:ext uri="{FF2B5EF4-FFF2-40B4-BE49-F238E27FC236}">
              <a16:creationId xmlns:a16="http://schemas.microsoft.com/office/drawing/2014/main" id="{00000000-0008-0000-0200-000017000000}"/>
            </a:ext>
          </a:extLst>
        </xdr:cNvPr>
        <xdr:cNvSpPr/>
      </xdr:nvSpPr>
      <xdr:spPr>
        <a:xfrm>
          <a:off x="9598603" y="495473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357</xdr:row>
      <xdr:rowOff>17318</xdr:rowOff>
    </xdr:from>
    <xdr:to>
      <xdr:col>24</xdr:col>
      <xdr:colOff>112568</xdr:colOff>
      <xdr:row>403</xdr:row>
      <xdr:rowOff>8659</xdr:rowOff>
    </xdr:to>
    <xdr:sp macro="" textlink="">
      <xdr:nvSpPr>
        <xdr:cNvPr id="24" name="大かっこ 23">
          <a:extLst>
            <a:ext uri="{FF2B5EF4-FFF2-40B4-BE49-F238E27FC236}">
              <a16:creationId xmlns:a16="http://schemas.microsoft.com/office/drawing/2014/main" id="{00000000-0008-0000-0200-000018000000}"/>
            </a:ext>
          </a:extLst>
        </xdr:cNvPr>
        <xdr:cNvSpPr/>
      </xdr:nvSpPr>
      <xdr:spPr>
        <a:xfrm>
          <a:off x="9598603" y="612059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425</xdr:row>
      <xdr:rowOff>17318</xdr:rowOff>
    </xdr:from>
    <xdr:to>
      <xdr:col>24</xdr:col>
      <xdr:colOff>112568</xdr:colOff>
      <xdr:row>471</xdr:row>
      <xdr:rowOff>8659</xdr:rowOff>
    </xdr:to>
    <xdr:sp macro="" textlink="">
      <xdr:nvSpPr>
        <xdr:cNvPr id="25" name="大かっこ 24">
          <a:extLst>
            <a:ext uri="{FF2B5EF4-FFF2-40B4-BE49-F238E27FC236}">
              <a16:creationId xmlns:a16="http://schemas.microsoft.com/office/drawing/2014/main" id="{00000000-0008-0000-0200-000019000000}"/>
            </a:ext>
          </a:extLst>
        </xdr:cNvPr>
        <xdr:cNvSpPr/>
      </xdr:nvSpPr>
      <xdr:spPr>
        <a:xfrm>
          <a:off x="9598603" y="728645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493</xdr:row>
      <xdr:rowOff>17318</xdr:rowOff>
    </xdr:from>
    <xdr:to>
      <xdr:col>24</xdr:col>
      <xdr:colOff>112568</xdr:colOff>
      <xdr:row>539</xdr:row>
      <xdr:rowOff>8659</xdr:rowOff>
    </xdr:to>
    <xdr:sp macro="" textlink="">
      <xdr:nvSpPr>
        <xdr:cNvPr id="26" name="大かっこ 25">
          <a:extLst>
            <a:ext uri="{FF2B5EF4-FFF2-40B4-BE49-F238E27FC236}">
              <a16:creationId xmlns:a16="http://schemas.microsoft.com/office/drawing/2014/main" id="{00000000-0008-0000-0200-00001A000000}"/>
            </a:ext>
          </a:extLst>
        </xdr:cNvPr>
        <xdr:cNvSpPr/>
      </xdr:nvSpPr>
      <xdr:spPr>
        <a:xfrm>
          <a:off x="9598603" y="8452311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25978</xdr:colOff>
      <xdr:row>564</xdr:row>
      <xdr:rowOff>17318</xdr:rowOff>
    </xdr:from>
    <xdr:to>
      <xdr:col>24</xdr:col>
      <xdr:colOff>112568</xdr:colOff>
      <xdr:row>610</xdr:row>
      <xdr:rowOff>8659</xdr:rowOff>
    </xdr:to>
    <xdr:sp macro="" textlink="">
      <xdr:nvSpPr>
        <xdr:cNvPr id="27" name="大かっこ 26">
          <a:extLst>
            <a:ext uri="{FF2B5EF4-FFF2-40B4-BE49-F238E27FC236}">
              <a16:creationId xmlns:a16="http://schemas.microsoft.com/office/drawing/2014/main" id="{00000000-0008-0000-0200-00001B000000}"/>
            </a:ext>
          </a:extLst>
        </xdr:cNvPr>
        <xdr:cNvSpPr/>
      </xdr:nvSpPr>
      <xdr:spPr>
        <a:xfrm>
          <a:off x="9598603" y="96696068"/>
          <a:ext cx="2467840" cy="7878041"/>
        </a:xfrm>
        <a:prstGeom prst="bracketPair">
          <a:avLst>
            <a:gd name="adj" fmla="val 6849"/>
          </a:avLst>
        </a:prstGeom>
        <a:noFill/>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chemeClr val="tx1"/>
          </a:solidFill>
        </a:ln>
      </a:spPr>
      <a:bodyPr vertOverflow="clip" rtlCol="0" anchor="ctr"/>
      <a:lstStyle>
        <a:defPPr algn="ctr">
          <a:defRPr kumimoji="1" sz="1100"/>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BF1140"/>
  <sheetViews>
    <sheetView tabSelected="1" view="pageBreakPreview" zoomScaleNormal="100" zoomScaleSheetLayoutView="100" zoomScalePageLayoutView="85" workbookViewId="0">
      <selection activeCell="I15" sqref="I15:M15"/>
    </sheetView>
  </sheetViews>
  <sheetFormatPr defaultColWidth="2.5" defaultRowHeight="12.75" customHeight="1"/>
  <cols>
    <col min="1" max="15" width="2.5" style="3"/>
    <col min="16" max="16" width="2.5" style="3" customWidth="1"/>
    <col min="17" max="23" width="2.5" style="3"/>
    <col min="24" max="24" width="9" style="3" customWidth="1"/>
    <col min="25" max="42" width="2.5" style="3"/>
    <col min="43" max="43" width="8.5" style="3" bestFit="1" customWidth="1"/>
    <col min="44" max="16384" width="2.5" style="3"/>
  </cols>
  <sheetData>
    <row r="1" spans="1:58" ht="12" customHeight="1">
      <c r="AL1" s="391" t="s">
        <v>3413</v>
      </c>
    </row>
    <row r="2" spans="1:58" ht="34.5" customHeight="1">
      <c r="A2" s="392" t="s">
        <v>144</v>
      </c>
    </row>
    <row r="4" spans="1:58" ht="4.5" customHeight="1">
      <c r="B4" s="393"/>
      <c r="C4" s="394"/>
      <c r="D4" s="394"/>
      <c r="E4" s="394"/>
      <c r="F4" s="394"/>
      <c r="G4" s="394"/>
      <c r="H4" s="394"/>
      <c r="I4" s="394"/>
      <c r="J4" s="394"/>
      <c r="K4" s="394"/>
      <c r="L4" s="394"/>
      <c r="M4" s="394"/>
      <c r="N4" s="394"/>
      <c r="O4" s="394"/>
      <c r="P4" s="394"/>
      <c r="Q4" s="394"/>
      <c r="R4" s="394"/>
      <c r="S4" s="394"/>
      <c r="T4" s="394"/>
      <c r="U4" s="394"/>
      <c r="V4" s="394"/>
      <c r="W4" s="394"/>
      <c r="X4" s="394"/>
      <c r="Y4" s="394"/>
      <c r="Z4" s="394"/>
      <c r="AA4" s="394"/>
      <c r="AB4" s="394"/>
      <c r="AC4" s="394"/>
      <c r="AD4" s="394"/>
      <c r="AE4" s="394"/>
      <c r="AF4" s="394"/>
      <c r="AG4" s="394"/>
      <c r="AH4" s="394"/>
      <c r="AI4" s="394"/>
      <c r="AJ4" s="394"/>
      <c r="AK4" s="395"/>
    </row>
    <row r="5" spans="1:58" ht="15" customHeight="1" thickBot="1">
      <c r="B5" s="396" t="s">
        <v>137</v>
      </c>
      <c r="C5" s="397"/>
      <c r="D5" s="397"/>
      <c r="E5" s="397"/>
      <c r="F5" s="397"/>
      <c r="G5" s="397"/>
      <c r="H5" s="397"/>
      <c r="I5" s="397"/>
      <c r="J5" s="397"/>
      <c r="K5" s="397"/>
      <c r="L5" s="397"/>
      <c r="M5" s="397"/>
      <c r="N5" s="397"/>
      <c r="O5" s="397"/>
      <c r="P5" s="397"/>
      <c r="Q5" s="397"/>
      <c r="R5" s="397"/>
      <c r="S5" s="397"/>
      <c r="T5" s="397"/>
      <c r="U5" s="397"/>
      <c r="V5" s="397"/>
      <c r="W5" s="397"/>
      <c r="X5" s="397"/>
      <c r="Y5" s="397"/>
      <c r="Z5" s="397"/>
      <c r="AA5" s="397"/>
      <c r="AB5" s="397"/>
      <c r="AC5" s="397"/>
      <c r="AD5" s="397"/>
      <c r="AE5" s="397"/>
      <c r="AF5" s="397"/>
      <c r="AG5" s="397"/>
      <c r="AH5" s="397"/>
      <c r="AI5" s="397"/>
      <c r="AJ5" s="397"/>
      <c r="AK5" s="398"/>
    </row>
    <row r="6" spans="1:58" ht="15" customHeight="1" thickTop="1" thickBot="1">
      <c r="B6" s="396" t="s">
        <v>133</v>
      </c>
      <c r="C6" s="624" t="s">
        <v>168</v>
      </c>
      <c r="D6" s="624"/>
      <c r="E6" s="624"/>
      <c r="F6" s="624"/>
      <c r="G6" s="624"/>
      <c r="H6" s="624"/>
      <c r="I6" s="624"/>
      <c r="J6" s="624"/>
      <c r="K6" s="624"/>
      <c r="L6" s="624"/>
      <c r="M6" s="624"/>
      <c r="N6" s="624"/>
      <c r="O6" s="624"/>
      <c r="P6" s="624"/>
      <c r="Q6" s="624"/>
      <c r="R6" s="624"/>
      <c r="S6" s="624"/>
      <c r="T6" s="624"/>
      <c r="U6" s="624"/>
      <c r="V6" s="624"/>
      <c r="W6" s="624"/>
      <c r="X6" s="624"/>
      <c r="Y6" s="624"/>
      <c r="Z6" s="624"/>
      <c r="AA6" s="624"/>
      <c r="AB6" s="397"/>
      <c r="AC6" s="397"/>
      <c r="AD6" s="626" t="s">
        <v>107</v>
      </c>
      <c r="AE6" s="627"/>
      <c r="AF6" s="627"/>
      <c r="AG6" s="627"/>
      <c r="AH6" s="627"/>
      <c r="AI6" s="627"/>
      <c r="AJ6" s="628"/>
      <c r="AK6" s="398"/>
    </row>
    <row r="7" spans="1:58" ht="4.5" customHeight="1" thickTop="1" thickBot="1">
      <c r="B7" s="396"/>
      <c r="C7" s="397"/>
      <c r="D7" s="397"/>
      <c r="E7" s="397"/>
      <c r="F7" s="397"/>
      <c r="G7" s="397"/>
      <c r="H7" s="397"/>
      <c r="I7" s="397"/>
      <c r="J7" s="397"/>
      <c r="K7" s="397"/>
      <c r="L7" s="397"/>
      <c r="M7" s="397"/>
      <c r="N7" s="397"/>
      <c r="O7" s="397"/>
      <c r="P7" s="397"/>
      <c r="Q7" s="397"/>
      <c r="R7" s="397"/>
      <c r="S7" s="397"/>
      <c r="T7" s="397"/>
      <c r="U7" s="397"/>
      <c r="V7" s="397"/>
      <c r="W7" s="397"/>
      <c r="X7" s="397"/>
      <c r="Y7" s="397"/>
      <c r="Z7" s="397"/>
      <c r="AA7" s="397"/>
      <c r="AB7" s="397"/>
      <c r="AC7" s="397"/>
      <c r="AD7" s="397"/>
      <c r="AE7" s="397"/>
      <c r="AF7" s="397"/>
      <c r="AG7" s="397"/>
      <c r="AH7" s="397"/>
      <c r="AI7" s="397"/>
      <c r="AJ7" s="397"/>
      <c r="AK7" s="398"/>
    </row>
    <row r="8" spans="1:58" ht="15" customHeight="1" thickTop="1" thickBot="1">
      <c r="B8" s="396"/>
      <c r="C8" s="625" t="s">
        <v>138</v>
      </c>
      <c r="D8" s="625"/>
      <c r="E8" s="625"/>
      <c r="F8" s="625"/>
      <c r="G8" s="625"/>
      <c r="H8" s="625"/>
      <c r="I8" s="625"/>
      <c r="J8" s="625"/>
      <c r="K8" s="625"/>
      <c r="L8" s="625"/>
      <c r="M8" s="625"/>
      <c r="N8" s="625"/>
      <c r="O8" s="625"/>
      <c r="P8" s="625"/>
      <c r="Q8" s="625"/>
      <c r="R8" s="625"/>
      <c r="S8" s="625"/>
      <c r="T8" s="625"/>
      <c r="U8" s="625"/>
      <c r="V8" s="625"/>
      <c r="W8" s="625"/>
      <c r="X8" s="625"/>
      <c r="Y8" s="625"/>
      <c r="Z8" s="625"/>
      <c r="AA8" s="625"/>
      <c r="AB8" s="397"/>
      <c r="AC8" s="397"/>
      <c r="AD8" s="629" t="s">
        <v>139</v>
      </c>
      <c r="AE8" s="630"/>
      <c r="AF8" s="630"/>
      <c r="AG8" s="630"/>
      <c r="AH8" s="630"/>
      <c r="AI8" s="630"/>
      <c r="AJ8" s="631"/>
      <c r="AK8" s="398"/>
    </row>
    <row r="9" spans="1:58" ht="15" customHeight="1" thickTop="1">
      <c r="B9" s="399"/>
      <c r="C9" s="400"/>
      <c r="D9" s="400"/>
      <c r="E9" s="400"/>
      <c r="F9" s="400"/>
      <c r="G9" s="400"/>
      <c r="H9" s="400"/>
      <c r="I9" s="400"/>
      <c r="J9" s="400"/>
      <c r="K9" s="400"/>
      <c r="L9" s="400"/>
      <c r="M9" s="400"/>
      <c r="N9" s="400"/>
      <c r="O9" s="400"/>
      <c r="P9" s="400"/>
      <c r="Q9" s="400"/>
      <c r="R9" s="400"/>
      <c r="S9" s="400"/>
      <c r="T9" s="400"/>
      <c r="U9" s="400"/>
      <c r="V9" s="400"/>
      <c r="W9" s="400"/>
      <c r="X9" s="400"/>
      <c r="Y9" s="400"/>
      <c r="Z9" s="400"/>
      <c r="AA9" s="400"/>
      <c r="AB9" s="400"/>
      <c r="AC9" s="400"/>
      <c r="AD9" s="400"/>
      <c r="AE9" s="400"/>
      <c r="AF9" s="400"/>
      <c r="AG9" s="400"/>
      <c r="AH9" s="400"/>
      <c r="AI9" s="400"/>
      <c r="AJ9" s="400"/>
      <c r="AK9" s="401"/>
    </row>
    <row r="10" spans="1:58" ht="15" customHeight="1"/>
    <row r="11" spans="1:58" ht="15" customHeight="1">
      <c r="B11" s="3" t="s">
        <v>110</v>
      </c>
    </row>
    <row r="12" spans="1:58" ht="15" customHeight="1"/>
    <row r="13" spans="1:58" ht="15" customHeight="1">
      <c r="B13" s="3" t="s">
        <v>3024</v>
      </c>
    </row>
    <row r="14" spans="1:58" ht="6" customHeight="1" thickBot="1">
      <c r="AT14" s="402"/>
      <c r="AU14" s="403"/>
      <c r="AV14" s="403"/>
      <c r="AW14" s="403"/>
      <c r="AX14" s="403"/>
      <c r="AY14" s="403"/>
      <c r="AZ14" s="403"/>
      <c r="BA14" s="403"/>
      <c r="BB14" s="403"/>
      <c r="BC14" s="403"/>
      <c r="BD14" s="403"/>
      <c r="BE14" s="403"/>
      <c r="BF14" s="403"/>
    </row>
    <row r="15" spans="1:58" ht="15" customHeight="1" thickTop="1" thickBot="1">
      <c r="D15" s="3" t="s">
        <v>253</v>
      </c>
      <c r="I15" s="638"/>
      <c r="J15" s="639"/>
      <c r="K15" s="639"/>
      <c r="L15" s="639"/>
      <c r="M15" s="640"/>
      <c r="P15" s="3" t="s">
        <v>301</v>
      </c>
      <c r="T15" s="638"/>
      <c r="U15" s="639"/>
      <c r="V15" s="639"/>
      <c r="W15" s="639"/>
      <c r="X15" s="639"/>
      <c r="Y15" s="639"/>
      <c r="Z15" s="640"/>
    </row>
    <row r="16" spans="1:58" ht="6" customHeight="1" thickTop="1" thickBot="1"/>
    <row r="17" spans="2:58" ht="15" customHeight="1" thickTop="1" thickBot="1">
      <c r="D17" s="3" t="s">
        <v>3012</v>
      </c>
      <c r="I17" s="641" t="str">
        <f>IF(ISERROR(VLOOKUP(CONCATENATE(I15,T15),自動入力!A2:B579,2,FALSE))=TRUE,"その他地域",VLOOKUP(CONCATENATE(I15,T15),自動入力!A2:B579,2,FALSE))</f>
        <v>その他地域</v>
      </c>
      <c r="J17" s="642"/>
      <c r="K17" s="642"/>
      <c r="L17" s="642"/>
      <c r="M17" s="643"/>
      <c r="N17" s="4" t="s">
        <v>3013</v>
      </c>
    </row>
    <row r="18" spans="2:58" ht="12.75" customHeight="1" thickTop="1">
      <c r="AT18" s="403"/>
      <c r="AU18" s="403"/>
      <c r="AV18" s="403"/>
      <c r="AW18" s="403"/>
      <c r="AX18" s="403"/>
      <c r="AY18" s="403"/>
      <c r="AZ18" s="403"/>
      <c r="BA18" s="403"/>
      <c r="BB18" s="403"/>
      <c r="BC18" s="403"/>
      <c r="BD18" s="403"/>
      <c r="BE18" s="403"/>
      <c r="BF18" s="403"/>
    </row>
    <row r="19" spans="2:58" ht="15" customHeight="1">
      <c r="B19" s="3" t="s">
        <v>164</v>
      </c>
    </row>
    <row r="20" spans="2:58" ht="6" customHeight="1" thickBot="1"/>
    <row r="21" spans="2:58" ht="15" customHeight="1" thickTop="1" thickBot="1">
      <c r="D21" s="553"/>
      <c r="E21" s="554"/>
      <c r="F21" s="554"/>
      <c r="G21" s="554"/>
      <c r="H21" s="555"/>
    </row>
    <row r="22" spans="2:58" ht="15" customHeight="1" thickTop="1"/>
    <row r="23" spans="2:58" ht="15" customHeight="1">
      <c r="B23" s="3" t="s">
        <v>166</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T23" s="403"/>
      <c r="AU23" s="403"/>
      <c r="AV23" s="403"/>
      <c r="AW23" s="403"/>
      <c r="AX23" s="403"/>
      <c r="AY23" s="403"/>
      <c r="AZ23" s="403"/>
      <c r="BA23" s="403"/>
      <c r="BB23" s="403"/>
      <c r="BC23" s="403"/>
      <c r="BD23" s="403"/>
      <c r="BE23" s="403"/>
      <c r="BF23" s="403"/>
    </row>
    <row r="24" spans="2:58" ht="6" customHeight="1">
      <c r="AT24" s="403"/>
      <c r="AU24" s="403"/>
      <c r="AV24" s="403"/>
      <c r="AW24" s="403"/>
      <c r="AX24" s="403"/>
      <c r="AY24" s="403"/>
      <c r="AZ24" s="403"/>
      <c r="BA24" s="403"/>
      <c r="BB24" s="403"/>
      <c r="BC24" s="403"/>
      <c r="BD24" s="403"/>
      <c r="BE24" s="403"/>
      <c r="BF24" s="403"/>
    </row>
    <row r="25" spans="2:58" ht="15" customHeight="1" thickBot="1">
      <c r="D25" s="644" t="s">
        <v>158</v>
      </c>
      <c r="E25" s="644"/>
      <c r="F25" s="644"/>
      <c r="G25" s="644"/>
      <c r="H25" s="644"/>
      <c r="L25" s="645" t="s">
        <v>159</v>
      </c>
      <c r="M25" s="645"/>
      <c r="N25" s="644"/>
      <c r="O25" s="644"/>
      <c r="P25" s="644"/>
      <c r="T25" s="652" t="str">
        <f>IF(AND($D$21="なし",L26&gt;0),"分園「あり」を選択して下さい","")</f>
        <v/>
      </c>
      <c r="U25" s="652"/>
      <c r="V25" s="652"/>
      <c r="W25" s="652"/>
      <c r="X25" s="652"/>
      <c r="Y25" s="652"/>
      <c r="Z25" s="652"/>
      <c r="AA25" s="652"/>
      <c r="AB25" s="652"/>
      <c r="AC25" s="652"/>
      <c r="AD25" s="652"/>
      <c r="AE25" s="652"/>
      <c r="AF25" s="652"/>
      <c r="AG25" s="652"/>
      <c r="AH25" s="652"/>
      <c r="AI25" s="652"/>
      <c r="AT25" s="403"/>
      <c r="AU25" s="403"/>
      <c r="AV25" s="403"/>
      <c r="AW25" s="403"/>
      <c r="AX25" s="403"/>
      <c r="AY25" s="403"/>
      <c r="AZ25" s="403"/>
      <c r="BA25" s="403"/>
      <c r="BB25" s="403"/>
      <c r="BC25" s="403"/>
      <c r="BD25" s="403"/>
      <c r="BE25" s="403"/>
      <c r="BF25" s="403"/>
    </row>
    <row r="26" spans="2:58" ht="15" customHeight="1" thickTop="1" thickBot="1">
      <c r="D26" s="635"/>
      <c r="E26" s="636"/>
      <c r="F26" s="636"/>
      <c r="G26" s="636"/>
      <c r="H26" s="637"/>
      <c r="I26" s="404"/>
      <c r="J26" s="405"/>
      <c r="K26" s="406"/>
      <c r="L26" s="635"/>
      <c r="M26" s="636"/>
      <c r="N26" s="636"/>
      <c r="O26" s="636"/>
      <c r="P26" s="637"/>
      <c r="R26" s="3" t="s">
        <v>157</v>
      </c>
      <c r="T26" s="653">
        <f>D26+L26</f>
        <v>0</v>
      </c>
      <c r="U26" s="653"/>
      <c r="V26" s="653"/>
      <c r="W26" s="653"/>
      <c r="X26" s="653"/>
      <c r="AT26" s="403"/>
      <c r="AU26" s="403"/>
      <c r="AV26" s="403"/>
      <c r="AW26" s="403"/>
      <c r="AX26" s="403"/>
      <c r="AY26" s="403"/>
      <c r="AZ26" s="403"/>
      <c r="BA26" s="403"/>
      <c r="BB26" s="403"/>
      <c r="BC26" s="403"/>
      <c r="BD26" s="403"/>
      <c r="BE26" s="403"/>
      <c r="BF26" s="403"/>
    </row>
    <row r="27" spans="2:58" ht="15" customHeight="1" thickTop="1">
      <c r="L27" s="407" t="s">
        <v>167</v>
      </c>
      <c r="M27" s="4"/>
      <c r="N27" s="4"/>
      <c r="O27" s="4"/>
      <c r="P27" s="4"/>
      <c r="Q27" s="4"/>
      <c r="R27" s="4"/>
      <c r="S27" s="4"/>
      <c r="T27" s="4"/>
      <c r="U27" s="4"/>
      <c r="V27" s="4"/>
      <c r="W27" s="4"/>
      <c r="X27" s="4"/>
      <c r="Y27" s="4"/>
    </row>
    <row r="28" spans="2:58" ht="15" customHeight="1"/>
    <row r="29" spans="2:58" ht="15" customHeight="1">
      <c r="B29" s="3" t="s">
        <v>165</v>
      </c>
    </row>
    <row r="30" spans="2:58" ht="15" customHeight="1">
      <c r="D30" s="3" t="s">
        <v>163</v>
      </c>
    </row>
    <row r="31" spans="2:58" ht="6" customHeight="1" thickBot="1"/>
    <row r="32" spans="2:58" ht="15" customHeight="1">
      <c r="D32" s="646" t="s">
        <v>3343</v>
      </c>
      <c r="E32" s="647"/>
      <c r="F32" s="647"/>
      <c r="G32" s="648"/>
      <c r="H32" s="632" t="s">
        <v>160</v>
      </c>
      <c r="I32" s="633"/>
      <c r="J32" s="633"/>
      <c r="K32" s="633"/>
      <c r="L32" s="633"/>
      <c r="M32" s="633"/>
      <c r="N32" s="633"/>
      <c r="O32" s="633"/>
      <c r="P32" s="633"/>
      <c r="Q32" s="633"/>
      <c r="R32" s="633"/>
      <c r="S32" s="633"/>
      <c r="T32" s="633"/>
      <c r="U32" s="634"/>
      <c r="V32" s="687" t="s">
        <v>161</v>
      </c>
      <c r="W32" s="633"/>
      <c r="X32" s="633"/>
      <c r="Y32" s="633"/>
      <c r="Z32" s="633"/>
      <c r="AA32" s="633"/>
      <c r="AB32" s="633"/>
      <c r="AC32" s="633"/>
      <c r="AD32" s="633"/>
      <c r="AE32" s="633"/>
      <c r="AF32" s="633"/>
      <c r="AG32" s="633"/>
      <c r="AH32" s="633"/>
      <c r="AI32" s="634"/>
    </row>
    <row r="33" spans="1:43" ht="15" customHeight="1" thickBot="1">
      <c r="D33" s="649"/>
      <c r="E33" s="650"/>
      <c r="F33" s="650"/>
      <c r="G33" s="651"/>
      <c r="H33" s="690" t="s">
        <v>34</v>
      </c>
      <c r="I33" s="654"/>
      <c r="J33" s="654"/>
      <c r="K33" s="654"/>
      <c r="L33" s="654"/>
      <c r="M33" s="654"/>
      <c r="N33" s="654"/>
      <c r="O33" s="654" t="s">
        <v>33</v>
      </c>
      <c r="P33" s="654"/>
      <c r="Q33" s="654"/>
      <c r="R33" s="654"/>
      <c r="S33" s="654"/>
      <c r="T33" s="654"/>
      <c r="U33" s="655"/>
      <c r="V33" s="688" t="s">
        <v>34</v>
      </c>
      <c r="W33" s="654"/>
      <c r="X33" s="654"/>
      <c r="Y33" s="654"/>
      <c r="Z33" s="654"/>
      <c r="AA33" s="654"/>
      <c r="AB33" s="654"/>
      <c r="AC33" s="654" t="s">
        <v>33</v>
      </c>
      <c r="AD33" s="654"/>
      <c r="AE33" s="654"/>
      <c r="AF33" s="654"/>
      <c r="AG33" s="654"/>
      <c r="AH33" s="654"/>
      <c r="AI33" s="655"/>
    </row>
    <row r="34" spans="1:43" ht="15" customHeight="1" thickTop="1">
      <c r="D34" s="697" t="s">
        <v>114</v>
      </c>
      <c r="E34" s="698"/>
      <c r="F34" s="698"/>
      <c r="G34" s="699"/>
      <c r="H34" s="656"/>
      <c r="I34" s="657"/>
      <c r="J34" s="657"/>
      <c r="K34" s="657"/>
      <c r="L34" s="657"/>
      <c r="M34" s="657"/>
      <c r="N34" s="658"/>
      <c r="O34" s="659"/>
      <c r="P34" s="657"/>
      <c r="Q34" s="657"/>
      <c r="R34" s="657"/>
      <c r="S34" s="657"/>
      <c r="T34" s="657"/>
      <c r="U34" s="660"/>
      <c r="V34" s="658"/>
      <c r="W34" s="691"/>
      <c r="X34" s="691"/>
      <c r="Y34" s="691"/>
      <c r="Z34" s="691"/>
      <c r="AA34" s="691"/>
      <c r="AB34" s="691"/>
      <c r="AC34" s="691"/>
      <c r="AD34" s="691"/>
      <c r="AE34" s="691"/>
      <c r="AF34" s="691"/>
      <c r="AG34" s="691"/>
      <c r="AH34" s="691"/>
      <c r="AI34" s="692"/>
    </row>
    <row r="35" spans="1:43" ht="15" customHeight="1">
      <c r="D35" s="613" t="s">
        <v>113</v>
      </c>
      <c r="E35" s="614"/>
      <c r="F35" s="614"/>
      <c r="G35" s="615"/>
      <c r="H35" s="535"/>
      <c r="I35" s="536"/>
      <c r="J35" s="536"/>
      <c r="K35" s="536"/>
      <c r="L35" s="536"/>
      <c r="M35" s="536"/>
      <c r="N35" s="569"/>
      <c r="O35" s="599"/>
      <c r="P35" s="536"/>
      <c r="Q35" s="536"/>
      <c r="R35" s="536"/>
      <c r="S35" s="536"/>
      <c r="T35" s="536"/>
      <c r="U35" s="537"/>
      <c r="V35" s="569"/>
      <c r="W35" s="570"/>
      <c r="X35" s="570"/>
      <c r="Y35" s="570"/>
      <c r="Z35" s="570"/>
      <c r="AA35" s="570"/>
      <c r="AB35" s="570"/>
      <c r="AC35" s="570"/>
      <c r="AD35" s="570"/>
      <c r="AE35" s="570"/>
      <c r="AF35" s="570"/>
      <c r="AG35" s="570"/>
      <c r="AH35" s="570"/>
      <c r="AI35" s="693"/>
    </row>
    <row r="36" spans="1:43" ht="15" customHeight="1">
      <c r="D36" s="613" t="s">
        <v>109</v>
      </c>
      <c r="E36" s="614"/>
      <c r="F36" s="614"/>
      <c r="G36" s="615"/>
      <c r="H36" s="535"/>
      <c r="I36" s="536"/>
      <c r="J36" s="536"/>
      <c r="K36" s="536"/>
      <c r="L36" s="536"/>
      <c r="M36" s="536"/>
      <c r="N36" s="569"/>
      <c r="O36" s="599"/>
      <c r="P36" s="536"/>
      <c r="Q36" s="536"/>
      <c r="R36" s="536"/>
      <c r="S36" s="536"/>
      <c r="T36" s="536"/>
      <c r="U36" s="537"/>
      <c r="V36" s="569"/>
      <c r="W36" s="570"/>
      <c r="X36" s="570"/>
      <c r="Y36" s="570"/>
      <c r="Z36" s="570"/>
      <c r="AA36" s="570"/>
      <c r="AB36" s="570"/>
      <c r="AC36" s="570"/>
      <c r="AD36" s="570"/>
      <c r="AE36" s="570"/>
      <c r="AF36" s="570"/>
      <c r="AG36" s="570"/>
      <c r="AH36" s="570"/>
      <c r="AI36" s="693"/>
    </row>
    <row r="37" spans="1:43" ht="15" customHeight="1">
      <c r="D37" s="613" t="s">
        <v>112</v>
      </c>
      <c r="E37" s="614"/>
      <c r="F37" s="614"/>
      <c r="G37" s="615"/>
      <c r="H37" s="535"/>
      <c r="I37" s="536"/>
      <c r="J37" s="536"/>
      <c r="K37" s="536"/>
      <c r="L37" s="536"/>
      <c r="M37" s="536"/>
      <c r="N37" s="569"/>
      <c r="O37" s="599"/>
      <c r="P37" s="536"/>
      <c r="Q37" s="536"/>
      <c r="R37" s="536"/>
      <c r="S37" s="536"/>
      <c r="T37" s="536"/>
      <c r="U37" s="537"/>
      <c r="V37" s="569"/>
      <c r="W37" s="570"/>
      <c r="X37" s="570"/>
      <c r="Y37" s="570"/>
      <c r="Z37" s="570"/>
      <c r="AA37" s="570"/>
      <c r="AB37" s="570"/>
      <c r="AC37" s="570"/>
      <c r="AD37" s="570"/>
      <c r="AE37" s="570"/>
      <c r="AF37" s="570"/>
      <c r="AG37" s="570"/>
      <c r="AH37" s="570"/>
      <c r="AI37" s="693"/>
      <c r="AQ37" s="408"/>
    </row>
    <row r="38" spans="1:43" ht="15" customHeight="1">
      <c r="D38" s="613" t="s">
        <v>111</v>
      </c>
      <c r="E38" s="614"/>
      <c r="F38" s="614"/>
      <c r="G38" s="615"/>
      <c r="H38" s="535"/>
      <c r="I38" s="536"/>
      <c r="J38" s="536"/>
      <c r="K38" s="536"/>
      <c r="L38" s="536"/>
      <c r="M38" s="536"/>
      <c r="N38" s="569"/>
      <c r="O38" s="599"/>
      <c r="P38" s="536"/>
      <c r="Q38" s="536"/>
      <c r="R38" s="536"/>
      <c r="S38" s="536"/>
      <c r="T38" s="536"/>
      <c r="U38" s="537"/>
      <c r="V38" s="569"/>
      <c r="W38" s="570"/>
      <c r="X38" s="570"/>
      <c r="Y38" s="570"/>
      <c r="Z38" s="570"/>
      <c r="AA38" s="570"/>
      <c r="AB38" s="570"/>
      <c r="AC38" s="570"/>
      <c r="AD38" s="570"/>
      <c r="AE38" s="570"/>
      <c r="AF38" s="570"/>
      <c r="AG38" s="570"/>
      <c r="AH38" s="570"/>
      <c r="AI38" s="693"/>
    </row>
    <row r="39" spans="1:43" ht="15" customHeight="1" thickBot="1">
      <c r="D39" s="616" t="s">
        <v>108</v>
      </c>
      <c r="E39" s="617"/>
      <c r="F39" s="617"/>
      <c r="G39" s="618"/>
      <c r="H39" s="526"/>
      <c r="I39" s="527"/>
      <c r="J39" s="527"/>
      <c r="K39" s="527"/>
      <c r="L39" s="527"/>
      <c r="M39" s="527"/>
      <c r="N39" s="619"/>
      <c r="O39" s="662"/>
      <c r="P39" s="527"/>
      <c r="Q39" s="527"/>
      <c r="R39" s="527"/>
      <c r="S39" s="527"/>
      <c r="T39" s="527"/>
      <c r="U39" s="528"/>
      <c r="V39" s="619"/>
      <c r="W39" s="694"/>
      <c r="X39" s="694"/>
      <c r="Y39" s="694"/>
      <c r="Z39" s="694"/>
      <c r="AA39" s="694"/>
      <c r="AB39" s="694"/>
      <c r="AC39" s="694"/>
      <c r="AD39" s="694"/>
      <c r="AE39" s="694"/>
      <c r="AF39" s="694"/>
      <c r="AG39" s="694"/>
      <c r="AH39" s="694"/>
      <c r="AI39" s="695"/>
    </row>
    <row r="40" spans="1:43" ht="15" customHeight="1" thickTop="1">
      <c r="D40" s="3" t="s">
        <v>162</v>
      </c>
      <c r="T40" s="661" t="str">
        <f>IF(AND($D$21="なし",'計算シート（全体）'!G32&gt;0),"分園「あり」を選択して下さい","")</f>
        <v/>
      </c>
      <c r="U40" s="661"/>
      <c r="V40" s="661"/>
      <c r="W40" s="661"/>
      <c r="X40" s="661"/>
      <c r="Y40" s="661"/>
      <c r="Z40" s="661"/>
      <c r="AA40" s="661"/>
      <c r="AB40" s="661"/>
      <c r="AC40" s="661"/>
      <c r="AD40" s="661"/>
      <c r="AE40" s="661"/>
      <c r="AF40" s="661"/>
      <c r="AG40" s="661"/>
      <c r="AH40" s="661"/>
      <c r="AI40" s="661"/>
    </row>
    <row r="41" spans="1:43" ht="15" customHeight="1">
      <c r="D41" s="4" t="s">
        <v>179</v>
      </c>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Q41" s="408"/>
    </row>
    <row r="42" spans="1:43" ht="15" customHeight="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row>
    <row r="43" spans="1:43" s="4" customFormat="1" ht="15" customHeight="1">
      <c r="A43" s="4" t="s">
        <v>170</v>
      </c>
      <c r="B43" s="4" t="s">
        <v>210</v>
      </c>
    </row>
    <row r="44" spans="1:43" s="4" customFormat="1" ht="15" customHeight="1">
      <c r="D44" s="409" t="s">
        <v>3379</v>
      </c>
      <c r="V44" s="410"/>
      <c r="W44" s="410"/>
      <c r="X44" s="410"/>
      <c r="Y44" s="410"/>
      <c r="Z44" s="410"/>
      <c r="AA44" s="410"/>
      <c r="AB44" s="410"/>
      <c r="AC44" s="410"/>
      <c r="AD44" s="410"/>
      <c r="AE44" s="410"/>
      <c r="AF44" s="410"/>
      <c r="AG44" s="410"/>
      <c r="AH44" s="410"/>
      <c r="AI44" s="410"/>
      <c r="AJ44" s="410"/>
      <c r="AK44" s="410"/>
    </row>
    <row r="45" spans="1:43" s="4" customFormat="1" ht="15" customHeight="1">
      <c r="D45" s="696" t="s">
        <v>3380</v>
      </c>
      <c r="E45" s="696"/>
      <c r="F45" s="696"/>
      <c r="G45" s="696"/>
      <c r="H45" s="696"/>
      <c r="I45" s="696"/>
      <c r="J45" s="696"/>
      <c r="K45" s="696"/>
      <c r="L45" s="696"/>
      <c r="M45" s="696"/>
      <c r="N45" s="696"/>
      <c r="O45" s="696"/>
      <c r="P45" s="696"/>
      <c r="Q45" s="696"/>
      <c r="R45" s="696"/>
      <c r="S45" s="696"/>
      <c r="T45" s="696"/>
      <c r="U45" s="696"/>
      <c r="V45" s="696"/>
      <c r="W45" s="696"/>
      <c r="X45" s="696"/>
      <c r="Y45" s="696"/>
      <c r="Z45" s="696"/>
      <c r="AA45" s="696"/>
      <c r="AB45" s="696"/>
      <c r="AC45" s="696"/>
      <c r="AD45" s="696"/>
      <c r="AE45" s="696"/>
      <c r="AF45" s="696"/>
      <c r="AG45" s="696"/>
      <c r="AH45" s="696"/>
      <c r="AI45" s="696"/>
      <c r="AJ45" s="696"/>
      <c r="AK45" s="696"/>
    </row>
    <row r="46" spans="1:43" s="4" customFormat="1" ht="15" customHeight="1">
      <c r="D46" s="696"/>
      <c r="E46" s="696"/>
      <c r="F46" s="696"/>
      <c r="G46" s="696"/>
      <c r="H46" s="696"/>
      <c r="I46" s="696"/>
      <c r="J46" s="696"/>
      <c r="K46" s="696"/>
      <c r="L46" s="696"/>
      <c r="M46" s="696"/>
      <c r="N46" s="696"/>
      <c r="O46" s="696"/>
      <c r="P46" s="696"/>
      <c r="Q46" s="696"/>
      <c r="R46" s="696"/>
      <c r="S46" s="696"/>
      <c r="T46" s="696"/>
      <c r="U46" s="696"/>
      <c r="V46" s="696"/>
      <c r="W46" s="696"/>
      <c r="X46" s="696"/>
      <c r="Y46" s="696"/>
      <c r="Z46" s="696"/>
      <c r="AA46" s="696"/>
      <c r="AB46" s="696"/>
      <c r="AC46" s="696"/>
      <c r="AD46" s="696"/>
      <c r="AE46" s="696"/>
      <c r="AF46" s="696"/>
      <c r="AG46" s="696"/>
      <c r="AH46" s="696"/>
      <c r="AI46" s="696"/>
      <c r="AJ46" s="696"/>
      <c r="AK46" s="696"/>
    </row>
    <row r="47" spans="1:43" s="4" customFormat="1" ht="15" customHeight="1">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6"/>
      <c r="AJ47" s="696"/>
      <c r="AK47" s="696"/>
    </row>
    <row r="48" spans="1:43" s="4" customFormat="1" ht="15" customHeight="1">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6"/>
      <c r="AD48" s="696"/>
      <c r="AE48" s="696"/>
      <c r="AF48" s="696"/>
      <c r="AG48" s="696"/>
      <c r="AH48" s="696"/>
      <c r="AI48" s="696"/>
      <c r="AJ48" s="696"/>
      <c r="AK48" s="696"/>
    </row>
    <row r="49" spans="2:37" s="4" customFormat="1" ht="6" customHeight="1">
      <c r="D49" s="696"/>
      <c r="E49" s="696"/>
      <c r="F49" s="696"/>
      <c r="G49" s="696"/>
      <c r="H49" s="696"/>
      <c r="I49" s="696"/>
      <c r="J49" s="696"/>
      <c r="K49" s="696"/>
      <c r="L49" s="696"/>
      <c r="M49" s="696"/>
      <c r="N49" s="696"/>
      <c r="O49" s="696"/>
      <c r="P49" s="696"/>
      <c r="Q49" s="696"/>
      <c r="R49" s="696"/>
      <c r="S49" s="696"/>
      <c r="T49" s="696"/>
      <c r="U49" s="696"/>
      <c r="V49" s="696"/>
      <c r="W49" s="696"/>
      <c r="X49" s="696"/>
      <c r="Y49" s="696"/>
      <c r="Z49" s="696"/>
      <c r="AA49" s="696"/>
      <c r="AB49" s="696"/>
      <c r="AC49" s="696"/>
      <c r="AD49" s="696"/>
      <c r="AE49" s="696"/>
      <c r="AF49" s="696"/>
      <c r="AG49" s="696"/>
      <c r="AH49" s="696"/>
      <c r="AI49" s="696"/>
      <c r="AJ49" s="696"/>
      <c r="AK49" s="696"/>
    </row>
    <row r="50" spans="2:37" s="4" customFormat="1" ht="6" customHeight="1" thickBot="1"/>
    <row r="51" spans="2:37" s="4" customFormat="1" ht="15" customHeight="1" thickTop="1" thickBot="1">
      <c r="D51" s="620"/>
      <c r="E51" s="621"/>
      <c r="F51" s="621"/>
      <c r="G51" s="621"/>
      <c r="H51" s="622"/>
    </row>
    <row r="52" spans="2:37" ht="15" customHeight="1" thickTop="1"/>
    <row r="53" spans="2:37" ht="15" customHeight="1">
      <c r="B53" s="3" t="s">
        <v>115</v>
      </c>
    </row>
    <row r="54" spans="2:37" ht="15" customHeight="1"/>
    <row r="55" spans="2:37" ht="15" customHeight="1">
      <c r="B55" s="3" t="s">
        <v>3054</v>
      </c>
    </row>
    <row r="56" spans="2:37" ht="15" customHeight="1">
      <c r="D56" s="3" t="s">
        <v>145</v>
      </c>
    </row>
    <row r="57" spans="2:37" ht="6" customHeight="1"/>
    <row r="58" spans="2:37" ht="15" customHeight="1">
      <c r="D58" s="3" t="s">
        <v>181</v>
      </c>
      <c r="G58" s="411"/>
      <c r="H58" s="411"/>
      <c r="I58" s="411"/>
      <c r="J58" s="411"/>
      <c r="K58" s="411"/>
      <c r="L58" s="411"/>
      <c r="M58" s="411"/>
      <c r="N58" s="411"/>
      <c r="O58" s="411"/>
      <c r="P58" s="411"/>
      <c r="Q58" s="411"/>
      <c r="R58" s="411"/>
      <c r="S58" s="411"/>
      <c r="T58" s="411"/>
      <c r="U58" s="411"/>
      <c r="V58" s="411"/>
      <c r="W58" s="411"/>
      <c r="X58" s="411"/>
      <c r="Y58" s="411"/>
      <c r="Z58" s="411"/>
      <c r="AA58" s="411"/>
      <c r="AB58" s="411"/>
      <c r="AC58" s="411"/>
    </row>
    <row r="59" spans="2:37" ht="9" customHeight="1" thickBot="1">
      <c r="G59" s="411"/>
      <c r="H59" s="411"/>
      <c r="I59" s="411"/>
      <c r="J59" s="411"/>
      <c r="K59" s="411"/>
      <c r="L59" s="411"/>
      <c r="M59" s="411"/>
      <c r="N59" s="411"/>
      <c r="O59" s="411"/>
      <c r="P59" s="411"/>
      <c r="Q59" s="411"/>
      <c r="R59" s="411"/>
      <c r="S59" s="411"/>
      <c r="T59" s="411"/>
      <c r="U59" s="411"/>
      <c r="V59" s="411"/>
      <c r="W59" s="411"/>
      <c r="X59" s="411"/>
      <c r="Y59" s="411"/>
      <c r="Z59" s="411"/>
      <c r="AA59" s="411"/>
      <c r="AB59" s="411"/>
    </row>
    <row r="60" spans="2:37" ht="15" customHeight="1">
      <c r="D60" s="582" t="s">
        <v>183</v>
      </c>
      <c r="E60" s="583"/>
      <c r="F60" s="583"/>
      <c r="G60" s="583"/>
      <c r="H60" s="583"/>
      <c r="I60" s="583"/>
      <c r="J60" s="583"/>
      <c r="K60" s="607"/>
      <c r="L60" s="671" t="s">
        <v>201</v>
      </c>
      <c r="M60" s="672"/>
      <c r="N60" s="672"/>
      <c r="O60" s="672"/>
      <c r="P60" s="672"/>
      <c r="Q60" s="672"/>
      <c r="R60" s="672"/>
      <c r="S60" s="672"/>
      <c r="T60" s="672"/>
      <c r="U60" s="672"/>
      <c r="V60" s="672"/>
      <c r="W60" s="672"/>
      <c r="X60" s="672"/>
      <c r="Y60" s="672"/>
      <c r="Z60" s="673"/>
      <c r="AA60" s="582" t="s">
        <v>202</v>
      </c>
      <c r="AB60" s="583"/>
      <c r="AC60" s="583"/>
      <c r="AD60" s="583"/>
      <c r="AE60" s="584"/>
    </row>
    <row r="61" spans="2:37" ht="15" customHeight="1">
      <c r="D61" s="585"/>
      <c r="E61" s="586"/>
      <c r="F61" s="586"/>
      <c r="G61" s="586"/>
      <c r="H61" s="586"/>
      <c r="I61" s="586"/>
      <c r="J61" s="586"/>
      <c r="K61" s="608"/>
      <c r="L61" s="674" t="s">
        <v>182</v>
      </c>
      <c r="M61" s="675"/>
      <c r="N61" s="675"/>
      <c r="O61" s="675"/>
      <c r="P61" s="676"/>
      <c r="Q61" s="663" t="s">
        <v>203</v>
      </c>
      <c r="R61" s="664"/>
      <c r="S61" s="664"/>
      <c r="T61" s="664"/>
      <c r="U61" s="664"/>
      <c r="V61" s="591"/>
      <c r="W61" s="591"/>
      <c r="X61" s="591"/>
      <c r="Y61" s="591"/>
      <c r="Z61" s="592"/>
      <c r="AA61" s="585"/>
      <c r="AB61" s="586"/>
      <c r="AC61" s="586"/>
      <c r="AD61" s="586"/>
      <c r="AE61" s="587"/>
    </row>
    <row r="62" spans="2:37" ht="15" customHeight="1">
      <c r="D62" s="585"/>
      <c r="E62" s="586"/>
      <c r="F62" s="586"/>
      <c r="G62" s="586"/>
      <c r="H62" s="586"/>
      <c r="I62" s="586"/>
      <c r="J62" s="586"/>
      <c r="K62" s="608"/>
      <c r="L62" s="677"/>
      <c r="M62" s="678"/>
      <c r="N62" s="678"/>
      <c r="O62" s="678"/>
      <c r="P62" s="679"/>
      <c r="Q62" s="665"/>
      <c r="R62" s="586"/>
      <c r="S62" s="586"/>
      <c r="T62" s="586"/>
      <c r="U62" s="586"/>
      <c r="V62" s="576" t="s">
        <v>199</v>
      </c>
      <c r="W62" s="577"/>
      <c r="X62" s="577"/>
      <c r="Y62" s="577"/>
      <c r="Z62" s="578"/>
      <c r="AA62" s="585"/>
      <c r="AB62" s="586"/>
      <c r="AC62" s="586"/>
      <c r="AD62" s="586"/>
      <c r="AE62" s="587"/>
    </row>
    <row r="63" spans="2:37" ht="15" customHeight="1" thickBot="1">
      <c r="D63" s="609"/>
      <c r="E63" s="610"/>
      <c r="F63" s="610"/>
      <c r="G63" s="610"/>
      <c r="H63" s="610"/>
      <c r="I63" s="610"/>
      <c r="J63" s="610"/>
      <c r="K63" s="611"/>
      <c r="L63" s="680"/>
      <c r="M63" s="681"/>
      <c r="N63" s="681"/>
      <c r="O63" s="681"/>
      <c r="P63" s="682"/>
      <c r="Q63" s="666"/>
      <c r="R63" s="610"/>
      <c r="S63" s="610"/>
      <c r="T63" s="610"/>
      <c r="U63" s="610"/>
      <c r="V63" s="579"/>
      <c r="W63" s="580"/>
      <c r="X63" s="580"/>
      <c r="Y63" s="580"/>
      <c r="Z63" s="581"/>
      <c r="AA63" s="588"/>
      <c r="AB63" s="589"/>
      <c r="AC63" s="589"/>
      <c r="AD63" s="589"/>
      <c r="AE63" s="590"/>
    </row>
    <row r="64" spans="2:37" ht="15" customHeight="1" thickTop="1" thickBot="1">
      <c r="D64" s="543"/>
      <c r="E64" s="544"/>
      <c r="F64" s="544"/>
      <c r="G64" s="544"/>
      <c r="H64" s="544"/>
      <c r="I64" s="544"/>
      <c r="J64" s="544"/>
      <c r="K64" s="545"/>
      <c r="L64" s="549" t="e">
        <f>VLOOKUP(D64,対応表!D3:F14,2,FALSE)</f>
        <v>#N/A</v>
      </c>
      <c r="M64" s="550"/>
      <c r="N64" s="550"/>
      <c r="O64" s="550"/>
      <c r="P64" s="550"/>
      <c r="Q64" s="601"/>
      <c r="R64" s="602"/>
      <c r="S64" s="602"/>
      <c r="T64" s="602"/>
      <c r="U64" s="603"/>
      <c r="V64" s="601"/>
      <c r="W64" s="602"/>
      <c r="X64" s="602"/>
      <c r="Y64" s="602"/>
      <c r="Z64" s="603"/>
      <c r="AA64" s="549" t="e">
        <f>SUM(L64,Q65:Z65)</f>
        <v>#N/A</v>
      </c>
      <c r="AB64" s="550"/>
      <c r="AC64" s="550"/>
      <c r="AD64" s="550"/>
      <c r="AE64" s="574"/>
    </row>
    <row r="65" spans="2:32" ht="15" customHeight="1" thickTop="1" thickBot="1">
      <c r="D65" s="546"/>
      <c r="E65" s="547"/>
      <c r="F65" s="547"/>
      <c r="G65" s="547"/>
      <c r="H65" s="547"/>
      <c r="I65" s="547"/>
      <c r="J65" s="547"/>
      <c r="K65" s="548"/>
      <c r="L65" s="551"/>
      <c r="M65" s="552"/>
      <c r="N65" s="552"/>
      <c r="O65" s="552"/>
      <c r="P65" s="552"/>
      <c r="Q65" s="668">
        <f>IF(Q64=対応表!M4,VLOOKUP(D64,対応表!D3:F14,3,FALSE),0%)</f>
        <v>0</v>
      </c>
      <c r="R65" s="669"/>
      <c r="S65" s="669"/>
      <c r="T65" s="669"/>
      <c r="U65" s="670"/>
      <c r="V65" s="571">
        <f>IF(AND(Q64="あり",V64="なし"),-2%,0)</f>
        <v>0</v>
      </c>
      <c r="W65" s="572"/>
      <c r="X65" s="572"/>
      <c r="Y65" s="572"/>
      <c r="Z65" s="573"/>
      <c r="AA65" s="551"/>
      <c r="AB65" s="552"/>
      <c r="AC65" s="552"/>
      <c r="AD65" s="552"/>
      <c r="AE65" s="575"/>
      <c r="AF65" s="412"/>
    </row>
    <row r="66" spans="2:32" ht="15" customHeight="1" thickTop="1">
      <c r="G66" s="411"/>
      <c r="H66" s="411"/>
      <c r="I66" s="411"/>
      <c r="J66" s="411"/>
      <c r="K66" s="411"/>
      <c r="L66" s="411"/>
      <c r="M66" s="411"/>
      <c r="N66" s="413"/>
      <c r="O66" s="413"/>
      <c r="P66" s="411"/>
      <c r="Q66" s="411"/>
      <c r="R66" s="411"/>
      <c r="S66" s="411"/>
      <c r="T66" s="411"/>
      <c r="U66" s="411"/>
      <c r="V66" s="411"/>
      <c r="W66" s="411"/>
      <c r="X66" s="411"/>
      <c r="Y66" s="411"/>
      <c r="Z66" s="411"/>
      <c r="AA66" s="411"/>
      <c r="AB66" s="411"/>
    </row>
    <row r="67" spans="2:32" ht="15" customHeight="1">
      <c r="B67" s="3" t="s">
        <v>3183</v>
      </c>
    </row>
    <row r="68" spans="2:32" s="4" customFormat="1" ht="15" customHeight="1">
      <c r="D68" s="4" t="s">
        <v>178</v>
      </c>
    </row>
    <row r="69" spans="2:32" s="4" customFormat="1" ht="6" customHeight="1" thickBot="1"/>
    <row r="70" spans="2:32" s="4" customFormat="1" ht="15" customHeight="1" thickTop="1" thickBot="1">
      <c r="D70" s="604" t="str">
        <f>IF('計算シート（全体）'!F62=1,"あり","なし")</f>
        <v>なし</v>
      </c>
      <c r="E70" s="605"/>
      <c r="F70" s="605"/>
      <c r="G70" s="605"/>
      <c r="H70" s="606"/>
      <c r="I70" s="4" t="s">
        <v>171</v>
      </c>
    </row>
    <row r="71" spans="2:32" ht="15" customHeight="1" thickTop="1"/>
    <row r="72" spans="2:32" ht="15" customHeight="1">
      <c r="B72" s="3" t="s">
        <v>3184</v>
      </c>
    </row>
    <row r="73" spans="2:32" ht="15" customHeight="1">
      <c r="D73" s="3" t="s">
        <v>3135</v>
      </c>
    </row>
    <row r="74" spans="2:32" ht="15" customHeight="1">
      <c r="D74" s="3" t="s">
        <v>3168</v>
      </c>
    </row>
    <row r="75" spans="2:32" ht="6" customHeight="1" thickBot="1"/>
    <row r="76" spans="2:32" ht="15" customHeight="1" thickTop="1" thickBot="1">
      <c r="D76" s="556" t="s">
        <v>116</v>
      </c>
      <c r="E76" s="556"/>
      <c r="F76" s="556"/>
      <c r="G76" s="556"/>
      <c r="H76" s="612"/>
      <c r="I76" s="553"/>
      <c r="J76" s="554"/>
      <c r="K76" s="554"/>
      <c r="L76" s="554"/>
      <c r="M76" s="555"/>
      <c r="P76" s="564" t="s">
        <v>3136</v>
      </c>
      <c r="Q76" s="564"/>
      <c r="R76" s="564"/>
      <c r="S76" s="564"/>
      <c r="T76" s="564"/>
      <c r="U76" s="683"/>
      <c r="V76" s="635"/>
      <c r="W76" s="636"/>
      <c r="X76" s="636"/>
      <c r="Y76" s="636"/>
      <c r="Z76" s="637"/>
    </row>
    <row r="77" spans="2:32" ht="15" customHeight="1" thickTop="1"/>
    <row r="78" spans="2:32" ht="15" customHeight="1">
      <c r="B78" s="3" t="s">
        <v>3185</v>
      </c>
    </row>
    <row r="79" spans="2:32" ht="15" customHeight="1">
      <c r="D79" s="3" t="s">
        <v>120</v>
      </c>
    </row>
    <row r="80" spans="2:32" ht="6" customHeight="1" thickBot="1"/>
    <row r="81" spans="2:36" ht="15" customHeight="1" thickTop="1" thickBot="1">
      <c r="D81" s="553"/>
      <c r="E81" s="554"/>
      <c r="F81" s="554"/>
      <c r="G81" s="554"/>
      <c r="H81" s="555"/>
    </row>
    <row r="82" spans="2:36" ht="15" customHeight="1" thickTop="1"/>
    <row r="83" spans="2:36" ht="15" customHeight="1">
      <c r="B83" s="3" t="s">
        <v>3186</v>
      </c>
    </row>
    <row r="84" spans="2:36" ht="15" customHeight="1">
      <c r="D84" s="3" t="s">
        <v>117</v>
      </c>
    </row>
    <row r="85" spans="2:36" ht="15" customHeight="1">
      <c r="D85" s="3" t="s">
        <v>3352</v>
      </c>
      <c r="E85" s="414"/>
      <c r="F85" s="414"/>
    </row>
    <row r="86" spans="2:36" ht="6" customHeight="1" thickBot="1"/>
    <row r="87" spans="2:36" ht="15" customHeight="1" thickTop="1" thickBot="1">
      <c r="D87" s="553"/>
      <c r="E87" s="554"/>
      <c r="F87" s="554"/>
      <c r="G87" s="554"/>
      <c r="H87" s="555"/>
      <c r="K87" s="600" t="s">
        <v>118</v>
      </c>
      <c r="L87" s="600"/>
      <c r="M87" s="600"/>
      <c r="N87" s="600"/>
      <c r="O87" s="600"/>
      <c r="P87" s="553"/>
      <c r="Q87" s="554"/>
      <c r="R87" s="554"/>
      <c r="S87" s="554"/>
      <c r="T87" s="555"/>
    </row>
    <row r="88" spans="2:36" ht="9" customHeight="1" thickTop="1"/>
    <row r="89" spans="2:36" ht="15" customHeight="1">
      <c r="D89" s="411"/>
    </row>
    <row r="90" spans="2:36" ht="15" customHeight="1">
      <c r="B90" s="3" t="s">
        <v>3187</v>
      </c>
    </row>
    <row r="91" spans="2:36" ht="15" customHeight="1">
      <c r="D91" s="4" t="s">
        <v>121</v>
      </c>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2:36" ht="15" customHeight="1">
      <c r="D92" s="4" t="s">
        <v>169</v>
      </c>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2:36" ht="6" customHeight="1" thickBot="1"/>
    <row r="94" spans="2:36" ht="15" customHeight="1" thickTop="1" thickBot="1">
      <c r="D94" s="553"/>
      <c r="E94" s="554"/>
      <c r="F94" s="554"/>
      <c r="G94" s="554"/>
      <c r="H94" s="555"/>
      <c r="K94" s="600" t="s">
        <v>118</v>
      </c>
      <c r="L94" s="600"/>
      <c r="M94" s="600"/>
      <c r="N94" s="600"/>
      <c r="O94" s="600"/>
      <c r="P94" s="553"/>
      <c r="Q94" s="554"/>
      <c r="R94" s="554"/>
      <c r="S94" s="554"/>
      <c r="T94" s="555"/>
      <c r="U94" s="3" t="s">
        <v>119</v>
      </c>
      <c r="V94" s="553"/>
      <c r="W94" s="554"/>
      <c r="X94" s="554"/>
      <c r="Y94" s="554"/>
      <c r="Z94" s="555"/>
    </row>
    <row r="95" spans="2:36" ht="9" customHeight="1" thickTop="1"/>
    <row r="96" spans="2:36" ht="15" customHeight="1">
      <c r="D96" s="411" t="s">
        <v>204</v>
      </c>
    </row>
    <row r="97" spans="2:38" ht="15" customHeight="1">
      <c r="D97" s="411"/>
    </row>
    <row r="98" spans="2:38" ht="15" customHeight="1">
      <c r="B98" s="3" t="s">
        <v>3188</v>
      </c>
    </row>
    <row r="99" spans="2:38" ht="15" customHeight="1">
      <c r="D99" s="563" t="s">
        <v>3344</v>
      </c>
      <c r="E99" s="563"/>
      <c r="F99" s="563"/>
      <c r="G99" s="563"/>
      <c r="H99" s="563"/>
      <c r="I99" s="563"/>
      <c r="J99" s="563"/>
      <c r="K99" s="563"/>
      <c r="L99" s="563"/>
      <c r="M99" s="563"/>
      <c r="N99" s="563"/>
      <c r="O99" s="563"/>
      <c r="P99" s="563"/>
      <c r="Q99" s="563"/>
      <c r="R99" s="563"/>
      <c r="S99" s="563"/>
      <c r="T99" s="563"/>
      <c r="U99" s="563"/>
      <c r="V99" s="563"/>
      <c r="W99" s="563"/>
      <c r="X99" s="563"/>
      <c r="Y99" s="563"/>
      <c r="Z99" s="563"/>
      <c r="AA99" s="563"/>
      <c r="AB99" s="563"/>
      <c r="AC99" s="563"/>
      <c r="AD99" s="563"/>
      <c r="AE99" s="563"/>
      <c r="AF99" s="563"/>
      <c r="AG99" s="563"/>
      <c r="AH99" s="563"/>
      <c r="AI99" s="563"/>
      <c r="AJ99" s="563"/>
      <c r="AK99" s="563"/>
    </row>
    <row r="100" spans="2:38" ht="15" customHeight="1">
      <c r="D100" s="563"/>
      <c r="E100" s="563"/>
      <c r="F100" s="563"/>
      <c r="G100" s="563"/>
      <c r="H100" s="563"/>
      <c r="I100" s="563"/>
      <c r="J100" s="563"/>
      <c r="K100" s="563"/>
      <c r="L100" s="563"/>
      <c r="M100" s="563"/>
      <c r="N100" s="563"/>
      <c r="O100" s="563"/>
      <c r="P100" s="563"/>
      <c r="Q100" s="563"/>
      <c r="R100" s="563"/>
      <c r="S100" s="563"/>
      <c r="T100" s="563"/>
      <c r="U100" s="563"/>
      <c r="V100" s="563"/>
      <c r="W100" s="563"/>
      <c r="X100" s="563"/>
      <c r="Y100" s="563"/>
      <c r="Z100" s="563"/>
      <c r="AA100" s="563"/>
      <c r="AB100" s="563"/>
      <c r="AC100" s="563"/>
      <c r="AD100" s="563"/>
      <c r="AE100" s="563"/>
      <c r="AF100" s="563"/>
      <c r="AG100" s="563"/>
      <c r="AH100" s="563"/>
      <c r="AI100" s="563"/>
      <c r="AJ100" s="563"/>
      <c r="AK100" s="563"/>
    </row>
    <row r="101" spans="2:38" ht="15" customHeight="1">
      <c r="D101" s="563"/>
      <c r="E101" s="563"/>
      <c r="F101" s="563"/>
      <c r="G101" s="563"/>
      <c r="H101" s="563"/>
      <c r="I101" s="563"/>
      <c r="J101" s="563"/>
      <c r="K101" s="563"/>
      <c r="L101" s="563"/>
      <c r="M101" s="563"/>
      <c r="N101" s="563"/>
      <c r="O101" s="563"/>
      <c r="P101" s="563"/>
      <c r="Q101" s="563"/>
      <c r="R101" s="563"/>
      <c r="S101" s="563"/>
      <c r="T101" s="563"/>
      <c r="U101" s="563"/>
      <c r="V101" s="563"/>
      <c r="W101" s="563"/>
      <c r="X101" s="563"/>
      <c r="Y101" s="563"/>
      <c r="Z101" s="563"/>
      <c r="AA101" s="563"/>
      <c r="AB101" s="563"/>
      <c r="AC101" s="563"/>
      <c r="AD101" s="563"/>
      <c r="AE101" s="563"/>
      <c r="AF101" s="563"/>
      <c r="AG101" s="563"/>
      <c r="AH101" s="563"/>
      <c r="AI101" s="563"/>
      <c r="AJ101" s="563"/>
      <c r="AK101" s="563"/>
    </row>
    <row r="102" spans="2:38" ht="6" customHeight="1" thickBot="1"/>
    <row r="103" spans="2:38" ht="15" customHeight="1" thickTop="1" thickBot="1">
      <c r="D103" s="553"/>
      <c r="E103" s="554"/>
      <c r="F103" s="554"/>
      <c r="G103" s="554"/>
      <c r="H103" s="555"/>
      <c r="K103" s="411"/>
      <c r="L103" s="411"/>
      <c r="M103" s="411"/>
      <c r="N103" s="411"/>
      <c r="O103" s="411"/>
      <c r="P103" s="411"/>
      <c r="Q103" s="411"/>
      <c r="R103" s="411"/>
      <c r="S103" s="411"/>
      <c r="T103" s="411"/>
      <c r="U103" s="411"/>
      <c r="V103" s="411"/>
      <c r="W103" s="411"/>
      <c r="X103" s="411"/>
      <c r="Y103" s="411"/>
      <c r="Z103" s="411"/>
      <c r="AA103" s="411"/>
      <c r="AB103" s="411"/>
      <c r="AC103" s="411"/>
      <c r="AD103" s="411"/>
      <c r="AE103" s="411"/>
      <c r="AF103" s="411"/>
    </row>
    <row r="104" spans="2:38" ht="15" customHeight="1" thickTop="1">
      <c r="D104" s="411"/>
    </row>
    <row r="105" spans="2:38" ht="15" customHeight="1">
      <c r="C105" s="3" t="s">
        <v>3189</v>
      </c>
    </row>
    <row r="106" spans="2:38" ht="15" customHeight="1">
      <c r="D106" s="3" t="s">
        <v>3117</v>
      </c>
    </row>
    <row r="107" spans="2:38" ht="9.75" customHeight="1" thickBot="1"/>
    <row r="108" spans="2:38" ht="15" customHeight="1" thickTop="1" thickBot="1">
      <c r="D108" s="553"/>
      <c r="E108" s="554"/>
      <c r="F108" s="554"/>
      <c r="G108" s="554"/>
      <c r="H108" s="555"/>
    </row>
    <row r="109" spans="2:38" ht="15" customHeight="1" thickTop="1" thickBot="1">
      <c r="C109" s="415"/>
      <c r="D109" s="566"/>
      <c r="E109" s="567"/>
      <c r="F109" s="567"/>
      <c r="G109" s="567"/>
      <c r="H109" s="568"/>
      <c r="I109" s="4" t="s">
        <v>3116</v>
      </c>
      <c r="J109" s="561" t="s">
        <v>3134</v>
      </c>
      <c r="K109" s="561"/>
      <c r="L109" s="561"/>
      <c r="M109" s="561"/>
      <c r="N109" s="561"/>
      <c r="O109" s="561"/>
      <c r="P109" s="561"/>
      <c r="Q109" s="561"/>
      <c r="R109" s="561"/>
      <c r="S109" s="561"/>
      <c r="T109" s="561"/>
      <c r="U109" s="561"/>
      <c r="V109" s="561"/>
      <c r="W109" s="561"/>
      <c r="X109" s="561"/>
      <c r="Y109" s="561"/>
      <c r="Z109" s="561"/>
      <c r="AA109" s="561"/>
      <c r="AB109" s="561"/>
      <c r="AC109" s="561"/>
      <c r="AD109" s="561"/>
      <c r="AE109" s="561"/>
      <c r="AF109" s="561"/>
      <c r="AG109" s="561"/>
      <c r="AH109" s="561"/>
      <c r="AI109" s="561"/>
      <c r="AJ109" s="561"/>
      <c r="AK109" s="561"/>
      <c r="AL109" s="561"/>
    </row>
    <row r="110" spans="2:38" ht="15" customHeight="1" thickTop="1">
      <c r="J110" s="561"/>
      <c r="K110" s="561"/>
      <c r="L110" s="561"/>
      <c r="M110" s="561"/>
      <c r="N110" s="561"/>
      <c r="O110" s="561"/>
      <c r="P110" s="561"/>
      <c r="Q110" s="561"/>
      <c r="R110" s="561"/>
      <c r="S110" s="561"/>
      <c r="T110" s="561"/>
      <c r="U110" s="561"/>
      <c r="V110" s="561"/>
      <c r="W110" s="561"/>
      <c r="X110" s="561"/>
      <c r="Y110" s="561"/>
      <c r="Z110" s="561"/>
      <c r="AA110" s="561"/>
      <c r="AB110" s="561"/>
      <c r="AC110" s="561"/>
      <c r="AD110" s="561"/>
      <c r="AE110" s="561"/>
      <c r="AF110" s="561"/>
      <c r="AG110" s="561"/>
      <c r="AH110" s="561"/>
      <c r="AI110" s="561"/>
      <c r="AJ110" s="561"/>
      <c r="AK110" s="561"/>
      <c r="AL110" s="561"/>
    </row>
    <row r="111" spans="2:38" ht="15" customHeight="1"/>
    <row r="112" spans="2:38" ht="15" customHeight="1">
      <c r="D112" s="3" t="s">
        <v>3118</v>
      </c>
      <c r="E112" s="561" t="s">
        <v>3122</v>
      </c>
      <c r="F112" s="562"/>
      <c r="G112" s="562"/>
      <c r="H112" s="562"/>
      <c r="I112" s="562"/>
      <c r="J112" s="562"/>
      <c r="K112" s="562"/>
      <c r="L112" s="562"/>
      <c r="M112" s="562"/>
      <c r="N112" s="562"/>
      <c r="O112" s="562"/>
      <c r="P112" s="562"/>
      <c r="Q112" s="562"/>
      <c r="R112" s="562"/>
      <c r="S112" s="562"/>
      <c r="T112" s="562"/>
      <c r="U112" s="562"/>
      <c r="V112" s="562"/>
      <c r="W112" s="562"/>
      <c r="X112" s="562"/>
      <c r="Y112" s="562"/>
      <c r="Z112" s="562"/>
      <c r="AA112" s="562"/>
      <c r="AB112" s="562"/>
      <c r="AC112" s="562"/>
      <c r="AD112" s="562"/>
      <c r="AE112" s="562"/>
      <c r="AF112" s="562"/>
      <c r="AG112" s="562"/>
      <c r="AH112" s="562"/>
      <c r="AI112" s="562"/>
      <c r="AJ112" s="562"/>
      <c r="AK112" s="562"/>
      <c r="AL112" s="562"/>
    </row>
    <row r="113" spans="2:38" ht="15" customHeight="1">
      <c r="E113" s="562"/>
      <c r="F113" s="562"/>
      <c r="G113" s="562"/>
      <c r="H113" s="562"/>
      <c r="I113" s="562"/>
      <c r="J113" s="562"/>
      <c r="K113" s="562"/>
      <c r="L113" s="562"/>
      <c r="M113" s="562"/>
      <c r="N113" s="562"/>
      <c r="O113" s="562"/>
      <c r="P113" s="562"/>
      <c r="Q113" s="562"/>
      <c r="R113" s="562"/>
      <c r="S113" s="562"/>
      <c r="T113" s="562"/>
      <c r="U113" s="562"/>
      <c r="V113" s="562"/>
      <c r="W113" s="562"/>
      <c r="X113" s="562"/>
      <c r="Y113" s="562"/>
      <c r="Z113" s="562"/>
      <c r="AA113" s="562"/>
      <c r="AB113" s="562"/>
      <c r="AC113" s="562"/>
      <c r="AD113" s="562"/>
      <c r="AE113" s="562"/>
      <c r="AF113" s="562"/>
      <c r="AG113" s="562"/>
      <c r="AH113" s="562"/>
      <c r="AI113" s="562"/>
      <c r="AJ113" s="562"/>
      <c r="AK113" s="562"/>
      <c r="AL113" s="562"/>
    </row>
    <row r="114" spans="2:38" ht="15" customHeight="1">
      <c r="E114" s="147" t="s">
        <v>3123</v>
      </c>
      <c r="F114" s="563" t="s">
        <v>3140</v>
      </c>
      <c r="G114" s="623"/>
      <c r="H114" s="623"/>
      <c r="I114" s="623"/>
      <c r="J114" s="623"/>
      <c r="K114" s="623"/>
      <c r="L114" s="623"/>
      <c r="M114" s="623"/>
      <c r="N114" s="623"/>
      <c r="O114" s="623"/>
      <c r="P114" s="623"/>
      <c r="Q114" s="623"/>
      <c r="R114" s="623"/>
      <c r="S114" s="623"/>
      <c r="T114" s="623"/>
      <c r="U114" s="623"/>
      <c r="V114" s="623"/>
      <c r="W114" s="623"/>
      <c r="X114" s="623"/>
      <c r="Y114" s="623"/>
      <c r="Z114" s="623"/>
      <c r="AA114" s="623"/>
      <c r="AB114" s="623"/>
      <c r="AC114" s="623"/>
      <c r="AD114" s="623"/>
      <c r="AE114" s="623"/>
      <c r="AF114" s="623"/>
      <c r="AG114" s="623"/>
      <c r="AH114" s="623"/>
      <c r="AI114" s="623"/>
      <c r="AJ114" s="623"/>
      <c r="AK114" s="623"/>
      <c r="AL114" s="623"/>
    </row>
    <row r="115" spans="2:38" ht="15" customHeight="1">
      <c r="E115" s="147"/>
      <c r="F115" s="623"/>
      <c r="G115" s="623"/>
      <c r="H115" s="623"/>
      <c r="I115" s="623"/>
      <c r="J115" s="623"/>
      <c r="K115" s="623"/>
      <c r="L115" s="623"/>
      <c r="M115" s="623"/>
      <c r="N115" s="623"/>
      <c r="O115" s="623"/>
      <c r="P115" s="623"/>
      <c r="Q115" s="623"/>
      <c r="R115" s="623"/>
      <c r="S115" s="623"/>
      <c r="T115" s="623"/>
      <c r="U115" s="623"/>
      <c r="V115" s="623"/>
      <c r="W115" s="623"/>
      <c r="X115" s="623"/>
      <c r="Y115" s="623"/>
      <c r="Z115" s="623"/>
      <c r="AA115" s="623"/>
      <c r="AB115" s="623"/>
      <c r="AC115" s="623"/>
      <c r="AD115" s="623"/>
      <c r="AE115" s="623"/>
      <c r="AF115" s="623"/>
      <c r="AG115" s="623"/>
      <c r="AH115" s="623"/>
      <c r="AI115" s="623"/>
      <c r="AJ115" s="623"/>
      <c r="AK115" s="623"/>
      <c r="AL115" s="623"/>
    </row>
    <row r="116" spans="2:38" ht="10.15" customHeight="1">
      <c r="E116" s="147"/>
      <c r="F116" s="623"/>
      <c r="G116" s="623"/>
      <c r="H116" s="623"/>
      <c r="I116" s="623"/>
      <c r="J116" s="623"/>
      <c r="K116" s="623"/>
      <c r="L116" s="623"/>
      <c r="M116" s="623"/>
      <c r="N116" s="623"/>
      <c r="O116" s="623"/>
      <c r="P116" s="623"/>
      <c r="Q116" s="623"/>
      <c r="R116" s="623"/>
      <c r="S116" s="623"/>
      <c r="T116" s="623"/>
      <c r="U116" s="623"/>
      <c r="V116" s="623"/>
      <c r="W116" s="623"/>
      <c r="X116" s="623"/>
      <c r="Y116" s="623"/>
      <c r="Z116" s="623"/>
      <c r="AA116" s="623"/>
      <c r="AB116" s="623"/>
      <c r="AC116" s="623"/>
      <c r="AD116" s="623"/>
      <c r="AE116" s="623"/>
      <c r="AF116" s="623"/>
      <c r="AG116" s="623"/>
      <c r="AH116" s="623"/>
      <c r="AI116" s="623"/>
      <c r="AJ116" s="623"/>
      <c r="AK116" s="623"/>
      <c r="AL116" s="623"/>
    </row>
    <row r="117" spans="2:38" ht="5.45" customHeight="1">
      <c r="E117" s="147"/>
      <c r="F117" s="623"/>
      <c r="G117" s="623"/>
      <c r="H117" s="623"/>
      <c r="I117" s="623"/>
      <c r="J117" s="623"/>
      <c r="K117" s="623"/>
      <c r="L117" s="623"/>
      <c r="M117" s="623"/>
      <c r="N117" s="623"/>
      <c r="O117" s="623"/>
      <c r="P117" s="623"/>
      <c r="Q117" s="623"/>
      <c r="R117" s="623"/>
      <c r="S117" s="623"/>
      <c r="T117" s="623"/>
      <c r="U117" s="623"/>
      <c r="V117" s="623"/>
      <c r="W117" s="623"/>
      <c r="X117" s="623"/>
      <c r="Y117" s="623"/>
      <c r="Z117" s="623"/>
      <c r="AA117" s="623"/>
      <c r="AB117" s="623"/>
      <c r="AC117" s="623"/>
      <c r="AD117" s="623"/>
      <c r="AE117" s="623"/>
      <c r="AF117" s="623"/>
      <c r="AG117" s="623"/>
      <c r="AH117" s="623"/>
      <c r="AI117" s="623"/>
      <c r="AJ117" s="623"/>
      <c r="AK117" s="623"/>
      <c r="AL117" s="623"/>
    </row>
    <row r="118" spans="2:38" ht="15" customHeight="1">
      <c r="E118" s="147" t="s">
        <v>3124</v>
      </c>
      <c r="F118" s="563" t="s">
        <v>3141</v>
      </c>
      <c r="G118" s="623"/>
      <c r="H118" s="623"/>
      <c r="I118" s="623"/>
      <c r="J118" s="623"/>
      <c r="K118" s="623"/>
      <c r="L118" s="623"/>
      <c r="M118" s="623"/>
      <c r="N118" s="623"/>
      <c r="O118" s="623"/>
      <c r="P118" s="623"/>
      <c r="Q118" s="623"/>
      <c r="R118" s="623"/>
      <c r="S118" s="623"/>
      <c r="T118" s="623"/>
      <c r="U118" s="623"/>
      <c r="V118" s="623"/>
      <c r="W118" s="623"/>
      <c r="X118" s="623"/>
      <c r="Y118" s="623"/>
      <c r="Z118" s="623"/>
      <c r="AA118" s="623"/>
      <c r="AB118" s="623"/>
      <c r="AC118" s="623"/>
      <c r="AD118" s="623"/>
      <c r="AE118" s="623"/>
      <c r="AF118" s="623"/>
      <c r="AG118" s="623"/>
      <c r="AH118" s="623"/>
      <c r="AI118" s="623"/>
      <c r="AJ118" s="623"/>
      <c r="AK118" s="623"/>
      <c r="AL118" s="623"/>
    </row>
    <row r="119" spans="2:38" ht="15" customHeight="1">
      <c r="E119" s="147"/>
      <c r="F119" s="623"/>
      <c r="G119" s="623"/>
      <c r="H119" s="623"/>
      <c r="I119" s="623"/>
      <c r="J119" s="623"/>
      <c r="K119" s="623"/>
      <c r="L119" s="623"/>
      <c r="M119" s="623"/>
      <c r="N119" s="623"/>
      <c r="O119" s="623"/>
      <c r="P119" s="623"/>
      <c r="Q119" s="623"/>
      <c r="R119" s="623"/>
      <c r="S119" s="623"/>
      <c r="T119" s="623"/>
      <c r="U119" s="623"/>
      <c r="V119" s="623"/>
      <c r="W119" s="623"/>
      <c r="X119" s="623"/>
      <c r="Y119" s="623"/>
      <c r="Z119" s="623"/>
      <c r="AA119" s="623"/>
      <c r="AB119" s="623"/>
      <c r="AC119" s="623"/>
      <c r="AD119" s="623"/>
      <c r="AE119" s="623"/>
      <c r="AF119" s="623"/>
      <c r="AG119" s="623"/>
      <c r="AH119" s="623"/>
      <c r="AI119" s="623"/>
      <c r="AJ119" s="623"/>
      <c r="AK119" s="623"/>
      <c r="AL119" s="623"/>
    </row>
    <row r="120" spans="2:38" ht="15" customHeight="1">
      <c r="E120" s="147" t="s">
        <v>3125</v>
      </c>
      <c r="F120" s="563" t="s">
        <v>3142</v>
      </c>
      <c r="G120" s="623"/>
      <c r="H120" s="623"/>
      <c r="I120" s="623"/>
      <c r="J120" s="623"/>
      <c r="K120" s="623"/>
      <c r="L120" s="623"/>
      <c r="M120" s="623"/>
      <c r="N120" s="623"/>
      <c r="O120" s="623"/>
      <c r="P120" s="623"/>
      <c r="Q120" s="623"/>
      <c r="R120" s="623"/>
      <c r="S120" s="623"/>
      <c r="T120" s="623"/>
      <c r="U120" s="623"/>
      <c r="V120" s="623"/>
      <c r="W120" s="623"/>
      <c r="X120" s="623"/>
      <c r="Y120" s="623"/>
      <c r="Z120" s="623"/>
      <c r="AA120" s="623"/>
      <c r="AB120" s="623"/>
      <c r="AC120" s="623"/>
      <c r="AD120" s="623"/>
      <c r="AE120" s="623"/>
      <c r="AF120" s="623"/>
      <c r="AG120" s="623"/>
      <c r="AH120" s="623"/>
      <c r="AI120" s="623"/>
      <c r="AJ120" s="623"/>
      <c r="AK120" s="623"/>
      <c r="AL120" s="623"/>
    </row>
    <row r="121" spans="2:38" ht="15" customHeight="1">
      <c r="E121" s="147"/>
      <c r="F121" s="623"/>
      <c r="G121" s="623"/>
      <c r="H121" s="623"/>
      <c r="I121" s="623"/>
      <c r="J121" s="623"/>
      <c r="K121" s="623"/>
      <c r="L121" s="623"/>
      <c r="M121" s="623"/>
      <c r="N121" s="623"/>
      <c r="O121" s="623"/>
      <c r="P121" s="623"/>
      <c r="Q121" s="623"/>
      <c r="R121" s="623"/>
      <c r="S121" s="623"/>
      <c r="T121" s="623"/>
      <c r="U121" s="623"/>
      <c r="V121" s="623"/>
      <c r="W121" s="623"/>
      <c r="X121" s="623"/>
      <c r="Y121" s="623"/>
      <c r="Z121" s="623"/>
      <c r="AA121" s="623"/>
      <c r="AB121" s="623"/>
      <c r="AC121" s="623"/>
      <c r="AD121" s="623"/>
      <c r="AE121" s="623"/>
      <c r="AF121" s="623"/>
      <c r="AG121" s="623"/>
      <c r="AH121" s="623"/>
      <c r="AI121" s="623"/>
      <c r="AJ121" s="623"/>
      <c r="AK121" s="623"/>
      <c r="AL121" s="623"/>
    </row>
    <row r="122" spans="2:38" ht="15" customHeight="1">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row>
    <row r="123" spans="2:38" ht="15" customHeight="1">
      <c r="B123" s="3" t="s">
        <v>122</v>
      </c>
    </row>
    <row r="124" spans="2:38" ht="15" customHeight="1">
      <c r="B124" s="3" t="s">
        <v>3181</v>
      </c>
    </row>
    <row r="125" spans="2:38" ht="15" customHeight="1">
      <c r="D125" s="667" t="s">
        <v>3166</v>
      </c>
      <c r="E125" s="667"/>
      <c r="F125" s="667"/>
      <c r="G125" s="667"/>
      <c r="H125" s="667"/>
      <c r="I125" s="667"/>
      <c r="J125" s="667"/>
      <c r="K125" s="667"/>
      <c r="L125" s="667"/>
      <c r="M125" s="667"/>
      <c r="N125" s="667"/>
      <c r="O125" s="667"/>
      <c r="P125" s="667"/>
      <c r="Q125" s="667"/>
      <c r="R125" s="667"/>
      <c r="S125" s="667"/>
      <c r="T125" s="667"/>
      <c r="U125" s="667"/>
      <c r="V125" s="667"/>
      <c r="W125" s="667"/>
      <c r="X125" s="667"/>
      <c r="Y125" s="667"/>
      <c r="Z125" s="667"/>
      <c r="AA125" s="667"/>
      <c r="AB125" s="667"/>
      <c r="AC125" s="667"/>
      <c r="AD125" s="667"/>
      <c r="AE125" s="667"/>
      <c r="AF125" s="667"/>
      <c r="AG125" s="667"/>
      <c r="AH125" s="667"/>
      <c r="AI125" s="667"/>
      <c r="AJ125" s="667"/>
      <c r="AK125" s="667"/>
    </row>
    <row r="126" spans="2:38" ht="57" customHeight="1">
      <c r="D126" s="667"/>
      <c r="E126" s="667"/>
      <c r="F126" s="667"/>
      <c r="G126" s="667"/>
      <c r="H126" s="667"/>
      <c r="I126" s="667"/>
      <c r="J126" s="667"/>
      <c r="K126" s="667"/>
      <c r="L126" s="667"/>
      <c r="M126" s="667"/>
      <c r="N126" s="667"/>
      <c r="O126" s="667"/>
      <c r="P126" s="667"/>
      <c r="Q126" s="667"/>
      <c r="R126" s="667"/>
      <c r="S126" s="667"/>
      <c r="T126" s="667"/>
      <c r="U126" s="667"/>
      <c r="V126" s="667"/>
      <c r="W126" s="667"/>
      <c r="X126" s="667"/>
      <c r="Y126" s="667"/>
      <c r="Z126" s="667"/>
      <c r="AA126" s="667"/>
      <c r="AB126" s="667"/>
      <c r="AC126" s="667"/>
      <c r="AD126" s="667"/>
      <c r="AE126" s="667"/>
      <c r="AF126" s="667"/>
      <c r="AG126" s="667"/>
      <c r="AH126" s="667"/>
      <c r="AI126" s="667"/>
      <c r="AJ126" s="667"/>
      <c r="AK126" s="667"/>
    </row>
    <row r="127" spans="2:38" ht="6" customHeight="1" thickBot="1"/>
    <row r="128" spans="2:38" ht="15" customHeight="1" thickTop="1" thickBot="1">
      <c r="D128" s="553"/>
      <c r="E128" s="554"/>
      <c r="F128" s="554"/>
      <c r="G128" s="554"/>
      <c r="H128" s="555"/>
    </row>
    <row r="129" spans="2:37" ht="15" customHeight="1" thickTop="1"/>
    <row r="130" spans="2:37" ht="15" customHeight="1">
      <c r="B130" s="3" t="s">
        <v>3353</v>
      </c>
    </row>
    <row r="131" spans="2:37" ht="15" customHeight="1">
      <c r="D131" s="667" t="s">
        <v>3354</v>
      </c>
      <c r="E131" s="667"/>
      <c r="F131" s="667"/>
      <c r="G131" s="667"/>
      <c r="H131" s="667"/>
      <c r="I131" s="667"/>
      <c r="J131" s="667"/>
      <c r="K131" s="667"/>
      <c r="L131" s="667"/>
      <c r="M131" s="667"/>
      <c r="N131" s="667"/>
      <c r="O131" s="667"/>
      <c r="P131" s="667"/>
      <c r="Q131" s="667"/>
      <c r="R131" s="667"/>
      <c r="S131" s="667"/>
      <c r="T131" s="667"/>
      <c r="U131" s="667"/>
      <c r="V131" s="667"/>
      <c r="W131" s="667"/>
      <c r="X131" s="667"/>
      <c r="Y131" s="667"/>
      <c r="Z131" s="667"/>
      <c r="AA131" s="667"/>
      <c r="AB131" s="667"/>
      <c r="AC131" s="667"/>
      <c r="AD131" s="667"/>
      <c r="AE131" s="667"/>
      <c r="AF131" s="667"/>
      <c r="AG131" s="667"/>
      <c r="AH131" s="667"/>
      <c r="AI131" s="667"/>
      <c r="AJ131" s="667"/>
      <c r="AK131" s="667"/>
    </row>
    <row r="132" spans="2:37" ht="15" customHeight="1">
      <c r="D132" s="667"/>
      <c r="E132" s="667"/>
      <c r="F132" s="667"/>
      <c r="G132" s="667"/>
      <c r="H132" s="667"/>
      <c r="I132" s="667"/>
      <c r="J132" s="667"/>
      <c r="K132" s="667"/>
      <c r="L132" s="667"/>
      <c r="M132" s="667"/>
      <c r="N132" s="667"/>
      <c r="O132" s="667"/>
      <c r="P132" s="667"/>
      <c r="Q132" s="667"/>
      <c r="R132" s="667"/>
      <c r="S132" s="667"/>
      <c r="T132" s="667"/>
      <c r="U132" s="667"/>
      <c r="V132" s="667"/>
      <c r="W132" s="667"/>
      <c r="X132" s="667"/>
      <c r="Y132" s="667"/>
      <c r="Z132" s="667"/>
      <c r="AA132" s="667"/>
      <c r="AB132" s="667"/>
      <c r="AC132" s="667"/>
      <c r="AD132" s="667"/>
      <c r="AE132" s="667"/>
      <c r="AF132" s="667"/>
      <c r="AG132" s="667"/>
      <c r="AH132" s="667"/>
      <c r="AI132" s="667"/>
      <c r="AJ132" s="667"/>
      <c r="AK132" s="667"/>
    </row>
    <row r="133" spans="2:37" ht="6" customHeight="1" thickBot="1"/>
    <row r="134" spans="2:37" ht="15" customHeight="1" thickTop="1" thickBot="1">
      <c r="D134" s="553"/>
      <c r="E134" s="554"/>
      <c r="F134" s="554"/>
      <c r="G134" s="554"/>
      <c r="H134" s="555"/>
      <c r="K134" s="564" t="s">
        <v>3158</v>
      </c>
      <c r="L134" s="564"/>
      <c r="M134" s="564"/>
      <c r="N134" s="564"/>
      <c r="O134" s="564"/>
      <c r="P134" s="565"/>
      <c r="Q134" s="553"/>
      <c r="R134" s="554"/>
      <c r="S134" s="554"/>
      <c r="T134" s="554"/>
      <c r="U134" s="555"/>
    </row>
    <row r="135" spans="2:37" ht="15" customHeight="1" thickTop="1"/>
    <row r="136" spans="2:37" ht="15" customHeight="1">
      <c r="B136" s="3" t="s">
        <v>3165</v>
      </c>
    </row>
    <row r="137" spans="2:37" ht="15" customHeight="1">
      <c r="D137" s="667" t="s">
        <v>211</v>
      </c>
      <c r="E137" s="667"/>
      <c r="F137" s="667"/>
      <c r="G137" s="667"/>
      <c r="H137" s="667"/>
      <c r="I137" s="667"/>
      <c r="J137" s="667"/>
      <c r="K137" s="667"/>
      <c r="L137" s="667"/>
      <c r="M137" s="667"/>
      <c r="N137" s="667"/>
      <c r="O137" s="667"/>
      <c r="P137" s="667"/>
      <c r="Q137" s="667"/>
      <c r="R137" s="667"/>
      <c r="S137" s="667"/>
      <c r="T137" s="667"/>
      <c r="U137" s="667"/>
      <c r="V137" s="667"/>
      <c r="W137" s="667"/>
      <c r="X137" s="667"/>
      <c r="Y137" s="667"/>
      <c r="Z137" s="667"/>
      <c r="AA137" s="667"/>
      <c r="AB137" s="667"/>
      <c r="AC137" s="667"/>
      <c r="AD137" s="667"/>
      <c r="AE137" s="667"/>
      <c r="AF137" s="667"/>
      <c r="AG137" s="667"/>
      <c r="AH137" s="667"/>
      <c r="AI137" s="667"/>
      <c r="AJ137" s="667"/>
      <c r="AK137" s="667"/>
    </row>
    <row r="138" spans="2:37" ht="15" customHeight="1">
      <c r="D138" s="667"/>
      <c r="E138" s="667"/>
      <c r="F138" s="667"/>
      <c r="G138" s="667"/>
      <c r="H138" s="667"/>
      <c r="I138" s="667"/>
      <c r="J138" s="667"/>
      <c r="K138" s="667"/>
      <c r="L138" s="667"/>
      <c r="M138" s="667"/>
      <c r="N138" s="667"/>
      <c r="O138" s="667"/>
      <c r="P138" s="667"/>
      <c r="Q138" s="667"/>
      <c r="R138" s="667"/>
      <c r="S138" s="667"/>
      <c r="T138" s="667"/>
      <c r="U138" s="667"/>
      <c r="V138" s="667"/>
      <c r="W138" s="667"/>
      <c r="X138" s="667"/>
      <c r="Y138" s="667"/>
      <c r="Z138" s="667"/>
      <c r="AA138" s="667"/>
      <c r="AB138" s="667"/>
      <c r="AC138" s="667"/>
      <c r="AD138" s="667"/>
      <c r="AE138" s="667"/>
      <c r="AF138" s="667"/>
      <c r="AG138" s="667"/>
      <c r="AH138" s="667"/>
      <c r="AI138" s="667"/>
      <c r="AJ138" s="667"/>
      <c r="AK138" s="667"/>
    </row>
    <row r="139" spans="2:37" ht="6" customHeight="1" thickBot="1"/>
    <row r="140" spans="2:37" ht="15" customHeight="1" thickTop="1" thickBot="1">
      <c r="D140" s="553"/>
      <c r="E140" s="554"/>
      <c r="F140" s="554"/>
      <c r="G140" s="554"/>
      <c r="H140" s="555"/>
    </row>
    <row r="141" spans="2:37" ht="15" customHeight="1" thickTop="1"/>
    <row r="142" spans="2:37" ht="15" customHeight="1">
      <c r="B142" s="3" t="s">
        <v>123</v>
      </c>
    </row>
    <row r="143" spans="2:37" ht="15" customHeight="1"/>
    <row r="144" spans="2:37" ht="15" customHeight="1">
      <c r="B144" s="3" t="s">
        <v>3345</v>
      </c>
    </row>
    <row r="145" spans="2:37" ht="15" customHeight="1">
      <c r="D145" s="667" t="s">
        <v>205</v>
      </c>
      <c r="E145" s="667"/>
      <c r="F145" s="667"/>
      <c r="G145" s="667"/>
      <c r="H145" s="667"/>
      <c r="I145" s="667"/>
      <c r="J145" s="667"/>
      <c r="K145" s="667"/>
      <c r="L145" s="667"/>
      <c r="M145" s="667"/>
      <c r="N145" s="667"/>
      <c r="O145" s="667"/>
      <c r="P145" s="667"/>
      <c r="Q145" s="667"/>
      <c r="R145" s="667"/>
      <c r="S145" s="667"/>
      <c r="T145" s="667"/>
      <c r="U145" s="667"/>
      <c r="V145" s="667"/>
      <c r="W145" s="667"/>
      <c r="X145" s="667"/>
      <c r="Y145" s="667"/>
      <c r="Z145" s="667"/>
      <c r="AA145" s="667"/>
      <c r="AB145" s="667"/>
      <c r="AC145" s="667"/>
      <c r="AD145" s="667"/>
      <c r="AE145" s="667"/>
      <c r="AF145" s="667"/>
      <c r="AG145" s="667"/>
      <c r="AH145" s="667"/>
      <c r="AI145" s="667"/>
      <c r="AJ145" s="667"/>
      <c r="AK145" s="667"/>
    </row>
    <row r="146" spans="2:37" ht="15" customHeight="1">
      <c r="D146" s="667"/>
      <c r="E146" s="667"/>
      <c r="F146" s="667"/>
      <c r="G146" s="667"/>
      <c r="H146" s="667"/>
      <c r="I146" s="667"/>
      <c r="J146" s="667"/>
      <c r="K146" s="667"/>
      <c r="L146" s="667"/>
      <c r="M146" s="667"/>
      <c r="N146" s="667"/>
      <c r="O146" s="667"/>
      <c r="P146" s="667"/>
      <c r="Q146" s="667"/>
      <c r="R146" s="667"/>
      <c r="S146" s="667"/>
      <c r="T146" s="667"/>
      <c r="U146" s="667"/>
      <c r="V146" s="667"/>
      <c r="W146" s="667"/>
      <c r="X146" s="667"/>
      <c r="Y146" s="667"/>
      <c r="Z146" s="667"/>
      <c r="AA146" s="667"/>
      <c r="AB146" s="667"/>
      <c r="AC146" s="667"/>
      <c r="AD146" s="667"/>
      <c r="AE146" s="667"/>
      <c r="AF146" s="667"/>
      <c r="AG146" s="667"/>
      <c r="AH146" s="667"/>
      <c r="AI146" s="667"/>
      <c r="AJ146" s="667"/>
      <c r="AK146" s="667"/>
    </row>
    <row r="147" spans="2:37" ht="6" customHeight="1" thickBot="1"/>
    <row r="148" spans="2:37" ht="15" customHeight="1" thickTop="1" thickBot="1">
      <c r="D148" s="553"/>
      <c r="E148" s="554"/>
      <c r="F148" s="554"/>
      <c r="G148" s="554"/>
      <c r="H148" s="555"/>
    </row>
    <row r="149" spans="2:37" ht="15" customHeight="1" thickTop="1"/>
    <row r="150" spans="2:37" ht="15" customHeight="1">
      <c r="B150" s="3" t="s">
        <v>124</v>
      </c>
    </row>
    <row r="151" spans="2:37" ht="15" customHeight="1">
      <c r="D151" s="3" t="s">
        <v>146</v>
      </c>
    </row>
    <row r="152" spans="2:37" ht="15" customHeight="1">
      <c r="D152" s="3" t="s">
        <v>147</v>
      </c>
    </row>
    <row r="153" spans="2:37" ht="15" customHeight="1">
      <c r="D153" s="415" t="s">
        <v>148</v>
      </c>
    </row>
    <row r="154" spans="2:37" ht="6" customHeight="1" thickBot="1"/>
    <row r="155" spans="2:37" ht="15" customHeight="1" thickTop="1" thickBot="1">
      <c r="D155" s="556" t="s">
        <v>126</v>
      </c>
      <c r="E155" s="556"/>
      <c r="F155" s="556"/>
      <c r="G155" s="556"/>
      <c r="H155" s="556"/>
      <c r="I155" s="556"/>
      <c r="J155" s="556"/>
      <c r="K155" s="556"/>
      <c r="L155" s="556"/>
      <c r="M155" s="556"/>
      <c r="N155" s="556"/>
      <c r="O155" s="556"/>
      <c r="P155" s="556"/>
      <c r="Q155" s="556"/>
      <c r="R155" s="556"/>
      <c r="S155" s="553"/>
      <c r="T155" s="554"/>
      <c r="U155" s="554"/>
      <c r="V155" s="554"/>
      <c r="W155" s="555"/>
    </row>
    <row r="156" spans="2:37" ht="15" customHeight="1" thickTop="1" thickBot="1">
      <c r="D156" s="556" t="s">
        <v>127</v>
      </c>
      <c r="E156" s="556"/>
      <c r="F156" s="556"/>
      <c r="G156" s="556"/>
      <c r="H156" s="556"/>
      <c r="I156" s="556"/>
      <c r="J156" s="556"/>
      <c r="K156" s="556"/>
      <c r="L156" s="556"/>
      <c r="M156" s="556"/>
      <c r="N156" s="556"/>
      <c r="O156" s="556"/>
      <c r="P156" s="556"/>
      <c r="Q156" s="556"/>
      <c r="R156" s="556"/>
      <c r="S156" s="553"/>
      <c r="T156" s="554"/>
      <c r="U156" s="554"/>
      <c r="V156" s="554"/>
      <c r="W156" s="555"/>
    </row>
    <row r="157" spans="2:37" ht="15" customHeight="1" thickTop="1"/>
    <row r="158" spans="2:37" ht="15" customHeight="1">
      <c r="B158" s="3" t="s">
        <v>3346</v>
      </c>
    </row>
    <row r="159" spans="2:37" ht="6" customHeight="1" thickBot="1"/>
    <row r="160" spans="2:37" ht="15" customHeight="1" thickTop="1" thickBot="1">
      <c r="D160" s="553"/>
      <c r="E160" s="554"/>
      <c r="F160" s="554"/>
      <c r="G160" s="554"/>
      <c r="H160" s="555"/>
    </row>
    <row r="161" spans="2:37" ht="15" customHeight="1" thickTop="1"/>
    <row r="162" spans="2:37" ht="15" customHeight="1">
      <c r="B162" s="3" t="s">
        <v>125</v>
      </c>
    </row>
    <row r="163" spans="2:37" ht="15" customHeight="1">
      <c r="D163" s="3" t="s">
        <v>3347</v>
      </c>
    </row>
    <row r="164" spans="2:37" ht="6" customHeight="1" thickBot="1"/>
    <row r="165" spans="2:37" ht="15" customHeight="1" thickTop="1" thickBot="1">
      <c r="D165" s="558" t="str">
        <f>IF(ISERROR(VLOOKUP(CONCATENATE(I15,T15),自動入力!F2:G443,2,FALSE))=TRUE,"その他の地域",VLOOKUP(CONCATENATE(I15,T15),自動入力!F2:G443,2,FALSE))</f>
        <v>その他の地域</v>
      </c>
      <c r="E165" s="559"/>
      <c r="F165" s="559"/>
      <c r="G165" s="559"/>
      <c r="H165" s="560"/>
      <c r="I165" s="4" t="s">
        <v>3013</v>
      </c>
    </row>
    <row r="166" spans="2:37" ht="9" customHeight="1" thickTop="1"/>
    <row r="167" spans="2:37" ht="39" customHeight="1">
      <c r="E167" s="557" t="s">
        <v>128</v>
      </c>
      <c r="F167" s="557"/>
      <c r="G167" s="557"/>
      <c r="H167" s="557"/>
      <c r="I167" s="557"/>
      <c r="J167" s="557"/>
      <c r="K167" s="557"/>
      <c r="L167" s="557"/>
      <c r="M167" s="557"/>
      <c r="N167" s="557"/>
      <c r="O167" s="557"/>
      <c r="P167" s="557"/>
      <c r="Q167" s="557"/>
      <c r="R167" s="557"/>
      <c r="S167" s="557"/>
      <c r="T167" s="557"/>
      <c r="U167" s="557"/>
      <c r="V167" s="557"/>
      <c r="W167" s="557"/>
      <c r="X167" s="557"/>
      <c r="Y167" s="557"/>
      <c r="Z167" s="557"/>
      <c r="AA167" s="557"/>
      <c r="AB167" s="557"/>
      <c r="AC167" s="557"/>
      <c r="AD167" s="557"/>
      <c r="AE167" s="557"/>
      <c r="AF167" s="557"/>
      <c r="AG167" s="557"/>
      <c r="AH167" s="557"/>
      <c r="AI167" s="557"/>
      <c r="AJ167" s="557"/>
      <c r="AK167" s="557"/>
    </row>
    <row r="168" spans="2:37" ht="15" customHeight="1"/>
    <row r="169" spans="2:37" ht="15" customHeight="1">
      <c r="B169" s="3" t="s">
        <v>130</v>
      </c>
    </row>
    <row r="170" spans="2:37" ht="15" customHeight="1">
      <c r="D170" s="3" t="s">
        <v>3348</v>
      </c>
    </row>
    <row r="171" spans="2:37" ht="6" customHeight="1" thickBot="1"/>
    <row r="172" spans="2:37" ht="15" customHeight="1" thickTop="1" thickBot="1">
      <c r="D172" s="558" t="str">
        <f>IF(ISERROR(VLOOKUP(CONCATENATE(I15,T15),自動入力!K1:L202,2,FALSE))=TRUE,"なし",VLOOKUP(CONCATENATE(I15,T15),自動入力!K1:L202,2,FALSE))</f>
        <v>なし</v>
      </c>
      <c r="E172" s="559"/>
      <c r="F172" s="559"/>
      <c r="G172" s="559"/>
      <c r="H172" s="560"/>
      <c r="I172" s="4" t="s">
        <v>3018</v>
      </c>
    </row>
    <row r="173" spans="2:37" ht="15" customHeight="1" thickTop="1" thickBot="1">
      <c r="D173" s="553"/>
      <c r="E173" s="554"/>
      <c r="F173" s="554"/>
      <c r="G173" s="554"/>
      <c r="H173" s="555"/>
      <c r="I173" s="4" t="s">
        <v>3019</v>
      </c>
    </row>
    <row r="174" spans="2:37" ht="10.5" customHeight="1" thickTop="1"/>
    <row r="175" spans="2:37" ht="15" customHeight="1">
      <c r="E175" s="415" t="s">
        <v>131</v>
      </c>
    </row>
    <row r="176" spans="2:37" ht="15" customHeight="1">
      <c r="E176" s="415"/>
    </row>
    <row r="177" spans="2:21" ht="15" customHeight="1">
      <c r="B177" s="3" t="s">
        <v>140</v>
      </c>
    </row>
    <row r="178" spans="2:21" ht="15" customHeight="1">
      <c r="D178" s="3" t="s">
        <v>3349</v>
      </c>
    </row>
    <row r="179" spans="2:21" ht="6" customHeight="1" thickBot="1"/>
    <row r="180" spans="2:21" ht="15" customHeight="1" thickTop="1" thickBot="1">
      <c r="D180" s="558" t="str">
        <f>IF(ISERROR(VLOOKUP(CONCATENATE(I15,T15),自動入力!P1:Q16,2,FALSE))=TRUE,"なし",VLOOKUP(CONCATENATE(I15,T15),自動入力!P1:Q16,2,FALSE))</f>
        <v>なし</v>
      </c>
      <c r="E180" s="559"/>
      <c r="F180" s="559"/>
      <c r="G180" s="559"/>
      <c r="H180" s="560"/>
      <c r="I180" s="4" t="s">
        <v>3018</v>
      </c>
    </row>
    <row r="181" spans="2:21" ht="15" customHeight="1" thickTop="1" thickBot="1">
      <c r="D181" s="553"/>
      <c r="E181" s="554"/>
      <c r="F181" s="554"/>
      <c r="G181" s="554"/>
      <c r="H181" s="555"/>
      <c r="I181" s="4" t="s">
        <v>3019</v>
      </c>
    </row>
    <row r="182" spans="2:21" ht="11.25" customHeight="1" thickTop="1"/>
    <row r="183" spans="2:21" ht="15" customHeight="1">
      <c r="E183" s="415" t="s">
        <v>129</v>
      </c>
    </row>
    <row r="184" spans="2:21" ht="15" customHeight="1"/>
    <row r="185" spans="2:21" ht="15" customHeight="1">
      <c r="B185" s="3" t="s">
        <v>3355</v>
      </c>
    </row>
    <row r="186" spans="2:21" ht="15" customHeight="1">
      <c r="D186" s="3" t="s">
        <v>132</v>
      </c>
    </row>
    <row r="187" spans="2:21" ht="15" customHeight="1">
      <c r="D187" s="3" t="s">
        <v>150</v>
      </c>
    </row>
    <row r="188" spans="2:21" ht="6" customHeight="1" thickBot="1"/>
    <row r="189" spans="2:21" ht="15" customHeight="1" thickBot="1">
      <c r="D189" s="596"/>
      <c r="E189" s="597"/>
      <c r="F189" s="597"/>
      <c r="G189" s="597"/>
      <c r="H189" s="597"/>
      <c r="I189" s="597"/>
      <c r="J189" s="597"/>
      <c r="K189" s="597"/>
      <c r="L189" s="597"/>
      <c r="M189" s="597"/>
      <c r="N189" s="597"/>
      <c r="O189" s="597"/>
      <c r="P189" s="597"/>
      <c r="Q189" s="597"/>
      <c r="R189" s="597"/>
      <c r="S189" s="597"/>
      <c r="T189" s="597"/>
      <c r="U189" s="598"/>
    </row>
    <row r="190" spans="2:21" ht="15" customHeight="1"/>
    <row r="191" spans="2:21" ht="15" customHeight="1">
      <c r="B191" s="3" t="s">
        <v>3350</v>
      </c>
    </row>
    <row r="192" spans="2:21" ht="15" customHeight="1">
      <c r="D192" s="3" t="s">
        <v>134</v>
      </c>
    </row>
    <row r="193" spans="2:38" ht="15" customHeight="1">
      <c r="D193" s="3" t="s">
        <v>135</v>
      </c>
    </row>
    <row r="194" spans="2:38" ht="6" customHeight="1" thickBot="1"/>
    <row r="195" spans="2:38" ht="15" customHeight="1" thickTop="1" thickBot="1">
      <c r="D195" s="553"/>
      <c r="E195" s="554"/>
      <c r="F195" s="554"/>
      <c r="G195" s="554"/>
      <c r="H195" s="555"/>
    </row>
    <row r="196" spans="2:38" ht="15" customHeight="1" thickTop="1"/>
    <row r="197" spans="2:38" ht="15" customHeight="1">
      <c r="B197" s="3" t="s">
        <v>141</v>
      </c>
    </row>
    <row r="198" spans="2:38" ht="15" customHeight="1">
      <c r="D198" s="3" t="s">
        <v>136</v>
      </c>
    </row>
    <row r="199" spans="2:38" ht="6" customHeight="1" thickBot="1"/>
    <row r="200" spans="2:38" ht="15" customHeight="1" thickTop="1" thickBot="1">
      <c r="D200" s="553"/>
      <c r="E200" s="554"/>
      <c r="F200" s="554"/>
      <c r="G200" s="554"/>
      <c r="H200" s="555"/>
    </row>
    <row r="201" spans="2:38" ht="15" customHeight="1" thickTop="1"/>
    <row r="202" spans="2:38" ht="15" customHeight="1">
      <c r="B202" s="3" t="s">
        <v>142</v>
      </c>
    </row>
    <row r="203" spans="2:38" ht="15" customHeight="1">
      <c r="D203" s="3" t="s">
        <v>3351</v>
      </c>
    </row>
    <row r="204" spans="2:38" ht="6" customHeight="1" thickBot="1"/>
    <row r="205" spans="2:38" ht="15" customHeight="1" thickBot="1">
      <c r="D205" s="593"/>
      <c r="E205" s="594"/>
      <c r="F205" s="594"/>
      <c r="G205" s="594"/>
      <c r="H205" s="594"/>
      <c r="I205" s="594"/>
      <c r="J205" s="594"/>
      <c r="K205" s="594"/>
      <c r="L205" s="594"/>
      <c r="M205" s="594"/>
      <c r="N205" s="594"/>
      <c r="O205" s="594"/>
      <c r="P205" s="594"/>
      <c r="Q205" s="594"/>
      <c r="R205" s="594"/>
      <c r="S205" s="594"/>
      <c r="T205" s="594"/>
      <c r="U205" s="594"/>
      <c r="V205" s="594"/>
      <c r="W205" s="594"/>
      <c r="X205" s="594"/>
      <c r="Y205" s="594"/>
      <c r="Z205" s="594"/>
      <c r="AA205" s="594"/>
      <c r="AB205" s="594"/>
      <c r="AC205" s="594"/>
      <c r="AD205" s="594"/>
      <c r="AE205" s="594"/>
      <c r="AF205" s="594"/>
      <c r="AG205" s="594"/>
      <c r="AH205" s="594"/>
      <c r="AI205" s="594"/>
      <c r="AJ205" s="594"/>
      <c r="AK205" s="595"/>
    </row>
    <row r="206" spans="2:38" ht="15" customHeight="1">
      <c r="D206" s="4"/>
      <c r="E206" s="4"/>
      <c r="F206" s="4"/>
      <c r="G206" s="4"/>
      <c r="H206" s="4"/>
      <c r="I206" s="4"/>
      <c r="J206" s="147"/>
      <c r="K206" s="147"/>
      <c r="L206" s="147"/>
      <c r="M206" s="147"/>
      <c r="N206" s="147"/>
      <c r="O206" s="147"/>
      <c r="P206" s="147"/>
      <c r="Q206" s="147"/>
      <c r="R206" s="147"/>
      <c r="S206" s="147"/>
      <c r="T206" s="147"/>
      <c r="U206" s="147"/>
      <c r="V206" s="147"/>
      <c r="W206" s="147"/>
      <c r="X206" s="147"/>
      <c r="Y206" s="147"/>
      <c r="Z206" s="147"/>
      <c r="AA206" s="147"/>
      <c r="AB206" s="147"/>
      <c r="AC206" s="147"/>
      <c r="AD206" s="147"/>
      <c r="AE206" s="147"/>
      <c r="AF206" s="147"/>
      <c r="AG206" s="147"/>
      <c r="AH206" s="147"/>
      <c r="AI206" s="147"/>
      <c r="AJ206" s="147"/>
      <c r="AK206" s="147"/>
      <c r="AL206" s="147"/>
    </row>
    <row r="207" spans="2:38" ht="15" customHeight="1">
      <c r="B207" s="3" t="s">
        <v>143</v>
      </c>
    </row>
    <row r="208" spans="2:38" ht="15" customHeight="1">
      <c r="D208" s="3" t="s">
        <v>151</v>
      </c>
    </row>
    <row r="209" spans="2:37" ht="9.75" customHeight="1" thickBot="1"/>
    <row r="210" spans="2:37" ht="15" customHeight="1" thickTop="1" thickBot="1">
      <c r="D210" s="553"/>
      <c r="E210" s="554"/>
      <c r="F210" s="554"/>
      <c r="G210" s="554"/>
      <c r="H210" s="555"/>
    </row>
    <row r="211" spans="2:37" ht="12.75" customHeight="1" thickTop="1"/>
    <row r="212" spans="2:37" ht="15" customHeight="1">
      <c r="C212" s="667" t="s">
        <v>152</v>
      </c>
      <c r="D212" s="706"/>
      <c r="E212" s="706"/>
      <c r="F212" s="706"/>
      <c r="G212" s="706"/>
      <c r="H212" s="706"/>
      <c r="I212" s="706"/>
      <c r="J212" s="706"/>
      <c r="K212" s="706"/>
      <c r="L212" s="706"/>
      <c r="M212" s="706"/>
      <c r="N212" s="706"/>
      <c r="O212" s="706"/>
      <c r="P212" s="706"/>
      <c r="Q212" s="706"/>
      <c r="R212" s="706"/>
      <c r="S212" s="706"/>
      <c r="T212" s="706"/>
      <c r="U212" s="706"/>
      <c r="V212" s="706"/>
      <c r="W212" s="706"/>
      <c r="X212" s="706"/>
      <c r="Y212" s="706"/>
      <c r="Z212" s="706"/>
      <c r="AA212" s="706"/>
      <c r="AB212" s="706"/>
      <c r="AC212" s="706"/>
      <c r="AD212" s="706"/>
      <c r="AE212" s="706"/>
      <c r="AF212" s="706"/>
      <c r="AG212" s="706"/>
      <c r="AH212" s="706"/>
      <c r="AI212" s="706"/>
      <c r="AJ212" s="706"/>
      <c r="AK212" s="706"/>
    </row>
    <row r="213" spans="2:37" ht="15" customHeight="1">
      <c r="C213" s="667" t="s">
        <v>153</v>
      </c>
      <c r="D213" s="706"/>
      <c r="E213" s="706"/>
      <c r="F213" s="706"/>
      <c r="G213" s="706"/>
      <c r="H213" s="706"/>
      <c r="I213" s="706"/>
      <c r="J213" s="706"/>
      <c r="K213" s="706"/>
      <c r="L213" s="706"/>
      <c r="M213" s="706"/>
      <c r="N213" s="706"/>
      <c r="O213" s="706"/>
      <c r="P213" s="706"/>
      <c r="Q213" s="706"/>
      <c r="R213" s="706"/>
      <c r="S213" s="706"/>
      <c r="T213" s="706"/>
      <c r="U213" s="706"/>
      <c r="V213" s="706"/>
      <c r="W213" s="706"/>
      <c r="X213" s="706"/>
      <c r="Y213" s="706"/>
      <c r="Z213" s="706"/>
      <c r="AA213" s="706"/>
      <c r="AB213" s="706"/>
      <c r="AC213" s="706"/>
      <c r="AD213" s="706"/>
      <c r="AE213" s="706"/>
      <c r="AF213" s="706"/>
      <c r="AG213" s="706"/>
      <c r="AH213" s="706"/>
      <c r="AI213" s="706"/>
      <c r="AJ213" s="706"/>
      <c r="AK213" s="706"/>
    </row>
    <row r="214" spans="2:37" ht="15" customHeight="1">
      <c r="C214" s="415" t="s">
        <v>154</v>
      </c>
    </row>
    <row r="215" spans="2:37" ht="15" customHeight="1">
      <c r="C215" s="415"/>
    </row>
    <row r="216" spans="2:37" ht="15" customHeight="1">
      <c r="B216" s="3" t="s">
        <v>3055</v>
      </c>
    </row>
    <row r="217" spans="2:37" ht="15" customHeight="1"/>
    <row r="218" spans="2:37" ht="15" customHeight="1">
      <c r="B218" s="3" t="s">
        <v>3056</v>
      </c>
    </row>
    <row r="219" spans="2:37" s="4" customFormat="1" ht="15" customHeight="1">
      <c r="D219" s="5" t="s">
        <v>3093</v>
      </c>
    </row>
    <row r="220" spans="2:37" ht="6" customHeight="1" thickBot="1"/>
    <row r="221" spans="2:37" ht="15" customHeight="1" thickTop="1" thickBot="1">
      <c r="D221" s="553"/>
      <c r="E221" s="554"/>
      <c r="F221" s="554"/>
      <c r="G221" s="554"/>
      <c r="H221" s="555"/>
    </row>
    <row r="222" spans="2:37" s="487" customFormat="1" ht="15" customHeight="1" thickTop="1"/>
    <row r="223" spans="2:37" s="487" customFormat="1" ht="15" customHeight="1">
      <c r="B223" s="487" t="s">
        <v>3386</v>
      </c>
    </row>
    <row r="224" spans="2:37" s="4" customFormat="1" ht="15" customHeight="1">
      <c r="D224" s="5" t="s">
        <v>3423</v>
      </c>
    </row>
    <row r="225" spans="2:38" s="487" customFormat="1" ht="6" customHeight="1" thickBot="1"/>
    <row r="226" spans="2:38" s="487" customFormat="1" ht="15" customHeight="1" thickTop="1" thickBot="1">
      <c r="D226" s="525" t="s">
        <v>116</v>
      </c>
      <c r="E226" s="525"/>
      <c r="F226" s="525"/>
      <c r="G226" s="525"/>
      <c r="H226" s="708"/>
      <c r="I226" s="709"/>
      <c r="J226" s="709"/>
      <c r="K226" s="709"/>
      <c r="L226" s="710"/>
    </row>
    <row r="227" spans="2:38" s="524" customFormat="1" ht="15" customHeight="1" thickBot="1">
      <c r="D227" s="538" t="s">
        <v>3424</v>
      </c>
      <c r="E227" s="539"/>
      <c r="F227" s="539"/>
      <c r="G227" s="539"/>
      <c r="H227" s="540" t="s">
        <v>3425</v>
      </c>
      <c r="I227" s="541"/>
      <c r="J227" s="541"/>
      <c r="K227" s="541"/>
      <c r="L227" s="541"/>
      <c r="M227" s="541"/>
      <c r="N227" s="542"/>
      <c r="O227" s="541" t="s">
        <v>3426</v>
      </c>
      <c r="P227" s="541"/>
      <c r="Q227" s="541"/>
      <c r="R227" s="541"/>
      <c r="S227" s="541"/>
      <c r="T227" s="541"/>
      <c r="U227" s="689"/>
      <c r="V227" s="524" t="s">
        <v>3427</v>
      </c>
    </row>
    <row r="228" spans="2:38" s="524" customFormat="1" ht="15" customHeight="1" thickTop="1">
      <c r="D228" s="684" t="s">
        <v>3422</v>
      </c>
      <c r="E228" s="685"/>
      <c r="F228" s="685"/>
      <c r="G228" s="686"/>
      <c r="H228" s="656"/>
      <c r="I228" s="657"/>
      <c r="J228" s="657"/>
      <c r="K228" s="657"/>
      <c r="L228" s="657"/>
      <c r="M228" s="657"/>
      <c r="N228" s="660"/>
      <c r="O228" s="656"/>
      <c r="P228" s="657"/>
      <c r="Q228" s="657"/>
      <c r="R228" s="657"/>
      <c r="S228" s="657"/>
      <c r="T228" s="657"/>
      <c r="U228" s="660"/>
      <c r="W228" s="487" t="s">
        <v>3428</v>
      </c>
    </row>
    <row r="229" spans="2:38" s="524" customFormat="1" ht="15" customHeight="1">
      <c r="D229" s="529" t="s">
        <v>109</v>
      </c>
      <c r="E229" s="530"/>
      <c r="F229" s="530"/>
      <c r="G229" s="531"/>
      <c r="H229" s="535"/>
      <c r="I229" s="536"/>
      <c r="J229" s="536"/>
      <c r="K229" s="536"/>
      <c r="L229" s="536"/>
      <c r="M229" s="536"/>
      <c r="N229" s="537"/>
      <c r="O229" s="535"/>
      <c r="P229" s="536"/>
      <c r="Q229" s="536"/>
      <c r="R229" s="536"/>
      <c r="S229" s="536"/>
      <c r="T229" s="536"/>
      <c r="U229" s="537"/>
      <c r="W229" s="524" t="s">
        <v>3429</v>
      </c>
    </row>
    <row r="230" spans="2:38" s="524" customFormat="1" ht="15" customHeight="1">
      <c r="D230" s="529" t="s">
        <v>3234</v>
      </c>
      <c r="E230" s="530"/>
      <c r="F230" s="530"/>
      <c r="G230" s="531"/>
      <c r="H230" s="535"/>
      <c r="I230" s="536"/>
      <c r="J230" s="536"/>
      <c r="K230" s="536"/>
      <c r="L230" s="536"/>
      <c r="M230" s="536"/>
      <c r="N230" s="537"/>
      <c r="O230" s="535"/>
      <c r="P230" s="536"/>
      <c r="Q230" s="536"/>
      <c r="R230" s="536"/>
      <c r="S230" s="536"/>
      <c r="T230" s="536"/>
      <c r="U230" s="537"/>
    </row>
    <row r="231" spans="2:38" ht="15" customHeight="1" thickBot="1">
      <c r="D231" s="532" t="s">
        <v>108</v>
      </c>
      <c r="E231" s="533"/>
      <c r="F231" s="533"/>
      <c r="G231" s="534"/>
      <c r="H231" s="526"/>
      <c r="I231" s="527"/>
      <c r="J231" s="527"/>
      <c r="K231" s="527"/>
      <c r="L231" s="527"/>
      <c r="M231" s="527"/>
      <c r="N231" s="528"/>
      <c r="O231" s="526"/>
      <c r="P231" s="527"/>
      <c r="Q231" s="527"/>
      <c r="R231" s="527"/>
      <c r="S231" s="527"/>
      <c r="T231" s="527"/>
      <c r="U231" s="528"/>
    </row>
    <row r="232" spans="2:38" ht="15" customHeight="1"/>
    <row r="233" spans="2:38" ht="15" customHeight="1"/>
    <row r="234" spans="2:38" ht="15" customHeight="1"/>
    <row r="235" spans="2:38" ht="23.25" customHeight="1"/>
    <row r="236" spans="2:38" ht="15" customHeight="1" thickBot="1">
      <c r="B236" s="416"/>
    </row>
    <row r="237" spans="2:38" ht="15" customHeight="1" thickTop="1" thickBot="1">
      <c r="C237" s="707" t="s">
        <v>206</v>
      </c>
      <c r="D237" s="707"/>
      <c r="E237" s="707"/>
      <c r="F237" s="707"/>
      <c r="G237" s="707"/>
      <c r="H237" s="707"/>
      <c r="I237" s="707"/>
      <c r="J237" s="707"/>
      <c r="K237" s="707"/>
      <c r="L237" s="707"/>
      <c r="M237" s="3" t="s">
        <v>155</v>
      </c>
      <c r="N237" s="553" t="s">
        <v>3382</v>
      </c>
      <c r="O237" s="554"/>
      <c r="P237" s="554"/>
      <c r="Q237" s="554"/>
      <c r="R237" s="554"/>
      <c r="S237" s="554"/>
      <c r="T237" s="554"/>
      <c r="U237" s="555"/>
    </row>
    <row r="238" spans="2:38" ht="15" customHeight="1" thickTop="1">
      <c r="Q238" s="397"/>
      <c r="R238" s="397"/>
      <c r="S238" s="397"/>
      <c r="T238" s="397"/>
      <c r="U238" s="397"/>
      <c r="V238" s="397"/>
      <c r="W238" s="397"/>
      <c r="X238" s="397"/>
    </row>
    <row r="239" spans="2:38" ht="27" customHeight="1" thickBot="1">
      <c r="B239" s="701" t="s">
        <v>156</v>
      </c>
      <c r="C239" s="701"/>
      <c r="D239" s="701"/>
      <c r="E239" s="701"/>
      <c r="F239" s="701"/>
      <c r="G239" s="701"/>
      <c r="H239" s="701"/>
      <c r="I239" s="701"/>
      <c r="J239" s="701"/>
      <c r="K239" s="701"/>
      <c r="L239" s="701"/>
      <c r="M239" s="701"/>
      <c r="N239" s="701"/>
      <c r="Q239" s="702" t="e">
        <f ca="1">'計算シート（全体）'!L115</f>
        <v>#N/A</v>
      </c>
      <c r="R239" s="702"/>
      <c r="S239" s="702"/>
      <c r="T239" s="702"/>
      <c r="U239" s="702"/>
      <c r="V239" s="702"/>
      <c r="W239" s="702"/>
      <c r="X239" s="702"/>
      <c r="Y239" s="397"/>
      <c r="Z239" s="397"/>
      <c r="AA239" s="397"/>
      <c r="AB239" s="417"/>
      <c r="AC239" s="417"/>
      <c r="AD239" s="417"/>
      <c r="AE239" s="417"/>
      <c r="AF239" s="417"/>
      <c r="AG239" s="417"/>
      <c r="AH239" s="417"/>
      <c r="AI239" s="417"/>
      <c r="AJ239" s="417"/>
      <c r="AK239" s="417"/>
      <c r="AL239" s="397"/>
    </row>
    <row r="240" spans="2:38" ht="9.9499999999999993" customHeight="1" thickTop="1">
      <c r="B240" s="418"/>
      <c r="C240" s="418"/>
      <c r="D240" s="418"/>
      <c r="E240" s="418"/>
      <c r="F240" s="418"/>
      <c r="G240" s="418"/>
      <c r="H240" s="418"/>
      <c r="I240" s="418"/>
      <c r="J240" s="418"/>
      <c r="K240" s="418"/>
      <c r="L240" s="418"/>
      <c r="M240" s="418"/>
      <c r="N240" s="418"/>
      <c r="AA240" s="419"/>
      <c r="AB240" s="419"/>
      <c r="AC240" s="419"/>
      <c r="AD240" s="419"/>
      <c r="AE240" s="419"/>
      <c r="AF240" s="419"/>
      <c r="AG240" s="419"/>
      <c r="AH240" s="419"/>
      <c r="AI240" s="419"/>
      <c r="AJ240" s="419"/>
      <c r="AK240" s="419"/>
    </row>
    <row r="241" spans="2:50" ht="27" customHeight="1" thickBot="1">
      <c r="B241" s="420" t="s">
        <v>207</v>
      </c>
      <c r="C241" s="420"/>
      <c r="D241" s="486"/>
      <c r="E241" s="420"/>
      <c r="F241" s="420"/>
      <c r="G241" s="420"/>
      <c r="H241" s="420"/>
      <c r="I241" s="420"/>
      <c r="J241" s="420"/>
      <c r="K241" s="420"/>
      <c r="L241" s="420"/>
      <c r="M241" s="420"/>
      <c r="N241" s="420"/>
      <c r="O241" s="420"/>
      <c r="P241" s="420"/>
      <c r="Q241" s="703" t="e">
        <f ca="1">'計算シート（全体）'!U109</f>
        <v>#N/A</v>
      </c>
      <c r="R241" s="703"/>
      <c r="S241" s="703"/>
      <c r="T241" s="703"/>
      <c r="U241" s="703"/>
      <c r="V241" s="703"/>
      <c r="W241" s="703"/>
      <c r="X241" s="703"/>
      <c r="Y241" s="421"/>
      <c r="Z241" s="421"/>
      <c r="AA241" s="421"/>
      <c r="AB241" s="397"/>
      <c r="AC241" s="397"/>
    </row>
    <row r="242" spans="2:50" ht="27" customHeight="1" thickTop="1" thickBot="1">
      <c r="B242" s="701" t="s">
        <v>208</v>
      </c>
      <c r="C242" s="701"/>
      <c r="D242" s="701"/>
      <c r="E242" s="701"/>
      <c r="F242" s="701"/>
      <c r="G242" s="701"/>
      <c r="H242" s="701"/>
      <c r="I242" s="701"/>
      <c r="J242" s="701"/>
      <c r="K242" s="701"/>
      <c r="L242" s="701"/>
      <c r="M242" s="701"/>
      <c r="N242" s="701"/>
      <c r="O242" s="420"/>
      <c r="P242" s="420"/>
      <c r="Q242" s="704" t="e">
        <f ca="1">'計算シート（全体）'!U110</f>
        <v>#N/A</v>
      </c>
      <c r="R242" s="704"/>
      <c r="S242" s="704"/>
      <c r="T242" s="704"/>
      <c r="U242" s="704"/>
      <c r="V242" s="704"/>
      <c r="W242" s="704"/>
      <c r="X242" s="704"/>
      <c r="Y242" s="417"/>
      <c r="Z242" s="417"/>
      <c r="AA242" s="417"/>
    </row>
    <row r="243" spans="2:50" ht="9.9499999999999993" customHeight="1" thickTop="1">
      <c r="B243" s="418"/>
      <c r="C243" s="418"/>
      <c r="D243" s="418"/>
      <c r="E243" s="418"/>
      <c r="F243" s="418"/>
      <c r="G243" s="418"/>
      <c r="H243" s="418"/>
      <c r="I243" s="418"/>
      <c r="J243" s="418"/>
      <c r="K243" s="418"/>
      <c r="L243" s="418"/>
      <c r="M243" s="418"/>
      <c r="N243" s="418"/>
      <c r="Q243" s="422"/>
      <c r="R243" s="422"/>
      <c r="S243" s="422"/>
      <c r="T243" s="422"/>
      <c r="U243" s="422"/>
      <c r="V243" s="422"/>
      <c r="W243" s="422"/>
      <c r="X243" s="422"/>
      <c r="AA243" s="418"/>
      <c r="AB243" s="418"/>
      <c r="AC243" s="418"/>
      <c r="AD243" s="418"/>
      <c r="AE243" s="418"/>
      <c r="AF243" s="418"/>
      <c r="AG243" s="418"/>
      <c r="AH243" s="418"/>
      <c r="AI243" s="418"/>
      <c r="AJ243" s="418"/>
      <c r="AK243" s="418"/>
    </row>
    <row r="244" spans="2:50" ht="9.9499999999999993" customHeight="1" thickBot="1">
      <c r="B244" s="418"/>
      <c r="C244" s="418"/>
      <c r="D244" s="418"/>
      <c r="E244" s="418"/>
      <c r="F244" s="418"/>
      <c r="G244" s="418"/>
      <c r="H244" s="418"/>
      <c r="I244" s="418"/>
      <c r="J244" s="418"/>
      <c r="K244" s="418"/>
      <c r="L244" s="418"/>
      <c r="M244" s="418"/>
      <c r="N244" s="418"/>
      <c r="Q244" s="702" t="e">
        <f ca="1">'計算シート（全体）'!L116</f>
        <v>#N/A</v>
      </c>
      <c r="R244" s="702"/>
      <c r="S244" s="702"/>
      <c r="T244" s="702"/>
      <c r="U244" s="702"/>
      <c r="V244" s="702"/>
      <c r="W244" s="702"/>
      <c r="X244" s="702"/>
      <c r="Z244" s="705" t="s">
        <v>3143</v>
      </c>
      <c r="AA244" s="705"/>
      <c r="AB244" s="705"/>
      <c r="AC244" s="705"/>
      <c r="AD244" s="705"/>
      <c r="AE244" s="705"/>
      <c r="AF244" s="705"/>
      <c r="AG244" s="705"/>
      <c r="AH244" s="705"/>
      <c r="AI244" s="705"/>
      <c r="AJ244" s="705"/>
      <c r="AK244" s="705"/>
    </row>
    <row r="245" spans="2:50" ht="27" customHeight="1" thickTop="1" thickBot="1">
      <c r="B245" s="701" t="s">
        <v>209</v>
      </c>
      <c r="C245" s="701"/>
      <c r="D245" s="701"/>
      <c r="E245" s="701"/>
      <c r="F245" s="701"/>
      <c r="G245" s="701"/>
      <c r="H245" s="701"/>
      <c r="I245" s="701"/>
      <c r="J245" s="701"/>
      <c r="K245" s="701"/>
      <c r="L245" s="701"/>
      <c r="M245" s="701"/>
      <c r="N245" s="701"/>
      <c r="O245" s="420"/>
      <c r="P245" s="420"/>
      <c r="Q245" s="702"/>
      <c r="R245" s="702"/>
      <c r="S245" s="702"/>
      <c r="T245" s="702"/>
      <c r="U245" s="702"/>
      <c r="V245" s="702"/>
      <c r="W245" s="702"/>
      <c r="X245" s="702"/>
      <c r="Y245" s="417"/>
      <c r="Z245" s="705"/>
      <c r="AA245" s="705"/>
      <c r="AB245" s="705"/>
      <c r="AC245" s="705"/>
      <c r="AD245" s="705"/>
      <c r="AE245" s="705"/>
      <c r="AF245" s="705"/>
      <c r="AG245" s="705"/>
      <c r="AH245" s="705"/>
      <c r="AI245" s="705"/>
      <c r="AJ245" s="705"/>
      <c r="AK245" s="705"/>
      <c r="AM245" s="700"/>
      <c r="AN245" s="700"/>
      <c r="AO245" s="700"/>
      <c r="AP245" s="700"/>
      <c r="AQ245" s="700"/>
      <c r="AR245" s="700"/>
      <c r="AS245" s="700"/>
      <c r="AT245" s="700"/>
      <c r="AU245" s="700"/>
      <c r="AV245" s="700"/>
      <c r="AW245" s="700"/>
      <c r="AX245" s="700"/>
    </row>
    <row r="246" spans="2:50" ht="15" customHeight="1" thickTop="1">
      <c r="Z246" s="705"/>
      <c r="AA246" s="705"/>
      <c r="AB246" s="705"/>
      <c r="AC246" s="705"/>
      <c r="AD246" s="705"/>
      <c r="AE246" s="705"/>
      <c r="AF246" s="705"/>
      <c r="AG246" s="705"/>
      <c r="AH246" s="705"/>
      <c r="AI246" s="705"/>
      <c r="AJ246" s="705"/>
      <c r="AK246" s="705"/>
      <c r="AM246" s="700"/>
      <c r="AN246" s="700"/>
      <c r="AO246" s="700"/>
      <c r="AP246" s="700"/>
      <c r="AQ246" s="700"/>
      <c r="AR246" s="700"/>
      <c r="AS246" s="700"/>
      <c r="AT246" s="700"/>
      <c r="AU246" s="700"/>
      <c r="AV246" s="700"/>
      <c r="AW246" s="700"/>
      <c r="AX246" s="700"/>
    </row>
    <row r="247" spans="2:50" ht="15" customHeight="1"/>
    <row r="248" spans="2:50" ht="15" customHeight="1"/>
    <row r="249" spans="2:50" ht="15" customHeight="1"/>
    <row r="250" spans="2:50" ht="15" customHeight="1"/>
    <row r="251" spans="2:50" ht="15" customHeight="1"/>
    <row r="252" spans="2:50" ht="15" customHeight="1"/>
    <row r="253" spans="2:50" ht="15" customHeight="1">
      <c r="B253" s="416"/>
    </row>
    <row r="254" spans="2:50" ht="15" customHeight="1"/>
    <row r="255" spans="2:50" ht="15" customHeight="1"/>
    <row r="256" spans="2:50"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sheetData>
  <sheetProtection algorithmName="SHA-512" hashValue="UAkEWzRnybZzYTAar/Qv1TO3aHwKJQlT5ezyV1YyECfl5IdZsDQXrIr0Sq1L8Wox8qZKdPW4/RvFfaxZL4OJAQ==" saltValue="88BMnIF7GCsqxzwKj8Aafg==" spinCount="100000" sheet="1" selectLockedCells="1"/>
  <mergeCells count="146">
    <mergeCell ref="D229:G229"/>
    <mergeCell ref="H229:N229"/>
    <mergeCell ref="H35:N35"/>
    <mergeCell ref="H36:N36"/>
    <mergeCell ref="O229:U229"/>
    <mergeCell ref="O230:U230"/>
    <mergeCell ref="O35:U35"/>
    <mergeCell ref="V34:AB34"/>
    <mergeCell ref="AM245:AX246"/>
    <mergeCell ref="B242:N242"/>
    <mergeCell ref="Q239:X239"/>
    <mergeCell ref="Q241:X241"/>
    <mergeCell ref="Q242:X242"/>
    <mergeCell ref="B245:N245"/>
    <mergeCell ref="Z244:AK246"/>
    <mergeCell ref="Q244:X245"/>
    <mergeCell ref="D210:H210"/>
    <mergeCell ref="N237:U237"/>
    <mergeCell ref="C213:AK213"/>
    <mergeCell ref="C212:AK212"/>
    <mergeCell ref="C237:L237"/>
    <mergeCell ref="D221:H221"/>
    <mergeCell ref="B239:N239"/>
    <mergeCell ref="H226:L226"/>
    <mergeCell ref="D228:G228"/>
    <mergeCell ref="H228:N228"/>
    <mergeCell ref="V32:AI32"/>
    <mergeCell ref="V33:AB33"/>
    <mergeCell ref="O227:U227"/>
    <mergeCell ref="O228:U228"/>
    <mergeCell ref="H33:N33"/>
    <mergeCell ref="O33:U33"/>
    <mergeCell ref="AC34:AI34"/>
    <mergeCell ref="V35:AB35"/>
    <mergeCell ref="AC35:AI35"/>
    <mergeCell ref="V36:AB36"/>
    <mergeCell ref="V64:Z64"/>
    <mergeCell ref="AC36:AI36"/>
    <mergeCell ref="AC38:AI38"/>
    <mergeCell ref="V39:AB39"/>
    <mergeCell ref="AC39:AI39"/>
    <mergeCell ref="D45:AK49"/>
    <mergeCell ref="O38:U38"/>
    <mergeCell ref="O36:U36"/>
    <mergeCell ref="AC37:AI37"/>
    <mergeCell ref="D34:G34"/>
    <mergeCell ref="D35:G35"/>
    <mergeCell ref="D36:G36"/>
    <mergeCell ref="D37:G37"/>
    <mergeCell ref="H34:N34"/>
    <mergeCell ref="D103:H103"/>
    <mergeCell ref="H37:N37"/>
    <mergeCell ref="O34:U34"/>
    <mergeCell ref="T40:AI40"/>
    <mergeCell ref="S156:W156"/>
    <mergeCell ref="O39:U39"/>
    <mergeCell ref="Q61:U63"/>
    <mergeCell ref="D131:AK132"/>
    <mergeCell ref="Q65:U65"/>
    <mergeCell ref="L60:Z60"/>
    <mergeCell ref="D125:AK126"/>
    <mergeCell ref="D128:H128"/>
    <mergeCell ref="D145:AK146"/>
    <mergeCell ref="L61:P63"/>
    <mergeCell ref="D155:R155"/>
    <mergeCell ref="P87:T87"/>
    <mergeCell ref="D140:H140"/>
    <mergeCell ref="D148:H148"/>
    <mergeCell ref="D94:H94"/>
    <mergeCell ref="D137:AK138"/>
    <mergeCell ref="V76:Z76"/>
    <mergeCell ref="P76:U76"/>
    <mergeCell ref="C6:AA6"/>
    <mergeCell ref="C8:AA8"/>
    <mergeCell ref="AD6:AJ6"/>
    <mergeCell ref="AD8:AJ8"/>
    <mergeCell ref="D21:H21"/>
    <mergeCell ref="H32:U32"/>
    <mergeCell ref="D26:H26"/>
    <mergeCell ref="I15:M15"/>
    <mergeCell ref="T15:Z15"/>
    <mergeCell ref="I17:M17"/>
    <mergeCell ref="L26:P26"/>
    <mergeCell ref="D25:H25"/>
    <mergeCell ref="L25:P25"/>
    <mergeCell ref="D32:G33"/>
    <mergeCell ref="T25:AI25"/>
    <mergeCell ref="T26:X26"/>
    <mergeCell ref="AC33:AI33"/>
    <mergeCell ref="D205:AK205"/>
    <mergeCell ref="D189:U189"/>
    <mergeCell ref="O37:U37"/>
    <mergeCell ref="K94:O94"/>
    <mergeCell ref="P94:T94"/>
    <mergeCell ref="V94:Z94"/>
    <mergeCell ref="D134:H134"/>
    <mergeCell ref="Q64:U64"/>
    <mergeCell ref="D70:H70"/>
    <mergeCell ref="D60:K63"/>
    <mergeCell ref="I76:M76"/>
    <mergeCell ref="D76:H76"/>
    <mergeCell ref="D38:G38"/>
    <mergeCell ref="D39:G39"/>
    <mergeCell ref="H39:N39"/>
    <mergeCell ref="D81:H81"/>
    <mergeCell ref="D87:H87"/>
    <mergeCell ref="K87:O87"/>
    <mergeCell ref="D51:H51"/>
    <mergeCell ref="V37:AB37"/>
    <mergeCell ref="S155:W155"/>
    <mergeCell ref="F114:AL117"/>
    <mergeCell ref="F118:AL119"/>
    <mergeCell ref="F120:AL121"/>
    <mergeCell ref="D108:H108"/>
    <mergeCell ref="D109:H109"/>
    <mergeCell ref="H38:N38"/>
    <mergeCell ref="V38:AB38"/>
    <mergeCell ref="V65:Z65"/>
    <mergeCell ref="AA64:AE65"/>
    <mergeCell ref="V62:Z63"/>
    <mergeCell ref="AA60:AE63"/>
    <mergeCell ref="V61:Z61"/>
    <mergeCell ref="O231:U231"/>
    <mergeCell ref="D230:G230"/>
    <mergeCell ref="D231:G231"/>
    <mergeCell ref="H230:N230"/>
    <mergeCell ref="H231:N231"/>
    <mergeCell ref="D227:G227"/>
    <mergeCell ref="H227:N227"/>
    <mergeCell ref="D64:K65"/>
    <mergeCell ref="L64:P65"/>
    <mergeCell ref="D195:H195"/>
    <mergeCell ref="D200:H200"/>
    <mergeCell ref="D160:H160"/>
    <mergeCell ref="D156:R156"/>
    <mergeCell ref="E167:AK167"/>
    <mergeCell ref="D165:H165"/>
    <mergeCell ref="D172:H172"/>
    <mergeCell ref="D181:H181"/>
    <mergeCell ref="D180:H180"/>
    <mergeCell ref="D173:H173"/>
    <mergeCell ref="J109:AL110"/>
    <mergeCell ref="E112:AL113"/>
    <mergeCell ref="D99:AK101"/>
    <mergeCell ref="Q134:U134"/>
    <mergeCell ref="K134:P134"/>
  </mergeCells>
  <phoneticPr fontId="6"/>
  <conditionalFormatting sqref="T25:AI25">
    <cfRule type="expression" dxfId="15" priority="5" stopIfTrue="1">
      <formula>T25&lt;&gt;""</formula>
    </cfRule>
  </conditionalFormatting>
  <conditionalFormatting sqref="T40:AI40 V44:AK44">
    <cfRule type="expression" dxfId="14" priority="4" stopIfTrue="1">
      <formula>T40&lt;&gt;""</formula>
    </cfRule>
  </conditionalFormatting>
  <dataValidations count="13">
    <dataValidation type="whole" operator="greaterThanOrEqual" allowBlank="1" showInputMessage="1" showErrorMessage="1" sqref="T26 D109 V34:V39 L26 D26 V76 AC34:AC39 O34:O39 H34:H39 H228:H231 O228:O231" xr:uid="{00000000-0002-0000-0000-000000000000}">
      <formula1>0</formula1>
    </dataValidation>
    <dataValidation type="list" allowBlank="1" showInputMessage="1" showErrorMessage="1" sqref="D21:H21 D103:H103 V64 Q64 S155:W156 D210:H210 D108:H108 D200:H200 D195:H195 I76:M76 D160:H160 D148:H148 D140:H140 D134:H134 D94:H94 D87:H87 D81:H81 D128:H128 D221:H221 H226:L226" xr:uid="{00000000-0002-0000-0000-000001000000}">
      <formula1>Ｂ有無</formula1>
    </dataValidation>
    <dataValidation type="list" allowBlank="1" showInputMessage="1" showErrorMessage="1" sqref="V94:Z94 P87:T87" xr:uid="{00000000-0002-0000-0000-000002000000}">
      <formula1>標準_都市部</formula1>
    </dataValidation>
    <dataValidation type="list" allowBlank="1" showInputMessage="1" showErrorMessage="1" sqref="P94:T94" xr:uid="{00000000-0002-0000-0000-000003000000}">
      <formula1>地域区分_賃借料加算</formula1>
    </dataValidation>
    <dataValidation type="list" allowBlank="1" showInputMessage="1" showErrorMessage="1" sqref="D189" xr:uid="{00000000-0002-0000-0000-000004000000}">
      <formula1>高齢者者等の年間総雇用時間数</formula1>
    </dataValidation>
    <dataValidation operator="greaterThanOrEqual" allowBlank="1" showInputMessage="1" showErrorMessage="1" sqref="D70:H70" xr:uid="{00000000-0002-0000-0000-000005000000}"/>
    <dataValidation type="list" allowBlank="1" showInputMessage="1" showErrorMessage="1" sqref="D64" xr:uid="{00000000-0002-0000-0000-000006000000}">
      <formula1>Ｃ処遇改善</formula1>
    </dataValidation>
    <dataValidation type="list" allowBlank="1" showInputMessage="1" showErrorMessage="1" sqref="N237:U237" xr:uid="{00000000-0002-0000-0000-000007000000}">
      <formula1>質改善</formula1>
    </dataValidation>
    <dataValidation type="list" allowBlank="1" showInputMessage="1" showErrorMessage="1" sqref="T15" xr:uid="{00000000-0002-0000-0000-000008000000}">
      <formula1>INDIRECT($I$15)</formula1>
    </dataValidation>
    <dataValidation type="list" allowBlank="1" showInputMessage="1" showErrorMessage="1" sqref="I15:M15" xr:uid="{00000000-0002-0000-0000-000009000000}">
      <formula1>都道府県</formula1>
    </dataValidation>
    <dataValidation type="list" allowBlank="1" showInputMessage="1" showErrorMessage="1" sqref="D173:H173 D181:H181" xr:uid="{00000000-0002-0000-0000-00000A000000}">
      <formula1>有無2</formula1>
    </dataValidation>
    <dataValidation type="list" allowBlank="1" showInputMessage="1" showErrorMessage="1" sqref="Q134:U134" xr:uid="{00000000-0002-0000-0000-00000B000000}">
      <formula1>土曜日閉所</formula1>
    </dataValidation>
    <dataValidation type="list" allowBlank="1" showInputMessage="1" showErrorMessage="1" sqref="D205" xr:uid="{00000000-0002-0000-0000-00000C000000}">
      <formula1>栄養管理加算</formula1>
    </dataValidation>
  </dataValidations>
  <pageMargins left="0.51181102362204722" right="0.51181102362204722" top="0.39370078740157483" bottom="0.25" header="0.31496062992125984" footer="0.16"/>
  <pageSetup paperSize="9" scale="83" orientation="portrait" r:id="rId1"/>
  <rowBreaks count="5" manualBreakCount="5">
    <brk id="70" max="16383" man="1"/>
    <brk id="141" max="37" man="1"/>
    <brk id="190" max="37" man="1"/>
    <brk id="232" max="37" man="1"/>
    <brk id="246" max="3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pageSetUpPr fitToPage="1"/>
  </sheetPr>
  <dimension ref="A1:U158"/>
  <sheetViews>
    <sheetView view="pageBreakPreview" zoomScale="85" zoomScaleNormal="55" zoomScaleSheetLayoutView="85" workbookViewId="0">
      <selection activeCell="M10" sqref="M10"/>
    </sheetView>
  </sheetViews>
  <sheetFormatPr defaultColWidth="9" defaultRowHeight="13.5"/>
  <cols>
    <col min="1" max="1" width="9" style="154" customWidth="1"/>
    <col min="2" max="2" width="9" style="148" customWidth="1"/>
    <col min="3" max="3" width="11.375" style="148" customWidth="1"/>
    <col min="4" max="4" width="41.25" style="148" customWidth="1"/>
    <col min="5" max="6" width="13.625" style="148" customWidth="1"/>
    <col min="7" max="8" width="19" style="148" customWidth="1"/>
    <col min="9" max="16" width="18.625" style="148" customWidth="1"/>
    <col min="17" max="17" width="18.625" style="152" customWidth="1"/>
    <col min="18" max="20" width="18.625" style="148" customWidth="1"/>
    <col min="21" max="21" width="27.625" style="148" customWidth="1"/>
    <col min="22" max="23" width="18.625" style="148" customWidth="1"/>
    <col min="24" max="24" width="69.25" style="148" bestFit="1" customWidth="1"/>
    <col min="25" max="16384" width="9" style="148"/>
  </cols>
  <sheetData>
    <row r="1" spans="1:9" ht="15" thickTop="1" thickBot="1">
      <c r="A1" s="148"/>
      <c r="C1" s="285" t="s">
        <v>3298</v>
      </c>
      <c r="E1" s="286" t="s">
        <v>3299</v>
      </c>
      <c r="F1" s="761" t="s">
        <v>107</v>
      </c>
      <c r="G1" s="762"/>
      <c r="H1" s="763"/>
    </row>
    <row r="2" spans="1:9" ht="7.5" customHeight="1" thickTop="1" thickBot="1">
      <c r="A2" s="148"/>
      <c r="F2" s="287"/>
      <c r="G2" s="287"/>
    </row>
    <row r="3" spans="1:9" ht="15" thickTop="1" thickBot="1">
      <c r="A3" s="148"/>
      <c r="F3" s="764" t="s">
        <v>3300</v>
      </c>
      <c r="G3" s="765"/>
      <c r="H3" s="766"/>
    </row>
    <row r="4" spans="1:9" ht="14.25" thickTop="1">
      <c r="A4" s="148"/>
      <c r="C4" s="148" t="s">
        <v>3301</v>
      </c>
    </row>
    <row r="5" spans="1:9" ht="14.25" thickBot="1">
      <c r="A5" s="148"/>
      <c r="D5" s="155" t="s">
        <v>3302</v>
      </c>
      <c r="E5" s="288" t="s">
        <v>3275</v>
      </c>
      <c r="F5" s="155" t="s">
        <v>3276</v>
      </c>
    </row>
    <row r="6" spans="1:9" ht="15" thickTop="1" thickBot="1">
      <c r="A6" s="148"/>
      <c r="D6" s="289" t="s">
        <v>3303</v>
      </c>
      <c r="E6" s="290" t="str">
        <f>入力シート!I17</f>
        <v>その他地域</v>
      </c>
      <c r="F6" s="252">
        <f>INDEX(対応表!$B:$B,MATCH('計算シート（全体）'!$E6,対応表!C:C,0))</f>
        <v>7</v>
      </c>
    </row>
    <row r="7" spans="1:9" ht="14.25" thickTop="1">
      <c r="A7" s="148"/>
      <c r="D7" s="289" t="s">
        <v>3304</v>
      </c>
      <c r="E7" s="291">
        <f>IF(入力シート!D26=0,F32,入力シート!D26)</f>
        <v>0</v>
      </c>
      <c r="F7" s="252">
        <f>IF(E7&lt;=対応表!J3,0,LOOKUP(E7,対応表!J3:J20,対応表!B3:B20))</f>
        <v>0</v>
      </c>
    </row>
    <row r="8" spans="1:9" ht="14.25" thickBot="1">
      <c r="A8" s="148"/>
      <c r="D8" s="289" t="s">
        <v>3305</v>
      </c>
      <c r="E8" s="292">
        <f>IF(入力シート!L26=0,G32,入力シート!L26)</f>
        <v>0</v>
      </c>
      <c r="F8" s="252">
        <f>IF(E8&lt;=対応表!J3,0,LOOKUP(E8,対応表!J3:J20,対応表!B3:B20))</f>
        <v>0</v>
      </c>
    </row>
    <row r="9" spans="1:9" ht="15" thickTop="1" thickBot="1">
      <c r="A9" s="148"/>
      <c r="D9" s="289" t="s">
        <v>3306</v>
      </c>
      <c r="E9" s="293">
        <f>IF(入力シート!T26=0,E32,入力シート!T26)</f>
        <v>0</v>
      </c>
      <c r="F9" s="294">
        <f>IF(E9&lt;=対応表!J3,0,LOOKUP(E9,対応表!J3:J20,対応表!B3:B20))</f>
        <v>0</v>
      </c>
    </row>
    <row r="10" spans="1:9" ht="15" thickTop="1" thickBot="1">
      <c r="A10" s="148"/>
      <c r="D10" s="248" t="s">
        <v>214</v>
      </c>
      <c r="E10" s="295" t="e">
        <f>入力シート!L64</f>
        <v>#N/A</v>
      </c>
      <c r="F10" s="296"/>
    </row>
    <row r="11" spans="1:9" ht="14.25" thickTop="1">
      <c r="A11" s="148"/>
      <c r="D11" s="297" t="s">
        <v>215</v>
      </c>
      <c r="E11" s="298" t="e">
        <f>入力シート!AA64</f>
        <v>#N/A</v>
      </c>
      <c r="F11" s="299"/>
    </row>
    <row r="12" spans="1:9">
      <c r="A12" s="148"/>
      <c r="D12" s="249" t="s">
        <v>3307</v>
      </c>
      <c r="E12" s="300"/>
      <c r="F12" s="299"/>
    </row>
    <row r="13" spans="1:9" ht="14.25" thickBot="1">
      <c r="A13" s="148"/>
      <c r="D13" s="301"/>
      <c r="E13" s="302" t="s">
        <v>236</v>
      </c>
      <c r="F13" s="302" t="s">
        <v>213</v>
      </c>
      <c r="G13" s="302" t="s">
        <v>3430</v>
      </c>
      <c r="H13" s="303"/>
      <c r="I13" s="304"/>
    </row>
    <row r="14" spans="1:9" ht="14.25" thickTop="1">
      <c r="A14" s="148"/>
      <c r="B14" s="305"/>
      <c r="C14" s="305"/>
      <c r="D14" s="197" t="s">
        <v>3308</v>
      </c>
      <c r="E14" s="306">
        <f>入力シート!H34</f>
        <v>0</v>
      </c>
      <c r="F14" s="306">
        <f>入力シート!O34</f>
        <v>0</v>
      </c>
      <c r="G14" s="306">
        <f>入力シート!H228</f>
        <v>0</v>
      </c>
      <c r="H14" s="307"/>
      <c r="I14" s="303"/>
    </row>
    <row r="15" spans="1:9">
      <c r="A15" s="148"/>
      <c r="B15" s="305"/>
      <c r="C15" s="305"/>
      <c r="D15" s="197" t="s">
        <v>3309</v>
      </c>
      <c r="E15" s="308">
        <f>入力シート!H35</f>
        <v>0</v>
      </c>
      <c r="F15" s="308">
        <f>入力シート!O35</f>
        <v>0</v>
      </c>
      <c r="G15" s="308"/>
      <c r="H15" s="307"/>
      <c r="I15" s="303"/>
    </row>
    <row r="16" spans="1:9">
      <c r="A16" s="148"/>
      <c r="B16" s="305"/>
      <c r="C16" s="305"/>
      <c r="D16" s="197" t="s">
        <v>3310</v>
      </c>
      <c r="E16" s="308">
        <f>入力シート!H36</f>
        <v>0</v>
      </c>
      <c r="F16" s="308">
        <f>入力シート!O36</f>
        <v>0</v>
      </c>
      <c r="G16" s="308">
        <f>入力シート!H229</f>
        <v>0</v>
      </c>
      <c r="H16" s="307"/>
      <c r="I16" s="303"/>
    </row>
    <row r="17" spans="1:15">
      <c r="A17" s="148"/>
      <c r="B17" s="305"/>
      <c r="C17" s="305"/>
      <c r="D17" s="197" t="s">
        <v>3311</v>
      </c>
      <c r="E17" s="308">
        <f>入力シート!H37</f>
        <v>0</v>
      </c>
      <c r="F17" s="308">
        <f>入力シート!O37</f>
        <v>0</v>
      </c>
      <c r="G17" s="308">
        <f>入力シート!H230</f>
        <v>0</v>
      </c>
      <c r="H17" s="307"/>
      <c r="I17" s="303"/>
    </row>
    <row r="18" spans="1:15">
      <c r="A18" s="148"/>
      <c r="D18" s="197" t="s">
        <v>3312</v>
      </c>
      <c r="E18" s="308">
        <f>入力シート!H38</f>
        <v>0</v>
      </c>
      <c r="F18" s="308">
        <f>入力シート!O38</f>
        <v>0</v>
      </c>
      <c r="G18" s="308"/>
      <c r="H18" s="307"/>
      <c r="I18" s="303"/>
    </row>
    <row r="19" spans="1:15" ht="14.25" thickBot="1">
      <c r="A19" s="148"/>
      <c r="D19" s="197" t="s">
        <v>3313</v>
      </c>
      <c r="E19" s="309">
        <f>入力シート!H39</f>
        <v>0</v>
      </c>
      <c r="F19" s="309">
        <f>入力シート!O39</f>
        <v>0</v>
      </c>
      <c r="G19" s="309">
        <f>入力シート!H231</f>
        <v>0</v>
      </c>
      <c r="H19" s="307"/>
      <c r="I19" s="303"/>
    </row>
    <row r="20" spans="1:15" ht="14.25" thickTop="1">
      <c r="A20" s="148"/>
      <c r="D20" s="249" t="s">
        <v>3314</v>
      </c>
      <c r="E20" s="300"/>
      <c r="F20" s="299"/>
    </row>
    <row r="21" spans="1:15" ht="14.25" thickBot="1">
      <c r="A21" s="148"/>
      <c r="D21" s="301"/>
      <c r="E21" s="302" t="s">
        <v>236</v>
      </c>
      <c r="F21" s="302" t="s">
        <v>213</v>
      </c>
      <c r="G21" s="302" t="s">
        <v>3430</v>
      </c>
      <c r="H21" s="303"/>
      <c r="I21" s="304"/>
    </row>
    <row r="22" spans="1:15" ht="14.25" thickTop="1">
      <c r="A22" s="148"/>
      <c r="B22" s="305"/>
      <c r="C22" s="305"/>
      <c r="D22" s="197" t="s">
        <v>3308</v>
      </c>
      <c r="E22" s="306">
        <f>入力シート!V34</f>
        <v>0</v>
      </c>
      <c r="F22" s="306">
        <f>入力シート!AC34</f>
        <v>0</v>
      </c>
      <c r="G22" s="306">
        <f>入力シート!O228</f>
        <v>0</v>
      </c>
      <c r="H22" s="307"/>
      <c r="I22" s="303"/>
    </row>
    <row r="23" spans="1:15">
      <c r="A23" s="148"/>
      <c r="B23" s="305"/>
      <c r="C23" s="305"/>
      <c r="D23" s="197" t="s">
        <v>3309</v>
      </c>
      <c r="E23" s="308">
        <f>入力シート!V35</f>
        <v>0</v>
      </c>
      <c r="F23" s="308">
        <f>入力シート!AC35</f>
        <v>0</v>
      </c>
      <c r="G23" s="308"/>
      <c r="H23" s="307"/>
      <c r="I23" s="303"/>
    </row>
    <row r="24" spans="1:15">
      <c r="A24" s="148"/>
      <c r="B24" s="305"/>
      <c r="C24" s="305"/>
      <c r="D24" s="197" t="s">
        <v>3310</v>
      </c>
      <c r="E24" s="308">
        <f>入力シート!V36</f>
        <v>0</v>
      </c>
      <c r="F24" s="308">
        <f>入力シート!AC36</f>
        <v>0</v>
      </c>
      <c r="G24" s="308">
        <f>入力シート!O229</f>
        <v>0</v>
      </c>
      <c r="H24" s="307"/>
      <c r="I24" s="303"/>
    </row>
    <row r="25" spans="1:15">
      <c r="A25" s="148"/>
      <c r="B25" s="305"/>
      <c r="C25" s="305"/>
      <c r="D25" s="197" t="s">
        <v>3311</v>
      </c>
      <c r="E25" s="308">
        <f>入力シート!V37</f>
        <v>0</v>
      </c>
      <c r="F25" s="308">
        <f>入力シート!AC37</f>
        <v>0</v>
      </c>
      <c r="G25" s="308">
        <f>入力シート!O230</f>
        <v>0</v>
      </c>
      <c r="H25" s="307"/>
      <c r="I25" s="303"/>
    </row>
    <row r="26" spans="1:15">
      <c r="A26" s="148"/>
      <c r="D26" s="197" t="s">
        <v>3312</v>
      </c>
      <c r="E26" s="308">
        <f>入力シート!V38</f>
        <v>0</v>
      </c>
      <c r="F26" s="308">
        <f>入力シート!AC38</f>
        <v>0</v>
      </c>
      <c r="G26" s="308"/>
      <c r="H26" s="307"/>
      <c r="I26" s="303"/>
    </row>
    <row r="27" spans="1:15" ht="14.25" thickBot="1">
      <c r="A27" s="148"/>
      <c r="D27" s="197" t="s">
        <v>3313</v>
      </c>
      <c r="E27" s="309">
        <f>入力シート!V39</f>
        <v>0</v>
      </c>
      <c r="F27" s="309">
        <f>入力シート!AC39</f>
        <v>0</v>
      </c>
      <c r="G27" s="309">
        <f>入力シート!O231</f>
        <v>0</v>
      </c>
      <c r="H27" s="307"/>
      <c r="I27" s="303"/>
    </row>
    <row r="28" spans="1:15" ht="14.25" thickTop="1">
      <c r="A28" s="148"/>
      <c r="B28" s="154"/>
      <c r="C28" s="154"/>
      <c r="D28" s="307"/>
      <c r="E28" s="310"/>
      <c r="F28" s="303"/>
      <c r="H28" s="307"/>
      <c r="I28" s="307"/>
      <c r="J28" s="307"/>
      <c r="K28" s="307"/>
      <c r="M28" s="310"/>
      <c r="N28" s="303"/>
    </row>
    <row r="29" spans="1:15">
      <c r="A29" s="148"/>
      <c r="B29" s="154"/>
      <c r="C29" s="154"/>
      <c r="D29" s="311"/>
      <c r="E29" s="312" t="s">
        <v>3315</v>
      </c>
      <c r="F29" s="312" t="s">
        <v>238</v>
      </c>
      <c r="G29" s="312" t="s">
        <v>239</v>
      </c>
      <c r="H29" s="307"/>
      <c r="I29" s="307"/>
      <c r="J29" s="307"/>
      <c r="K29" s="307"/>
      <c r="M29" s="310"/>
      <c r="N29" s="303"/>
    </row>
    <row r="30" spans="1:15">
      <c r="B30" s="305"/>
      <c r="C30" s="305"/>
      <c r="D30" s="313" t="s">
        <v>3316</v>
      </c>
      <c r="E30" s="198">
        <f>SUM(F30:G30)</f>
        <v>0</v>
      </c>
      <c r="F30" s="198">
        <f>SUM(E14:E16,F14:F16)</f>
        <v>0</v>
      </c>
      <c r="G30" s="198">
        <f>SUM(E22:E24,F22:F24)</f>
        <v>0</v>
      </c>
      <c r="H30" s="307"/>
      <c r="I30" s="307"/>
      <c r="J30" s="307"/>
      <c r="K30" s="307"/>
      <c r="M30" s="310"/>
      <c r="N30" s="299"/>
    </row>
    <row r="31" spans="1:15">
      <c r="B31" s="305"/>
      <c r="C31" s="305"/>
      <c r="D31" s="314" t="s">
        <v>3317</v>
      </c>
      <c r="E31" s="198">
        <f>SUM(F31:G31)</f>
        <v>0</v>
      </c>
      <c r="F31" s="198">
        <f>SUM(E17:E19,F17:F19)</f>
        <v>0</v>
      </c>
      <c r="G31" s="198">
        <f>SUM(E25:E27,F25:F27)</f>
        <v>0</v>
      </c>
      <c r="H31" s="307"/>
      <c r="I31" s="307"/>
      <c r="J31" s="307"/>
      <c r="K31" s="307"/>
      <c r="M31" s="310"/>
      <c r="N31" s="299"/>
    </row>
    <row r="32" spans="1:15">
      <c r="C32" s="305"/>
      <c r="D32" s="314" t="s">
        <v>3318</v>
      </c>
      <c r="E32" s="198">
        <f>E30+E31</f>
        <v>0</v>
      </c>
      <c r="F32" s="198">
        <f>F30+F31</f>
        <v>0</v>
      </c>
      <c r="G32" s="198">
        <f>G30+G31</f>
        <v>0</v>
      </c>
      <c r="H32" s="315"/>
      <c r="I32" s="315"/>
      <c r="J32" s="315"/>
      <c r="K32" s="315"/>
      <c r="M32" s="316"/>
      <c r="N32" s="317"/>
      <c r="O32" s="154"/>
    </row>
    <row r="33" spans="1:19">
      <c r="C33" s="286"/>
      <c r="D33" s="318"/>
      <c r="E33" s="319"/>
      <c r="F33" s="299"/>
    </row>
    <row r="34" spans="1:19">
      <c r="A34" s="148"/>
      <c r="B34" s="154"/>
      <c r="C34" s="154"/>
      <c r="D34" s="320" t="s">
        <v>172</v>
      </c>
      <c r="E34" s="316" t="s">
        <v>3088</v>
      </c>
      <c r="F34" s="321" t="s">
        <v>3086</v>
      </c>
      <c r="G34" s="322" t="s">
        <v>3087</v>
      </c>
      <c r="H34" s="154" t="s">
        <v>3085</v>
      </c>
    </row>
    <row r="35" spans="1:19">
      <c r="A35" s="148"/>
      <c r="B35" s="154"/>
      <c r="C35" s="154"/>
      <c r="D35" s="323" t="s">
        <v>173</v>
      </c>
      <c r="E35" s="324">
        <f>ROUND(
ROUNDDOWN(SUM(E14:F15)/30,1)
+ROUNDDOWN(SUM(E16:F16)/20,1)
+ROUNDDOWN(SUM(E17:F18)/6,1)
+ROUNDDOWN(SUM(E19:F19)/3,1),0)
+ROUND(
ROUNDDOWN(SUM(E22:F23)/30,1)
+ROUNDDOWN(SUM(E24:F24)/20,1)
+ROUNDDOWN(SUM(E25:F26)/6,1)
+ROUNDDOWN(SUM(E27:F27)/3,1),0)</f>
        <v>0</v>
      </c>
      <c r="F35" s="324">
        <f>ROUND(
ROUNDDOWN(SUM(E14:F15)/30,1)
+ROUNDDOWN(SUM(E16:F16)/20,1)
+ROUNDDOWN(SUM(E17:F18)/6,1)
+ROUNDDOWN(SUM(E19:F19)/3,1),0)</f>
        <v>0</v>
      </c>
      <c r="G35" s="324">
        <f>ROUND(
ROUNDDOWN(SUM(E22:F23)/30,1)
+ROUNDDOWN(SUM(E24:F24)/20,1)
+ROUNDDOWN(SUM(E25:F26)/6,1)
+ROUNDDOWN(SUM(E27:F27)/3,1),0)</f>
        <v>0</v>
      </c>
      <c r="H35" s="325">
        <f>IF(E35&lt;2,2,E35)</f>
        <v>2</v>
      </c>
      <c r="I35" s="154" t="s">
        <v>176</v>
      </c>
      <c r="J35" s="154"/>
      <c r="N35" s="326"/>
      <c r="Q35" s="148"/>
      <c r="S35" s="152"/>
    </row>
    <row r="36" spans="1:19">
      <c r="A36" s="148"/>
      <c r="B36" s="154"/>
      <c r="C36" s="154"/>
      <c r="D36" s="323" t="s">
        <v>175</v>
      </c>
      <c r="E36" s="324">
        <f>ROUND(
ROUNDDOWN(SUM(E14:F15)/30,1)
+ROUNDDOWN(SUM(E16:F16)/15,1)
+ROUNDDOWN(SUM(E17:F18)/6,1)
+ROUNDDOWN(SUM(E19:F19)/3,1),0)
+ROUND(
ROUNDDOWN(SUM(E22:F23)/30,1)
+ROUNDDOWN(SUM(E24:F24)/15,1)
+ROUNDDOWN(SUM(E25:F26)/6,1)
+ROUNDDOWN(SUM(E27:F27)/3,1),0)</f>
        <v>0</v>
      </c>
      <c r="F36" s="327">
        <f>ROUND(
ROUNDDOWN(SUM(E14:F15)/30,1)
+ROUNDDOWN(SUM(E16:F16)/15,1)
+ROUNDDOWN(SUM(E17:F18)/6,1)
+ROUNDDOWN(SUM(E19:F19)/3,1),0)</f>
        <v>0</v>
      </c>
      <c r="G36" s="327">
        <f>ROUND(
ROUNDDOWN(SUM(E22:F23)/30,1)
+ROUNDDOWN(SUM(E24:F24)/15,1)
+ROUNDDOWN(SUM(E25:F26)/6,1)
+ROUNDDOWN(SUM(E27:F27)/3,1),0)</f>
        <v>0</v>
      </c>
      <c r="H36" s="328">
        <f>IF(E36&lt;2,2,E36)</f>
        <v>2</v>
      </c>
      <c r="I36" s="329">
        <f>IF(SUM(E16:F16,E24:F24)=0,0,IF(F55=0,0,IF(H36+E38&lt;=入力シート!D51,1,0)))</f>
        <v>0</v>
      </c>
      <c r="J36" s="154"/>
      <c r="Q36" s="148"/>
      <c r="S36" s="152"/>
    </row>
    <row r="37" spans="1:19">
      <c r="A37" s="148"/>
      <c r="B37" s="154"/>
      <c r="C37" s="154"/>
      <c r="D37" s="315"/>
      <c r="E37" s="316"/>
      <c r="F37" s="317"/>
      <c r="G37" s="330"/>
      <c r="H37" s="154"/>
    </row>
    <row r="38" spans="1:19">
      <c r="A38" s="148"/>
      <c r="B38" s="154"/>
      <c r="C38" s="154"/>
      <c r="D38" s="323" t="s">
        <v>174</v>
      </c>
      <c r="E38" s="324">
        <f>IF(F32&lt;=90,1,0)+IF(AND(F76=1,G32&lt;=90),1,0)</f>
        <v>1</v>
      </c>
      <c r="F38" s="317"/>
      <c r="G38" s="154"/>
      <c r="H38" s="331"/>
    </row>
    <row r="39" spans="1:19" ht="14.25" thickBot="1">
      <c r="C39" s="286"/>
      <c r="D39" s="303"/>
      <c r="E39" s="332"/>
      <c r="F39" s="303"/>
    </row>
    <row r="40" spans="1:19" ht="15" thickTop="1" thickBot="1">
      <c r="C40" s="286" t="s">
        <v>5</v>
      </c>
      <c r="D40" s="333" t="s">
        <v>3319</v>
      </c>
      <c r="E40" s="334">
        <f>入力シート!V76</f>
        <v>0</v>
      </c>
      <c r="F40" s="335"/>
    </row>
    <row r="41" spans="1:19" ht="14.25" thickTop="1">
      <c r="C41" s="286" t="s">
        <v>3137</v>
      </c>
      <c r="D41" s="336" t="s">
        <v>3320</v>
      </c>
      <c r="E41" s="198">
        <f>E40*72</f>
        <v>0</v>
      </c>
      <c r="F41" s="252">
        <f>IF(E41&lt;対応表!O3,0,LOOKUP(E41,対応表!O3:O16,対応表!B3:B16))</f>
        <v>0</v>
      </c>
    </row>
    <row r="42" spans="1:19">
      <c r="E42" s="316"/>
    </row>
    <row r="43" spans="1:19" s="337" customFormat="1" ht="14.25">
      <c r="D43" s="338" t="s">
        <v>3047</v>
      </c>
      <c r="E43" s="339"/>
      <c r="F43" s="340" t="s">
        <v>3321</v>
      </c>
      <c r="H43" s="341"/>
      <c r="I43" s="341"/>
      <c r="J43" s="341"/>
      <c r="K43" s="341"/>
      <c r="L43" s="341"/>
      <c r="M43" s="341"/>
      <c r="N43" s="341"/>
      <c r="O43" s="341"/>
      <c r="P43" s="341"/>
      <c r="Q43" s="341"/>
      <c r="R43" s="341"/>
    </row>
    <row r="44" spans="1:19" s="337" customFormat="1" ht="14.25">
      <c r="D44" s="342" t="s">
        <v>3090</v>
      </c>
      <c r="E44" s="343" t="e">
        <f>ROUND(((IF(I36=0,F35,F36)+IF(SUM(E14:E19)&gt;0,1.4,0)+IF(F83=1,1,0)+IF(F90=1,0.3,0)+IF(F64=1,0.5,0)+IF(F73=1,1,0)+IF(F98=1,0.6,0)+IF(E7&lt;41,1.5,IF(E7&lt;91,2.5,IF(E7&lt;151,2.3,3.3))))+IF(E8&gt;0,(IF(I36=0,G35,G36)+IF(SUM(E22:E27)&gt;0,1.4,0)+IF(E8&lt;41,1.5,IF(E8&lt;91,2.5,IF(E8&lt;151,2.3,3.3)))),0)),0)</f>
        <v>#N/A</v>
      </c>
      <c r="F44" s="344"/>
      <c r="H44" s="345"/>
      <c r="I44" s="341"/>
      <c r="J44" s="341"/>
      <c r="K44" s="341"/>
      <c r="L44" s="341"/>
      <c r="M44" s="341"/>
      <c r="N44" s="341"/>
      <c r="O44" s="341"/>
      <c r="P44" s="341"/>
      <c r="Q44" s="341"/>
      <c r="R44" s="341"/>
    </row>
    <row r="45" spans="1:19" s="337" customFormat="1" ht="14.25">
      <c r="D45" s="342" t="s">
        <v>3048</v>
      </c>
      <c r="E45" s="343" t="e">
        <f>E44/3</f>
        <v>#N/A</v>
      </c>
      <c r="F45" s="346" t="e">
        <f>IF(E45&lt;0.5,1,E45)</f>
        <v>#N/A</v>
      </c>
      <c r="H45" s="345"/>
      <c r="I45" s="341"/>
      <c r="J45" s="341"/>
      <c r="K45" s="341"/>
      <c r="L45" s="341"/>
      <c r="M45" s="341"/>
      <c r="N45" s="341"/>
      <c r="O45" s="341"/>
      <c r="P45" s="341"/>
      <c r="Q45" s="341"/>
      <c r="R45" s="341"/>
    </row>
    <row r="46" spans="1:19" s="337" customFormat="1" ht="14.25">
      <c r="D46" s="342" t="s">
        <v>3049</v>
      </c>
      <c r="E46" s="343" t="e">
        <f>E44/5</f>
        <v>#N/A</v>
      </c>
      <c r="F46" s="346" t="e">
        <f>IF(E46&lt;0.5,1,E46)</f>
        <v>#N/A</v>
      </c>
      <c r="H46" s="341"/>
      <c r="I46" s="341"/>
      <c r="J46" s="341"/>
      <c r="K46" s="341"/>
      <c r="L46" s="341"/>
      <c r="M46" s="341"/>
      <c r="N46" s="341"/>
      <c r="O46" s="341"/>
      <c r="P46" s="341"/>
      <c r="Q46" s="341"/>
      <c r="R46" s="341"/>
    </row>
    <row r="47" spans="1:19" s="337" customFormat="1" ht="14.25">
      <c r="D47" s="338"/>
      <c r="E47" s="347"/>
      <c r="F47" s="339"/>
      <c r="H47" s="341"/>
      <c r="I47" s="341"/>
      <c r="J47" s="341"/>
      <c r="K47" s="341"/>
      <c r="L47" s="341"/>
      <c r="M47" s="341"/>
      <c r="N47" s="341"/>
      <c r="O47" s="341"/>
      <c r="P47" s="341"/>
      <c r="Q47" s="341"/>
      <c r="R47" s="341"/>
    </row>
    <row r="48" spans="1:19" s="337" customFormat="1" ht="14.25">
      <c r="D48" s="338"/>
      <c r="E48" s="347"/>
      <c r="F48" s="339"/>
      <c r="H48" s="341"/>
      <c r="I48" s="341"/>
      <c r="J48" s="341"/>
      <c r="K48" s="341"/>
      <c r="L48" s="341"/>
      <c r="M48" s="341"/>
      <c r="N48" s="341"/>
      <c r="O48" s="341"/>
      <c r="P48" s="341"/>
      <c r="Q48" s="341"/>
      <c r="R48" s="341"/>
    </row>
    <row r="49" spans="1:21" s="337" customFormat="1" ht="14.25">
      <c r="D49" s="338"/>
      <c r="E49" s="347"/>
      <c r="F49" s="339"/>
      <c r="H49" s="341"/>
      <c r="I49" s="341"/>
      <c r="J49" s="341"/>
      <c r="K49" s="341"/>
      <c r="L49" s="341"/>
      <c r="M49" s="341"/>
      <c r="N49" s="341"/>
      <c r="O49" s="341"/>
      <c r="P49" s="341"/>
      <c r="Q49" s="341"/>
      <c r="R49" s="341"/>
    </row>
    <row r="50" spans="1:21" s="337" customFormat="1" ht="14.25">
      <c r="D50" s="338"/>
      <c r="E50" s="347"/>
      <c r="F50" s="339"/>
      <c r="H50" s="341"/>
      <c r="I50" s="341"/>
      <c r="J50" s="341"/>
      <c r="K50" s="341"/>
      <c r="L50" s="341"/>
      <c r="M50" s="341"/>
      <c r="N50" s="341"/>
      <c r="O50" s="341"/>
      <c r="P50" s="341"/>
      <c r="Q50" s="341"/>
      <c r="R50" s="341"/>
    </row>
    <row r="51" spans="1:21" s="337" customFormat="1" ht="14.25">
      <c r="D51" s="338"/>
      <c r="E51" s="347"/>
      <c r="F51" s="339"/>
      <c r="H51" s="341"/>
      <c r="I51" s="341"/>
      <c r="J51" s="341"/>
      <c r="K51" s="341"/>
      <c r="L51" s="341"/>
      <c r="M51" s="341"/>
      <c r="N51" s="341"/>
      <c r="O51" s="341"/>
      <c r="P51" s="341"/>
      <c r="Q51" s="341"/>
      <c r="R51" s="341"/>
    </row>
    <row r="52" spans="1:21" s="337" customFormat="1" ht="14.25"/>
    <row r="53" spans="1:21">
      <c r="A53" s="791" t="s">
        <v>3271</v>
      </c>
      <c r="B53" s="791"/>
      <c r="C53" s="148" t="s">
        <v>217</v>
      </c>
      <c r="E53" s="149"/>
      <c r="F53" s="150"/>
      <c r="G53" s="151"/>
      <c r="H53" s="151"/>
      <c r="I53" s="792" t="s">
        <v>3272</v>
      </c>
      <c r="J53" s="772"/>
      <c r="K53" s="772"/>
      <c r="L53" s="793"/>
      <c r="M53" s="772" t="s">
        <v>3273</v>
      </c>
      <c r="N53" s="772"/>
      <c r="O53" s="772"/>
      <c r="P53" s="773"/>
    </row>
    <row r="54" spans="1:21" ht="14.25" thickBot="1">
      <c r="A54" s="153" t="s">
        <v>3094</v>
      </c>
      <c r="B54" s="153" t="s">
        <v>3092</v>
      </c>
      <c r="C54" s="154"/>
      <c r="D54" s="155" t="s">
        <v>3274</v>
      </c>
      <c r="E54" s="156" t="s">
        <v>3275</v>
      </c>
      <c r="F54" s="157" t="s">
        <v>3276</v>
      </c>
      <c r="G54" s="155" t="s">
        <v>3277</v>
      </c>
      <c r="H54" s="158" t="s">
        <v>3278</v>
      </c>
      <c r="I54" s="159" t="s">
        <v>3279</v>
      </c>
      <c r="J54" s="160" t="s">
        <v>3280</v>
      </c>
      <c r="K54" s="160" t="s">
        <v>3234</v>
      </c>
      <c r="L54" s="161" t="s">
        <v>108</v>
      </c>
      <c r="M54" s="162" t="s">
        <v>3279</v>
      </c>
      <c r="N54" s="160" t="s">
        <v>3280</v>
      </c>
      <c r="O54" s="160" t="s">
        <v>3234</v>
      </c>
      <c r="P54" s="160" t="s">
        <v>108</v>
      </c>
      <c r="Q54" s="163" t="s">
        <v>3281</v>
      </c>
      <c r="R54" s="164" t="s">
        <v>3282</v>
      </c>
      <c r="S54" s="165"/>
      <c r="T54" s="165"/>
      <c r="U54" s="166"/>
    </row>
    <row r="55" spans="1:21" ht="15" thickTop="1" thickBot="1">
      <c r="A55" s="167"/>
      <c r="B55" s="167"/>
      <c r="D55" s="168"/>
      <c r="E55" s="169" t="str">
        <f>入力シート!N237</f>
        <v>令和４年度（当初）</v>
      </c>
      <c r="F55" s="170">
        <f>IF(E55="令和４年度（当初）",1,0)</f>
        <v>1</v>
      </c>
      <c r="G55" s="156"/>
      <c r="H55" s="171"/>
      <c r="I55" s="172"/>
      <c r="J55" s="173"/>
      <c r="K55" s="173"/>
      <c r="L55" s="174"/>
      <c r="M55" s="175"/>
      <c r="N55" s="173"/>
      <c r="O55" s="173"/>
      <c r="P55" s="173"/>
      <c r="Q55" s="176"/>
      <c r="R55" s="785"/>
      <c r="S55" s="786"/>
      <c r="T55" s="786"/>
      <c r="U55" s="787"/>
    </row>
    <row r="56" spans="1:21" ht="14.25" thickTop="1">
      <c r="A56" s="167"/>
      <c r="B56" s="167"/>
      <c r="C56" s="154"/>
      <c r="D56" s="177" t="s">
        <v>212</v>
      </c>
      <c r="E56" s="178"/>
      <c r="F56" s="179"/>
      <c r="G56" s="180"/>
      <c r="H56" s="180"/>
      <c r="I56" s="181"/>
      <c r="J56" s="182"/>
      <c r="K56" s="182"/>
      <c r="L56" s="183"/>
      <c r="M56" s="184"/>
      <c r="N56" s="182"/>
      <c r="O56" s="182"/>
      <c r="P56" s="182"/>
      <c r="Q56" s="185"/>
      <c r="R56" s="711"/>
      <c r="S56" s="712"/>
      <c r="T56" s="712"/>
      <c r="U56" s="713"/>
    </row>
    <row r="57" spans="1:21">
      <c r="A57" s="167"/>
      <c r="B57" s="167"/>
      <c r="D57" s="186" t="s">
        <v>218</v>
      </c>
      <c r="E57" s="265" t="s">
        <v>3128</v>
      </c>
      <c r="F57" s="188" t="s">
        <v>237</v>
      </c>
      <c r="G57" s="189" t="s">
        <v>3129</v>
      </c>
      <c r="H57" s="190" t="s">
        <v>3130</v>
      </c>
      <c r="I57" s="191">
        <f ca="1">IF($F$76=0,INDIRECT($G$122),INDIRECT($G$132))</f>
        <v>107140</v>
      </c>
      <c r="J57" s="192">
        <f ca="1">OFFSET(IF($F$76=0,INDIRECT($G$122),INDIRECT($G$132)),1,0)</f>
        <v>113710</v>
      </c>
      <c r="K57" s="193">
        <f ca="1">OFFSET(IF($F$76=0,INDIRECT($G$122),INDIRECT($G$132)),2,0)</f>
        <v>167810</v>
      </c>
      <c r="L57" s="194">
        <f ca="1">OFFSET(IF($F$76=0,INDIRECT($G$122),INDIRECT($G$132)),3,0)</f>
        <v>233560</v>
      </c>
      <c r="M57" s="195">
        <f ca="1">IF($F$76=0,0,INDIRECT($G$142))</f>
        <v>0</v>
      </c>
      <c r="N57" s="193">
        <f ca="1">IF($F$76=0,0,OFFSET(INDIRECT($G$142),1,0))</f>
        <v>0</v>
      </c>
      <c r="O57" s="193">
        <f ca="1">IF($F$76=0,0,OFFSET(INDIRECT($G$142),2,0))</f>
        <v>0</v>
      </c>
      <c r="P57" s="193">
        <f ca="1">IF($F$76=0,0,OFFSET(INDIRECT($G$142),3,0))</f>
        <v>0</v>
      </c>
      <c r="Q57" s="196" t="s">
        <v>3283</v>
      </c>
      <c r="R57" s="788"/>
      <c r="S57" s="789"/>
      <c r="T57" s="789"/>
      <c r="U57" s="790"/>
    </row>
    <row r="58" spans="1:21">
      <c r="A58" s="167">
        <v>5</v>
      </c>
      <c r="B58" s="167">
        <v>5</v>
      </c>
      <c r="D58" s="197" t="s">
        <v>3044</v>
      </c>
      <c r="E58" s="439" t="s">
        <v>3128</v>
      </c>
      <c r="F58" s="199" t="s">
        <v>3284</v>
      </c>
      <c r="G58" s="200" t="s">
        <v>3129</v>
      </c>
      <c r="H58" s="201" t="s">
        <v>3045</v>
      </c>
      <c r="I58" s="202" t="e">
        <f ca="1">OFFSET(IF($F$76=0,INDIRECT($G$122),INDIRECT($G$132)),0,IF(F55=0,A58,B58))*E11*100</f>
        <v>#N/A</v>
      </c>
      <c r="J58" s="203" t="e">
        <f ca="1">OFFSET(IF($F$76=0,INDIRECT($G$122),INDIRECT($G$132)),1,IF(F55=0,A58,B58))*E11*100</f>
        <v>#N/A</v>
      </c>
      <c r="K58" s="193" t="e">
        <f ca="1">OFFSET(IF($F$76=0,INDIRECT($G$122),INDIRECT($G$132)),2,IF(F55=0,A58,B58))*E11*100</f>
        <v>#N/A</v>
      </c>
      <c r="L58" s="194" t="e">
        <f ca="1">OFFSET(IF($F$76=0,INDIRECT($G$122),INDIRECT($G$132)),3,IF(F55=0,A58,B58))*E11*100</f>
        <v>#N/A</v>
      </c>
      <c r="M58" s="195">
        <f ca="1">IF($F$76=0,0,OFFSET(INDIRECT($G$142),0,IF(F55=0,A58,B58))*E11*100)</f>
        <v>0</v>
      </c>
      <c r="N58" s="193">
        <f ca="1">IF($F$76=0,0,OFFSET(INDIRECT($G$142),1,IF(F55=0,A58,B58))*E11*100)</f>
        <v>0</v>
      </c>
      <c r="O58" s="193">
        <f ca="1">IF($F$76=0,0,OFFSET(INDIRECT($G$142),2,IF(F55=0,A58,B58))*E11*100)</f>
        <v>0</v>
      </c>
      <c r="P58" s="193">
        <f ca="1">IF($F$76=0,0,OFFSET(INDIRECT($G$142),3,IF(F55=0,A58,B58))*E11*100)</f>
        <v>0</v>
      </c>
      <c r="Q58" s="204" t="s">
        <v>3128</v>
      </c>
      <c r="R58" s="734"/>
      <c r="S58" s="735"/>
      <c r="T58" s="735"/>
      <c r="U58" s="736"/>
    </row>
    <row r="59" spans="1:21">
      <c r="A59" s="167"/>
      <c r="B59" s="167"/>
      <c r="C59" s="154"/>
      <c r="D59" s="177" t="s">
        <v>213</v>
      </c>
      <c r="E59" s="440"/>
      <c r="F59" s="179"/>
      <c r="G59" s="180"/>
      <c r="H59" s="180"/>
      <c r="I59" s="181"/>
      <c r="J59" s="182"/>
      <c r="K59" s="182"/>
      <c r="L59" s="183"/>
      <c r="M59" s="184"/>
      <c r="N59" s="182"/>
      <c r="O59" s="182"/>
      <c r="P59" s="182"/>
      <c r="Q59" s="185"/>
      <c r="R59" s="711"/>
      <c r="S59" s="712"/>
      <c r="T59" s="712"/>
      <c r="U59" s="713"/>
    </row>
    <row r="60" spans="1:21">
      <c r="A60" s="167">
        <v>2</v>
      </c>
      <c r="B60" s="167">
        <v>2</v>
      </c>
      <c r="C60" s="154"/>
      <c r="D60" s="186" t="s">
        <v>218</v>
      </c>
      <c r="E60" s="188" t="s">
        <v>3128</v>
      </c>
      <c r="F60" s="188" t="s">
        <v>3128</v>
      </c>
      <c r="G60" s="189" t="s">
        <v>3129</v>
      </c>
      <c r="H60" s="190" t="s">
        <v>3130</v>
      </c>
      <c r="I60" s="205">
        <f ca="1">IF(F55=0,I57,OFFSET(IF($F$76=0,INDIRECT($G$122),INDIRECT($G$132)),0,B60))</f>
        <v>84640</v>
      </c>
      <c r="J60" s="192">
        <f ca="1">IF(F55=0,J57,OFFSET(IF($F$76=0,INDIRECT($G$122),INDIRECT($G$132)),1,B60))</f>
        <v>91210</v>
      </c>
      <c r="K60" s="192">
        <f ca="1">IF(F55=0,K57,OFFSET(IF($F$76=0,INDIRECT($G$122),INDIRECT($G$132)),2,B60))</f>
        <v>145310</v>
      </c>
      <c r="L60" s="206">
        <f ca="1">IF(F55=0,L57,OFFSET(IF($F$76=0,INDIRECT($G$122),INDIRECT($G$132)),3,B60))</f>
        <v>211060</v>
      </c>
      <c r="M60" s="207">
        <f ca="1">IF($F$76=0,0,IF(F55=0,M57,OFFSET(INDIRECT($G$142),0,B60)))</f>
        <v>0</v>
      </c>
      <c r="N60" s="192">
        <f ca="1">IF($F$76=0,0,IF(F55=0,N57,OFFSET(INDIRECT($G$142),1,B60)))</f>
        <v>0</v>
      </c>
      <c r="O60" s="192">
        <f ca="1">IF($F$76=0,0,IF(F55=0,O57,OFFSET(INDIRECT($G$142),2,B60)))</f>
        <v>0</v>
      </c>
      <c r="P60" s="192">
        <f ca="1">IF($F$76=0,0,IF(F55=0,P57,OFFSET(INDIRECT($G$142),3,B60)))</f>
        <v>0</v>
      </c>
      <c r="Q60" s="196" t="s">
        <v>3128</v>
      </c>
      <c r="R60" s="788"/>
      <c r="S60" s="789"/>
      <c r="T60" s="789"/>
      <c r="U60" s="790"/>
    </row>
    <row r="61" spans="1:21">
      <c r="A61" s="167">
        <v>8</v>
      </c>
      <c r="B61" s="167">
        <v>8</v>
      </c>
      <c r="C61" s="154"/>
      <c r="D61" s="197" t="s">
        <v>3044</v>
      </c>
      <c r="E61" s="439" t="s">
        <v>237</v>
      </c>
      <c r="F61" s="199" t="s">
        <v>3128</v>
      </c>
      <c r="G61" s="200" t="s">
        <v>3129</v>
      </c>
      <c r="H61" s="201" t="s">
        <v>3045</v>
      </c>
      <c r="I61" s="208" t="e">
        <f ca="1">IF(F55=0,I58,OFFSET(IF($F$76=0,INDIRECT($G$122),INDIRECT($G$132)),0,B61)*E11*100)</f>
        <v>#N/A</v>
      </c>
      <c r="J61" s="203" t="e">
        <f ca="1">IF(F55=0,J58,OFFSET(IF($F$76=0,INDIRECT($G$122),INDIRECT($G$132)),1,B61)*E11*100)</f>
        <v>#N/A</v>
      </c>
      <c r="K61" s="203" t="e">
        <f ca="1">IF(F55=0,K58,OFFSET(IF($F$76=0,INDIRECT($G$122),INDIRECT($G$132)),2,B61)*E11*100)</f>
        <v>#N/A</v>
      </c>
      <c r="L61" s="209" t="e">
        <f ca="1">IF(F55=0,L58,OFFSET(IF($F$76=0,INDIRECT($G$122),INDIRECT($G$132)),3,B61)*E11*100)</f>
        <v>#N/A</v>
      </c>
      <c r="M61" s="210">
        <f ca="1">IF($F$76=0,0,IF(F55=0,M58,OFFSET(INDIRECT($G$142),0,B61)*E11*100))</f>
        <v>0</v>
      </c>
      <c r="N61" s="192">
        <f ca="1">IF($F$76=0,0,IF(F55=0,N58,OFFSET(INDIRECT($G$142),1,B61)*E11*100))</f>
        <v>0</v>
      </c>
      <c r="O61" s="192">
        <f ca="1">IF($F$76=0,0,IF(F55=0,O58,OFFSET(INDIRECT($G$142),2,B61)*E11*100))</f>
        <v>0</v>
      </c>
      <c r="P61" s="192">
        <f ca="1">IF($F$76=0,0,IF(F55=0,P58,OFFSET(INDIRECT($G$142),3,B61)*E11*100))</f>
        <v>0</v>
      </c>
      <c r="Q61" s="204" t="s">
        <v>3128</v>
      </c>
      <c r="R61" s="734"/>
      <c r="S61" s="735"/>
      <c r="T61" s="735"/>
      <c r="U61" s="736"/>
    </row>
    <row r="62" spans="1:21">
      <c r="A62" s="167">
        <v>12</v>
      </c>
      <c r="B62" s="167">
        <v>12</v>
      </c>
      <c r="C62" s="814"/>
      <c r="D62" s="801" t="s">
        <v>219</v>
      </c>
      <c r="E62" s="794" t="s">
        <v>177</v>
      </c>
      <c r="F62" s="796">
        <f>IF($F$55=0,0,IF(I36=1,1,0))</f>
        <v>0</v>
      </c>
      <c r="G62" s="726" t="s">
        <v>3129</v>
      </c>
      <c r="H62" s="190" t="s">
        <v>3130</v>
      </c>
      <c r="I62" s="211" t="s">
        <v>3128</v>
      </c>
      <c r="J62" s="212">
        <f ca="1">IF(F62=0,0,OFFSET(INDIRECT($G$122),1,B62))</f>
        <v>0</v>
      </c>
      <c r="K62" s="213" t="s">
        <v>3128</v>
      </c>
      <c r="L62" s="214" t="s">
        <v>3285</v>
      </c>
      <c r="M62" s="215" t="s">
        <v>3128</v>
      </c>
      <c r="N62" s="212">
        <f ca="1">IF($F$76=0,0,IF(F62=0,0,OFFSET(INDIRECT($G$142),1,B62)))</f>
        <v>0</v>
      </c>
      <c r="O62" s="216" t="s">
        <v>3128</v>
      </c>
      <c r="P62" s="216" t="s">
        <v>3285</v>
      </c>
      <c r="Q62" s="204" t="s">
        <v>3128</v>
      </c>
      <c r="R62" s="731"/>
      <c r="S62" s="732"/>
      <c r="T62" s="732"/>
      <c r="U62" s="733"/>
    </row>
    <row r="63" spans="1:21" ht="14.25" thickBot="1">
      <c r="A63" s="167">
        <v>13</v>
      </c>
      <c r="B63" s="167">
        <v>13</v>
      </c>
      <c r="C63" s="814"/>
      <c r="D63" s="802"/>
      <c r="E63" s="795"/>
      <c r="F63" s="797"/>
      <c r="G63" s="727"/>
      <c r="H63" s="201" t="s">
        <v>3045</v>
      </c>
      <c r="I63" s="211" t="s">
        <v>3128</v>
      </c>
      <c r="J63" s="212">
        <f ca="1">IF(F62=0,0,OFFSET(INDIRECT($G$122),1,B63)*$E$11*100)</f>
        <v>0</v>
      </c>
      <c r="K63" s="213" t="s">
        <v>3128</v>
      </c>
      <c r="L63" s="214" t="s">
        <v>3128</v>
      </c>
      <c r="M63" s="215" t="s">
        <v>3286</v>
      </c>
      <c r="N63" s="212">
        <f ca="1">IF($F$76=0,0,IF(F62=0,0,OFFSET(INDIRECT($G$142),1,B63)*$E$11*100))</f>
        <v>0</v>
      </c>
      <c r="O63" s="216" t="s">
        <v>3128</v>
      </c>
      <c r="P63" s="216" t="s">
        <v>3128</v>
      </c>
      <c r="Q63" s="204" t="s">
        <v>3285</v>
      </c>
      <c r="R63" s="803"/>
      <c r="S63" s="804"/>
      <c r="T63" s="804"/>
      <c r="U63" s="805"/>
    </row>
    <row r="64" spans="1:21" s="154" customFormat="1" ht="14.25" thickTop="1">
      <c r="A64" s="167">
        <v>16</v>
      </c>
      <c r="B64" s="167">
        <v>16</v>
      </c>
      <c r="C64" s="814"/>
      <c r="D64" s="724" t="s">
        <v>220</v>
      </c>
      <c r="E64" s="798">
        <f>入力シート!I76</f>
        <v>0</v>
      </c>
      <c r="F64" s="796">
        <f>IF(E64="あり",1,0)</f>
        <v>0</v>
      </c>
      <c r="G64" s="777" t="s">
        <v>3129</v>
      </c>
      <c r="H64" s="190" t="s">
        <v>3130</v>
      </c>
      <c r="I64" s="809" t="e">
        <f ca="1">ROUNDDOWN((Q64+Q65)/E32,-1)</f>
        <v>#DIV/0!</v>
      </c>
      <c r="J64" s="808" t="e">
        <f ca="1">I64</f>
        <v>#DIV/0!</v>
      </c>
      <c r="K64" s="808" t="e">
        <f ca="1">I64</f>
        <v>#DIV/0!</v>
      </c>
      <c r="L64" s="767" t="e">
        <f ca="1">I64</f>
        <v>#DIV/0!</v>
      </c>
      <c r="M64" s="810">
        <f>IF($F$76=0,0,I64)</f>
        <v>0</v>
      </c>
      <c r="N64" s="806">
        <f>M64</f>
        <v>0</v>
      </c>
      <c r="O64" s="806">
        <f>N64</f>
        <v>0</v>
      </c>
      <c r="P64" s="806">
        <f>O64</f>
        <v>0</v>
      </c>
      <c r="Q64" s="217">
        <f ca="1">IF(F64=0,0,OFFSET(INDIRECT($G$120&amp;7),16+17*4*F6+3*F41,IF(F55=0,A64,B64)))</f>
        <v>0</v>
      </c>
      <c r="R64" s="731"/>
      <c r="S64" s="732"/>
      <c r="T64" s="732"/>
      <c r="U64" s="733"/>
    </row>
    <row r="65" spans="1:21" s="154" customFormat="1">
      <c r="A65" s="167">
        <v>18</v>
      </c>
      <c r="B65" s="167">
        <v>18</v>
      </c>
      <c r="C65" s="814"/>
      <c r="D65" s="725"/>
      <c r="E65" s="799"/>
      <c r="F65" s="797"/>
      <c r="G65" s="778"/>
      <c r="H65" s="201" t="s">
        <v>3045</v>
      </c>
      <c r="I65" s="809"/>
      <c r="J65" s="808"/>
      <c r="K65" s="808"/>
      <c r="L65" s="767"/>
      <c r="M65" s="810"/>
      <c r="N65" s="807"/>
      <c r="O65" s="807"/>
      <c r="P65" s="807"/>
      <c r="Q65" s="217">
        <f ca="1">IF(F64=0,0,OFFSET(INDIRECT($G$120&amp;7),16+17*4*F6+3*F41,IF(F55=0,A65,B65))*E11*100)</f>
        <v>0</v>
      </c>
      <c r="R65" s="803"/>
      <c r="S65" s="804"/>
      <c r="T65" s="804"/>
      <c r="U65" s="805"/>
    </row>
    <row r="66" spans="1:21" s="154" customFormat="1">
      <c r="A66" s="167">
        <v>23</v>
      </c>
      <c r="B66" s="167">
        <v>23</v>
      </c>
      <c r="C66" s="814"/>
      <c r="D66" s="724" t="s">
        <v>221</v>
      </c>
      <c r="E66" s="799">
        <f>入力シート!D81</f>
        <v>0</v>
      </c>
      <c r="F66" s="796">
        <f>IF(E66="あり",1,0)</f>
        <v>0</v>
      </c>
      <c r="G66" s="777" t="s">
        <v>3129</v>
      </c>
      <c r="H66" s="190" t="s">
        <v>3130</v>
      </c>
      <c r="I66" s="218">
        <f ca="1">IF(F66=0,0,OFFSET(INDIRECT($G$122),0,IF(F55=0,A66,B66)))</f>
        <v>0</v>
      </c>
      <c r="J66" s="219">
        <f ca="1">I66</f>
        <v>0</v>
      </c>
      <c r="K66" s="219">
        <f ca="1">IF(F66=0,0,OFFSET(INDIRECT($G$122),2,IF(F55=0,A66,B66)))</f>
        <v>0</v>
      </c>
      <c r="L66" s="220">
        <f ca="1">K66</f>
        <v>0</v>
      </c>
      <c r="M66" s="221">
        <f ca="1">IF($F$76=0,0,IF(F66=0,0,OFFSET(INDIRECT($G$122),0,IF(F55=0,A66,B66))))</f>
        <v>0</v>
      </c>
      <c r="N66" s="222">
        <f ca="1">M66</f>
        <v>0</v>
      </c>
      <c r="O66" s="222">
        <f ca="1">IF($F$76=0,0,IF(F66=0,0,OFFSET(INDIRECT($G$122),2,IF(F55=0,A66,B66))))</f>
        <v>0</v>
      </c>
      <c r="P66" s="222">
        <f ca="1">O66</f>
        <v>0</v>
      </c>
      <c r="Q66" s="217" t="s">
        <v>3285</v>
      </c>
      <c r="R66" s="731"/>
      <c r="S66" s="732"/>
      <c r="T66" s="732"/>
      <c r="U66" s="733"/>
    </row>
    <row r="67" spans="1:21" s="154" customFormat="1">
      <c r="A67" s="167">
        <v>26</v>
      </c>
      <c r="B67" s="167">
        <v>26</v>
      </c>
      <c r="C67" s="814"/>
      <c r="D67" s="725"/>
      <c r="E67" s="799"/>
      <c r="F67" s="797"/>
      <c r="G67" s="778"/>
      <c r="H67" s="201" t="s">
        <v>3045</v>
      </c>
      <c r="I67" s="223">
        <f ca="1">IF(F66=0,0,OFFSET(INDIRECT($G$122),0,IF(F55=0,A67,B67))*E11*100)</f>
        <v>0</v>
      </c>
      <c r="J67" s="219">
        <f ca="1">I67</f>
        <v>0</v>
      </c>
      <c r="K67" s="219">
        <f ca="1">I67</f>
        <v>0</v>
      </c>
      <c r="L67" s="220">
        <f ca="1">I67</f>
        <v>0</v>
      </c>
      <c r="M67" s="224">
        <f>IF($F$76=0,0,I67)</f>
        <v>0</v>
      </c>
      <c r="N67" s="222">
        <f>M67</f>
        <v>0</v>
      </c>
      <c r="O67" s="222">
        <f>N67</f>
        <v>0</v>
      </c>
      <c r="P67" s="222">
        <f>O67</f>
        <v>0</v>
      </c>
      <c r="Q67" s="217" t="s">
        <v>3128</v>
      </c>
      <c r="R67" s="803"/>
      <c r="S67" s="804"/>
      <c r="T67" s="804"/>
      <c r="U67" s="805"/>
    </row>
    <row r="68" spans="1:21">
      <c r="A68" s="167">
        <v>28</v>
      </c>
      <c r="B68" s="167">
        <v>28</v>
      </c>
      <c r="C68" s="814"/>
      <c r="D68" s="827" t="s">
        <v>36</v>
      </c>
      <c r="E68" s="441">
        <f>入力シート!D87</f>
        <v>0</v>
      </c>
      <c r="F68" s="199">
        <f>IF($F$55=0,0,IF(E68="あり",1,0))</f>
        <v>0</v>
      </c>
      <c r="G68" s="726" t="s">
        <v>3129</v>
      </c>
      <c r="H68" s="779" t="s">
        <v>3130</v>
      </c>
      <c r="I68" s="781">
        <f ca="1">IF(F68=0,0,OFFSET(INDIRECT($G$122),0,A68+F69))</f>
        <v>0</v>
      </c>
      <c r="J68" s="737">
        <f ca="1">I68</f>
        <v>0</v>
      </c>
      <c r="K68" s="737">
        <f ca="1">J68</f>
        <v>0</v>
      </c>
      <c r="L68" s="783">
        <f ca="1">K68</f>
        <v>0</v>
      </c>
      <c r="M68" s="781">
        <f>IF($F$76=0,0,L68)</f>
        <v>0</v>
      </c>
      <c r="N68" s="737">
        <f>M68</f>
        <v>0</v>
      </c>
      <c r="O68" s="737">
        <f>N68</f>
        <v>0</v>
      </c>
      <c r="P68" s="737">
        <f>O68</f>
        <v>0</v>
      </c>
      <c r="Q68" s="225" t="s">
        <v>3283</v>
      </c>
      <c r="R68" s="711"/>
      <c r="S68" s="712"/>
      <c r="T68" s="712"/>
      <c r="U68" s="713"/>
    </row>
    <row r="69" spans="1:21">
      <c r="A69" s="167"/>
      <c r="B69" s="167"/>
      <c r="C69" s="814"/>
      <c r="D69" s="828"/>
      <c r="E69" s="441">
        <f>入力シート!P87</f>
        <v>0</v>
      </c>
      <c r="F69" s="199" t="e">
        <f>INDEX(対応表!$B:$B,MATCH('計算シート（全体）'!$E69,対応表!V:V,0))</f>
        <v>#N/A</v>
      </c>
      <c r="G69" s="727"/>
      <c r="H69" s="780"/>
      <c r="I69" s="782"/>
      <c r="J69" s="738"/>
      <c r="K69" s="738"/>
      <c r="L69" s="784"/>
      <c r="M69" s="782"/>
      <c r="N69" s="738"/>
      <c r="O69" s="738"/>
      <c r="P69" s="738"/>
      <c r="Q69" s="225"/>
      <c r="R69" s="226"/>
      <c r="S69" s="227"/>
      <c r="T69" s="227"/>
      <c r="U69" s="228"/>
    </row>
    <row r="70" spans="1:21">
      <c r="A70" s="167">
        <v>32</v>
      </c>
      <c r="B70" s="167">
        <v>32</v>
      </c>
      <c r="C70" s="814"/>
      <c r="D70" s="754" t="s">
        <v>35</v>
      </c>
      <c r="E70" s="441">
        <f>入力シート!D94</f>
        <v>0</v>
      </c>
      <c r="F70" s="199">
        <f>IF($F$55=0,0,IF(E70="あり",1,0))</f>
        <v>0</v>
      </c>
      <c r="G70" s="726" t="s">
        <v>3129</v>
      </c>
      <c r="H70" s="754" t="s">
        <v>3130</v>
      </c>
      <c r="I70" s="746">
        <f ca="1">IF(F70=0,0,OFFSET(INDIRECT($G$122),F71,B70+F72))</f>
        <v>0</v>
      </c>
      <c r="J70" s="728">
        <f ca="1">I70</f>
        <v>0</v>
      </c>
      <c r="K70" s="728">
        <f ca="1">J70</f>
        <v>0</v>
      </c>
      <c r="L70" s="729">
        <f ca="1">K70</f>
        <v>0</v>
      </c>
      <c r="M70" s="730">
        <f>IF($F$76=0,0,L70)</f>
        <v>0</v>
      </c>
      <c r="N70" s="737">
        <f>M70</f>
        <v>0</v>
      </c>
      <c r="O70" s="737">
        <f>N70</f>
        <v>0</v>
      </c>
      <c r="P70" s="737">
        <f>O70</f>
        <v>0</v>
      </c>
      <c r="Q70" s="768" t="s">
        <v>3128</v>
      </c>
      <c r="R70" s="711"/>
      <c r="S70" s="712"/>
      <c r="T70" s="712"/>
      <c r="U70" s="713"/>
    </row>
    <row r="71" spans="1:21">
      <c r="A71" s="167"/>
      <c r="B71" s="167"/>
      <c r="C71" s="814"/>
      <c r="D71" s="755"/>
      <c r="E71" s="441">
        <f>入力シート!P94</f>
        <v>0</v>
      </c>
      <c r="F71" s="199" t="e">
        <f>INDEX(対応表!$B:$B,MATCH('計算シート（全体）'!$E71,対応表!U:U,0))</f>
        <v>#N/A</v>
      </c>
      <c r="G71" s="747"/>
      <c r="H71" s="755"/>
      <c r="I71" s="746"/>
      <c r="J71" s="728"/>
      <c r="K71" s="728"/>
      <c r="L71" s="729"/>
      <c r="M71" s="730"/>
      <c r="N71" s="771"/>
      <c r="O71" s="771"/>
      <c r="P71" s="771"/>
      <c r="Q71" s="769"/>
      <c r="R71" s="788"/>
      <c r="S71" s="789"/>
      <c r="T71" s="789"/>
      <c r="U71" s="790"/>
    </row>
    <row r="72" spans="1:21">
      <c r="A72" s="167"/>
      <c r="B72" s="167"/>
      <c r="C72" s="814"/>
      <c r="D72" s="800"/>
      <c r="E72" s="441">
        <f>入力シート!V94</f>
        <v>0</v>
      </c>
      <c r="F72" s="199" t="e">
        <f>INDEX(対応表!$B:$B,MATCH('計算シート（全体）'!$E72,対応表!V:V,0))</f>
        <v>#N/A</v>
      </c>
      <c r="G72" s="727"/>
      <c r="H72" s="800"/>
      <c r="I72" s="746"/>
      <c r="J72" s="728"/>
      <c r="K72" s="728"/>
      <c r="L72" s="729"/>
      <c r="M72" s="730"/>
      <c r="N72" s="738"/>
      <c r="O72" s="738"/>
      <c r="P72" s="738"/>
      <c r="Q72" s="770"/>
      <c r="R72" s="734"/>
      <c r="S72" s="735"/>
      <c r="T72" s="735"/>
      <c r="U72" s="736"/>
    </row>
    <row r="73" spans="1:21" s="154" customFormat="1">
      <c r="A73" s="167">
        <v>35</v>
      </c>
      <c r="B73" s="167">
        <v>35</v>
      </c>
      <c r="C73" s="814"/>
      <c r="D73" s="724" t="s">
        <v>216</v>
      </c>
      <c r="E73" s="799">
        <f>入力シート!D103</f>
        <v>0</v>
      </c>
      <c r="F73" s="820">
        <f>IF(E73="あり",1,0)</f>
        <v>0</v>
      </c>
      <c r="G73" s="777" t="s">
        <v>3129</v>
      </c>
      <c r="H73" s="190" t="s">
        <v>3130</v>
      </c>
      <c r="I73" s="218">
        <f ca="1">IF(F73=0,0,OFFSET(INDIRECT($G$122),0,IF($F$55=0,A73,B73)))</f>
        <v>0</v>
      </c>
      <c r="J73" s="219">
        <f t="shared" ref="J73:L74" ca="1" si="0">I73</f>
        <v>0</v>
      </c>
      <c r="K73" s="219">
        <f t="shared" ca="1" si="0"/>
        <v>0</v>
      </c>
      <c r="L73" s="220">
        <f t="shared" ca="1" si="0"/>
        <v>0</v>
      </c>
      <c r="M73" s="224">
        <f ca="1">IF($F$76=0,0,IF(F73=0,0,OFFSET(INDIRECT($G$122),0,IF($F$55=0,A73,B73))))</f>
        <v>0</v>
      </c>
      <c r="N73" s="222">
        <f t="shared" ref="N73:P74" ca="1" si="1">M73</f>
        <v>0</v>
      </c>
      <c r="O73" s="222">
        <f t="shared" ca="1" si="1"/>
        <v>0</v>
      </c>
      <c r="P73" s="222">
        <f t="shared" ca="1" si="1"/>
        <v>0</v>
      </c>
      <c r="Q73" s="204" t="s">
        <v>3128</v>
      </c>
      <c r="R73" s="731"/>
      <c r="S73" s="732"/>
      <c r="T73" s="732"/>
      <c r="U73" s="733"/>
    </row>
    <row r="74" spans="1:21" s="154" customFormat="1" ht="14.25" thickBot="1">
      <c r="A74" s="167">
        <v>37</v>
      </c>
      <c r="B74" s="167">
        <v>37</v>
      </c>
      <c r="C74" s="814"/>
      <c r="D74" s="725"/>
      <c r="E74" s="822"/>
      <c r="F74" s="821"/>
      <c r="G74" s="778"/>
      <c r="H74" s="201" t="s">
        <v>3045</v>
      </c>
      <c r="I74" s="223">
        <f ca="1">IF(F73=0,0,OFFSET(INDIRECT($G$122),0,IF($F$55=0,A74,B74))*$E$11*100)</f>
        <v>0</v>
      </c>
      <c r="J74" s="219">
        <f t="shared" ca="1" si="0"/>
        <v>0</v>
      </c>
      <c r="K74" s="219">
        <f t="shared" ca="1" si="0"/>
        <v>0</v>
      </c>
      <c r="L74" s="220">
        <f t="shared" ca="1" si="0"/>
        <v>0</v>
      </c>
      <c r="M74" s="224">
        <f ca="1">IF($F$76=0,0,IF(F73=0,0,OFFSET(INDIRECT($G$122),0,IF($F$55=0,A74,B74))*$E$11*100))</f>
        <v>0</v>
      </c>
      <c r="N74" s="222">
        <f t="shared" ca="1" si="1"/>
        <v>0</v>
      </c>
      <c r="O74" s="222">
        <f t="shared" ca="1" si="1"/>
        <v>0</v>
      </c>
      <c r="P74" s="222">
        <f t="shared" ca="1" si="1"/>
        <v>0</v>
      </c>
      <c r="Q74" s="204" t="s">
        <v>3128</v>
      </c>
      <c r="R74" s="803"/>
      <c r="S74" s="804"/>
      <c r="T74" s="804"/>
      <c r="U74" s="805"/>
    </row>
    <row r="75" spans="1:21" s="348" customFormat="1" ht="14.25" thickBot="1">
      <c r="A75" s="167"/>
      <c r="B75" s="167"/>
      <c r="C75" s="229"/>
      <c r="D75" s="230" t="s">
        <v>3127</v>
      </c>
      <c r="E75" s="444" t="s">
        <v>3128</v>
      </c>
      <c r="F75" s="231">
        <f>IF(入力シート!D109&gt;0,1,0)</f>
        <v>0</v>
      </c>
      <c r="G75" s="232" t="s">
        <v>3129</v>
      </c>
      <c r="H75" s="233" t="s">
        <v>3130</v>
      </c>
      <c r="I75" s="234" t="s">
        <v>3131</v>
      </c>
      <c r="J75" s="235" t="s">
        <v>3131</v>
      </c>
      <c r="K75" s="235" t="s">
        <v>3131</v>
      </c>
      <c r="L75" s="236" t="s">
        <v>3131</v>
      </c>
      <c r="M75" s="237" t="s">
        <v>3131</v>
      </c>
      <c r="N75" s="238" t="s">
        <v>3131</v>
      </c>
      <c r="O75" s="238" t="s">
        <v>3131</v>
      </c>
      <c r="P75" s="238" t="s">
        <v>3128</v>
      </c>
      <c r="Q75" s="239">
        <f>IF(F75=0,0,4500*入力シート!D109)</f>
        <v>0</v>
      </c>
      <c r="R75" s="240" t="s">
        <v>3132</v>
      </c>
      <c r="S75" s="718" t="s">
        <v>3133</v>
      </c>
      <c r="T75" s="718"/>
      <c r="U75" s="719"/>
    </row>
    <row r="76" spans="1:21" ht="21" customHeight="1">
      <c r="A76" s="167">
        <v>41</v>
      </c>
      <c r="B76" s="167">
        <v>41</v>
      </c>
      <c r="C76" s="813" t="s">
        <v>3287</v>
      </c>
      <c r="D76" s="816" t="s">
        <v>235</v>
      </c>
      <c r="E76" s="757">
        <f>入力シート!D21</f>
        <v>0</v>
      </c>
      <c r="F76" s="818">
        <f>IF(E76="あり",1,0)</f>
        <v>0</v>
      </c>
      <c r="G76" s="726" t="s">
        <v>3129</v>
      </c>
      <c r="H76" s="811" t="s">
        <v>3046</v>
      </c>
      <c r="I76" s="211" t="s">
        <v>3128</v>
      </c>
      <c r="J76" s="241" t="s">
        <v>3288</v>
      </c>
      <c r="K76" s="241" t="s">
        <v>3128</v>
      </c>
      <c r="L76" s="242" t="s">
        <v>3283</v>
      </c>
      <c r="M76" s="243">
        <f ca="1">ROUNDDOWN(IF(F76=0,0,-(M57+M58)*OFFSET(INDIRECT(G120&amp;7),34+17*4*F6,IF(F55=0,A76,B76))),-1)</f>
        <v>0</v>
      </c>
      <c r="N76" s="219">
        <f ca="1">ROUNDDOWN(IF(F76=0,0,-(N57+N58)*OFFSET(INDIRECT(G120&amp;7),34+17*4*F6,IF(F55=0,A76,B76))),-1)</f>
        <v>0</v>
      </c>
      <c r="O76" s="219">
        <f ca="1">ROUNDDOWN(IF(F76=0,0,-(O57+O58)*OFFSET(INDIRECT(G120&amp;7),34+17*4*F6,IF(F55=0,A76,B76))),-1)</f>
        <v>0</v>
      </c>
      <c r="P76" s="219">
        <f ca="1">ROUNDDOWN(IF(F76=0,0,-(P57+P58)*OFFSET(INDIRECT(G120&amp;7),34+17*4*F6,IF(F55=0,A76,B76))),-1)</f>
        <v>0</v>
      </c>
      <c r="Q76" s="204" t="s">
        <v>3128</v>
      </c>
      <c r="R76" s="774" t="s">
        <v>212</v>
      </c>
      <c r="S76" s="775"/>
      <c r="T76" s="775"/>
      <c r="U76" s="776"/>
    </row>
    <row r="77" spans="1:21" ht="21" customHeight="1">
      <c r="A77" s="167"/>
      <c r="B77" s="167"/>
      <c r="C77" s="814"/>
      <c r="D77" s="817"/>
      <c r="E77" s="798"/>
      <c r="F77" s="819"/>
      <c r="G77" s="727"/>
      <c r="H77" s="812"/>
      <c r="I77" s="211" t="s">
        <v>3128</v>
      </c>
      <c r="J77" s="241" t="s">
        <v>3128</v>
      </c>
      <c r="K77" s="241" t="s">
        <v>3128</v>
      </c>
      <c r="L77" s="242" t="s">
        <v>3128</v>
      </c>
      <c r="M77" s="243">
        <f ca="1">ROUNDDOWN(IF(F76=0,0,-(M60+M61)*OFFSET(INDIRECT(G120&amp;7),34+17*4*F6,IF(F55=0,A76,B76))),-1)</f>
        <v>0</v>
      </c>
      <c r="N77" s="219">
        <f ca="1">ROUNDDOWN(IF(F76=0,0,-(N60+N61)*OFFSET(INDIRECT(G120&amp;7),34+17*4*F6,IF(F55=0,A76,B76))),-1)</f>
        <v>0</v>
      </c>
      <c r="O77" s="219">
        <f ca="1">ROUNDDOWN(IF(F76=0,0,-(O60+O61)*OFFSET(INDIRECT(G120&amp;7),34+17*4*F6,IF(F55=0,A76,B76))),-1)</f>
        <v>0</v>
      </c>
      <c r="P77" s="219">
        <f ca="1">ROUNDDOWN(IF(F76=0,0,-(P60+P61)*OFFSET(INDIRECT(G120&amp;7),34+17*4*F6,IF(F55=0,A76,B76))),-1)</f>
        <v>0</v>
      </c>
      <c r="Q77" s="204" t="s">
        <v>3128</v>
      </c>
      <c r="R77" s="774" t="s">
        <v>3289</v>
      </c>
      <c r="S77" s="775"/>
      <c r="T77" s="775"/>
      <c r="U77" s="776"/>
    </row>
    <row r="78" spans="1:21" ht="21" customHeight="1">
      <c r="A78" s="167">
        <v>43</v>
      </c>
      <c r="B78" s="167">
        <v>43</v>
      </c>
      <c r="C78" s="814"/>
      <c r="D78" s="816" t="s">
        <v>3182</v>
      </c>
      <c r="E78" s="756">
        <f>入力シート!D128</f>
        <v>0</v>
      </c>
      <c r="F78" s="818">
        <f>IF(E78="あり",1,0)</f>
        <v>0</v>
      </c>
      <c r="G78" s="726" t="s">
        <v>3052</v>
      </c>
      <c r="H78" s="244" t="s">
        <v>3167</v>
      </c>
      <c r="I78" s="245">
        <f ca="1">IF(F$78=0,0,-OFFSET(INDIRECT($G$122),0,IF(F55=0,A78,B78)))</f>
        <v>0</v>
      </c>
      <c r="J78" s="246">
        <f ca="1">I78</f>
        <v>0</v>
      </c>
      <c r="K78" s="246">
        <f t="shared" ref="K78:L78" ca="1" si="2">J78</f>
        <v>0</v>
      </c>
      <c r="L78" s="247">
        <f t="shared" ca="1" si="2"/>
        <v>0</v>
      </c>
      <c r="M78" s="221">
        <f>IF(F76=0,0,L78)</f>
        <v>0</v>
      </c>
      <c r="N78" s="221">
        <f t="shared" ref="N78:P78" si="3">IF(G76=0,0,M78)</f>
        <v>0</v>
      </c>
      <c r="O78" s="221">
        <f t="shared" si="3"/>
        <v>0</v>
      </c>
      <c r="P78" s="221">
        <f t="shared" si="3"/>
        <v>0</v>
      </c>
      <c r="Q78" s="204" t="s">
        <v>3288</v>
      </c>
      <c r="R78" s="248"/>
      <c r="S78" s="249"/>
      <c r="T78" s="249"/>
      <c r="U78" s="250"/>
    </row>
    <row r="79" spans="1:21" ht="21" customHeight="1">
      <c r="A79" s="167">
        <v>45</v>
      </c>
      <c r="B79" s="167">
        <v>45</v>
      </c>
      <c r="C79" s="814"/>
      <c r="D79" s="817"/>
      <c r="E79" s="798"/>
      <c r="F79" s="819"/>
      <c r="G79" s="727"/>
      <c r="H79" s="244" t="s">
        <v>3045</v>
      </c>
      <c r="I79" s="245">
        <f ca="1">IF(F78=0,0,-OFFSET(INDIRECT($G$122),0,IF(F56=0,A79,B79))*E11*100)</f>
        <v>0</v>
      </c>
      <c r="J79" s="246">
        <f ca="1">I79</f>
        <v>0</v>
      </c>
      <c r="K79" s="246">
        <f t="shared" ref="K79:L79" ca="1" si="4">J79</f>
        <v>0</v>
      </c>
      <c r="L79" s="247">
        <f t="shared" ca="1" si="4"/>
        <v>0</v>
      </c>
      <c r="M79" s="221">
        <f>IF(F76=0,0,L79)</f>
        <v>0</v>
      </c>
      <c r="N79" s="221">
        <f t="shared" ref="N79:P79" si="5">IF(G76=0,0,M79)</f>
        <v>0</v>
      </c>
      <c r="O79" s="221">
        <f t="shared" si="5"/>
        <v>0</v>
      </c>
      <c r="P79" s="221">
        <f t="shared" si="5"/>
        <v>0</v>
      </c>
      <c r="Q79" s="204" t="s">
        <v>3128</v>
      </c>
      <c r="R79" s="248"/>
      <c r="S79" s="249"/>
      <c r="T79" s="249"/>
      <c r="U79" s="250"/>
    </row>
    <row r="80" spans="1:21" ht="21" customHeight="1">
      <c r="A80" s="167">
        <v>47</v>
      </c>
      <c r="B80" s="167">
        <v>47</v>
      </c>
      <c r="C80" s="814"/>
      <c r="D80" s="816" t="s">
        <v>3296</v>
      </c>
      <c r="E80" s="441">
        <f>入力シート!D134</f>
        <v>0</v>
      </c>
      <c r="F80" s="438">
        <f>IF(E80="あり",1,0)</f>
        <v>0</v>
      </c>
      <c r="G80" s="726" t="s">
        <v>3129</v>
      </c>
      <c r="H80" s="811" t="s">
        <v>3130</v>
      </c>
      <c r="I80" s="251">
        <f ca="1">ROUNDDOWN(IF(F80=0,0,-SUM(I57:I58,I66:I67)*OFFSET(INDIRECT(G122),2,IF(F55=0,A80+F81,B80+F81))),-1)</f>
        <v>0</v>
      </c>
      <c r="J80" s="219">
        <f ca="1">ROUNDDOWN(IF(F80=0,0,-SUM(J57:J58,J62:J63,J66:J67)*OFFSET(INDIRECT(G122),2,IF(F55=0,A80+F81,B80+F81))),-1)</f>
        <v>0</v>
      </c>
      <c r="K80" s="219">
        <f ca="1">ROUNDDOWN(IF(F80=0,0,-SUM(K57:K58,K66:K67)*OFFSET(INDIRECT(G122),2,IF(F55=0,A80+F81,B80+F81))),-1)</f>
        <v>0</v>
      </c>
      <c r="L80" s="220">
        <f ca="1">ROUNDDOWN(IF(F80=0,0,-SUM(L57:L58,L66:L67)*OFFSET(INDIRECT(G122),2,IF(F55=0,A80+F81,B80+F81))),-1)</f>
        <v>0</v>
      </c>
      <c r="M80" s="243">
        <f ca="1">ROUNDDOWN(IF(F80=0,0,-SUM(M57:M58,M66:M67)*OFFSET(INDIRECT(G122),2,IF(F55=0,A80+F81,B80+F81))),-1)</f>
        <v>0</v>
      </c>
      <c r="N80" s="219">
        <f ca="1">ROUNDDOWN(IF(F80=0,0,-SUM(N57:N58,N62:N63,N66:N67)*OFFSET(INDIRECT(G122),2,IF(F55=0,A80+F81,B80+F81))),-1)</f>
        <v>0</v>
      </c>
      <c r="O80" s="219">
        <f ca="1">ROUNDDOWN(IF(F80=0,0,-SUM(O57:O58,O66:O67)*OFFSET(INDIRECT(G122),2,IF(F55=0,A80+F81,B80+F81))),-1)</f>
        <v>0</v>
      </c>
      <c r="P80" s="219">
        <f ca="1">ROUNDDOWN(IF(F80=0,0,-SUM(P57:P58,P66:P67)*OFFSET(INDIRECT(G122),2,IF(F55=0,A80+F81,B80+F81))),-1)</f>
        <v>0</v>
      </c>
      <c r="Q80" s="204" t="s">
        <v>3128</v>
      </c>
      <c r="R80" s="774" t="s">
        <v>212</v>
      </c>
      <c r="S80" s="775"/>
      <c r="T80" s="775"/>
      <c r="U80" s="776"/>
    </row>
    <row r="81" spans="1:21" ht="21" customHeight="1">
      <c r="A81" s="167"/>
      <c r="B81" s="167"/>
      <c r="C81" s="814"/>
      <c r="D81" s="817"/>
      <c r="E81" s="442">
        <f>入力シート!Q134</f>
        <v>0</v>
      </c>
      <c r="F81" s="199" t="e">
        <f>INDEX(対応表!$B:$B,MATCH(入力シート!Q134,対応表!Z:Z,0))</f>
        <v>#N/A</v>
      </c>
      <c r="G81" s="727"/>
      <c r="H81" s="812"/>
      <c r="I81" s="251">
        <f ca="1">ROUNDDOWN(IF(F80=0,0,-SUM(I60:I61,I66:I67)*OFFSET(INDIRECT(G122),2,IF(F55=0,A80+F81,B80+F81))),-1)</f>
        <v>0</v>
      </c>
      <c r="J81" s="219">
        <f ca="1">ROUNDDOWN(IF(F80=0,0,-SUM(J60:J61,J62:J63,J66:J67)*OFFSET(INDIRECT(G122),2,IF(F55=0,A80+F81,B80+F81))),-1)</f>
        <v>0</v>
      </c>
      <c r="K81" s="219">
        <f ca="1">ROUNDDOWN(IF(F80=0,0,-SUM(K60:K61,K66:K67)*OFFSET(INDIRECT(G122),2,IF(F55=0,A80+F81,B80+F81))),-1)</f>
        <v>0</v>
      </c>
      <c r="L81" s="220">
        <f ca="1">ROUNDDOWN(IF(F80=0,0,-SUM(L60:L61,L66:L67)*OFFSET(INDIRECT(G122),2,IF(F55=0,A80+F81,B80+F81))),-1)</f>
        <v>0</v>
      </c>
      <c r="M81" s="243">
        <f ca="1">ROUNDDOWN(IF(F80=0,0,-SUM(M60:M61,M66:M67)*OFFSET(INDIRECT(G122),2,IF(F55=0,A80+F81,B80+F81))),-1)</f>
        <v>0</v>
      </c>
      <c r="N81" s="219">
        <f ca="1">ROUNDDOWN(IF(F80=0,0,-SUM(N60:N61,N62:N63,N66:N67)*OFFSET(INDIRECT(G122),2,IF(F55=0,A80+F81,B80+F81))),-1)</f>
        <v>0</v>
      </c>
      <c r="O81" s="219">
        <f ca="1">ROUNDDOWN(IF(F80=0,0,-SUM(O60:O61,O66:O67)*OFFSET(INDIRECT(G122),2,IF(F55=0,A80+F81,B80+F81))),-1)</f>
        <v>0</v>
      </c>
      <c r="P81" s="219">
        <f ca="1">ROUNDDOWN(IF(F80=0,0,-SUM(P60:P61,P66:P67)*OFFSET(INDIRECT(G122),2,IF(F55=0,A80+F81,B80+F81))),-1)</f>
        <v>0</v>
      </c>
      <c r="Q81" s="204" t="s">
        <v>3284</v>
      </c>
      <c r="R81" s="774" t="s">
        <v>3289</v>
      </c>
      <c r="S81" s="775"/>
      <c r="T81" s="775"/>
      <c r="U81" s="776"/>
    </row>
    <row r="82" spans="1:21" ht="27">
      <c r="A82" s="167">
        <v>52</v>
      </c>
      <c r="B82" s="167">
        <v>52</v>
      </c>
      <c r="C82" s="815"/>
      <c r="D82" s="190" t="s">
        <v>222</v>
      </c>
      <c r="E82" s="443">
        <f>入力シート!D140</f>
        <v>0</v>
      </c>
      <c r="F82" s="437">
        <f>IF(E82="あり",1,0)</f>
        <v>0</v>
      </c>
      <c r="G82" s="253" t="s">
        <v>3129</v>
      </c>
      <c r="H82" s="254" t="s">
        <v>3046</v>
      </c>
      <c r="I82" s="255">
        <f ca="1">IF(F82=0,1,OFFSET(INDIRECT($G$122),2,IF(F55=0,A82,B82)))</f>
        <v>1</v>
      </c>
      <c r="J82" s="256">
        <f ca="1">I82</f>
        <v>1</v>
      </c>
      <c r="K82" s="256">
        <f t="shared" ref="K82:P82" ca="1" si="6">J82</f>
        <v>1</v>
      </c>
      <c r="L82" s="257">
        <f t="shared" ca="1" si="6"/>
        <v>1</v>
      </c>
      <c r="M82" s="258">
        <f ca="1">L82</f>
        <v>1</v>
      </c>
      <c r="N82" s="259">
        <f ca="1">M82</f>
        <v>1</v>
      </c>
      <c r="O82" s="259">
        <f t="shared" ca="1" si="6"/>
        <v>1</v>
      </c>
      <c r="P82" s="259">
        <f t="shared" ca="1" si="6"/>
        <v>1</v>
      </c>
      <c r="Q82" s="196" t="s">
        <v>3128</v>
      </c>
      <c r="R82" s="260"/>
      <c r="S82" s="261"/>
      <c r="T82" s="261"/>
      <c r="U82" s="262"/>
    </row>
    <row r="83" spans="1:21">
      <c r="A83" s="167"/>
      <c r="B83" s="167"/>
      <c r="C83" s="752" t="s">
        <v>3290</v>
      </c>
      <c r="D83" s="754" t="s">
        <v>223</v>
      </c>
      <c r="E83" s="756">
        <f>入力シート!D148</f>
        <v>0</v>
      </c>
      <c r="F83" s="758">
        <f>IF(E83="あり",1,0)</f>
        <v>0</v>
      </c>
      <c r="G83" s="726" t="s">
        <v>3129</v>
      </c>
      <c r="H83" s="263" t="s">
        <v>3167</v>
      </c>
      <c r="I83" s="746" t="e">
        <f>ROUNDDOWN(($Q83+$Q84)/$E$32,-1)</f>
        <v>#DIV/0!</v>
      </c>
      <c r="J83" s="728" t="e">
        <f>I83</f>
        <v>#DIV/0!</v>
      </c>
      <c r="K83" s="728" t="e">
        <f>J83</f>
        <v>#DIV/0!</v>
      </c>
      <c r="L83" s="729" t="e">
        <f>K83</f>
        <v>#DIV/0!</v>
      </c>
      <c r="M83" s="730">
        <f>IF($F$76=0,0,L83)</f>
        <v>0</v>
      </c>
      <c r="N83" s="737">
        <f>M83</f>
        <v>0</v>
      </c>
      <c r="O83" s="737">
        <f>N83</f>
        <v>0</v>
      </c>
      <c r="P83" s="737">
        <f>O83</f>
        <v>0</v>
      </c>
      <c r="Q83" s="239">
        <f>IF($F83=0,0,IF($F$55=0,0,保育単価表②!E4))</f>
        <v>0</v>
      </c>
      <c r="R83" s="260"/>
      <c r="S83" s="261"/>
      <c r="T83" s="261"/>
      <c r="U83" s="262"/>
    </row>
    <row r="84" spans="1:21" ht="14.25" thickBot="1">
      <c r="A84" s="167"/>
      <c r="B84" s="167"/>
      <c r="C84" s="753"/>
      <c r="D84" s="755"/>
      <c r="E84" s="757"/>
      <c r="F84" s="759"/>
      <c r="G84" s="747"/>
      <c r="H84" s="264" t="s">
        <v>3045</v>
      </c>
      <c r="I84" s="746"/>
      <c r="J84" s="728"/>
      <c r="K84" s="728"/>
      <c r="L84" s="729"/>
      <c r="M84" s="730"/>
      <c r="N84" s="738"/>
      <c r="O84" s="738"/>
      <c r="P84" s="738"/>
      <c r="Q84" s="239">
        <f>IF($F83=0,0,IF($F$55=0,0,保育単価表②!K4)*$E$11*100)</f>
        <v>0</v>
      </c>
      <c r="R84" s="260"/>
      <c r="S84" s="261"/>
      <c r="T84" s="261"/>
      <c r="U84" s="262"/>
    </row>
    <row r="85" spans="1:21" ht="15.75" customHeight="1" thickBot="1">
      <c r="C85" s="753"/>
      <c r="D85" s="187" t="s">
        <v>224</v>
      </c>
      <c r="E85" s="445"/>
      <c r="F85" s="265"/>
      <c r="G85" s="200"/>
      <c r="H85" s="200"/>
      <c r="I85" s="266"/>
      <c r="J85" s="267"/>
      <c r="K85" s="267"/>
      <c r="L85" s="268"/>
      <c r="M85" s="266"/>
      <c r="N85" s="267"/>
      <c r="O85" s="267"/>
      <c r="P85" s="267"/>
      <c r="Q85" s="239"/>
      <c r="R85" s="248"/>
      <c r="S85" s="249"/>
      <c r="T85" s="249"/>
      <c r="U85" s="250"/>
    </row>
    <row r="86" spans="1:21">
      <c r="C86" s="753"/>
      <c r="D86" s="760" t="s">
        <v>225</v>
      </c>
      <c r="E86" s="826">
        <f>入力シート!S155</f>
        <v>0</v>
      </c>
      <c r="F86" s="745">
        <f>IF($F$83=0,0,IF(E86="あり",1,0))</f>
        <v>0</v>
      </c>
      <c r="G86" s="747" t="s">
        <v>3291</v>
      </c>
      <c r="H86" s="190" t="s">
        <v>3130</v>
      </c>
      <c r="I86" s="746" t="e">
        <f>ROUNDDOWN(($Q86+$Q87)/$E$32,-1)</f>
        <v>#DIV/0!</v>
      </c>
      <c r="J86" s="728" t="e">
        <f>I86</f>
        <v>#DIV/0!</v>
      </c>
      <c r="K86" s="728" t="e">
        <f>J86</f>
        <v>#DIV/0!</v>
      </c>
      <c r="L86" s="729" t="e">
        <f>K86</f>
        <v>#DIV/0!</v>
      </c>
      <c r="M86" s="730">
        <f>IF($F$76=0,0,L86)</f>
        <v>0</v>
      </c>
      <c r="N86" s="737">
        <f>M86</f>
        <v>0</v>
      </c>
      <c r="O86" s="737">
        <f>N86</f>
        <v>0</v>
      </c>
      <c r="P86" s="737">
        <f>O86</f>
        <v>0</v>
      </c>
      <c r="Q86" s="239">
        <f>IF($F86=0,0,保育単価表②!E8)</f>
        <v>0</v>
      </c>
      <c r="R86" s="711"/>
      <c r="S86" s="712"/>
      <c r="T86" s="712"/>
      <c r="U86" s="713"/>
    </row>
    <row r="87" spans="1:21">
      <c r="C87" s="753"/>
      <c r="D87" s="743"/>
      <c r="E87" s="744"/>
      <c r="F87" s="721"/>
      <c r="G87" s="727"/>
      <c r="H87" s="201" t="s">
        <v>3045</v>
      </c>
      <c r="I87" s="746"/>
      <c r="J87" s="728"/>
      <c r="K87" s="728"/>
      <c r="L87" s="729"/>
      <c r="M87" s="730"/>
      <c r="N87" s="738"/>
      <c r="O87" s="738"/>
      <c r="P87" s="738"/>
      <c r="Q87" s="239">
        <f>IF($F86=0,0,保育単価表②!K8*$E$11*100)</f>
        <v>0</v>
      </c>
      <c r="R87" s="734"/>
      <c r="S87" s="735"/>
      <c r="T87" s="735"/>
      <c r="U87" s="736"/>
    </row>
    <row r="88" spans="1:21">
      <c r="C88" s="753"/>
      <c r="D88" s="742" t="s">
        <v>226</v>
      </c>
      <c r="E88" s="744">
        <f>入力シート!S156</f>
        <v>0</v>
      </c>
      <c r="F88" s="745">
        <f>IF($F$83=0,0,IF(E88="あり",1,0))</f>
        <v>0</v>
      </c>
      <c r="G88" s="726" t="s">
        <v>3291</v>
      </c>
      <c r="H88" s="190" t="s">
        <v>3130</v>
      </c>
      <c r="I88" s="746" t="e">
        <f>ROUNDDOWN(($Q88+$Q89)/$E$32,-1)</f>
        <v>#DIV/0!</v>
      </c>
      <c r="J88" s="728" t="e">
        <f>I88</f>
        <v>#DIV/0!</v>
      </c>
      <c r="K88" s="728" t="e">
        <f>J88</f>
        <v>#DIV/0!</v>
      </c>
      <c r="L88" s="729" t="e">
        <f>K88</f>
        <v>#DIV/0!</v>
      </c>
      <c r="M88" s="730">
        <f>IF($F$76=0,0,L88)</f>
        <v>0</v>
      </c>
      <c r="N88" s="737">
        <f>M88</f>
        <v>0</v>
      </c>
      <c r="O88" s="737">
        <f>N88</f>
        <v>0</v>
      </c>
      <c r="P88" s="737">
        <f>O88</f>
        <v>0</v>
      </c>
      <c r="Q88" s="239">
        <f>IF($F88=0,0,保育単価表②!E11)</f>
        <v>0</v>
      </c>
      <c r="R88" s="711"/>
      <c r="S88" s="712"/>
      <c r="T88" s="712"/>
      <c r="U88" s="713"/>
    </row>
    <row r="89" spans="1:21">
      <c r="C89" s="753"/>
      <c r="D89" s="743"/>
      <c r="E89" s="722"/>
      <c r="F89" s="721"/>
      <c r="G89" s="727"/>
      <c r="H89" s="201" t="s">
        <v>3045</v>
      </c>
      <c r="I89" s="746"/>
      <c r="J89" s="728"/>
      <c r="K89" s="728"/>
      <c r="L89" s="729"/>
      <c r="M89" s="730"/>
      <c r="N89" s="738"/>
      <c r="O89" s="738"/>
      <c r="P89" s="738"/>
      <c r="Q89" s="239">
        <f>IF($F88=0,0,保育単価表②!K11*$E$11*100)</f>
        <v>0</v>
      </c>
      <c r="R89" s="734"/>
      <c r="S89" s="735"/>
      <c r="T89" s="735"/>
      <c r="U89" s="736"/>
    </row>
    <row r="90" spans="1:21">
      <c r="C90" s="753"/>
      <c r="D90" s="742" t="s">
        <v>227</v>
      </c>
      <c r="E90" s="744">
        <f>入力シート!D160</f>
        <v>0</v>
      </c>
      <c r="F90" s="720">
        <f>IF(E90="あり",1,0)</f>
        <v>0</v>
      </c>
      <c r="G90" s="726" t="s">
        <v>3129</v>
      </c>
      <c r="H90" s="190" t="s">
        <v>3130</v>
      </c>
      <c r="I90" s="746" t="e">
        <f>ROUNDDOWN(($Q90+$Q91)/$E$32,-1)</f>
        <v>#DIV/0!</v>
      </c>
      <c r="J90" s="728" t="e">
        <f>I90</f>
        <v>#DIV/0!</v>
      </c>
      <c r="K90" s="728" t="e">
        <f>J90</f>
        <v>#DIV/0!</v>
      </c>
      <c r="L90" s="729" t="e">
        <f>K90</f>
        <v>#DIV/0!</v>
      </c>
      <c r="M90" s="730">
        <f>IF($F$76=0,0,L90)</f>
        <v>0</v>
      </c>
      <c r="N90" s="737">
        <f>M90</f>
        <v>0</v>
      </c>
      <c r="O90" s="737">
        <f>N90</f>
        <v>0</v>
      </c>
      <c r="P90" s="737">
        <f>O90</f>
        <v>0</v>
      </c>
      <c r="Q90" s="239">
        <f>IF($F90=0,0,IF($F$55=0,0,保育単価表②!E15))</f>
        <v>0</v>
      </c>
      <c r="R90" s="711"/>
      <c r="S90" s="712"/>
      <c r="T90" s="712"/>
      <c r="U90" s="713"/>
    </row>
    <row r="91" spans="1:21">
      <c r="C91" s="753"/>
      <c r="D91" s="743"/>
      <c r="E91" s="744"/>
      <c r="F91" s="721"/>
      <c r="G91" s="727"/>
      <c r="H91" s="201" t="s">
        <v>3045</v>
      </c>
      <c r="I91" s="746"/>
      <c r="J91" s="728"/>
      <c r="K91" s="728"/>
      <c r="L91" s="729"/>
      <c r="M91" s="730"/>
      <c r="N91" s="738"/>
      <c r="O91" s="738"/>
      <c r="P91" s="738"/>
      <c r="Q91" s="239">
        <f>IF($F90=0,0,IF($F$55=0,0,保育単価表②!K15)*$E$11*100)</f>
        <v>0</v>
      </c>
      <c r="R91" s="734"/>
      <c r="S91" s="735"/>
      <c r="T91" s="735"/>
      <c r="U91" s="736"/>
    </row>
    <row r="92" spans="1:21">
      <c r="C92" s="753"/>
      <c r="D92" s="269" t="s">
        <v>228</v>
      </c>
      <c r="E92" s="517" t="str">
        <f>入力シート!D165</f>
        <v>その他の地域</v>
      </c>
      <c r="F92" s="199">
        <f>INDEX(対応表!$B:$B,MATCH('計算シート（全体）'!$E92,対応表!Q:Q,0))</f>
        <v>4</v>
      </c>
      <c r="G92" s="200" t="s">
        <v>3129</v>
      </c>
      <c r="H92" s="190" t="s">
        <v>3130</v>
      </c>
      <c r="I92" s="251">
        <f ca="1">IF($F$92&lt;3,OFFSET(保育単価表②!H25,F92,0),OFFSET(保育単価表②!R25,F92-3,0))</f>
        <v>110</v>
      </c>
      <c r="J92" s="212">
        <f t="shared" ref="J92:L95" ca="1" si="7">I92</f>
        <v>110</v>
      </c>
      <c r="K92" s="212">
        <f t="shared" ca="1" si="7"/>
        <v>110</v>
      </c>
      <c r="L92" s="270">
        <f t="shared" ca="1" si="7"/>
        <v>110</v>
      </c>
      <c r="M92" s="271">
        <f t="shared" ref="M92:M100" si="8">IF($F$76=0,0,L92)</f>
        <v>0</v>
      </c>
      <c r="N92" s="212">
        <f t="shared" ref="N92:P101" si="9">M92</f>
        <v>0</v>
      </c>
      <c r="O92" s="212">
        <f t="shared" si="9"/>
        <v>0</v>
      </c>
      <c r="P92" s="212">
        <f t="shared" si="9"/>
        <v>0</v>
      </c>
      <c r="Q92" s="204" t="s">
        <v>3128</v>
      </c>
      <c r="R92" s="248" t="s">
        <v>3292</v>
      </c>
      <c r="S92" s="249"/>
      <c r="T92" s="249"/>
      <c r="U92" s="250"/>
    </row>
    <row r="93" spans="1:21">
      <c r="C93" s="753"/>
      <c r="D93" s="197" t="s">
        <v>229</v>
      </c>
      <c r="E93" s="518" t="str">
        <f>IF(入力シート!D172="全域","あり",IF(入力シート!D172="一部",入力シート!D173,"なし"))</f>
        <v>なし</v>
      </c>
      <c r="F93" s="199">
        <f>IF(E93="あり",1,0)</f>
        <v>0</v>
      </c>
      <c r="G93" s="200" t="s">
        <v>3293</v>
      </c>
      <c r="H93" s="190" t="s">
        <v>3130</v>
      </c>
      <c r="I93" s="251">
        <f>IF(F93=0,0,IF(F55=0,0,保育単価表②!C29))</f>
        <v>0</v>
      </c>
      <c r="J93" s="212">
        <f t="shared" si="7"/>
        <v>0</v>
      </c>
      <c r="K93" s="212">
        <f t="shared" si="7"/>
        <v>0</v>
      </c>
      <c r="L93" s="270">
        <f t="shared" si="7"/>
        <v>0</v>
      </c>
      <c r="M93" s="271">
        <f t="shared" si="8"/>
        <v>0</v>
      </c>
      <c r="N93" s="212">
        <f t="shared" si="9"/>
        <v>0</v>
      </c>
      <c r="O93" s="212">
        <f t="shared" si="9"/>
        <v>0</v>
      </c>
      <c r="P93" s="212">
        <f t="shared" si="9"/>
        <v>0</v>
      </c>
      <c r="Q93" s="204" t="s">
        <v>3128</v>
      </c>
      <c r="R93" s="248" t="s">
        <v>3294</v>
      </c>
      <c r="S93" s="249"/>
      <c r="T93" s="249"/>
      <c r="U93" s="250"/>
    </row>
    <row r="94" spans="1:21" ht="13.5" customHeight="1">
      <c r="C94" s="753"/>
      <c r="D94" s="197" t="s">
        <v>230</v>
      </c>
      <c r="E94" s="518" t="str">
        <f>IF(入力シート!D180="全域","あり",IF(入力シート!D180="一部",入力シート!D181,"なし"))</f>
        <v>なし</v>
      </c>
      <c r="F94" s="199">
        <f>IF(E94="あり",1,0)</f>
        <v>0</v>
      </c>
      <c r="G94" s="200" t="s">
        <v>3293</v>
      </c>
      <c r="H94" s="190" t="s">
        <v>3130</v>
      </c>
      <c r="I94" s="208" t="e">
        <f>ROUNDDOWN($Q94/E32,-1)</f>
        <v>#DIV/0!</v>
      </c>
      <c r="J94" s="212" t="e">
        <f t="shared" si="7"/>
        <v>#DIV/0!</v>
      </c>
      <c r="K94" s="212" t="e">
        <f t="shared" si="7"/>
        <v>#DIV/0!</v>
      </c>
      <c r="L94" s="270" t="e">
        <f t="shared" si="7"/>
        <v>#DIV/0!</v>
      </c>
      <c r="M94" s="271">
        <f t="shared" si="8"/>
        <v>0</v>
      </c>
      <c r="N94" s="212">
        <f t="shared" si="9"/>
        <v>0</v>
      </c>
      <c r="O94" s="212">
        <f t="shared" si="9"/>
        <v>0</v>
      </c>
      <c r="P94" s="212">
        <f t="shared" si="9"/>
        <v>0</v>
      </c>
      <c r="Q94" s="239">
        <f>IF($F94=0,0,IF(F55=0,0,保育単価表②!C31))</f>
        <v>0</v>
      </c>
      <c r="R94" s="739" t="s">
        <v>3294</v>
      </c>
      <c r="S94" s="740"/>
      <c r="T94" s="740"/>
      <c r="U94" s="741"/>
    </row>
    <row r="95" spans="1:21" ht="30" customHeight="1">
      <c r="C95" s="753"/>
      <c r="D95" s="197" t="s">
        <v>3297</v>
      </c>
      <c r="E95" s="519">
        <f>入力シート!D189</f>
        <v>0</v>
      </c>
      <c r="F95" s="199" t="e">
        <f>INDEX(対応表!$B:$B,MATCH('計算シート（全体）'!$E95,対応表!W:W,0))</f>
        <v>#N/A</v>
      </c>
      <c r="G95" s="200" t="s">
        <v>3293</v>
      </c>
      <c r="H95" s="190" t="s">
        <v>3130</v>
      </c>
      <c r="I95" s="208" t="e">
        <f t="shared" ref="I95:I100" ca="1" si="10">ROUNDDOWN($Q95/$E$32,-1)</f>
        <v>#N/A</v>
      </c>
      <c r="J95" s="212" t="e">
        <f t="shared" ca="1" si="7"/>
        <v>#N/A</v>
      </c>
      <c r="K95" s="212" t="e">
        <f t="shared" ca="1" si="7"/>
        <v>#N/A</v>
      </c>
      <c r="L95" s="270" t="e">
        <f t="shared" ca="1" si="7"/>
        <v>#N/A</v>
      </c>
      <c r="M95" s="271">
        <f t="shared" si="8"/>
        <v>0</v>
      </c>
      <c r="N95" s="212">
        <f t="shared" si="9"/>
        <v>0</v>
      </c>
      <c r="O95" s="212">
        <f t="shared" si="9"/>
        <v>0</v>
      </c>
      <c r="P95" s="212">
        <f t="shared" si="9"/>
        <v>0</v>
      </c>
      <c r="Q95" s="239" t="e">
        <f ca="1">IF($F95=0,0,OFFSET(IF(F55=0,0,保育単価表②!L33),2*(F95-1),0))</f>
        <v>#N/A</v>
      </c>
      <c r="R95" s="739" t="s">
        <v>3295</v>
      </c>
      <c r="S95" s="740"/>
      <c r="T95" s="740"/>
      <c r="U95" s="741"/>
    </row>
    <row r="96" spans="1:21" ht="13.5" customHeight="1">
      <c r="C96" s="753"/>
      <c r="D96" s="197" t="s">
        <v>231</v>
      </c>
      <c r="E96" s="518">
        <f>入力シート!D195</f>
        <v>0</v>
      </c>
      <c r="F96" s="199">
        <f>IF(E96="あり",1,0)</f>
        <v>0</v>
      </c>
      <c r="G96" s="200" t="s">
        <v>3293</v>
      </c>
      <c r="H96" s="190" t="s">
        <v>3130</v>
      </c>
      <c r="I96" s="208" t="e">
        <f t="shared" si="10"/>
        <v>#DIV/0!</v>
      </c>
      <c r="J96" s="212" t="e">
        <f t="shared" ref="J96:L101" si="11">I96</f>
        <v>#DIV/0!</v>
      </c>
      <c r="K96" s="212" t="e">
        <f t="shared" si="11"/>
        <v>#DIV/0!</v>
      </c>
      <c r="L96" s="270" t="e">
        <f t="shared" si="11"/>
        <v>#DIV/0!</v>
      </c>
      <c r="M96" s="271">
        <f t="shared" si="8"/>
        <v>0</v>
      </c>
      <c r="N96" s="212">
        <f t="shared" si="9"/>
        <v>0</v>
      </c>
      <c r="O96" s="212">
        <f t="shared" si="9"/>
        <v>0</v>
      </c>
      <c r="P96" s="212">
        <f t="shared" si="9"/>
        <v>0</v>
      </c>
      <c r="Q96" s="239">
        <f>IF($F96=0,0,保育単価表②!C40)</f>
        <v>0</v>
      </c>
      <c r="R96" s="739" t="s">
        <v>3294</v>
      </c>
      <c r="S96" s="740"/>
      <c r="T96" s="740"/>
      <c r="U96" s="741"/>
    </row>
    <row r="97" spans="1:21" ht="13.5" customHeight="1">
      <c r="C97" s="753"/>
      <c r="D97" s="197" t="s">
        <v>232</v>
      </c>
      <c r="E97" s="518">
        <f>入力シート!D200</f>
        <v>0</v>
      </c>
      <c r="F97" s="199">
        <f>IF($F$55=0,0,IF(E97="あり",1,0))</f>
        <v>0</v>
      </c>
      <c r="G97" s="200" t="s">
        <v>3293</v>
      </c>
      <c r="H97" s="190" t="s">
        <v>3130</v>
      </c>
      <c r="I97" s="208" t="e">
        <f t="shared" si="10"/>
        <v>#DIV/0!</v>
      </c>
      <c r="J97" s="212" t="e">
        <f t="shared" si="11"/>
        <v>#DIV/0!</v>
      </c>
      <c r="K97" s="212" t="e">
        <f t="shared" si="11"/>
        <v>#DIV/0!</v>
      </c>
      <c r="L97" s="270" t="e">
        <f t="shared" si="11"/>
        <v>#DIV/0!</v>
      </c>
      <c r="M97" s="271">
        <f t="shared" si="8"/>
        <v>0</v>
      </c>
      <c r="N97" s="212">
        <f t="shared" si="9"/>
        <v>0</v>
      </c>
      <c r="O97" s="212">
        <f t="shared" si="9"/>
        <v>0</v>
      </c>
      <c r="P97" s="212">
        <f t="shared" si="9"/>
        <v>0</v>
      </c>
      <c r="Q97" s="239">
        <f>IF($F97=0,0,保育単価表②!C42)</f>
        <v>0</v>
      </c>
      <c r="R97" s="739" t="s">
        <v>3294</v>
      </c>
      <c r="S97" s="740"/>
      <c r="T97" s="740"/>
      <c r="U97" s="741"/>
    </row>
    <row r="98" spans="1:21">
      <c r="C98" s="753"/>
      <c r="D98" s="724" t="s">
        <v>233</v>
      </c>
      <c r="E98" s="722">
        <f>入力シート!D205</f>
        <v>0</v>
      </c>
      <c r="F98" s="720" t="e">
        <f>INDEX(対応表!$B:$B,MATCH(入力シート!D205,対応表!AA:AA,0))</f>
        <v>#N/A</v>
      </c>
      <c r="G98" s="726" t="s">
        <v>3052</v>
      </c>
      <c r="H98" s="190" t="s">
        <v>3130</v>
      </c>
      <c r="I98" s="746" t="e">
        <f ca="1">ROUNDDOWN(($Q98+$Q99)/$E$32,-1)</f>
        <v>#N/A</v>
      </c>
      <c r="J98" s="728" t="e">
        <f ca="1">I98</f>
        <v>#N/A</v>
      </c>
      <c r="K98" s="728" t="e">
        <f ca="1">J98</f>
        <v>#N/A</v>
      </c>
      <c r="L98" s="729" t="e">
        <f ca="1">K98</f>
        <v>#N/A</v>
      </c>
      <c r="M98" s="730">
        <f>IF($F$76=0,0,L98)</f>
        <v>0</v>
      </c>
      <c r="N98" s="737">
        <f>M98</f>
        <v>0</v>
      </c>
      <c r="O98" s="737">
        <f>N98</f>
        <v>0</v>
      </c>
      <c r="P98" s="737">
        <f>O98</f>
        <v>0</v>
      </c>
      <c r="Q98" s="239" t="e">
        <f ca="1">IF($F98=0,0,(OFFSET(保育単価表②!E45,3*(F98-1),0)))</f>
        <v>#N/A</v>
      </c>
      <c r="R98" s="749" t="s">
        <v>3172</v>
      </c>
      <c r="S98" s="750"/>
      <c r="T98" s="750"/>
      <c r="U98" s="751"/>
    </row>
    <row r="99" spans="1:21">
      <c r="C99" s="753"/>
      <c r="D99" s="725"/>
      <c r="E99" s="723"/>
      <c r="F99" s="721"/>
      <c r="G99" s="727"/>
      <c r="H99" s="201" t="s">
        <v>3045</v>
      </c>
      <c r="I99" s="746"/>
      <c r="J99" s="728"/>
      <c r="K99" s="728"/>
      <c r="L99" s="729"/>
      <c r="M99" s="730"/>
      <c r="N99" s="738"/>
      <c r="O99" s="738"/>
      <c r="P99" s="738"/>
      <c r="Q99" s="239" t="e">
        <f ca="1">IF($F98=0,0,(OFFSET(保育単価表②!K45,3*(F98-1),0)*E11*100))</f>
        <v>#N/A</v>
      </c>
      <c r="R99" s="272"/>
      <c r="S99" s="273"/>
      <c r="T99" s="273"/>
      <c r="U99" s="274"/>
    </row>
    <row r="100" spans="1:21" ht="14.25" customHeight="1">
      <c r="C100" s="753"/>
      <c r="D100" s="275" t="s">
        <v>234</v>
      </c>
      <c r="E100" s="520">
        <f>入力シート!D210</f>
        <v>0</v>
      </c>
      <c r="F100" s="436">
        <f>IF($F$55=0,0,IF(E100="あり",1,0))</f>
        <v>0</v>
      </c>
      <c r="G100" s="276" t="s">
        <v>3293</v>
      </c>
      <c r="H100" s="277" t="s">
        <v>3130</v>
      </c>
      <c r="I100" s="278" t="e">
        <f t="shared" si="10"/>
        <v>#DIV/0!</v>
      </c>
      <c r="J100" s="279" t="e">
        <f t="shared" si="11"/>
        <v>#DIV/0!</v>
      </c>
      <c r="K100" s="279" t="e">
        <f t="shared" si="11"/>
        <v>#DIV/0!</v>
      </c>
      <c r="L100" s="280" t="e">
        <f t="shared" si="11"/>
        <v>#DIV/0!</v>
      </c>
      <c r="M100" s="281">
        <f t="shared" si="8"/>
        <v>0</v>
      </c>
      <c r="N100" s="279">
        <f t="shared" si="9"/>
        <v>0</v>
      </c>
      <c r="O100" s="279">
        <f t="shared" si="9"/>
        <v>0</v>
      </c>
      <c r="P100" s="279">
        <f t="shared" si="9"/>
        <v>0</v>
      </c>
      <c r="Q100" s="225">
        <f>IF($F100=0,0,保育単価表②!C53)</f>
        <v>0</v>
      </c>
      <c r="R100" s="711" t="s">
        <v>3294</v>
      </c>
      <c r="S100" s="712"/>
      <c r="T100" s="712"/>
      <c r="U100" s="713"/>
    </row>
    <row r="101" spans="1:21" s="154" customFormat="1" ht="14.25" customHeight="1">
      <c r="C101" s="823" t="s">
        <v>3050</v>
      </c>
      <c r="D101" s="282" t="s">
        <v>3051</v>
      </c>
      <c r="E101" s="521">
        <f>入力シート!D221</f>
        <v>0</v>
      </c>
      <c r="F101" s="199">
        <f>IF(E101="あり",1,0)</f>
        <v>0</v>
      </c>
      <c r="G101" s="283" t="s">
        <v>3052</v>
      </c>
      <c r="H101" s="284" t="s">
        <v>3053</v>
      </c>
      <c r="I101" s="251" t="e">
        <f>ROUNDDOWN(Q101/E32,-1)</f>
        <v>#DIV/0!</v>
      </c>
      <c r="J101" s="219" t="e">
        <f t="shared" si="11"/>
        <v>#DIV/0!</v>
      </c>
      <c r="K101" s="219" t="e">
        <f t="shared" si="11"/>
        <v>#DIV/0!</v>
      </c>
      <c r="L101" s="220" t="e">
        <f t="shared" si="11"/>
        <v>#DIV/0!</v>
      </c>
      <c r="M101" s="224">
        <f>IF($F$76=0,0,L101)</f>
        <v>0</v>
      </c>
      <c r="N101" s="219">
        <f t="shared" si="9"/>
        <v>0</v>
      </c>
      <c r="O101" s="219">
        <f t="shared" si="9"/>
        <v>0</v>
      </c>
      <c r="P101" s="219">
        <f t="shared" si="9"/>
        <v>0</v>
      </c>
      <c r="Q101" s="239">
        <f>IF(F101=0,0,(保育単価表②!L19*ROUND(F45,0))+(保育単価表②!L20*ROUND(F46,0)))</f>
        <v>0</v>
      </c>
      <c r="R101" s="717"/>
      <c r="S101" s="718"/>
      <c r="T101" s="718"/>
      <c r="U101" s="719"/>
    </row>
    <row r="102" spans="1:21" s="154" customFormat="1" ht="14.25" customHeight="1">
      <c r="C102" s="824"/>
      <c r="D102" s="724" t="s">
        <v>3387</v>
      </c>
      <c r="E102" s="521">
        <f>入力シート!H226</f>
        <v>0</v>
      </c>
      <c r="F102" s="495">
        <f>IF(E102="あり",1,0)</f>
        <v>0</v>
      </c>
      <c r="G102" s="492" t="s">
        <v>3052</v>
      </c>
      <c r="H102" s="488" t="s">
        <v>3388</v>
      </c>
      <c r="I102" s="514" t="e">
        <f ca="1">ROUNDDOWN(Q102/F32,-1)</f>
        <v>#DIV/0!</v>
      </c>
      <c r="J102" s="489" t="e">
        <f t="shared" ref="J102" ca="1" si="12">I102</f>
        <v>#DIV/0!</v>
      </c>
      <c r="K102" s="489" t="e">
        <f t="shared" ref="K102" ca="1" si="13">J102</f>
        <v>#DIV/0!</v>
      </c>
      <c r="L102" s="515" t="e">
        <f t="shared" ref="L102" ca="1" si="14">K102</f>
        <v>#DIV/0!</v>
      </c>
      <c r="M102" s="516">
        <f>IF($F$76=0,0,ROUNDDOWN(Q103/G32,-1))</f>
        <v>0</v>
      </c>
      <c r="N102" s="489">
        <f t="shared" ref="N102" si="15">M102</f>
        <v>0</v>
      </c>
      <c r="O102" s="489">
        <f t="shared" ref="O102" si="16">N102</f>
        <v>0</v>
      </c>
      <c r="P102" s="489">
        <f t="shared" ref="P102" si="17">O102</f>
        <v>0</v>
      </c>
      <c r="Q102" s="494">
        <f ca="1">IF(F102=0,0,OFFSET(INDIRECT($G$152),0,0)*(G14)+OFFSET(INDIRECT($G$152),1,0)*(G16)+OFFSET(INDIRECT($G$152),2,0)*(G17)+OFFSET(INDIRECT($G$152),3,0)*(G19))</f>
        <v>0</v>
      </c>
      <c r="R102" s="731" t="s">
        <v>3409</v>
      </c>
      <c r="S102" s="732"/>
      <c r="T102" s="732"/>
      <c r="U102" s="733"/>
    </row>
    <row r="103" spans="1:21" s="154" customFormat="1" ht="14.25" customHeight="1" thickBot="1">
      <c r="C103" s="825"/>
      <c r="D103" s="725"/>
      <c r="E103" s="522"/>
      <c r="F103" s="199"/>
      <c r="G103" s="283"/>
      <c r="H103" s="284"/>
      <c r="I103" s="251"/>
      <c r="J103" s="490"/>
      <c r="K103" s="490"/>
      <c r="L103" s="493"/>
      <c r="M103" s="491"/>
      <c r="N103" s="490"/>
      <c r="O103" s="490"/>
      <c r="P103" s="490"/>
      <c r="Q103" s="239">
        <f ca="1">IF(F102=0,0,OFFSET(INDIRECT($G$157),0,0)*(G22)+OFFSET(INDIRECT($G$157),1,0)*(G24)+OFFSET(INDIRECT($G$157),2,0)*(G25)+OFFSET(INDIRECT($G$157),3,0)*(G27))</f>
        <v>0</v>
      </c>
      <c r="R103" s="717" t="s">
        <v>3410</v>
      </c>
      <c r="S103" s="718"/>
      <c r="T103" s="718"/>
      <c r="U103" s="719"/>
    </row>
    <row r="104" spans="1:21" s="303" customFormat="1" ht="4.5" customHeight="1">
      <c r="A104" s="349"/>
      <c r="D104" s="350"/>
      <c r="E104" s="351"/>
      <c r="F104" s="351"/>
      <c r="G104" s="350"/>
      <c r="H104" s="352"/>
      <c r="I104" s="353"/>
      <c r="J104" s="352"/>
      <c r="K104" s="352"/>
      <c r="L104" s="352"/>
      <c r="M104" s="353"/>
      <c r="N104" s="352"/>
      <c r="O104" s="352"/>
      <c r="P104" s="352"/>
      <c r="Q104" s="354"/>
    </row>
    <row r="105" spans="1:21" ht="16.5" customHeight="1">
      <c r="C105" s="286"/>
      <c r="D105" s="714" t="s">
        <v>212</v>
      </c>
      <c r="E105" s="715"/>
      <c r="F105" s="715"/>
      <c r="G105" s="715"/>
      <c r="H105" s="716"/>
      <c r="I105" s="355"/>
      <c r="J105" s="203"/>
      <c r="K105" s="203"/>
      <c r="L105" s="203"/>
      <c r="M105" s="355"/>
      <c r="N105" s="203"/>
      <c r="O105" s="203"/>
      <c r="P105" s="203"/>
      <c r="Q105" s="356"/>
      <c r="R105" s="148" t="s">
        <v>3322</v>
      </c>
    </row>
    <row r="106" spans="1:21">
      <c r="C106" s="286" t="s">
        <v>95</v>
      </c>
      <c r="D106" s="197" t="s">
        <v>3323</v>
      </c>
      <c r="E106" s="357"/>
      <c r="F106" s="358"/>
      <c r="G106" s="357"/>
      <c r="H106" s="357"/>
      <c r="I106" s="359" t="e">
        <f ca="1">(ROUNDDOWN(SUM(I57:I58,I64:I74,I78:I80)*I82,IF(F82=0,0,-1)))+SUM(I83,I86:I92)+SUM(I98:I99)+I101+I102</f>
        <v>#N/A</v>
      </c>
      <c r="J106" s="219" t="e">
        <f ca="1">(ROUNDDOWN(SUM(J57:J58,J64:J74,J78:J80)*J82,IF(F82=0,0,-1)))+SUM(J83,J86:J92)+SUM(J98:J99)+J101+J102</f>
        <v>#N/A</v>
      </c>
      <c r="K106" s="219" t="e">
        <f ca="1">(ROUNDDOWN(SUM(K57:K58,K64:K74,K78:K80)*K82,IF(F82=0,0,-1)))+SUM(K83,K86:K92)+SUM(K98:K99)+K101+K102</f>
        <v>#N/A</v>
      </c>
      <c r="L106" s="224" t="e">
        <f ca="1">(ROUNDDOWN(SUM(L57:L58,L64:L74,L78:L80)*L82,IF(F82=0,0,-1)))+SUM(L83,L86:L92)+SUM(L98:L99)+L101+L102</f>
        <v>#N/A</v>
      </c>
      <c r="M106" s="359">
        <f ca="1">ROUNDDOWN(SUM(M57:M58,M64:M74,M76,M78:M80)*M82,IF(F82=0,0,-1))+SUM(M83,M86:M92)+SUM(M98:M99)+M101+M102</f>
        <v>0</v>
      </c>
      <c r="N106" s="219">
        <f ca="1">ROUNDDOWN(SUM(N57:N58,N64:N74,N76,N78:N80)*N82,IF(F82=0,0,-1))+SUM(N83,N86:N92)+SUM(N98:N99)+N101+N102</f>
        <v>0</v>
      </c>
      <c r="O106" s="219">
        <f ca="1">ROUNDDOWN(SUM(O57:O58,O64:O74,O76,O78:O80)*O82,IF(F82=0,0,-1))+SUM(O83,O86:O92)+SUM(O98:O99)+O101+O102</f>
        <v>0</v>
      </c>
      <c r="P106" s="219">
        <f ca="1">ROUNDDOWN(SUM(P57:P58,P64:P74,P76,P78:P80)*P82,IF(F82=0,0,-1))+SUM(P83,P86:P92)+SUM(P98:P99)+P101+P102</f>
        <v>0</v>
      </c>
      <c r="Q106" s="204" t="s">
        <v>3324</v>
      </c>
      <c r="R106" s="360" t="s">
        <v>242</v>
      </c>
      <c r="S106" s="360" t="s">
        <v>238</v>
      </c>
      <c r="T106" s="360" t="s">
        <v>239</v>
      </c>
      <c r="U106" s="148" t="s">
        <v>243</v>
      </c>
    </row>
    <row r="107" spans="1:21">
      <c r="C107" s="286" t="s">
        <v>96</v>
      </c>
      <c r="D107" s="197" t="s">
        <v>3325</v>
      </c>
      <c r="E107" s="357"/>
      <c r="F107" s="358"/>
      <c r="G107" s="357"/>
      <c r="H107" s="357"/>
      <c r="I107" s="361" t="e">
        <f>SUM(I93:I97)+I100</f>
        <v>#DIV/0!</v>
      </c>
      <c r="J107" s="212" t="e">
        <f t="shared" ref="J107:P107" si="18">SUM(J93:J97)+J100</f>
        <v>#DIV/0!</v>
      </c>
      <c r="K107" s="212" t="e">
        <f t="shared" si="18"/>
        <v>#DIV/0!</v>
      </c>
      <c r="L107" s="271" t="e">
        <f t="shared" si="18"/>
        <v>#DIV/0!</v>
      </c>
      <c r="M107" s="361">
        <f t="shared" si="18"/>
        <v>0</v>
      </c>
      <c r="N107" s="212">
        <f t="shared" si="18"/>
        <v>0</v>
      </c>
      <c r="O107" s="212">
        <f t="shared" si="18"/>
        <v>0</v>
      </c>
      <c r="P107" s="212">
        <f t="shared" si="18"/>
        <v>0</v>
      </c>
      <c r="Q107" s="204" t="s">
        <v>3128</v>
      </c>
      <c r="R107" s="360" t="s">
        <v>240</v>
      </c>
      <c r="S107" s="362" t="e">
        <f ca="1">I106*SUM(E14:E15)+J106*E16+K106*SUM(E17:E18)+L106*E19</f>
        <v>#N/A</v>
      </c>
      <c r="T107" s="362">
        <f ca="1">M106*SUM(E22:E23)+N106*E24+O106*SUM(E25:E26)+P106*E27</f>
        <v>0</v>
      </c>
      <c r="U107" s="362" t="e">
        <f ca="1">SUM(S107:T107)</f>
        <v>#N/A</v>
      </c>
    </row>
    <row r="108" spans="1:21">
      <c r="C108" s="286" t="s">
        <v>101</v>
      </c>
      <c r="D108" s="269" t="s">
        <v>3326</v>
      </c>
      <c r="E108" s="357"/>
      <c r="F108" s="358"/>
      <c r="G108" s="357"/>
      <c r="H108" s="357"/>
      <c r="I108" s="361" t="e">
        <f ca="1">I106*12+I107</f>
        <v>#N/A</v>
      </c>
      <c r="J108" s="212" t="e">
        <f t="shared" ref="J108:P108" ca="1" si="19">J106*12+J107</f>
        <v>#N/A</v>
      </c>
      <c r="K108" s="212" t="e">
        <f t="shared" ca="1" si="19"/>
        <v>#N/A</v>
      </c>
      <c r="L108" s="271" t="e">
        <f ca="1">L106*12+L107</f>
        <v>#N/A</v>
      </c>
      <c r="M108" s="361">
        <f ca="1">M106*12+M107</f>
        <v>0</v>
      </c>
      <c r="N108" s="212">
        <f t="shared" ca="1" si="19"/>
        <v>0</v>
      </c>
      <c r="O108" s="212">
        <f t="shared" ca="1" si="19"/>
        <v>0</v>
      </c>
      <c r="P108" s="212">
        <f t="shared" ca="1" si="19"/>
        <v>0</v>
      </c>
      <c r="Q108" s="204" t="s">
        <v>3128</v>
      </c>
      <c r="R108" s="360" t="s">
        <v>241</v>
      </c>
      <c r="S108" s="362" t="e">
        <f ca="1">I110*SUM(F14:F15)+J110*F16+K110*SUM(F17:F18)+L110*F19</f>
        <v>#N/A</v>
      </c>
      <c r="T108" s="362">
        <f ca="1">M110*SUM(F22:F23)+N110*F24+O110*SUM(F25:F26)+P110*F27</f>
        <v>0</v>
      </c>
      <c r="U108" s="362" t="e">
        <f ca="1">SUM(S108:T108)</f>
        <v>#N/A</v>
      </c>
    </row>
    <row r="109" spans="1:21" ht="16.5" customHeight="1">
      <c r="C109" s="286"/>
      <c r="D109" s="714" t="s">
        <v>213</v>
      </c>
      <c r="E109" s="748"/>
      <c r="F109" s="748"/>
      <c r="G109" s="748"/>
      <c r="H109" s="716"/>
      <c r="I109" s="363"/>
      <c r="J109" s="203"/>
      <c r="K109" s="203"/>
      <c r="L109" s="210"/>
      <c r="M109" s="363"/>
      <c r="N109" s="203"/>
      <c r="O109" s="203"/>
      <c r="P109" s="203"/>
      <c r="Q109" s="356"/>
      <c r="U109" s="364" t="e">
        <f ca="1">SUM(U107:U108)+Q75</f>
        <v>#N/A</v>
      </c>
    </row>
    <row r="110" spans="1:21">
      <c r="C110" s="286" t="s">
        <v>97</v>
      </c>
      <c r="D110" s="197" t="s">
        <v>3323</v>
      </c>
      <c r="E110" s="357"/>
      <c r="F110" s="358"/>
      <c r="G110" s="357"/>
      <c r="H110" s="357"/>
      <c r="I110" s="359" t="e">
        <f ca="1">ROUNDDOWN(SUM(I60:I74,I78:I79,I81)*I82,IF(F82=0,0,-1))+SUM(I83:I92)+SUM(I98:I99)+I101+I102</f>
        <v>#N/A</v>
      </c>
      <c r="J110" s="219" t="e">
        <f ca="1">ROUNDDOWN(SUM(J60:J74,J78:J79,J81)*J82,IF(F82=0,0,-1))+SUM(J83:J92)+SUM(J98:J99)+J101+J102</f>
        <v>#N/A</v>
      </c>
      <c r="K110" s="219" t="e">
        <f ca="1">ROUNDDOWN(SUM(K60:K74,K78:K79,K81)*K82,IF(F82=0,0,-1))+SUM(K83:K92)+SUM(K98:K99)+K101+K102</f>
        <v>#N/A</v>
      </c>
      <c r="L110" s="224" t="e">
        <f ca="1">ROUNDDOWN(SUM(L60:L74,L78:L79,L81)*L82,IF(F82=0,0,-1))+SUM(L83:L92)+SUM(L98:L99)+L101+L102</f>
        <v>#N/A</v>
      </c>
      <c r="M110" s="359">
        <f ca="1">ROUNDDOWN(SUM(M60:M74,M77,M81)*M82,IF(F82=0,0,-1))+SUM(M83:M92)+SUM(M98:M99)+M101+M102</f>
        <v>0</v>
      </c>
      <c r="N110" s="219">
        <f ca="1">ROUNDDOWN(SUM(N60:N74,N77,N81)*N82,IF(F82=0,0,-1))+SUM(N83:N92)+SUM(N98:N99)+N101+N102</f>
        <v>0</v>
      </c>
      <c r="O110" s="219">
        <f ca="1">ROUNDDOWN(SUM(O60:O74,O77,O81)*O82,IF(F82=0,0,-1))+SUM(O83:O92)+SUM(O98:O99)+O101+O102</f>
        <v>0</v>
      </c>
      <c r="P110" s="219">
        <f ca="1">ROUNDDOWN(SUM(P60:P74,P77,P81)*P82,IF(F82=0,0,-1))+SUM(P83:P92)+SUM(P98:P99)+P101+P102</f>
        <v>0</v>
      </c>
      <c r="Q110" s="204" t="s">
        <v>3327</v>
      </c>
      <c r="R110" s="360" t="s">
        <v>244</v>
      </c>
      <c r="S110" s="360"/>
      <c r="T110" s="360"/>
      <c r="U110" s="364" t="e">
        <f ca="1">U109+I107*E32</f>
        <v>#N/A</v>
      </c>
    </row>
    <row r="111" spans="1:21">
      <c r="C111" s="286" t="s">
        <v>98</v>
      </c>
      <c r="D111" s="197" t="s">
        <v>3325</v>
      </c>
      <c r="E111" s="357"/>
      <c r="F111" s="358"/>
      <c r="G111" s="357"/>
      <c r="H111" s="357"/>
      <c r="I111" s="361" t="e">
        <f t="shared" ref="I111:P111" si="20">SUM(I93:I97)+I100</f>
        <v>#DIV/0!</v>
      </c>
      <c r="J111" s="212" t="e">
        <f t="shared" si="20"/>
        <v>#DIV/0!</v>
      </c>
      <c r="K111" s="212" t="e">
        <f t="shared" si="20"/>
        <v>#DIV/0!</v>
      </c>
      <c r="L111" s="271" t="e">
        <f t="shared" si="20"/>
        <v>#DIV/0!</v>
      </c>
      <c r="M111" s="361">
        <f t="shared" si="20"/>
        <v>0</v>
      </c>
      <c r="N111" s="212">
        <f t="shared" si="20"/>
        <v>0</v>
      </c>
      <c r="O111" s="212">
        <f t="shared" si="20"/>
        <v>0</v>
      </c>
      <c r="P111" s="212">
        <f t="shared" si="20"/>
        <v>0</v>
      </c>
      <c r="Q111" s="204" t="s">
        <v>3128</v>
      </c>
      <c r="R111" s="360"/>
      <c r="S111" s="362"/>
      <c r="T111" s="362"/>
      <c r="U111" s="362"/>
    </row>
    <row r="112" spans="1:21">
      <c r="C112" s="286" t="s">
        <v>102</v>
      </c>
      <c r="D112" s="269" t="s">
        <v>3326</v>
      </c>
      <c r="E112" s="357"/>
      <c r="F112" s="358"/>
      <c r="G112" s="357"/>
      <c r="H112" s="357"/>
      <c r="I112" s="361" t="e">
        <f t="shared" ref="I112:O112" ca="1" si="21">I110*12+I111</f>
        <v>#N/A</v>
      </c>
      <c r="J112" s="212" t="e">
        <f t="shared" ca="1" si="21"/>
        <v>#N/A</v>
      </c>
      <c r="K112" s="212" t="e">
        <f t="shared" ca="1" si="21"/>
        <v>#N/A</v>
      </c>
      <c r="L112" s="271" t="e">
        <f ca="1">L110*12+L111</f>
        <v>#N/A</v>
      </c>
      <c r="M112" s="361">
        <f t="shared" ca="1" si="21"/>
        <v>0</v>
      </c>
      <c r="N112" s="212">
        <f t="shared" ca="1" si="21"/>
        <v>0</v>
      </c>
      <c r="O112" s="212">
        <f t="shared" ca="1" si="21"/>
        <v>0</v>
      </c>
      <c r="P112" s="212">
        <f ca="1">P110*12+P111</f>
        <v>0</v>
      </c>
      <c r="Q112" s="204" t="s">
        <v>3328</v>
      </c>
      <c r="R112" s="360"/>
      <c r="S112" s="362"/>
      <c r="T112" s="362"/>
      <c r="U112" s="362"/>
    </row>
    <row r="113" spans="1:17" s="303" customFormat="1" ht="6" customHeight="1">
      <c r="A113" s="349"/>
      <c r="C113" s="365"/>
      <c r="D113" s="357"/>
      <c r="E113" s="357"/>
      <c r="F113" s="358"/>
      <c r="G113" s="357"/>
      <c r="H113" s="357"/>
      <c r="I113" s="366"/>
      <c r="J113" s="366"/>
      <c r="K113" s="366"/>
      <c r="L113" s="366"/>
      <c r="M113" s="366"/>
      <c r="N113" s="366"/>
      <c r="O113" s="366"/>
      <c r="P113" s="366"/>
      <c r="Q113" s="367"/>
    </row>
    <row r="114" spans="1:17">
      <c r="B114" s="368"/>
      <c r="C114" s="368"/>
      <c r="D114" s="269" t="s">
        <v>3329</v>
      </c>
      <c r="E114" s="357"/>
      <c r="F114" s="358"/>
      <c r="G114" s="357"/>
      <c r="H114" s="357"/>
      <c r="I114" s="369"/>
      <c r="J114" s="212"/>
      <c r="K114" s="212"/>
      <c r="L114" s="219" t="e">
        <f ca="1">$I108*(E14+E15)+J108*E16+K108*(E17+E18)+L108*E19
+I112*(F14+F15)+J112*F16+K112*(F17+F18)+L112*F19</f>
        <v>#N/A</v>
      </c>
      <c r="M114" s="369"/>
      <c r="N114" s="212"/>
      <c r="O114" s="212"/>
      <c r="P114" s="219">
        <f ca="1">$M108*(E22+E23)+N108*E24+O108*(E25+E26)+P108*E27
+M112*(F22+F23)+N112*F24+O112*(F25+F26)+P112*F27</f>
        <v>0</v>
      </c>
      <c r="Q114" s="356"/>
    </row>
    <row r="115" spans="1:17">
      <c r="B115" s="368"/>
      <c r="C115" s="368"/>
      <c r="D115" s="269" t="s">
        <v>3330</v>
      </c>
      <c r="E115" s="357"/>
      <c r="F115" s="358"/>
      <c r="G115" s="357"/>
      <c r="H115" s="357"/>
      <c r="I115" s="369"/>
      <c r="J115" s="212"/>
      <c r="K115" s="212"/>
      <c r="L115" s="220" t="e">
        <f ca="1">L114+P114+Q75*12</f>
        <v>#N/A</v>
      </c>
      <c r="M115" s="370"/>
      <c r="N115" s="371"/>
      <c r="O115" s="371"/>
      <c r="P115" s="371"/>
      <c r="Q115" s="372"/>
    </row>
    <row r="116" spans="1:17">
      <c r="G116" s="373"/>
      <c r="H116" s="373"/>
      <c r="K116" s="286" t="s">
        <v>3331</v>
      </c>
      <c r="L116" s="374" t="e">
        <f ca="1">(L115-Q75*12)/$E$32</f>
        <v>#N/A</v>
      </c>
    </row>
    <row r="117" spans="1:17">
      <c r="A117" s="148"/>
      <c r="G117" s="373"/>
      <c r="H117" s="373"/>
      <c r="Q117" s="152" t="s">
        <v>3021</v>
      </c>
    </row>
    <row r="119" spans="1:17">
      <c r="A119" s="148"/>
      <c r="D119" s="375" t="s">
        <v>3332</v>
      </c>
      <c r="E119" s="376"/>
      <c r="F119" s="376"/>
      <c r="G119" s="377"/>
      <c r="H119" s="378"/>
    </row>
    <row r="120" spans="1:17">
      <c r="A120" s="148"/>
      <c r="D120" s="379" t="s">
        <v>3333</v>
      </c>
      <c r="E120" s="380"/>
      <c r="F120" s="380"/>
      <c r="G120" s="381" t="str">
        <f>IF($F$55=0,$G$128,$G$125)</f>
        <v>'保育単価表'!F</v>
      </c>
      <c r="H120" s="382"/>
    </row>
    <row r="121" spans="1:17">
      <c r="A121" s="148"/>
      <c r="D121" s="379"/>
      <c r="E121" s="380"/>
      <c r="F121" s="380"/>
      <c r="G121" s="381">
        <f>7+17*4*$F$6+4*$F$9</f>
        <v>483</v>
      </c>
      <c r="H121" s="382"/>
    </row>
    <row r="122" spans="1:17">
      <c r="A122" s="148"/>
      <c r="D122" s="379" t="s">
        <v>3334</v>
      </c>
      <c r="E122" s="380"/>
      <c r="F122" s="380"/>
      <c r="G122" s="381" t="str">
        <f>G120&amp;G121</f>
        <v>'保育単価表'!F483</v>
      </c>
      <c r="H122" s="382"/>
    </row>
    <row r="123" spans="1:17">
      <c r="A123" s="148"/>
      <c r="D123" s="379"/>
      <c r="E123" s="380"/>
      <c r="F123" s="380"/>
      <c r="G123" s="381"/>
      <c r="H123" s="382"/>
    </row>
    <row r="124" spans="1:17">
      <c r="A124" s="148"/>
      <c r="D124" s="379" t="s">
        <v>3022</v>
      </c>
      <c r="E124" s="380"/>
      <c r="F124" s="380"/>
      <c r="G124" s="381"/>
      <c r="H124" s="382"/>
    </row>
    <row r="125" spans="1:17">
      <c r="A125" s="148"/>
      <c r="D125" s="379" t="s">
        <v>3333</v>
      </c>
      <c r="E125" s="383"/>
      <c r="F125" s="380"/>
      <c r="G125" s="384" t="s">
        <v>3335</v>
      </c>
      <c r="H125" s="382"/>
    </row>
    <row r="126" spans="1:17">
      <c r="A126" s="148"/>
      <c r="D126" s="379"/>
      <c r="E126" s="380"/>
      <c r="F126" s="380"/>
      <c r="G126" s="381"/>
      <c r="H126" s="382"/>
    </row>
    <row r="127" spans="1:17">
      <c r="A127" s="148"/>
      <c r="D127" s="379" t="s">
        <v>3023</v>
      </c>
      <c r="E127" s="380"/>
      <c r="F127" s="380"/>
      <c r="G127" s="381"/>
      <c r="H127" s="382"/>
    </row>
    <row r="128" spans="1:17">
      <c r="A128" s="148"/>
      <c r="D128" s="385" t="s">
        <v>3333</v>
      </c>
      <c r="E128" s="386"/>
      <c r="F128" s="387"/>
      <c r="G128" s="388" t="s">
        <v>3336</v>
      </c>
      <c r="H128" s="389"/>
    </row>
    <row r="129" spans="4:8">
      <c r="D129" s="375" t="s">
        <v>3337</v>
      </c>
      <c r="E129" s="376"/>
      <c r="F129" s="376"/>
      <c r="G129" s="377"/>
      <c r="H129" s="378"/>
    </row>
    <row r="130" spans="4:8">
      <c r="D130" s="379" t="s">
        <v>3333</v>
      </c>
      <c r="E130" s="380"/>
      <c r="F130" s="380"/>
      <c r="G130" s="381" t="str">
        <f>IF($F$55=0,$G$128,$G$125)</f>
        <v>'保育単価表'!F</v>
      </c>
      <c r="H130" s="382"/>
    </row>
    <row r="131" spans="4:8">
      <c r="D131" s="379"/>
      <c r="E131" s="380"/>
      <c r="F131" s="380"/>
      <c r="G131" s="381">
        <f>7+17*4*$F$6+4*$F$7</f>
        <v>483</v>
      </c>
      <c r="H131" s="382"/>
    </row>
    <row r="132" spans="4:8">
      <c r="D132" s="379" t="s">
        <v>3334</v>
      </c>
      <c r="E132" s="380"/>
      <c r="F132" s="380"/>
      <c r="G132" s="381" t="str">
        <f>G130&amp;G131</f>
        <v>'保育単価表'!F483</v>
      </c>
      <c r="H132" s="382"/>
    </row>
    <row r="133" spans="4:8">
      <c r="D133" s="379"/>
      <c r="E133" s="380"/>
      <c r="F133" s="380"/>
      <c r="G133" s="381"/>
      <c r="H133" s="382"/>
    </row>
    <row r="134" spans="4:8">
      <c r="D134" s="379" t="s">
        <v>3022</v>
      </c>
      <c r="E134" s="380"/>
      <c r="F134" s="380"/>
      <c r="G134" s="381"/>
      <c r="H134" s="382"/>
    </row>
    <row r="135" spans="4:8">
      <c r="D135" s="379" t="s">
        <v>3333</v>
      </c>
      <c r="E135" s="383"/>
      <c r="F135" s="380"/>
      <c r="G135" s="384" t="s">
        <v>3338</v>
      </c>
      <c r="H135" s="382"/>
    </row>
    <row r="136" spans="4:8">
      <c r="D136" s="379"/>
      <c r="E136" s="380"/>
      <c r="F136" s="380"/>
      <c r="G136" s="381"/>
      <c r="H136" s="382"/>
    </row>
    <row r="137" spans="4:8">
      <c r="D137" s="379" t="s">
        <v>3023</v>
      </c>
      <c r="E137" s="380"/>
      <c r="F137" s="380"/>
      <c r="G137" s="381"/>
      <c r="H137" s="382"/>
    </row>
    <row r="138" spans="4:8">
      <c r="D138" s="385" t="s">
        <v>3333</v>
      </c>
      <c r="E138" s="386"/>
      <c r="F138" s="387"/>
      <c r="G138" s="388" t="s">
        <v>3339</v>
      </c>
      <c r="H138" s="389"/>
    </row>
    <row r="139" spans="4:8">
      <c r="D139" s="379" t="s">
        <v>3340</v>
      </c>
      <c r="E139" s="380"/>
      <c r="F139" s="380"/>
      <c r="G139" s="390"/>
      <c r="H139" s="382"/>
    </row>
    <row r="140" spans="4:8">
      <c r="D140" s="379" t="s">
        <v>3333</v>
      </c>
      <c r="E140" s="380"/>
      <c r="F140" s="380"/>
      <c r="G140" s="381" t="str">
        <f>IF($F$55=0,$G$128,$G$125)</f>
        <v>'保育単価表'!F</v>
      </c>
      <c r="H140" s="382"/>
    </row>
    <row r="141" spans="4:8">
      <c r="D141" s="379"/>
      <c r="E141" s="380"/>
      <c r="F141" s="380"/>
      <c r="G141" s="381">
        <f>7+17*4*$F$6+4*$F$8</f>
        <v>483</v>
      </c>
      <c r="H141" s="382"/>
    </row>
    <row r="142" spans="4:8">
      <c r="D142" s="379" t="s">
        <v>3334</v>
      </c>
      <c r="E142" s="380"/>
      <c r="F142" s="380"/>
      <c r="G142" s="381" t="str">
        <f>G140&amp;G141</f>
        <v>'保育単価表'!F483</v>
      </c>
      <c r="H142" s="382"/>
    </row>
    <row r="143" spans="4:8">
      <c r="D143" s="379"/>
      <c r="E143" s="380"/>
      <c r="F143" s="380"/>
      <c r="G143" s="381"/>
      <c r="H143" s="382"/>
    </row>
    <row r="144" spans="4:8">
      <c r="D144" s="379" t="s">
        <v>3022</v>
      </c>
      <c r="E144" s="380"/>
      <c r="F144" s="380"/>
      <c r="G144" s="381"/>
      <c r="H144" s="382"/>
    </row>
    <row r="145" spans="4:8">
      <c r="D145" s="379" t="s">
        <v>3333</v>
      </c>
      <c r="E145" s="383"/>
      <c r="F145" s="380"/>
      <c r="G145" s="384" t="s">
        <v>3341</v>
      </c>
      <c r="H145" s="382"/>
    </row>
    <row r="146" spans="4:8">
      <c r="D146" s="379"/>
      <c r="E146" s="380"/>
      <c r="F146" s="380"/>
      <c r="G146" s="381"/>
      <c r="H146" s="382"/>
    </row>
    <row r="147" spans="4:8">
      <c r="D147" s="379" t="s">
        <v>3023</v>
      </c>
      <c r="E147" s="380"/>
      <c r="F147" s="380"/>
      <c r="G147" s="381"/>
      <c r="H147" s="382"/>
    </row>
    <row r="148" spans="4:8">
      <c r="D148" s="385" t="s">
        <v>3333</v>
      </c>
      <c r="E148" s="386"/>
      <c r="F148" s="387"/>
      <c r="G148" s="388" t="s">
        <v>3342</v>
      </c>
      <c r="H148" s="389"/>
    </row>
    <row r="149" spans="4:8">
      <c r="D149" s="375" t="s">
        <v>3412</v>
      </c>
      <c r="E149" s="376"/>
      <c r="F149" s="376"/>
      <c r="G149" s="377"/>
      <c r="H149" s="378"/>
    </row>
    <row r="150" spans="4:8">
      <c r="D150" s="379" t="s">
        <v>3333</v>
      </c>
      <c r="E150" s="380"/>
      <c r="F150" s="380"/>
      <c r="G150" s="513" t="s">
        <v>3408</v>
      </c>
      <c r="H150" s="382"/>
    </row>
    <row r="151" spans="4:8">
      <c r="D151" s="379"/>
      <c r="E151" s="380"/>
      <c r="F151" s="380"/>
      <c r="G151" s="381">
        <f>4+4*$F$7</f>
        <v>4</v>
      </c>
      <c r="H151" s="382"/>
    </row>
    <row r="152" spans="4:8">
      <c r="D152" s="379" t="s">
        <v>3334</v>
      </c>
      <c r="E152" s="380"/>
      <c r="F152" s="380"/>
      <c r="G152" s="381" t="str">
        <f>G150&amp;G151</f>
        <v>'保育単価表③'!C4</v>
      </c>
      <c r="H152" s="382"/>
    </row>
    <row r="153" spans="4:8">
      <c r="D153" s="379"/>
      <c r="E153" s="380"/>
      <c r="F153" s="380"/>
      <c r="G153" s="381"/>
      <c r="H153" s="382"/>
    </row>
    <row r="154" spans="4:8">
      <c r="D154" s="379" t="s">
        <v>3411</v>
      </c>
      <c r="E154" s="380"/>
      <c r="F154" s="380"/>
      <c r="G154" s="390"/>
      <c r="H154" s="382"/>
    </row>
    <row r="155" spans="4:8">
      <c r="D155" s="379" t="s">
        <v>3333</v>
      </c>
      <c r="E155" s="380"/>
      <c r="F155" s="380"/>
      <c r="G155" s="513" t="s">
        <v>3408</v>
      </c>
      <c r="H155" s="382"/>
    </row>
    <row r="156" spans="4:8">
      <c r="D156" s="379"/>
      <c r="E156" s="380"/>
      <c r="F156" s="380"/>
      <c r="G156" s="381">
        <f>4+4*$F$8</f>
        <v>4</v>
      </c>
      <c r="H156" s="382"/>
    </row>
    <row r="157" spans="4:8">
      <c r="D157" s="379" t="s">
        <v>3334</v>
      </c>
      <c r="E157" s="380"/>
      <c r="F157" s="380"/>
      <c r="G157" s="381" t="str">
        <f>G155&amp;G156</f>
        <v>'保育単価表③'!C4</v>
      </c>
      <c r="H157" s="382"/>
    </row>
    <row r="158" spans="4:8">
      <c r="D158" s="385"/>
      <c r="E158" s="387"/>
      <c r="F158" s="387"/>
      <c r="G158" s="512"/>
      <c r="H158" s="389"/>
    </row>
  </sheetData>
  <sheetProtection algorithmName="SHA-512" hashValue="/x1wAUbUrtDv1CfTadFIr7WYNpLbiX/AmCHVwqxnbqES9Oc/9sslHL7OoITJrHD08SyHDJ/7zc9B4hBy7X8jVg==" saltValue="YmnZjLFzkeu42GoDw0INZQ==" spinCount="100000" sheet="1" selectLockedCells="1" selectUnlockedCells="1"/>
  <mergeCells count="157">
    <mergeCell ref="C101:C103"/>
    <mergeCell ref="D102:D103"/>
    <mergeCell ref="R103:U103"/>
    <mergeCell ref="R80:U80"/>
    <mergeCell ref="R81:U81"/>
    <mergeCell ref="G80:G81"/>
    <mergeCell ref="E86:E87"/>
    <mergeCell ref="D68:D69"/>
    <mergeCell ref="S75:U75"/>
    <mergeCell ref="R68:U68"/>
    <mergeCell ref="M83:M84"/>
    <mergeCell ref="M70:M72"/>
    <mergeCell ref="K86:K87"/>
    <mergeCell ref="L86:L87"/>
    <mergeCell ref="R86:U87"/>
    <mergeCell ref="R70:U72"/>
    <mergeCell ref="R73:U74"/>
    <mergeCell ref="G78:G79"/>
    <mergeCell ref="D78:D79"/>
    <mergeCell ref="E78:E79"/>
    <mergeCell ref="F78:F79"/>
    <mergeCell ref="N86:N87"/>
    <mergeCell ref="O86:O87"/>
    <mergeCell ref="K83:K84"/>
    <mergeCell ref="H80:H81"/>
    <mergeCell ref="H76:H77"/>
    <mergeCell ref="C76:C82"/>
    <mergeCell ref="D76:D77"/>
    <mergeCell ref="E76:E77"/>
    <mergeCell ref="F76:F77"/>
    <mergeCell ref="G76:G77"/>
    <mergeCell ref="D73:D74"/>
    <mergeCell ref="C62:C74"/>
    <mergeCell ref="F73:F74"/>
    <mergeCell ref="D80:D81"/>
    <mergeCell ref="E73:E74"/>
    <mergeCell ref="R62:U63"/>
    <mergeCell ref="P64:P65"/>
    <mergeCell ref="R66:U67"/>
    <mergeCell ref="J64:J65"/>
    <mergeCell ref="K64:K65"/>
    <mergeCell ref="N70:N72"/>
    <mergeCell ref="R77:U77"/>
    <mergeCell ref="I64:I65"/>
    <mergeCell ref="R64:U65"/>
    <mergeCell ref="M64:M65"/>
    <mergeCell ref="N64:N65"/>
    <mergeCell ref="O64:O65"/>
    <mergeCell ref="A53:B53"/>
    <mergeCell ref="I53:L53"/>
    <mergeCell ref="E62:E63"/>
    <mergeCell ref="F62:F63"/>
    <mergeCell ref="G62:G63"/>
    <mergeCell ref="G70:G72"/>
    <mergeCell ref="D64:D65"/>
    <mergeCell ref="E64:E65"/>
    <mergeCell ref="D70:D72"/>
    <mergeCell ref="D62:D63"/>
    <mergeCell ref="D66:D67"/>
    <mergeCell ref="F64:F65"/>
    <mergeCell ref="G64:G65"/>
    <mergeCell ref="J70:J72"/>
    <mergeCell ref="K70:K72"/>
    <mergeCell ref="F66:F67"/>
    <mergeCell ref="H70:H72"/>
    <mergeCell ref="G66:G67"/>
    <mergeCell ref="E66:E67"/>
    <mergeCell ref="F1:H1"/>
    <mergeCell ref="F3:H3"/>
    <mergeCell ref="L64:L65"/>
    <mergeCell ref="Q70:Q72"/>
    <mergeCell ref="L70:L72"/>
    <mergeCell ref="I70:I72"/>
    <mergeCell ref="P70:P72"/>
    <mergeCell ref="M53:P53"/>
    <mergeCell ref="R76:U76"/>
    <mergeCell ref="G73:G74"/>
    <mergeCell ref="G68:G69"/>
    <mergeCell ref="H68:H69"/>
    <mergeCell ref="I68:I69"/>
    <mergeCell ref="J68:J69"/>
    <mergeCell ref="K68:K69"/>
    <mergeCell ref="L68:L69"/>
    <mergeCell ref="M68:M69"/>
    <mergeCell ref="N68:N69"/>
    <mergeCell ref="O68:O69"/>
    <mergeCell ref="P68:P69"/>
    <mergeCell ref="R55:U55"/>
    <mergeCell ref="R56:U58"/>
    <mergeCell ref="R59:U61"/>
    <mergeCell ref="O70:O72"/>
    <mergeCell ref="O88:O89"/>
    <mergeCell ref="J86:J87"/>
    <mergeCell ref="R98:U98"/>
    <mergeCell ref="J88:J89"/>
    <mergeCell ref="K88:K89"/>
    <mergeCell ref="L88:L89"/>
    <mergeCell ref="M86:M87"/>
    <mergeCell ref="C83:C100"/>
    <mergeCell ref="M88:M89"/>
    <mergeCell ref="N88:N89"/>
    <mergeCell ref="P88:P89"/>
    <mergeCell ref="R88:U89"/>
    <mergeCell ref="P86:P87"/>
    <mergeCell ref="L83:L84"/>
    <mergeCell ref="N83:N84"/>
    <mergeCell ref="O83:O84"/>
    <mergeCell ref="P83:P84"/>
    <mergeCell ref="J83:J84"/>
    <mergeCell ref="D83:D84"/>
    <mergeCell ref="E83:E84"/>
    <mergeCell ref="F83:F84"/>
    <mergeCell ref="G83:G84"/>
    <mergeCell ref="I83:I84"/>
    <mergeCell ref="D86:D87"/>
    <mergeCell ref="D88:D89"/>
    <mergeCell ref="E88:E89"/>
    <mergeCell ref="F88:F89"/>
    <mergeCell ref="G88:G89"/>
    <mergeCell ref="I88:I89"/>
    <mergeCell ref="I86:I87"/>
    <mergeCell ref="F86:F87"/>
    <mergeCell ref="G86:G87"/>
    <mergeCell ref="D109:H109"/>
    <mergeCell ref="I98:I99"/>
    <mergeCell ref="D90:D91"/>
    <mergeCell ref="E90:E91"/>
    <mergeCell ref="F90:F91"/>
    <mergeCell ref="G90:G91"/>
    <mergeCell ref="I90:I91"/>
    <mergeCell ref="J90:J91"/>
    <mergeCell ref="K90:K91"/>
    <mergeCell ref="L90:L91"/>
    <mergeCell ref="R90:U91"/>
    <mergeCell ref="M90:M91"/>
    <mergeCell ref="N90:N91"/>
    <mergeCell ref="O90:O91"/>
    <mergeCell ref="P90:P91"/>
    <mergeCell ref="N98:N99"/>
    <mergeCell ref="O98:O99"/>
    <mergeCell ref="P98:P99"/>
    <mergeCell ref="R94:U94"/>
    <mergeCell ref="R95:U95"/>
    <mergeCell ref="R96:U96"/>
    <mergeCell ref="R97:U97"/>
    <mergeCell ref="R100:U100"/>
    <mergeCell ref="D105:H105"/>
    <mergeCell ref="R101:U101"/>
    <mergeCell ref="F98:F99"/>
    <mergeCell ref="E98:E99"/>
    <mergeCell ref="D98:D99"/>
    <mergeCell ref="G98:G99"/>
    <mergeCell ref="J98:J99"/>
    <mergeCell ref="K98:K99"/>
    <mergeCell ref="L98:L99"/>
    <mergeCell ref="M98:M99"/>
    <mergeCell ref="R102:U102"/>
  </mergeCells>
  <phoneticPr fontId="6"/>
  <conditionalFormatting sqref="D62:P62 D83:P83 D73:H73 D65:G65 I65:P65 D64:P64 D63:G63 I63:P63 D74:G75 D85:P86 D84:G84 I84:P84 D87:G87 I87:P87 I89:P89 D97:P97 D98:E98 D100:P100 D101:E101 G101:P101 G89 G88:P88 D88:F89 F81 D68:P68 D70:P72 E69:F69 G98">
    <cfRule type="expression" dxfId="13" priority="9" stopIfTrue="1">
      <formula>$F$55=0</formula>
    </cfRule>
  </conditionalFormatting>
  <conditionalFormatting sqref="I98:I99">
    <cfRule type="expression" dxfId="12" priority="5" stopIfTrue="1">
      <formula>$F$55=0</formula>
    </cfRule>
  </conditionalFormatting>
  <conditionalFormatting sqref="J98:K99">
    <cfRule type="expression" dxfId="11" priority="4" stopIfTrue="1">
      <formula>$F$55=0</formula>
    </cfRule>
  </conditionalFormatting>
  <conditionalFormatting sqref="L98:L99">
    <cfRule type="expression" dxfId="10" priority="3" stopIfTrue="1">
      <formula>$F$55=0</formula>
    </cfRule>
  </conditionalFormatting>
  <conditionalFormatting sqref="M98:P99">
    <cfRule type="expression" dxfId="9" priority="2" stopIfTrue="1">
      <formula>$F$55=0</formula>
    </cfRule>
  </conditionalFormatting>
  <conditionalFormatting sqref="D102:E102 G102:P103 E103">
    <cfRule type="expression" dxfId="8" priority="1" stopIfTrue="1">
      <formula>$F$55=0</formula>
    </cfRule>
  </conditionalFormatting>
  <dataValidations count="2">
    <dataValidation type="whole" operator="greaterThanOrEqual" allowBlank="1" showInputMessage="1" showErrorMessage="1" sqref="M28:M29 E12 E39:E41 E33 E43 E14:E20 E7:E9 E22:E28 F22:G27 E36:G36 F14:G19" xr:uid="{00000000-0002-0000-0100-000000000000}">
      <formula1>0</formula1>
    </dataValidation>
    <dataValidation operator="greaterThanOrEqual" allowBlank="1" showInputMessage="1" showErrorMessage="1" sqref="E34:E35 E37:E38 F35:G35 E44:F51" xr:uid="{00000000-0002-0000-0100-000001000000}"/>
  </dataValidations>
  <pageMargins left="0.7" right="0.7" top="0.75" bottom="0.75" header="0.3" footer="0.3"/>
  <pageSetup paperSize="9" scale="3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BY621"/>
  <sheetViews>
    <sheetView view="pageBreakPreview" zoomScale="90" zoomScaleNormal="100" zoomScaleSheetLayoutView="90" workbookViewId="0">
      <selection activeCell="M10" sqref="M10"/>
    </sheetView>
  </sheetViews>
  <sheetFormatPr defaultRowHeight="13.5"/>
  <cols>
    <col min="1" max="1" width="5.625" style="31" customWidth="1"/>
    <col min="2" max="2" width="7.25" style="31" customWidth="1"/>
    <col min="3" max="3" width="4.5" style="31" bestFit="1" customWidth="1"/>
    <col min="4" max="4" width="9.375" style="31" customWidth="1"/>
    <col min="5" max="5" width="2.25" style="8" customWidth="1"/>
    <col min="6" max="6" width="6.875" style="30" customWidth="1"/>
    <col min="7" max="7" width="8.125" style="123" customWidth="1"/>
    <col min="8" max="8" width="6.875" style="124" customWidth="1"/>
    <col min="9" max="9" width="8.125" style="123" customWidth="1"/>
    <col min="10" max="10" width="2.25" style="475" customWidth="1"/>
    <col min="11" max="11" width="6.25" style="30" customWidth="1"/>
    <col min="12" max="12" width="7" style="123" customWidth="1"/>
    <col min="13" max="13" width="7.625" style="32" customWidth="1"/>
    <col min="14" max="14" width="6.25" style="124" customWidth="1"/>
    <col min="15" max="15" width="6.875" style="123" customWidth="1"/>
    <col min="16" max="16" width="7.625" style="32" customWidth="1"/>
    <col min="17" max="17" width="2.25" style="475" customWidth="1"/>
    <col min="18" max="18" width="6.875" style="30" customWidth="1"/>
    <col min="19" max="19" width="11.375" style="125" bestFit="1" customWidth="1"/>
    <col min="20" max="20" width="2.25" style="32" customWidth="1"/>
    <col min="21" max="21" width="1.75" style="475" customWidth="1"/>
    <col min="22" max="22" width="13.625" style="124" customWidth="1"/>
    <col min="23" max="23" width="2.25" style="475" customWidth="1"/>
    <col min="24" max="24" width="13.625" style="125" customWidth="1"/>
    <col min="25" max="25" width="1.75" style="125" customWidth="1"/>
    <col min="26" max="26" width="2.25" style="475" customWidth="1"/>
    <col min="27" max="27" width="10.25" style="125" customWidth="1"/>
    <col min="28" max="28" width="2.25" style="32" customWidth="1"/>
    <col min="29" max="29" width="5.625" style="124" customWidth="1"/>
    <col min="30" max="30" width="5.875" style="124" customWidth="1"/>
    <col min="31" max="31" width="2.25" style="475" customWidth="1"/>
    <col min="32" max="32" width="9.75" style="128" bestFit="1" customWidth="1"/>
    <col min="33" max="33" width="2.25" style="30" customWidth="1"/>
    <col min="34" max="35" width="6.125" style="30" customWidth="1"/>
    <col min="36" max="36" width="2.25" style="30" customWidth="1"/>
    <col min="37" max="37" width="6" style="33" bestFit="1" customWidth="1"/>
    <col min="38" max="39" width="6.125" style="30" customWidth="1"/>
    <col min="40" max="40" width="2.25" style="32" customWidth="1"/>
    <col min="41" max="41" width="5.875" style="124" customWidth="1"/>
    <col min="42" max="42" width="2.375" style="475" customWidth="1"/>
    <col min="43" max="43" width="10.75" style="30" customWidth="1"/>
    <col min="44" max="44" width="2.25" style="30" customWidth="1"/>
    <col min="45" max="45" width="9.75" style="33" customWidth="1"/>
    <col min="46" max="46" width="2.25" style="30" customWidth="1"/>
    <col min="47" max="47" width="10.25" style="457" customWidth="1"/>
    <col min="48" max="48" width="2.25" style="32" customWidth="1"/>
    <col min="49" max="49" width="6.625" style="124" customWidth="1"/>
    <col min="50" max="50" width="2.25" style="475" customWidth="1"/>
    <col min="51" max="51" width="12.25" style="30" bestFit="1" customWidth="1"/>
    <col min="52" max="52" width="2.25" style="30" customWidth="1"/>
    <col min="53" max="55" width="14.375" style="30" customWidth="1"/>
    <col min="56" max="56" width="14.375" style="33" customWidth="1"/>
    <col min="57" max="57" width="2.25" style="30" customWidth="1"/>
    <col min="58" max="58" width="17.75" style="33" customWidth="1"/>
    <col min="59" max="60" width="6.25" style="30" customWidth="1"/>
    <col min="61" max="61" width="7.5" style="32" customWidth="1"/>
    <col min="62" max="63" width="3.75" style="459" bestFit="1" customWidth="1"/>
    <col min="64" max="64" width="4.5" style="459" bestFit="1" customWidth="1"/>
    <col min="65" max="77" width="9" style="13"/>
    <col min="78" max="295" width="9" style="29"/>
    <col min="296" max="296" width="1.75" style="29" customWidth="1"/>
    <col min="297" max="297" width="2.5" style="29" customWidth="1"/>
    <col min="298" max="298" width="3.625" style="29" customWidth="1"/>
    <col min="299" max="299" width="2.75" style="29" customWidth="1"/>
    <col min="300" max="300" width="0.875" style="29" customWidth="1"/>
    <col min="301" max="301" width="1.25" style="29" customWidth="1"/>
    <col min="302" max="302" width="5.375" style="29" customWidth="1"/>
    <col min="303" max="303" width="6.5" style="29" customWidth="1"/>
    <col min="304" max="304" width="4.125" style="29" customWidth="1"/>
    <col min="305" max="305" width="7.875" style="29" customWidth="1"/>
    <col min="306" max="306" width="8.75" style="29" customWidth="1"/>
    <col min="307" max="310" width="6.25" style="29" customWidth="1"/>
    <col min="311" max="311" width="4.875" style="29" customWidth="1"/>
    <col min="312" max="312" width="2.5" style="29" customWidth="1"/>
    <col min="313" max="313" width="4.875" style="29" customWidth="1"/>
    <col min="314" max="551" width="9" style="29"/>
    <col min="552" max="552" width="1.75" style="29" customWidth="1"/>
    <col min="553" max="553" width="2.5" style="29" customWidth="1"/>
    <col min="554" max="554" width="3.625" style="29" customWidth="1"/>
    <col min="555" max="555" width="2.75" style="29" customWidth="1"/>
    <col min="556" max="556" width="0.875" style="29" customWidth="1"/>
    <col min="557" max="557" width="1.25" style="29" customWidth="1"/>
    <col min="558" max="558" width="5.375" style="29" customWidth="1"/>
    <col min="559" max="559" width="6.5" style="29" customWidth="1"/>
    <col min="560" max="560" width="4.125" style="29" customWidth="1"/>
    <col min="561" max="561" width="7.875" style="29" customWidth="1"/>
    <col min="562" max="562" width="8.75" style="29" customWidth="1"/>
    <col min="563" max="566" width="6.25" style="29" customWidth="1"/>
    <col min="567" max="567" width="4.875" style="29" customWidth="1"/>
    <col min="568" max="568" width="2.5" style="29" customWidth="1"/>
    <col min="569" max="569" width="4.875" style="29" customWidth="1"/>
    <col min="570" max="807" width="9" style="29"/>
    <col min="808" max="808" width="1.75" style="29" customWidth="1"/>
    <col min="809" max="809" width="2.5" style="29" customWidth="1"/>
    <col min="810" max="810" width="3.625" style="29" customWidth="1"/>
    <col min="811" max="811" width="2.75" style="29" customWidth="1"/>
    <col min="812" max="812" width="0.875" style="29" customWidth="1"/>
    <col min="813" max="813" width="1.25" style="29" customWidth="1"/>
    <col min="814" max="814" width="5.375" style="29" customWidth="1"/>
    <col min="815" max="815" width="6.5" style="29" customWidth="1"/>
    <col min="816" max="816" width="4.125" style="29" customWidth="1"/>
    <col min="817" max="817" width="7.875" style="29" customWidth="1"/>
    <col min="818" max="818" width="8.75" style="29" customWidth="1"/>
    <col min="819" max="822" width="6.25" style="29" customWidth="1"/>
    <col min="823" max="823" width="4.875" style="29" customWidth="1"/>
    <col min="824" max="824" width="2.5" style="29" customWidth="1"/>
    <col min="825" max="825" width="4.875" style="29" customWidth="1"/>
    <col min="826" max="1063" width="9" style="29"/>
    <col min="1064" max="1064" width="1.75" style="29" customWidth="1"/>
    <col min="1065" max="1065" width="2.5" style="29" customWidth="1"/>
    <col min="1066" max="1066" width="3.625" style="29" customWidth="1"/>
    <col min="1067" max="1067" width="2.75" style="29" customWidth="1"/>
    <col min="1068" max="1068" width="0.875" style="29" customWidth="1"/>
    <col min="1069" max="1069" width="1.25" style="29" customWidth="1"/>
    <col min="1070" max="1070" width="5.375" style="29" customWidth="1"/>
    <col min="1071" max="1071" width="6.5" style="29" customWidth="1"/>
    <col min="1072" max="1072" width="4.125" style="29" customWidth="1"/>
    <col min="1073" max="1073" width="7.875" style="29" customWidth="1"/>
    <col min="1074" max="1074" width="8.75" style="29" customWidth="1"/>
    <col min="1075" max="1078" width="6.25" style="29" customWidth="1"/>
    <col min="1079" max="1079" width="4.875" style="29" customWidth="1"/>
    <col min="1080" max="1080" width="2.5" style="29" customWidth="1"/>
    <col min="1081" max="1081" width="4.875" style="29" customWidth="1"/>
    <col min="1082" max="1319" width="9" style="29"/>
    <col min="1320" max="1320" width="1.75" style="29" customWidth="1"/>
    <col min="1321" max="1321" width="2.5" style="29" customWidth="1"/>
    <col min="1322" max="1322" width="3.625" style="29" customWidth="1"/>
    <col min="1323" max="1323" width="2.75" style="29" customWidth="1"/>
    <col min="1324" max="1324" width="0.875" style="29" customWidth="1"/>
    <col min="1325" max="1325" width="1.25" style="29" customWidth="1"/>
    <col min="1326" max="1326" width="5.375" style="29" customWidth="1"/>
    <col min="1327" max="1327" width="6.5" style="29" customWidth="1"/>
    <col min="1328" max="1328" width="4.125" style="29" customWidth="1"/>
    <col min="1329" max="1329" width="7.875" style="29" customWidth="1"/>
    <col min="1330" max="1330" width="8.75" style="29" customWidth="1"/>
    <col min="1331" max="1334" width="6.25" style="29" customWidth="1"/>
    <col min="1335" max="1335" width="4.875" style="29" customWidth="1"/>
    <col min="1336" max="1336" width="2.5" style="29" customWidth="1"/>
    <col min="1337" max="1337" width="4.875" style="29" customWidth="1"/>
    <col min="1338" max="1575" width="9" style="29"/>
    <col min="1576" max="1576" width="1.75" style="29" customWidth="1"/>
    <col min="1577" max="1577" width="2.5" style="29" customWidth="1"/>
    <col min="1578" max="1578" width="3.625" style="29" customWidth="1"/>
    <col min="1579" max="1579" width="2.75" style="29" customWidth="1"/>
    <col min="1580" max="1580" width="0.875" style="29" customWidth="1"/>
    <col min="1581" max="1581" width="1.25" style="29" customWidth="1"/>
    <col min="1582" max="1582" width="5.375" style="29" customWidth="1"/>
    <col min="1583" max="1583" width="6.5" style="29" customWidth="1"/>
    <col min="1584" max="1584" width="4.125" style="29" customWidth="1"/>
    <col min="1585" max="1585" width="7.875" style="29" customWidth="1"/>
    <col min="1586" max="1586" width="8.75" style="29" customWidth="1"/>
    <col min="1587" max="1590" width="6.25" style="29" customWidth="1"/>
    <col min="1591" max="1591" width="4.875" style="29" customWidth="1"/>
    <col min="1592" max="1592" width="2.5" style="29" customWidth="1"/>
    <col min="1593" max="1593" width="4.875" style="29" customWidth="1"/>
    <col min="1594" max="1831" width="9" style="29"/>
    <col min="1832" max="1832" width="1.75" style="29" customWidth="1"/>
    <col min="1833" max="1833" width="2.5" style="29" customWidth="1"/>
    <col min="1834" max="1834" width="3.625" style="29" customWidth="1"/>
    <col min="1835" max="1835" width="2.75" style="29" customWidth="1"/>
    <col min="1836" max="1836" width="0.875" style="29" customWidth="1"/>
    <col min="1837" max="1837" width="1.25" style="29" customWidth="1"/>
    <col min="1838" max="1838" width="5.375" style="29" customWidth="1"/>
    <col min="1839" max="1839" width="6.5" style="29" customWidth="1"/>
    <col min="1840" max="1840" width="4.125" style="29" customWidth="1"/>
    <col min="1841" max="1841" width="7.875" style="29" customWidth="1"/>
    <col min="1842" max="1842" width="8.75" style="29" customWidth="1"/>
    <col min="1843" max="1846" width="6.25" style="29" customWidth="1"/>
    <col min="1847" max="1847" width="4.875" style="29" customWidth="1"/>
    <col min="1848" max="1848" width="2.5" style="29" customWidth="1"/>
    <col min="1849" max="1849" width="4.875" style="29" customWidth="1"/>
    <col min="1850" max="2087" width="9" style="29"/>
    <col min="2088" max="2088" width="1.75" style="29" customWidth="1"/>
    <col min="2089" max="2089" width="2.5" style="29" customWidth="1"/>
    <col min="2090" max="2090" width="3.625" style="29" customWidth="1"/>
    <col min="2091" max="2091" width="2.75" style="29" customWidth="1"/>
    <col min="2092" max="2092" width="0.875" style="29" customWidth="1"/>
    <col min="2093" max="2093" width="1.25" style="29" customWidth="1"/>
    <col min="2094" max="2094" width="5.375" style="29" customWidth="1"/>
    <col min="2095" max="2095" width="6.5" style="29" customWidth="1"/>
    <col min="2096" max="2096" width="4.125" style="29" customWidth="1"/>
    <col min="2097" max="2097" width="7.875" style="29" customWidth="1"/>
    <col min="2098" max="2098" width="8.75" style="29" customWidth="1"/>
    <col min="2099" max="2102" width="6.25" style="29" customWidth="1"/>
    <col min="2103" max="2103" width="4.875" style="29" customWidth="1"/>
    <col min="2104" max="2104" width="2.5" style="29" customWidth="1"/>
    <col min="2105" max="2105" width="4.875" style="29" customWidth="1"/>
    <col min="2106" max="2343" width="9" style="29"/>
    <col min="2344" max="2344" width="1.75" style="29" customWidth="1"/>
    <col min="2345" max="2345" width="2.5" style="29" customWidth="1"/>
    <col min="2346" max="2346" width="3.625" style="29" customWidth="1"/>
    <col min="2347" max="2347" width="2.75" style="29" customWidth="1"/>
    <col min="2348" max="2348" width="0.875" style="29" customWidth="1"/>
    <col min="2349" max="2349" width="1.25" style="29" customWidth="1"/>
    <col min="2350" max="2350" width="5.375" style="29" customWidth="1"/>
    <col min="2351" max="2351" width="6.5" style="29" customWidth="1"/>
    <col min="2352" max="2352" width="4.125" style="29" customWidth="1"/>
    <col min="2353" max="2353" width="7.875" style="29" customWidth="1"/>
    <col min="2354" max="2354" width="8.75" style="29" customWidth="1"/>
    <col min="2355" max="2358" width="6.25" style="29" customWidth="1"/>
    <col min="2359" max="2359" width="4.875" style="29" customWidth="1"/>
    <col min="2360" max="2360" width="2.5" style="29" customWidth="1"/>
    <col min="2361" max="2361" width="4.875" style="29" customWidth="1"/>
    <col min="2362" max="2599" width="9" style="29"/>
    <col min="2600" max="2600" width="1.75" style="29" customWidth="1"/>
    <col min="2601" max="2601" width="2.5" style="29" customWidth="1"/>
    <col min="2602" max="2602" width="3.625" style="29" customWidth="1"/>
    <col min="2603" max="2603" width="2.75" style="29" customWidth="1"/>
    <col min="2604" max="2604" width="0.875" style="29" customWidth="1"/>
    <col min="2605" max="2605" width="1.25" style="29" customWidth="1"/>
    <col min="2606" max="2606" width="5.375" style="29" customWidth="1"/>
    <col min="2607" max="2607" width="6.5" style="29" customWidth="1"/>
    <col min="2608" max="2608" width="4.125" style="29" customWidth="1"/>
    <col min="2609" max="2609" width="7.875" style="29" customWidth="1"/>
    <col min="2610" max="2610" width="8.75" style="29" customWidth="1"/>
    <col min="2611" max="2614" width="6.25" style="29" customWidth="1"/>
    <col min="2615" max="2615" width="4.875" style="29" customWidth="1"/>
    <col min="2616" max="2616" width="2.5" style="29" customWidth="1"/>
    <col min="2617" max="2617" width="4.875" style="29" customWidth="1"/>
    <col min="2618" max="2855" width="9" style="29"/>
    <col min="2856" max="2856" width="1.75" style="29" customWidth="1"/>
    <col min="2857" max="2857" width="2.5" style="29" customWidth="1"/>
    <col min="2858" max="2858" width="3.625" style="29" customWidth="1"/>
    <col min="2859" max="2859" width="2.75" style="29" customWidth="1"/>
    <col min="2860" max="2860" width="0.875" style="29" customWidth="1"/>
    <col min="2861" max="2861" width="1.25" style="29" customWidth="1"/>
    <col min="2862" max="2862" width="5.375" style="29" customWidth="1"/>
    <col min="2863" max="2863" width="6.5" style="29" customWidth="1"/>
    <col min="2864" max="2864" width="4.125" style="29" customWidth="1"/>
    <col min="2865" max="2865" width="7.875" style="29" customWidth="1"/>
    <col min="2866" max="2866" width="8.75" style="29" customWidth="1"/>
    <col min="2867" max="2870" width="6.25" style="29" customWidth="1"/>
    <col min="2871" max="2871" width="4.875" style="29" customWidth="1"/>
    <col min="2872" max="2872" width="2.5" style="29" customWidth="1"/>
    <col min="2873" max="2873" width="4.875" style="29" customWidth="1"/>
    <col min="2874" max="3111" width="9" style="29"/>
    <col min="3112" max="3112" width="1.75" style="29" customWidth="1"/>
    <col min="3113" max="3113" width="2.5" style="29" customWidth="1"/>
    <col min="3114" max="3114" width="3.625" style="29" customWidth="1"/>
    <col min="3115" max="3115" width="2.75" style="29" customWidth="1"/>
    <col min="3116" max="3116" width="0.875" style="29" customWidth="1"/>
    <col min="3117" max="3117" width="1.25" style="29" customWidth="1"/>
    <col min="3118" max="3118" width="5.375" style="29" customWidth="1"/>
    <col min="3119" max="3119" width="6.5" style="29" customWidth="1"/>
    <col min="3120" max="3120" width="4.125" style="29" customWidth="1"/>
    <col min="3121" max="3121" width="7.875" style="29" customWidth="1"/>
    <col min="3122" max="3122" width="8.75" style="29" customWidth="1"/>
    <col min="3123" max="3126" width="6.25" style="29" customWidth="1"/>
    <col min="3127" max="3127" width="4.875" style="29" customWidth="1"/>
    <col min="3128" max="3128" width="2.5" style="29" customWidth="1"/>
    <col min="3129" max="3129" width="4.875" style="29" customWidth="1"/>
    <col min="3130" max="3367" width="9" style="29"/>
    <col min="3368" max="3368" width="1.75" style="29" customWidth="1"/>
    <col min="3369" max="3369" width="2.5" style="29" customWidth="1"/>
    <col min="3370" max="3370" width="3.625" style="29" customWidth="1"/>
    <col min="3371" max="3371" width="2.75" style="29" customWidth="1"/>
    <col min="3372" max="3372" width="0.875" style="29" customWidth="1"/>
    <col min="3373" max="3373" width="1.25" style="29" customWidth="1"/>
    <col min="3374" max="3374" width="5.375" style="29" customWidth="1"/>
    <col min="3375" max="3375" width="6.5" style="29" customWidth="1"/>
    <col min="3376" max="3376" width="4.125" style="29" customWidth="1"/>
    <col min="3377" max="3377" width="7.875" style="29" customWidth="1"/>
    <col min="3378" max="3378" width="8.75" style="29" customWidth="1"/>
    <col min="3379" max="3382" width="6.25" style="29" customWidth="1"/>
    <col min="3383" max="3383" width="4.875" style="29" customWidth="1"/>
    <col min="3384" max="3384" width="2.5" style="29" customWidth="1"/>
    <col min="3385" max="3385" width="4.875" style="29" customWidth="1"/>
    <col min="3386" max="3623" width="9" style="29"/>
    <col min="3624" max="3624" width="1.75" style="29" customWidth="1"/>
    <col min="3625" max="3625" width="2.5" style="29" customWidth="1"/>
    <col min="3626" max="3626" width="3.625" style="29" customWidth="1"/>
    <col min="3627" max="3627" width="2.75" style="29" customWidth="1"/>
    <col min="3628" max="3628" width="0.875" style="29" customWidth="1"/>
    <col min="3629" max="3629" width="1.25" style="29" customWidth="1"/>
    <col min="3630" max="3630" width="5.375" style="29" customWidth="1"/>
    <col min="3631" max="3631" width="6.5" style="29" customWidth="1"/>
    <col min="3632" max="3632" width="4.125" style="29" customWidth="1"/>
    <col min="3633" max="3633" width="7.875" style="29" customWidth="1"/>
    <col min="3634" max="3634" width="8.75" style="29" customWidth="1"/>
    <col min="3635" max="3638" width="6.25" style="29" customWidth="1"/>
    <col min="3639" max="3639" width="4.875" style="29" customWidth="1"/>
    <col min="3640" max="3640" width="2.5" style="29" customWidth="1"/>
    <col min="3641" max="3641" width="4.875" style="29" customWidth="1"/>
    <col min="3642" max="3879" width="9" style="29"/>
    <col min="3880" max="3880" width="1.75" style="29" customWidth="1"/>
    <col min="3881" max="3881" width="2.5" style="29" customWidth="1"/>
    <col min="3882" max="3882" width="3.625" style="29" customWidth="1"/>
    <col min="3883" max="3883" width="2.75" style="29" customWidth="1"/>
    <col min="3884" max="3884" width="0.875" style="29" customWidth="1"/>
    <col min="3885" max="3885" width="1.25" style="29" customWidth="1"/>
    <col min="3886" max="3886" width="5.375" style="29" customWidth="1"/>
    <col min="3887" max="3887" width="6.5" style="29" customWidth="1"/>
    <col min="3888" max="3888" width="4.125" style="29" customWidth="1"/>
    <col min="3889" max="3889" width="7.875" style="29" customWidth="1"/>
    <col min="3890" max="3890" width="8.75" style="29" customWidth="1"/>
    <col min="3891" max="3894" width="6.25" style="29" customWidth="1"/>
    <col min="3895" max="3895" width="4.875" style="29" customWidth="1"/>
    <col min="3896" max="3896" width="2.5" style="29" customWidth="1"/>
    <col min="3897" max="3897" width="4.875" style="29" customWidth="1"/>
    <col min="3898" max="4135" width="9" style="29"/>
    <col min="4136" max="4136" width="1.75" style="29" customWidth="1"/>
    <col min="4137" max="4137" width="2.5" style="29" customWidth="1"/>
    <col min="4138" max="4138" width="3.625" style="29" customWidth="1"/>
    <col min="4139" max="4139" width="2.75" style="29" customWidth="1"/>
    <col min="4140" max="4140" width="0.875" style="29" customWidth="1"/>
    <col min="4141" max="4141" width="1.25" style="29" customWidth="1"/>
    <col min="4142" max="4142" width="5.375" style="29" customWidth="1"/>
    <col min="4143" max="4143" width="6.5" style="29" customWidth="1"/>
    <col min="4144" max="4144" width="4.125" style="29" customWidth="1"/>
    <col min="4145" max="4145" width="7.875" style="29" customWidth="1"/>
    <col min="4146" max="4146" width="8.75" style="29" customWidth="1"/>
    <col min="4147" max="4150" width="6.25" style="29" customWidth="1"/>
    <col min="4151" max="4151" width="4.875" style="29" customWidth="1"/>
    <col min="4152" max="4152" width="2.5" style="29" customWidth="1"/>
    <col min="4153" max="4153" width="4.875" style="29" customWidth="1"/>
    <col min="4154" max="4391" width="9" style="29"/>
    <col min="4392" max="4392" width="1.75" style="29" customWidth="1"/>
    <col min="4393" max="4393" width="2.5" style="29" customWidth="1"/>
    <col min="4394" max="4394" width="3.625" style="29" customWidth="1"/>
    <col min="4395" max="4395" width="2.75" style="29" customWidth="1"/>
    <col min="4396" max="4396" width="0.875" style="29" customWidth="1"/>
    <col min="4397" max="4397" width="1.25" style="29" customWidth="1"/>
    <col min="4398" max="4398" width="5.375" style="29" customWidth="1"/>
    <col min="4399" max="4399" width="6.5" style="29" customWidth="1"/>
    <col min="4400" max="4400" width="4.125" style="29" customWidth="1"/>
    <col min="4401" max="4401" width="7.875" style="29" customWidth="1"/>
    <col min="4402" max="4402" width="8.75" style="29" customWidth="1"/>
    <col min="4403" max="4406" width="6.25" style="29" customWidth="1"/>
    <col min="4407" max="4407" width="4.875" style="29" customWidth="1"/>
    <col min="4408" max="4408" width="2.5" style="29" customWidth="1"/>
    <col min="4409" max="4409" width="4.875" style="29" customWidth="1"/>
    <col min="4410" max="4647" width="9" style="29"/>
    <col min="4648" max="4648" width="1.75" style="29" customWidth="1"/>
    <col min="4649" max="4649" width="2.5" style="29" customWidth="1"/>
    <col min="4650" max="4650" width="3.625" style="29" customWidth="1"/>
    <col min="4651" max="4651" width="2.75" style="29" customWidth="1"/>
    <col min="4652" max="4652" width="0.875" style="29" customWidth="1"/>
    <col min="4653" max="4653" width="1.25" style="29" customWidth="1"/>
    <col min="4654" max="4654" width="5.375" style="29" customWidth="1"/>
    <col min="4655" max="4655" width="6.5" style="29" customWidth="1"/>
    <col min="4656" max="4656" width="4.125" style="29" customWidth="1"/>
    <col min="4657" max="4657" width="7.875" style="29" customWidth="1"/>
    <col min="4658" max="4658" width="8.75" style="29" customWidth="1"/>
    <col min="4659" max="4662" width="6.25" style="29" customWidth="1"/>
    <col min="4663" max="4663" width="4.875" style="29" customWidth="1"/>
    <col min="4664" max="4664" width="2.5" style="29" customWidth="1"/>
    <col min="4665" max="4665" width="4.875" style="29" customWidth="1"/>
    <col min="4666" max="4903" width="9" style="29"/>
    <col min="4904" max="4904" width="1.75" style="29" customWidth="1"/>
    <col min="4905" max="4905" width="2.5" style="29" customWidth="1"/>
    <col min="4906" max="4906" width="3.625" style="29" customWidth="1"/>
    <col min="4907" max="4907" width="2.75" style="29" customWidth="1"/>
    <col min="4908" max="4908" width="0.875" style="29" customWidth="1"/>
    <col min="4909" max="4909" width="1.25" style="29" customWidth="1"/>
    <col min="4910" max="4910" width="5.375" style="29" customWidth="1"/>
    <col min="4911" max="4911" width="6.5" style="29" customWidth="1"/>
    <col min="4912" max="4912" width="4.125" style="29" customWidth="1"/>
    <col min="4913" max="4913" width="7.875" style="29" customWidth="1"/>
    <col min="4914" max="4914" width="8.75" style="29" customWidth="1"/>
    <col min="4915" max="4918" width="6.25" style="29" customWidth="1"/>
    <col min="4919" max="4919" width="4.875" style="29" customWidth="1"/>
    <col min="4920" max="4920" width="2.5" style="29" customWidth="1"/>
    <col min="4921" max="4921" width="4.875" style="29" customWidth="1"/>
    <col min="4922" max="5159" width="9" style="29"/>
    <col min="5160" max="5160" width="1.75" style="29" customWidth="1"/>
    <col min="5161" max="5161" width="2.5" style="29" customWidth="1"/>
    <col min="5162" max="5162" width="3.625" style="29" customWidth="1"/>
    <col min="5163" max="5163" width="2.75" style="29" customWidth="1"/>
    <col min="5164" max="5164" width="0.875" style="29" customWidth="1"/>
    <col min="5165" max="5165" width="1.25" style="29" customWidth="1"/>
    <col min="5166" max="5166" width="5.375" style="29" customWidth="1"/>
    <col min="5167" max="5167" width="6.5" style="29" customWidth="1"/>
    <col min="5168" max="5168" width="4.125" style="29" customWidth="1"/>
    <col min="5169" max="5169" width="7.875" style="29" customWidth="1"/>
    <col min="5170" max="5170" width="8.75" style="29" customWidth="1"/>
    <col min="5171" max="5174" width="6.25" style="29" customWidth="1"/>
    <col min="5175" max="5175" width="4.875" style="29" customWidth="1"/>
    <col min="5176" max="5176" width="2.5" style="29" customWidth="1"/>
    <col min="5177" max="5177" width="4.875" style="29" customWidth="1"/>
    <col min="5178" max="5415" width="9" style="29"/>
    <col min="5416" max="5416" width="1.75" style="29" customWidth="1"/>
    <col min="5417" max="5417" width="2.5" style="29" customWidth="1"/>
    <col min="5418" max="5418" width="3.625" style="29" customWidth="1"/>
    <col min="5419" max="5419" width="2.75" style="29" customWidth="1"/>
    <col min="5420" max="5420" width="0.875" style="29" customWidth="1"/>
    <col min="5421" max="5421" width="1.25" style="29" customWidth="1"/>
    <col min="5422" max="5422" width="5.375" style="29" customWidth="1"/>
    <col min="5423" max="5423" width="6.5" style="29" customWidth="1"/>
    <col min="5424" max="5424" width="4.125" style="29" customWidth="1"/>
    <col min="5425" max="5425" width="7.875" style="29" customWidth="1"/>
    <col min="5426" max="5426" width="8.75" style="29" customWidth="1"/>
    <col min="5427" max="5430" width="6.25" style="29" customWidth="1"/>
    <col min="5431" max="5431" width="4.875" style="29" customWidth="1"/>
    <col min="5432" max="5432" width="2.5" style="29" customWidth="1"/>
    <col min="5433" max="5433" width="4.875" style="29" customWidth="1"/>
    <col min="5434" max="5671" width="9" style="29"/>
    <col min="5672" max="5672" width="1.75" style="29" customWidth="1"/>
    <col min="5673" max="5673" width="2.5" style="29" customWidth="1"/>
    <col min="5674" max="5674" width="3.625" style="29" customWidth="1"/>
    <col min="5675" max="5675" width="2.75" style="29" customWidth="1"/>
    <col min="5676" max="5676" width="0.875" style="29" customWidth="1"/>
    <col min="5677" max="5677" width="1.25" style="29" customWidth="1"/>
    <col min="5678" max="5678" width="5.375" style="29" customWidth="1"/>
    <col min="5679" max="5679" width="6.5" style="29" customWidth="1"/>
    <col min="5680" max="5680" width="4.125" style="29" customWidth="1"/>
    <col min="5681" max="5681" width="7.875" style="29" customWidth="1"/>
    <col min="5682" max="5682" width="8.75" style="29" customWidth="1"/>
    <col min="5683" max="5686" width="6.25" style="29" customWidth="1"/>
    <col min="5687" max="5687" width="4.875" style="29" customWidth="1"/>
    <col min="5688" max="5688" width="2.5" style="29" customWidth="1"/>
    <col min="5689" max="5689" width="4.875" style="29" customWidth="1"/>
    <col min="5690" max="5927" width="9" style="29"/>
    <col min="5928" max="5928" width="1.75" style="29" customWidth="1"/>
    <col min="5929" max="5929" width="2.5" style="29" customWidth="1"/>
    <col min="5930" max="5930" width="3.625" style="29" customWidth="1"/>
    <col min="5931" max="5931" width="2.75" style="29" customWidth="1"/>
    <col min="5932" max="5932" width="0.875" style="29" customWidth="1"/>
    <col min="5933" max="5933" width="1.25" style="29" customWidth="1"/>
    <col min="5934" max="5934" width="5.375" style="29" customWidth="1"/>
    <col min="5935" max="5935" width="6.5" style="29" customWidth="1"/>
    <col min="5936" max="5936" width="4.125" style="29" customWidth="1"/>
    <col min="5937" max="5937" width="7.875" style="29" customWidth="1"/>
    <col min="5938" max="5938" width="8.75" style="29" customWidth="1"/>
    <col min="5939" max="5942" width="6.25" style="29" customWidth="1"/>
    <col min="5943" max="5943" width="4.875" style="29" customWidth="1"/>
    <col min="5944" max="5944" width="2.5" style="29" customWidth="1"/>
    <col min="5945" max="5945" width="4.875" style="29" customWidth="1"/>
    <col min="5946" max="6183" width="9" style="29"/>
    <col min="6184" max="6184" width="1.75" style="29" customWidth="1"/>
    <col min="6185" max="6185" width="2.5" style="29" customWidth="1"/>
    <col min="6186" max="6186" width="3.625" style="29" customWidth="1"/>
    <col min="6187" max="6187" width="2.75" style="29" customWidth="1"/>
    <col min="6188" max="6188" width="0.875" style="29" customWidth="1"/>
    <col min="6189" max="6189" width="1.25" style="29" customWidth="1"/>
    <col min="6190" max="6190" width="5.375" style="29" customWidth="1"/>
    <col min="6191" max="6191" width="6.5" style="29" customWidth="1"/>
    <col min="6192" max="6192" width="4.125" style="29" customWidth="1"/>
    <col min="6193" max="6193" width="7.875" style="29" customWidth="1"/>
    <col min="6194" max="6194" width="8.75" style="29" customWidth="1"/>
    <col min="6195" max="6198" width="6.25" style="29" customWidth="1"/>
    <col min="6199" max="6199" width="4.875" style="29" customWidth="1"/>
    <col min="6200" max="6200" width="2.5" style="29" customWidth="1"/>
    <col min="6201" max="6201" width="4.875" style="29" customWidth="1"/>
    <col min="6202" max="6439" width="9" style="29"/>
    <col min="6440" max="6440" width="1.75" style="29" customWidth="1"/>
    <col min="6441" max="6441" width="2.5" style="29" customWidth="1"/>
    <col min="6442" max="6442" width="3.625" style="29" customWidth="1"/>
    <col min="6443" max="6443" width="2.75" style="29" customWidth="1"/>
    <col min="6444" max="6444" width="0.875" style="29" customWidth="1"/>
    <col min="6445" max="6445" width="1.25" style="29" customWidth="1"/>
    <col min="6446" max="6446" width="5.375" style="29" customWidth="1"/>
    <col min="6447" max="6447" width="6.5" style="29" customWidth="1"/>
    <col min="6448" max="6448" width="4.125" style="29" customWidth="1"/>
    <col min="6449" max="6449" width="7.875" style="29" customWidth="1"/>
    <col min="6450" max="6450" width="8.75" style="29" customWidth="1"/>
    <col min="6451" max="6454" width="6.25" style="29" customWidth="1"/>
    <col min="6455" max="6455" width="4.875" style="29" customWidth="1"/>
    <col min="6456" max="6456" width="2.5" style="29" customWidth="1"/>
    <col min="6457" max="6457" width="4.875" style="29" customWidth="1"/>
    <col min="6458" max="6695" width="9" style="29"/>
    <col min="6696" max="6696" width="1.75" style="29" customWidth="1"/>
    <col min="6697" max="6697" width="2.5" style="29" customWidth="1"/>
    <col min="6698" max="6698" width="3.625" style="29" customWidth="1"/>
    <col min="6699" max="6699" width="2.75" style="29" customWidth="1"/>
    <col min="6700" max="6700" width="0.875" style="29" customWidth="1"/>
    <col min="6701" max="6701" width="1.25" style="29" customWidth="1"/>
    <col min="6702" max="6702" width="5.375" style="29" customWidth="1"/>
    <col min="6703" max="6703" width="6.5" style="29" customWidth="1"/>
    <col min="6704" max="6704" width="4.125" style="29" customWidth="1"/>
    <col min="6705" max="6705" width="7.875" style="29" customWidth="1"/>
    <col min="6706" max="6706" width="8.75" style="29" customWidth="1"/>
    <col min="6707" max="6710" width="6.25" style="29" customWidth="1"/>
    <col min="6711" max="6711" width="4.875" style="29" customWidth="1"/>
    <col min="6712" max="6712" width="2.5" style="29" customWidth="1"/>
    <col min="6713" max="6713" width="4.875" style="29" customWidth="1"/>
    <col min="6714" max="6951" width="9" style="29"/>
    <col min="6952" max="6952" width="1.75" style="29" customWidth="1"/>
    <col min="6953" max="6953" width="2.5" style="29" customWidth="1"/>
    <col min="6954" max="6954" width="3.625" style="29" customWidth="1"/>
    <col min="6955" max="6955" width="2.75" style="29" customWidth="1"/>
    <col min="6956" max="6956" width="0.875" style="29" customWidth="1"/>
    <col min="6957" max="6957" width="1.25" style="29" customWidth="1"/>
    <col min="6958" max="6958" width="5.375" style="29" customWidth="1"/>
    <col min="6959" max="6959" width="6.5" style="29" customWidth="1"/>
    <col min="6960" max="6960" width="4.125" style="29" customWidth="1"/>
    <col min="6961" max="6961" width="7.875" style="29" customWidth="1"/>
    <col min="6962" max="6962" width="8.75" style="29" customWidth="1"/>
    <col min="6963" max="6966" width="6.25" style="29" customWidth="1"/>
    <col min="6967" max="6967" width="4.875" style="29" customWidth="1"/>
    <col min="6968" max="6968" width="2.5" style="29" customWidth="1"/>
    <col min="6969" max="6969" width="4.875" style="29" customWidth="1"/>
    <col min="6970" max="7207" width="9" style="29"/>
    <col min="7208" max="7208" width="1.75" style="29" customWidth="1"/>
    <col min="7209" max="7209" width="2.5" style="29" customWidth="1"/>
    <col min="7210" max="7210" width="3.625" style="29" customWidth="1"/>
    <col min="7211" max="7211" width="2.75" style="29" customWidth="1"/>
    <col min="7212" max="7212" width="0.875" style="29" customWidth="1"/>
    <col min="7213" max="7213" width="1.25" style="29" customWidth="1"/>
    <col min="7214" max="7214" width="5.375" style="29" customWidth="1"/>
    <col min="7215" max="7215" width="6.5" style="29" customWidth="1"/>
    <col min="7216" max="7216" width="4.125" style="29" customWidth="1"/>
    <col min="7217" max="7217" width="7.875" style="29" customWidth="1"/>
    <col min="7218" max="7218" width="8.75" style="29" customWidth="1"/>
    <col min="7219" max="7222" width="6.25" style="29" customWidth="1"/>
    <col min="7223" max="7223" width="4.875" style="29" customWidth="1"/>
    <col min="7224" max="7224" width="2.5" style="29" customWidth="1"/>
    <col min="7225" max="7225" width="4.875" style="29" customWidth="1"/>
    <col min="7226" max="7463" width="9" style="29"/>
    <col min="7464" max="7464" width="1.75" style="29" customWidth="1"/>
    <col min="7465" max="7465" width="2.5" style="29" customWidth="1"/>
    <col min="7466" max="7466" width="3.625" style="29" customWidth="1"/>
    <col min="7467" max="7467" width="2.75" style="29" customWidth="1"/>
    <col min="7468" max="7468" width="0.875" style="29" customWidth="1"/>
    <col min="7469" max="7469" width="1.25" style="29" customWidth="1"/>
    <col min="7470" max="7470" width="5.375" style="29" customWidth="1"/>
    <col min="7471" max="7471" width="6.5" style="29" customWidth="1"/>
    <col min="7472" max="7472" width="4.125" style="29" customWidth="1"/>
    <col min="7473" max="7473" width="7.875" style="29" customWidth="1"/>
    <col min="7474" max="7474" width="8.75" style="29" customWidth="1"/>
    <col min="7475" max="7478" width="6.25" style="29" customWidth="1"/>
    <col min="7479" max="7479" width="4.875" style="29" customWidth="1"/>
    <col min="7480" max="7480" width="2.5" style="29" customWidth="1"/>
    <col min="7481" max="7481" width="4.875" style="29" customWidth="1"/>
    <col min="7482" max="7719" width="9" style="29"/>
    <col min="7720" max="7720" width="1.75" style="29" customWidth="1"/>
    <col min="7721" max="7721" width="2.5" style="29" customWidth="1"/>
    <col min="7722" max="7722" width="3.625" style="29" customWidth="1"/>
    <col min="7723" max="7723" width="2.75" style="29" customWidth="1"/>
    <col min="7724" max="7724" width="0.875" style="29" customWidth="1"/>
    <col min="7725" max="7725" width="1.25" style="29" customWidth="1"/>
    <col min="7726" max="7726" width="5.375" style="29" customWidth="1"/>
    <col min="7727" max="7727" width="6.5" style="29" customWidth="1"/>
    <col min="7728" max="7728" width="4.125" style="29" customWidth="1"/>
    <col min="7729" max="7729" width="7.875" style="29" customWidth="1"/>
    <col min="7730" max="7730" width="8.75" style="29" customWidth="1"/>
    <col min="7731" max="7734" width="6.25" style="29" customWidth="1"/>
    <col min="7735" max="7735" width="4.875" style="29" customWidth="1"/>
    <col min="7736" max="7736" width="2.5" style="29" customWidth="1"/>
    <col min="7737" max="7737" width="4.875" style="29" customWidth="1"/>
    <col min="7738" max="7975" width="9" style="29"/>
    <col min="7976" max="7976" width="1.75" style="29" customWidth="1"/>
    <col min="7977" max="7977" width="2.5" style="29" customWidth="1"/>
    <col min="7978" max="7978" width="3.625" style="29" customWidth="1"/>
    <col min="7979" max="7979" width="2.75" style="29" customWidth="1"/>
    <col min="7980" max="7980" width="0.875" style="29" customWidth="1"/>
    <col min="7981" max="7981" width="1.25" style="29" customWidth="1"/>
    <col min="7982" max="7982" width="5.375" style="29" customWidth="1"/>
    <col min="7983" max="7983" width="6.5" style="29" customWidth="1"/>
    <col min="7984" max="7984" width="4.125" style="29" customWidth="1"/>
    <col min="7985" max="7985" width="7.875" style="29" customWidth="1"/>
    <col min="7986" max="7986" width="8.75" style="29" customWidth="1"/>
    <col min="7987" max="7990" width="6.25" style="29" customWidth="1"/>
    <col min="7991" max="7991" width="4.875" style="29" customWidth="1"/>
    <col min="7992" max="7992" width="2.5" style="29" customWidth="1"/>
    <col min="7993" max="7993" width="4.875" style="29" customWidth="1"/>
    <col min="7994" max="8231" width="9" style="29"/>
    <col min="8232" max="8232" width="1.75" style="29" customWidth="1"/>
    <col min="8233" max="8233" width="2.5" style="29" customWidth="1"/>
    <col min="8234" max="8234" width="3.625" style="29" customWidth="1"/>
    <col min="8235" max="8235" width="2.75" style="29" customWidth="1"/>
    <col min="8236" max="8236" width="0.875" style="29" customWidth="1"/>
    <col min="8237" max="8237" width="1.25" style="29" customWidth="1"/>
    <col min="8238" max="8238" width="5.375" style="29" customWidth="1"/>
    <col min="8239" max="8239" width="6.5" style="29" customWidth="1"/>
    <col min="8240" max="8240" width="4.125" style="29" customWidth="1"/>
    <col min="8241" max="8241" width="7.875" style="29" customWidth="1"/>
    <col min="8242" max="8242" width="8.75" style="29" customWidth="1"/>
    <col min="8243" max="8246" width="6.25" style="29" customWidth="1"/>
    <col min="8247" max="8247" width="4.875" style="29" customWidth="1"/>
    <col min="8248" max="8248" width="2.5" style="29" customWidth="1"/>
    <col min="8249" max="8249" width="4.875" style="29" customWidth="1"/>
    <col min="8250" max="8487" width="9" style="29"/>
    <col min="8488" max="8488" width="1.75" style="29" customWidth="1"/>
    <col min="8489" max="8489" width="2.5" style="29" customWidth="1"/>
    <col min="8490" max="8490" width="3.625" style="29" customWidth="1"/>
    <col min="8491" max="8491" width="2.75" style="29" customWidth="1"/>
    <col min="8492" max="8492" width="0.875" style="29" customWidth="1"/>
    <col min="8493" max="8493" width="1.25" style="29" customWidth="1"/>
    <col min="8494" max="8494" width="5.375" style="29" customWidth="1"/>
    <col min="8495" max="8495" width="6.5" style="29" customWidth="1"/>
    <col min="8496" max="8496" width="4.125" style="29" customWidth="1"/>
    <col min="8497" max="8497" width="7.875" style="29" customWidth="1"/>
    <col min="8498" max="8498" width="8.75" style="29" customWidth="1"/>
    <col min="8499" max="8502" width="6.25" style="29" customWidth="1"/>
    <col min="8503" max="8503" width="4.875" style="29" customWidth="1"/>
    <col min="8504" max="8504" width="2.5" style="29" customWidth="1"/>
    <col min="8505" max="8505" width="4.875" style="29" customWidth="1"/>
    <col min="8506" max="8743" width="9" style="29"/>
    <col min="8744" max="8744" width="1.75" style="29" customWidth="1"/>
    <col min="8745" max="8745" width="2.5" style="29" customWidth="1"/>
    <col min="8746" max="8746" width="3.625" style="29" customWidth="1"/>
    <col min="8747" max="8747" width="2.75" style="29" customWidth="1"/>
    <col min="8748" max="8748" width="0.875" style="29" customWidth="1"/>
    <col min="8749" max="8749" width="1.25" style="29" customWidth="1"/>
    <col min="8750" max="8750" width="5.375" style="29" customWidth="1"/>
    <col min="8751" max="8751" width="6.5" style="29" customWidth="1"/>
    <col min="8752" max="8752" width="4.125" style="29" customWidth="1"/>
    <col min="8753" max="8753" width="7.875" style="29" customWidth="1"/>
    <col min="8754" max="8754" width="8.75" style="29" customWidth="1"/>
    <col min="8755" max="8758" width="6.25" style="29" customWidth="1"/>
    <col min="8759" max="8759" width="4.875" style="29" customWidth="1"/>
    <col min="8760" max="8760" width="2.5" style="29" customWidth="1"/>
    <col min="8761" max="8761" width="4.875" style="29" customWidth="1"/>
    <col min="8762" max="8999" width="9" style="29"/>
    <col min="9000" max="9000" width="1.75" style="29" customWidth="1"/>
    <col min="9001" max="9001" width="2.5" style="29" customWidth="1"/>
    <col min="9002" max="9002" width="3.625" style="29" customWidth="1"/>
    <col min="9003" max="9003" width="2.75" style="29" customWidth="1"/>
    <col min="9004" max="9004" width="0.875" style="29" customWidth="1"/>
    <col min="9005" max="9005" width="1.25" style="29" customWidth="1"/>
    <col min="9006" max="9006" width="5.375" style="29" customWidth="1"/>
    <col min="9007" max="9007" width="6.5" style="29" customWidth="1"/>
    <col min="9008" max="9008" width="4.125" style="29" customWidth="1"/>
    <col min="9009" max="9009" width="7.875" style="29" customWidth="1"/>
    <col min="9010" max="9010" width="8.75" style="29" customWidth="1"/>
    <col min="9011" max="9014" width="6.25" style="29" customWidth="1"/>
    <col min="9015" max="9015" width="4.875" style="29" customWidth="1"/>
    <col min="9016" max="9016" width="2.5" style="29" customWidth="1"/>
    <col min="9017" max="9017" width="4.875" style="29" customWidth="1"/>
    <col min="9018" max="9255" width="9" style="29"/>
    <col min="9256" max="9256" width="1.75" style="29" customWidth="1"/>
    <col min="9257" max="9257" width="2.5" style="29" customWidth="1"/>
    <col min="9258" max="9258" width="3.625" style="29" customWidth="1"/>
    <col min="9259" max="9259" width="2.75" style="29" customWidth="1"/>
    <col min="9260" max="9260" width="0.875" style="29" customWidth="1"/>
    <col min="9261" max="9261" width="1.25" style="29" customWidth="1"/>
    <col min="9262" max="9262" width="5.375" style="29" customWidth="1"/>
    <col min="9263" max="9263" width="6.5" style="29" customWidth="1"/>
    <col min="9264" max="9264" width="4.125" style="29" customWidth="1"/>
    <col min="9265" max="9265" width="7.875" style="29" customWidth="1"/>
    <col min="9266" max="9266" width="8.75" style="29" customWidth="1"/>
    <col min="9267" max="9270" width="6.25" style="29" customWidth="1"/>
    <col min="9271" max="9271" width="4.875" style="29" customWidth="1"/>
    <col min="9272" max="9272" width="2.5" style="29" customWidth="1"/>
    <col min="9273" max="9273" width="4.875" style="29" customWidth="1"/>
    <col min="9274" max="9511" width="9" style="29"/>
    <col min="9512" max="9512" width="1.75" style="29" customWidth="1"/>
    <col min="9513" max="9513" width="2.5" style="29" customWidth="1"/>
    <col min="9514" max="9514" width="3.625" style="29" customWidth="1"/>
    <col min="9515" max="9515" width="2.75" style="29" customWidth="1"/>
    <col min="9516" max="9516" width="0.875" style="29" customWidth="1"/>
    <col min="9517" max="9517" width="1.25" style="29" customWidth="1"/>
    <col min="9518" max="9518" width="5.375" style="29" customWidth="1"/>
    <col min="9519" max="9519" width="6.5" style="29" customWidth="1"/>
    <col min="9520" max="9520" width="4.125" style="29" customWidth="1"/>
    <col min="9521" max="9521" width="7.875" style="29" customWidth="1"/>
    <col min="9522" max="9522" width="8.75" style="29" customWidth="1"/>
    <col min="9523" max="9526" width="6.25" style="29" customWidth="1"/>
    <col min="9527" max="9527" width="4.875" style="29" customWidth="1"/>
    <col min="9528" max="9528" width="2.5" style="29" customWidth="1"/>
    <col min="9529" max="9529" width="4.875" style="29" customWidth="1"/>
    <col min="9530" max="9767" width="9" style="29"/>
    <col min="9768" max="9768" width="1.75" style="29" customWidth="1"/>
    <col min="9769" max="9769" width="2.5" style="29" customWidth="1"/>
    <col min="9770" max="9770" width="3.625" style="29" customWidth="1"/>
    <col min="9771" max="9771" width="2.75" style="29" customWidth="1"/>
    <col min="9772" max="9772" width="0.875" style="29" customWidth="1"/>
    <col min="9773" max="9773" width="1.25" style="29" customWidth="1"/>
    <col min="9774" max="9774" width="5.375" style="29" customWidth="1"/>
    <col min="9775" max="9775" width="6.5" style="29" customWidth="1"/>
    <col min="9776" max="9776" width="4.125" style="29" customWidth="1"/>
    <col min="9777" max="9777" width="7.875" style="29" customWidth="1"/>
    <col min="9778" max="9778" width="8.75" style="29" customWidth="1"/>
    <col min="9779" max="9782" width="6.25" style="29" customWidth="1"/>
    <col min="9783" max="9783" width="4.875" style="29" customWidth="1"/>
    <col min="9784" max="9784" width="2.5" style="29" customWidth="1"/>
    <col min="9785" max="9785" width="4.875" style="29" customWidth="1"/>
    <col min="9786" max="10023" width="9" style="29"/>
    <col min="10024" max="10024" width="1.75" style="29" customWidth="1"/>
    <col min="10025" max="10025" width="2.5" style="29" customWidth="1"/>
    <col min="10026" max="10026" width="3.625" style="29" customWidth="1"/>
    <col min="10027" max="10027" width="2.75" style="29" customWidth="1"/>
    <col min="10028" max="10028" width="0.875" style="29" customWidth="1"/>
    <col min="10029" max="10029" width="1.25" style="29" customWidth="1"/>
    <col min="10030" max="10030" width="5.375" style="29" customWidth="1"/>
    <col min="10031" max="10031" width="6.5" style="29" customWidth="1"/>
    <col min="10032" max="10032" width="4.125" style="29" customWidth="1"/>
    <col min="10033" max="10033" width="7.875" style="29" customWidth="1"/>
    <col min="10034" max="10034" width="8.75" style="29" customWidth="1"/>
    <col min="10035" max="10038" width="6.25" style="29" customWidth="1"/>
    <col min="10039" max="10039" width="4.875" style="29" customWidth="1"/>
    <col min="10040" max="10040" width="2.5" style="29" customWidth="1"/>
    <col min="10041" max="10041" width="4.875" style="29" customWidth="1"/>
    <col min="10042" max="10279" width="9" style="29"/>
    <col min="10280" max="10280" width="1.75" style="29" customWidth="1"/>
    <col min="10281" max="10281" width="2.5" style="29" customWidth="1"/>
    <col min="10282" max="10282" width="3.625" style="29" customWidth="1"/>
    <col min="10283" max="10283" width="2.75" style="29" customWidth="1"/>
    <col min="10284" max="10284" width="0.875" style="29" customWidth="1"/>
    <col min="10285" max="10285" width="1.25" style="29" customWidth="1"/>
    <col min="10286" max="10286" width="5.375" style="29" customWidth="1"/>
    <col min="10287" max="10287" width="6.5" style="29" customWidth="1"/>
    <col min="10288" max="10288" width="4.125" style="29" customWidth="1"/>
    <col min="10289" max="10289" width="7.875" style="29" customWidth="1"/>
    <col min="10290" max="10290" width="8.75" style="29" customWidth="1"/>
    <col min="10291" max="10294" width="6.25" style="29" customWidth="1"/>
    <col min="10295" max="10295" width="4.875" style="29" customWidth="1"/>
    <col min="10296" max="10296" width="2.5" style="29" customWidth="1"/>
    <col min="10297" max="10297" width="4.875" style="29" customWidth="1"/>
    <col min="10298" max="10535" width="9" style="29"/>
    <col min="10536" max="10536" width="1.75" style="29" customWidth="1"/>
    <col min="10537" max="10537" width="2.5" style="29" customWidth="1"/>
    <col min="10538" max="10538" width="3.625" style="29" customWidth="1"/>
    <col min="10539" max="10539" width="2.75" style="29" customWidth="1"/>
    <col min="10540" max="10540" width="0.875" style="29" customWidth="1"/>
    <col min="10541" max="10541" width="1.25" style="29" customWidth="1"/>
    <col min="10542" max="10542" width="5.375" style="29" customWidth="1"/>
    <col min="10543" max="10543" width="6.5" style="29" customWidth="1"/>
    <col min="10544" max="10544" width="4.125" style="29" customWidth="1"/>
    <col min="10545" max="10545" width="7.875" style="29" customWidth="1"/>
    <col min="10546" max="10546" width="8.75" style="29" customWidth="1"/>
    <col min="10547" max="10550" width="6.25" style="29" customWidth="1"/>
    <col min="10551" max="10551" width="4.875" style="29" customWidth="1"/>
    <col min="10552" max="10552" width="2.5" style="29" customWidth="1"/>
    <col min="10553" max="10553" width="4.875" style="29" customWidth="1"/>
    <col min="10554" max="10791" width="9" style="29"/>
    <col min="10792" max="10792" width="1.75" style="29" customWidth="1"/>
    <col min="10793" max="10793" width="2.5" style="29" customWidth="1"/>
    <col min="10794" max="10794" width="3.625" style="29" customWidth="1"/>
    <col min="10795" max="10795" width="2.75" style="29" customWidth="1"/>
    <col min="10796" max="10796" width="0.875" style="29" customWidth="1"/>
    <col min="10797" max="10797" width="1.25" style="29" customWidth="1"/>
    <col min="10798" max="10798" width="5.375" style="29" customWidth="1"/>
    <col min="10799" max="10799" width="6.5" style="29" customWidth="1"/>
    <col min="10800" max="10800" width="4.125" style="29" customWidth="1"/>
    <col min="10801" max="10801" width="7.875" style="29" customWidth="1"/>
    <col min="10802" max="10802" width="8.75" style="29" customWidth="1"/>
    <col min="10803" max="10806" width="6.25" style="29" customWidth="1"/>
    <col min="10807" max="10807" width="4.875" style="29" customWidth="1"/>
    <col min="10808" max="10808" width="2.5" style="29" customWidth="1"/>
    <col min="10809" max="10809" width="4.875" style="29" customWidth="1"/>
    <col min="10810" max="11047" width="9" style="29"/>
    <col min="11048" max="11048" width="1.75" style="29" customWidth="1"/>
    <col min="11049" max="11049" width="2.5" style="29" customWidth="1"/>
    <col min="11050" max="11050" width="3.625" style="29" customWidth="1"/>
    <col min="11051" max="11051" width="2.75" style="29" customWidth="1"/>
    <col min="11052" max="11052" width="0.875" style="29" customWidth="1"/>
    <col min="11053" max="11053" width="1.25" style="29" customWidth="1"/>
    <col min="11054" max="11054" width="5.375" style="29" customWidth="1"/>
    <col min="11055" max="11055" width="6.5" style="29" customWidth="1"/>
    <col min="11056" max="11056" width="4.125" style="29" customWidth="1"/>
    <col min="11057" max="11057" width="7.875" style="29" customWidth="1"/>
    <col min="11058" max="11058" width="8.75" style="29" customWidth="1"/>
    <col min="11059" max="11062" width="6.25" style="29" customWidth="1"/>
    <col min="11063" max="11063" width="4.875" style="29" customWidth="1"/>
    <col min="11064" max="11064" width="2.5" style="29" customWidth="1"/>
    <col min="11065" max="11065" width="4.875" style="29" customWidth="1"/>
    <col min="11066" max="11303" width="9" style="29"/>
    <col min="11304" max="11304" width="1.75" style="29" customWidth="1"/>
    <col min="11305" max="11305" width="2.5" style="29" customWidth="1"/>
    <col min="11306" max="11306" width="3.625" style="29" customWidth="1"/>
    <col min="11307" max="11307" width="2.75" style="29" customWidth="1"/>
    <col min="11308" max="11308" width="0.875" style="29" customWidth="1"/>
    <col min="11309" max="11309" width="1.25" style="29" customWidth="1"/>
    <col min="11310" max="11310" width="5.375" style="29" customWidth="1"/>
    <col min="11311" max="11311" width="6.5" style="29" customWidth="1"/>
    <col min="11312" max="11312" width="4.125" style="29" customWidth="1"/>
    <col min="11313" max="11313" width="7.875" style="29" customWidth="1"/>
    <col min="11314" max="11314" width="8.75" style="29" customWidth="1"/>
    <col min="11315" max="11318" width="6.25" style="29" customWidth="1"/>
    <col min="11319" max="11319" width="4.875" style="29" customWidth="1"/>
    <col min="11320" max="11320" width="2.5" style="29" customWidth="1"/>
    <col min="11321" max="11321" width="4.875" style="29" customWidth="1"/>
    <col min="11322" max="11559" width="9" style="29"/>
    <col min="11560" max="11560" width="1.75" style="29" customWidth="1"/>
    <col min="11561" max="11561" width="2.5" style="29" customWidth="1"/>
    <col min="11562" max="11562" width="3.625" style="29" customWidth="1"/>
    <col min="11563" max="11563" width="2.75" style="29" customWidth="1"/>
    <col min="11564" max="11564" width="0.875" style="29" customWidth="1"/>
    <col min="11565" max="11565" width="1.25" style="29" customWidth="1"/>
    <col min="11566" max="11566" width="5.375" style="29" customWidth="1"/>
    <col min="11567" max="11567" width="6.5" style="29" customWidth="1"/>
    <col min="11568" max="11568" width="4.125" style="29" customWidth="1"/>
    <col min="11569" max="11569" width="7.875" style="29" customWidth="1"/>
    <col min="11570" max="11570" width="8.75" style="29" customWidth="1"/>
    <col min="11571" max="11574" width="6.25" style="29" customWidth="1"/>
    <col min="11575" max="11575" width="4.875" style="29" customWidth="1"/>
    <col min="11576" max="11576" width="2.5" style="29" customWidth="1"/>
    <col min="11577" max="11577" width="4.875" style="29" customWidth="1"/>
    <col min="11578" max="11815" width="9" style="29"/>
    <col min="11816" max="11816" width="1.75" style="29" customWidth="1"/>
    <col min="11817" max="11817" width="2.5" style="29" customWidth="1"/>
    <col min="11818" max="11818" width="3.625" style="29" customWidth="1"/>
    <col min="11819" max="11819" width="2.75" style="29" customWidth="1"/>
    <col min="11820" max="11820" width="0.875" style="29" customWidth="1"/>
    <col min="11821" max="11821" width="1.25" style="29" customWidth="1"/>
    <col min="11822" max="11822" width="5.375" style="29" customWidth="1"/>
    <col min="11823" max="11823" width="6.5" style="29" customWidth="1"/>
    <col min="11824" max="11824" width="4.125" style="29" customWidth="1"/>
    <col min="11825" max="11825" width="7.875" style="29" customWidth="1"/>
    <col min="11826" max="11826" width="8.75" style="29" customWidth="1"/>
    <col min="11827" max="11830" width="6.25" style="29" customWidth="1"/>
    <col min="11831" max="11831" width="4.875" style="29" customWidth="1"/>
    <col min="11832" max="11832" width="2.5" style="29" customWidth="1"/>
    <col min="11833" max="11833" width="4.875" style="29" customWidth="1"/>
    <col min="11834" max="12071" width="9" style="29"/>
    <col min="12072" max="12072" width="1.75" style="29" customWidth="1"/>
    <col min="12073" max="12073" width="2.5" style="29" customWidth="1"/>
    <col min="12074" max="12074" width="3.625" style="29" customWidth="1"/>
    <col min="12075" max="12075" width="2.75" style="29" customWidth="1"/>
    <col min="12076" max="12076" width="0.875" style="29" customWidth="1"/>
    <col min="12077" max="12077" width="1.25" style="29" customWidth="1"/>
    <col min="12078" max="12078" width="5.375" style="29" customWidth="1"/>
    <col min="12079" max="12079" width="6.5" style="29" customWidth="1"/>
    <col min="12080" max="12080" width="4.125" style="29" customWidth="1"/>
    <col min="12081" max="12081" width="7.875" style="29" customWidth="1"/>
    <col min="12082" max="12082" width="8.75" style="29" customWidth="1"/>
    <col min="12083" max="12086" width="6.25" style="29" customWidth="1"/>
    <col min="12087" max="12087" width="4.875" style="29" customWidth="1"/>
    <col min="12088" max="12088" width="2.5" style="29" customWidth="1"/>
    <col min="12089" max="12089" width="4.875" style="29" customWidth="1"/>
    <col min="12090" max="12327" width="9" style="29"/>
    <col min="12328" max="12328" width="1.75" style="29" customWidth="1"/>
    <col min="12329" max="12329" width="2.5" style="29" customWidth="1"/>
    <col min="12330" max="12330" width="3.625" style="29" customWidth="1"/>
    <col min="12331" max="12331" width="2.75" style="29" customWidth="1"/>
    <col min="12332" max="12332" width="0.875" style="29" customWidth="1"/>
    <col min="12333" max="12333" width="1.25" style="29" customWidth="1"/>
    <col min="12334" max="12334" width="5.375" style="29" customWidth="1"/>
    <col min="12335" max="12335" width="6.5" style="29" customWidth="1"/>
    <col min="12336" max="12336" width="4.125" style="29" customWidth="1"/>
    <col min="12337" max="12337" width="7.875" style="29" customWidth="1"/>
    <col min="12338" max="12338" width="8.75" style="29" customWidth="1"/>
    <col min="12339" max="12342" width="6.25" style="29" customWidth="1"/>
    <col min="12343" max="12343" width="4.875" style="29" customWidth="1"/>
    <col min="12344" max="12344" width="2.5" style="29" customWidth="1"/>
    <col min="12345" max="12345" width="4.875" style="29" customWidth="1"/>
    <col min="12346" max="12583" width="9" style="29"/>
    <col min="12584" max="12584" width="1.75" style="29" customWidth="1"/>
    <col min="12585" max="12585" width="2.5" style="29" customWidth="1"/>
    <col min="12586" max="12586" width="3.625" style="29" customWidth="1"/>
    <col min="12587" max="12587" width="2.75" style="29" customWidth="1"/>
    <col min="12588" max="12588" width="0.875" style="29" customWidth="1"/>
    <col min="12589" max="12589" width="1.25" style="29" customWidth="1"/>
    <col min="12590" max="12590" width="5.375" style="29" customWidth="1"/>
    <col min="12591" max="12591" width="6.5" style="29" customWidth="1"/>
    <col min="12592" max="12592" width="4.125" style="29" customWidth="1"/>
    <col min="12593" max="12593" width="7.875" style="29" customWidth="1"/>
    <col min="12594" max="12594" width="8.75" style="29" customWidth="1"/>
    <col min="12595" max="12598" width="6.25" style="29" customWidth="1"/>
    <col min="12599" max="12599" width="4.875" style="29" customWidth="1"/>
    <col min="12600" max="12600" width="2.5" style="29" customWidth="1"/>
    <col min="12601" max="12601" width="4.875" style="29" customWidth="1"/>
    <col min="12602" max="12839" width="9" style="29"/>
    <col min="12840" max="12840" width="1.75" style="29" customWidth="1"/>
    <col min="12841" max="12841" width="2.5" style="29" customWidth="1"/>
    <col min="12842" max="12842" width="3.625" style="29" customWidth="1"/>
    <col min="12843" max="12843" width="2.75" style="29" customWidth="1"/>
    <col min="12844" max="12844" width="0.875" style="29" customWidth="1"/>
    <col min="12845" max="12845" width="1.25" style="29" customWidth="1"/>
    <col min="12846" max="12846" width="5.375" style="29" customWidth="1"/>
    <col min="12847" max="12847" width="6.5" style="29" customWidth="1"/>
    <col min="12848" max="12848" width="4.125" style="29" customWidth="1"/>
    <col min="12849" max="12849" width="7.875" style="29" customWidth="1"/>
    <col min="12850" max="12850" width="8.75" style="29" customWidth="1"/>
    <col min="12851" max="12854" width="6.25" style="29" customWidth="1"/>
    <col min="12855" max="12855" width="4.875" style="29" customWidth="1"/>
    <col min="12856" max="12856" width="2.5" style="29" customWidth="1"/>
    <col min="12857" max="12857" width="4.875" style="29" customWidth="1"/>
    <col min="12858" max="13095" width="9" style="29"/>
    <col min="13096" max="13096" width="1.75" style="29" customWidth="1"/>
    <col min="13097" max="13097" width="2.5" style="29" customWidth="1"/>
    <col min="13098" max="13098" width="3.625" style="29" customWidth="1"/>
    <col min="13099" max="13099" width="2.75" style="29" customWidth="1"/>
    <col min="13100" max="13100" width="0.875" style="29" customWidth="1"/>
    <col min="13101" max="13101" width="1.25" style="29" customWidth="1"/>
    <col min="13102" max="13102" width="5.375" style="29" customWidth="1"/>
    <col min="13103" max="13103" width="6.5" style="29" customWidth="1"/>
    <col min="13104" max="13104" width="4.125" style="29" customWidth="1"/>
    <col min="13105" max="13105" width="7.875" style="29" customWidth="1"/>
    <col min="13106" max="13106" width="8.75" style="29" customWidth="1"/>
    <col min="13107" max="13110" width="6.25" style="29" customWidth="1"/>
    <col min="13111" max="13111" width="4.875" style="29" customWidth="1"/>
    <col min="13112" max="13112" width="2.5" style="29" customWidth="1"/>
    <col min="13113" max="13113" width="4.875" style="29" customWidth="1"/>
    <col min="13114" max="13351" width="9" style="29"/>
    <col min="13352" max="13352" width="1.75" style="29" customWidth="1"/>
    <col min="13353" max="13353" width="2.5" style="29" customWidth="1"/>
    <col min="13354" max="13354" width="3.625" style="29" customWidth="1"/>
    <col min="13355" max="13355" width="2.75" style="29" customWidth="1"/>
    <col min="13356" max="13356" width="0.875" style="29" customWidth="1"/>
    <col min="13357" max="13357" width="1.25" style="29" customWidth="1"/>
    <col min="13358" max="13358" width="5.375" style="29" customWidth="1"/>
    <col min="13359" max="13359" width="6.5" style="29" customWidth="1"/>
    <col min="13360" max="13360" width="4.125" style="29" customWidth="1"/>
    <col min="13361" max="13361" width="7.875" style="29" customWidth="1"/>
    <col min="13362" max="13362" width="8.75" style="29" customWidth="1"/>
    <col min="13363" max="13366" width="6.25" style="29" customWidth="1"/>
    <col min="13367" max="13367" width="4.875" style="29" customWidth="1"/>
    <col min="13368" max="13368" width="2.5" style="29" customWidth="1"/>
    <col min="13369" max="13369" width="4.875" style="29" customWidth="1"/>
    <col min="13370" max="13607" width="9" style="29"/>
    <col min="13608" max="13608" width="1.75" style="29" customWidth="1"/>
    <col min="13609" max="13609" width="2.5" style="29" customWidth="1"/>
    <col min="13610" max="13610" width="3.625" style="29" customWidth="1"/>
    <col min="13611" max="13611" width="2.75" style="29" customWidth="1"/>
    <col min="13612" max="13612" width="0.875" style="29" customWidth="1"/>
    <col min="13613" max="13613" width="1.25" style="29" customWidth="1"/>
    <col min="13614" max="13614" width="5.375" style="29" customWidth="1"/>
    <col min="13615" max="13615" width="6.5" style="29" customWidth="1"/>
    <col min="13616" max="13616" width="4.125" style="29" customWidth="1"/>
    <col min="13617" max="13617" width="7.875" style="29" customWidth="1"/>
    <col min="13618" max="13618" width="8.75" style="29" customWidth="1"/>
    <col min="13619" max="13622" width="6.25" style="29" customWidth="1"/>
    <col min="13623" max="13623" width="4.875" style="29" customWidth="1"/>
    <col min="13624" max="13624" width="2.5" style="29" customWidth="1"/>
    <col min="13625" max="13625" width="4.875" style="29" customWidth="1"/>
    <col min="13626" max="13863" width="9" style="29"/>
    <col min="13864" max="13864" width="1.75" style="29" customWidth="1"/>
    <col min="13865" max="13865" width="2.5" style="29" customWidth="1"/>
    <col min="13866" max="13866" width="3.625" style="29" customWidth="1"/>
    <col min="13867" max="13867" width="2.75" style="29" customWidth="1"/>
    <col min="13868" max="13868" width="0.875" style="29" customWidth="1"/>
    <col min="13869" max="13869" width="1.25" style="29" customWidth="1"/>
    <col min="13870" max="13870" width="5.375" style="29" customWidth="1"/>
    <col min="13871" max="13871" width="6.5" style="29" customWidth="1"/>
    <col min="13872" max="13872" width="4.125" style="29" customWidth="1"/>
    <col min="13873" max="13873" width="7.875" style="29" customWidth="1"/>
    <col min="13874" max="13874" width="8.75" style="29" customWidth="1"/>
    <col min="13875" max="13878" width="6.25" style="29" customWidth="1"/>
    <col min="13879" max="13879" width="4.875" style="29" customWidth="1"/>
    <col min="13880" max="13880" width="2.5" style="29" customWidth="1"/>
    <col min="13881" max="13881" width="4.875" style="29" customWidth="1"/>
    <col min="13882" max="14119" width="9" style="29"/>
    <col min="14120" max="14120" width="1.75" style="29" customWidth="1"/>
    <col min="14121" max="14121" width="2.5" style="29" customWidth="1"/>
    <col min="14122" max="14122" width="3.625" style="29" customWidth="1"/>
    <col min="14123" max="14123" width="2.75" style="29" customWidth="1"/>
    <col min="14124" max="14124" width="0.875" style="29" customWidth="1"/>
    <col min="14125" max="14125" width="1.25" style="29" customWidth="1"/>
    <col min="14126" max="14126" width="5.375" style="29" customWidth="1"/>
    <col min="14127" max="14127" width="6.5" style="29" customWidth="1"/>
    <col min="14128" max="14128" width="4.125" style="29" customWidth="1"/>
    <col min="14129" max="14129" width="7.875" style="29" customWidth="1"/>
    <col min="14130" max="14130" width="8.75" style="29" customWidth="1"/>
    <col min="14131" max="14134" width="6.25" style="29" customWidth="1"/>
    <col min="14135" max="14135" width="4.875" style="29" customWidth="1"/>
    <col min="14136" max="14136" width="2.5" style="29" customWidth="1"/>
    <col min="14137" max="14137" width="4.875" style="29" customWidth="1"/>
    <col min="14138" max="14375" width="9" style="29"/>
    <col min="14376" max="14376" width="1.75" style="29" customWidth="1"/>
    <col min="14377" max="14377" width="2.5" style="29" customWidth="1"/>
    <col min="14378" max="14378" width="3.625" style="29" customWidth="1"/>
    <col min="14379" max="14379" width="2.75" style="29" customWidth="1"/>
    <col min="14380" max="14380" width="0.875" style="29" customWidth="1"/>
    <col min="14381" max="14381" width="1.25" style="29" customWidth="1"/>
    <col min="14382" max="14382" width="5.375" style="29" customWidth="1"/>
    <col min="14383" max="14383" width="6.5" style="29" customWidth="1"/>
    <col min="14384" max="14384" width="4.125" style="29" customWidth="1"/>
    <col min="14385" max="14385" width="7.875" style="29" customWidth="1"/>
    <col min="14386" max="14386" width="8.75" style="29" customWidth="1"/>
    <col min="14387" max="14390" width="6.25" style="29" customWidth="1"/>
    <col min="14391" max="14391" width="4.875" style="29" customWidth="1"/>
    <col min="14392" max="14392" width="2.5" style="29" customWidth="1"/>
    <col min="14393" max="14393" width="4.875" style="29" customWidth="1"/>
    <col min="14394" max="14631" width="9" style="29"/>
    <col min="14632" max="14632" width="1.75" style="29" customWidth="1"/>
    <col min="14633" max="14633" width="2.5" style="29" customWidth="1"/>
    <col min="14634" max="14634" width="3.625" style="29" customWidth="1"/>
    <col min="14635" max="14635" width="2.75" style="29" customWidth="1"/>
    <col min="14636" max="14636" width="0.875" style="29" customWidth="1"/>
    <col min="14637" max="14637" width="1.25" style="29" customWidth="1"/>
    <col min="14638" max="14638" width="5.375" style="29" customWidth="1"/>
    <col min="14639" max="14639" width="6.5" style="29" customWidth="1"/>
    <col min="14640" max="14640" width="4.125" style="29" customWidth="1"/>
    <col min="14641" max="14641" width="7.875" style="29" customWidth="1"/>
    <col min="14642" max="14642" width="8.75" style="29" customWidth="1"/>
    <col min="14643" max="14646" width="6.25" style="29" customWidth="1"/>
    <col min="14647" max="14647" width="4.875" style="29" customWidth="1"/>
    <col min="14648" max="14648" width="2.5" style="29" customWidth="1"/>
    <col min="14649" max="14649" width="4.875" style="29" customWidth="1"/>
    <col min="14650" max="14887" width="9" style="29"/>
    <col min="14888" max="14888" width="1.75" style="29" customWidth="1"/>
    <col min="14889" max="14889" width="2.5" style="29" customWidth="1"/>
    <col min="14890" max="14890" width="3.625" style="29" customWidth="1"/>
    <col min="14891" max="14891" width="2.75" style="29" customWidth="1"/>
    <col min="14892" max="14892" width="0.875" style="29" customWidth="1"/>
    <col min="14893" max="14893" width="1.25" style="29" customWidth="1"/>
    <col min="14894" max="14894" width="5.375" style="29" customWidth="1"/>
    <col min="14895" max="14895" width="6.5" style="29" customWidth="1"/>
    <col min="14896" max="14896" width="4.125" style="29" customWidth="1"/>
    <col min="14897" max="14897" width="7.875" style="29" customWidth="1"/>
    <col min="14898" max="14898" width="8.75" style="29" customWidth="1"/>
    <col min="14899" max="14902" width="6.25" style="29" customWidth="1"/>
    <col min="14903" max="14903" width="4.875" style="29" customWidth="1"/>
    <col min="14904" max="14904" width="2.5" style="29" customWidth="1"/>
    <col min="14905" max="14905" width="4.875" style="29" customWidth="1"/>
    <col min="14906" max="15143" width="9" style="29"/>
    <col min="15144" max="15144" width="1.75" style="29" customWidth="1"/>
    <col min="15145" max="15145" width="2.5" style="29" customWidth="1"/>
    <col min="15146" max="15146" width="3.625" style="29" customWidth="1"/>
    <col min="15147" max="15147" width="2.75" style="29" customWidth="1"/>
    <col min="15148" max="15148" width="0.875" style="29" customWidth="1"/>
    <col min="15149" max="15149" width="1.25" style="29" customWidth="1"/>
    <col min="15150" max="15150" width="5.375" style="29" customWidth="1"/>
    <col min="15151" max="15151" width="6.5" style="29" customWidth="1"/>
    <col min="15152" max="15152" width="4.125" style="29" customWidth="1"/>
    <col min="15153" max="15153" width="7.875" style="29" customWidth="1"/>
    <col min="15154" max="15154" width="8.75" style="29" customWidth="1"/>
    <col min="15155" max="15158" width="6.25" style="29" customWidth="1"/>
    <col min="15159" max="15159" width="4.875" style="29" customWidth="1"/>
    <col min="15160" max="15160" width="2.5" style="29" customWidth="1"/>
    <col min="15161" max="15161" width="4.875" style="29" customWidth="1"/>
    <col min="15162" max="15399" width="9" style="29"/>
    <col min="15400" max="15400" width="1.75" style="29" customWidth="1"/>
    <col min="15401" max="15401" width="2.5" style="29" customWidth="1"/>
    <col min="15402" max="15402" width="3.625" style="29" customWidth="1"/>
    <col min="15403" max="15403" width="2.75" style="29" customWidth="1"/>
    <col min="15404" max="15404" width="0.875" style="29" customWidth="1"/>
    <col min="15405" max="15405" width="1.25" style="29" customWidth="1"/>
    <col min="15406" max="15406" width="5.375" style="29" customWidth="1"/>
    <col min="15407" max="15407" width="6.5" style="29" customWidth="1"/>
    <col min="15408" max="15408" width="4.125" style="29" customWidth="1"/>
    <col min="15409" max="15409" width="7.875" style="29" customWidth="1"/>
    <col min="15410" max="15410" width="8.75" style="29" customWidth="1"/>
    <col min="15411" max="15414" width="6.25" style="29" customWidth="1"/>
    <col min="15415" max="15415" width="4.875" style="29" customWidth="1"/>
    <col min="15416" max="15416" width="2.5" style="29" customWidth="1"/>
    <col min="15417" max="15417" width="4.875" style="29" customWidth="1"/>
    <col min="15418" max="15655" width="9" style="29"/>
    <col min="15656" max="15656" width="1.75" style="29" customWidth="1"/>
    <col min="15657" max="15657" width="2.5" style="29" customWidth="1"/>
    <col min="15658" max="15658" width="3.625" style="29" customWidth="1"/>
    <col min="15659" max="15659" width="2.75" style="29" customWidth="1"/>
    <col min="15660" max="15660" width="0.875" style="29" customWidth="1"/>
    <col min="15661" max="15661" width="1.25" style="29" customWidth="1"/>
    <col min="15662" max="15662" width="5.375" style="29" customWidth="1"/>
    <col min="15663" max="15663" width="6.5" style="29" customWidth="1"/>
    <col min="15664" max="15664" width="4.125" style="29" customWidth="1"/>
    <col min="15665" max="15665" width="7.875" style="29" customWidth="1"/>
    <col min="15666" max="15666" width="8.75" style="29" customWidth="1"/>
    <col min="15667" max="15670" width="6.25" style="29" customWidth="1"/>
    <col min="15671" max="15671" width="4.875" style="29" customWidth="1"/>
    <col min="15672" max="15672" width="2.5" style="29" customWidth="1"/>
    <col min="15673" max="15673" width="4.875" style="29" customWidth="1"/>
    <col min="15674" max="15911" width="9" style="29"/>
    <col min="15912" max="15912" width="1.75" style="29" customWidth="1"/>
    <col min="15913" max="15913" width="2.5" style="29" customWidth="1"/>
    <col min="15914" max="15914" width="3.625" style="29" customWidth="1"/>
    <col min="15915" max="15915" width="2.75" style="29" customWidth="1"/>
    <col min="15916" max="15916" width="0.875" style="29" customWidth="1"/>
    <col min="15917" max="15917" width="1.25" style="29" customWidth="1"/>
    <col min="15918" max="15918" width="5.375" style="29" customWidth="1"/>
    <col min="15919" max="15919" width="6.5" style="29" customWidth="1"/>
    <col min="15920" max="15920" width="4.125" style="29" customWidth="1"/>
    <col min="15921" max="15921" width="7.875" style="29" customWidth="1"/>
    <col min="15922" max="15922" width="8.75" style="29" customWidth="1"/>
    <col min="15923" max="15926" width="6.25" style="29" customWidth="1"/>
    <col min="15927" max="15927" width="4.875" style="29" customWidth="1"/>
    <col min="15928" max="15928" width="2.5" style="29" customWidth="1"/>
    <col min="15929" max="15929" width="4.875" style="29" customWidth="1"/>
    <col min="15930" max="16167" width="9" style="29"/>
    <col min="16168" max="16168" width="1.75" style="29" customWidth="1"/>
    <col min="16169" max="16169" width="2.5" style="29" customWidth="1"/>
    <col min="16170" max="16170" width="3.625" style="29" customWidth="1"/>
    <col min="16171" max="16171" width="2.75" style="29" customWidth="1"/>
    <col min="16172" max="16172" width="0.875" style="29" customWidth="1"/>
    <col min="16173" max="16173" width="1.25" style="29" customWidth="1"/>
    <col min="16174" max="16174" width="5.375" style="29" customWidth="1"/>
    <col min="16175" max="16175" width="6.5" style="29" customWidth="1"/>
    <col min="16176" max="16176" width="4.125" style="29" customWidth="1"/>
    <col min="16177" max="16177" width="7.875" style="29" customWidth="1"/>
    <col min="16178" max="16178" width="8.75" style="29" customWidth="1"/>
    <col min="16179" max="16182" width="6.25" style="29" customWidth="1"/>
    <col min="16183" max="16183" width="4.875" style="29" customWidth="1"/>
    <col min="16184" max="16184" width="2.5" style="29" customWidth="1"/>
    <col min="16185" max="16185" width="4.875" style="29" customWidth="1"/>
    <col min="16186" max="16384" width="9" style="29"/>
  </cols>
  <sheetData>
    <row r="1" spans="1:77" s="7" customFormat="1" ht="23.25" customHeight="1">
      <c r="A1" s="933" t="s">
        <v>6</v>
      </c>
      <c r="B1" s="933" t="s">
        <v>7</v>
      </c>
      <c r="C1" s="933" t="s">
        <v>3096</v>
      </c>
      <c r="D1" s="933" t="s">
        <v>8</v>
      </c>
      <c r="E1" s="458"/>
      <c r="F1" s="922" t="s">
        <v>3097</v>
      </c>
      <c r="G1" s="922"/>
      <c r="H1" s="922"/>
      <c r="I1" s="922"/>
      <c r="J1" s="459"/>
      <c r="K1" s="934" t="s">
        <v>3175</v>
      </c>
      <c r="L1" s="934"/>
      <c r="M1" s="934"/>
      <c r="N1" s="934"/>
      <c r="O1" s="934"/>
      <c r="P1" s="934"/>
      <c r="Q1" s="459"/>
      <c r="R1" s="927" t="s">
        <v>3098</v>
      </c>
      <c r="S1" s="928"/>
      <c r="T1" s="459"/>
      <c r="U1" s="459"/>
      <c r="V1" s="927" t="s">
        <v>3099</v>
      </c>
      <c r="W1" s="931"/>
      <c r="X1" s="931"/>
      <c r="Y1" s="931"/>
      <c r="Z1" s="931"/>
      <c r="AA1" s="928"/>
      <c r="AB1" s="459"/>
      <c r="AC1" s="927" t="s">
        <v>3100</v>
      </c>
      <c r="AD1" s="931"/>
      <c r="AE1" s="931"/>
      <c r="AF1" s="928"/>
      <c r="AG1" s="459"/>
      <c r="AH1" s="922" t="s">
        <v>36</v>
      </c>
      <c r="AI1" s="922"/>
      <c r="AJ1" s="459"/>
      <c r="AK1" s="922" t="s">
        <v>35</v>
      </c>
      <c r="AL1" s="922"/>
      <c r="AM1" s="922"/>
      <c r="AN1" s="459"/>
      <c r="AO1" s="927" t="s">
        <v>216</v>
      </c>
      <c r="AP1" s="931"/>
      <c r="AQ1" s="928"/>
      <c r="AR1" s="459"/>
      <c r="AS1" s="873" t="s">
        <v>3176</v>
      </c>
      <c r="AT1" s="459"/>
      <c r="AU1" s="914" t="s">
        <v>3101</v>
      </c>
      <c r="AV1" s="459"/>
      <c r="AW1" s="905" t="s">
        <v>3214</v>
      </c>
      <c r="AX1" s="916"/>
      <c r="AY1" s="906"/>
      <c r="AZ1" s="459"/>
      <c r="BA1" s="919" t="s">
        <v>3149</v>
      </c>
      <c r="BB1" s="920"/>
      <c r="BC1" s="920"/>
      <c r="BD1" s="921"/>
      <c r="BE1" s="459"/>
      <c r="BF1" s="873" t="s">
        <v>3102</v>
      </c>
      <c r="BG1" s="459"/>
      <c r="BH1" s="459"/>
      <c r="BI1" s="459"/>
      <c r="BJ1" s="878" t="s">
        <v>3369</v>
      </c>
      <c r="BK1" s="866"/>
      <c r="BL1" s="866" t="s">
        <v>3370</v>
      </c>
    </row>
    <row r="2" spans="1:77" s="7" customFormat="1" ht="13.5" customHeight="1">
      <c r="A2" s="933"/>
      <c r="B2" s="933"/>
      <c r="C2" s="933"/>
      <c r="D2" s="933"/>
      <c r="E2" s="458"/>
      <c r="F2" s="922" t="s">
        <v>34</v>
      </c>
      <c r="G2" s="922"/>
      <c r="H2" s="923" t="s">
        <v>33</v>
      </c>
      <c r="I2" s="923"/>
      <c r="J2" s="475"/>
      <c r="K2" s="922" t="s">
        <v>34</v>
      </c>
      <c r="L2" s="922"/>
      <c r="M2" s="924"/>
      <c r="N2" s="923" t="s">
        <v>33</v>
      </c>
      <c r="O2" s="923"/>
      <c r="P2" s="923"/>
      <c r="Q2" s="475"/>
      <c r="R2" s="929"/>
      <c r="S2" s="930"/>
      <c r="T2" s="475"/>
      <c r="U2" s="475"/>
      <c r="V2" s="929"/>
      <c r="W2" s="866"/>
      <c r="X2" s="866"/>
      <c r="Y2" s="866"/>
      <c r="Z2" s="866"/>
      <c r="AA2" s="930"/>
      <c r="AB2" s="475"/>
      <c r="AC2" s="929"/>
      <c r="AD2" s="866"/>
      <c r="AE2" s="866"/>
      <c r="AF2" s="930"/>
      <c r="AG2" s="459"/>
      <c r="AH2" s="932"/>
      <c r="AI2" s="932"/>
      <c r="AJ2" s="459"/>
      <c r="AK2" s="932"/>
      <c r="AL2" s="932"/>
      <c r="AM2" s="932"/>
      <c r="AN2" s="475"/>
      <c r="AO2" s="929"/>
      <c r="AP2" s="866"/>
      <c r="AQ2" s="930"/>
      <c r="AR2" s="459"/>
      <c r="AS2" s="874"/>
      <c r="AT2" s="459"/>
      <c r="AU2" s="915"/>
      <c r="AV2" s="475"/>
      <c r="AW2" s="917"/>
      <c r="AX2" s="878"/>
      <c r="AY2" s="918"/>
      <c r="AZ2" s="459"/>
      <c r="BA2" s="925" t="s">
        <v>3150</v>
      </c>
      <c r="BB2" s="901" t="s">
        <v>3151</v>
      </c>
      <c r="BC2" s="901" t="s">
        <v>3152</v>
      </c>
      <c r="BD2" s="903" t="s">
        <v>3153</v>
      </c>
      <c r="BE2" s="459"/>
      <c r="BF2" s="874"/>
      <c r="BG2" s="459"/>
      <c r="BH2" s="459"/>
      <c r="BI2" s="475"/>
      <c r="BJ2" s="866"/>
      <c r="BK2" s="866"/>
      <c r="BL2" s="866"/>
    </row>
    <row r="3" spans="1:77" s="14" customFormat="1" ht="13.5" customHeight="1">
      <c r="A3" s="933"/>
      <c r="B3" s="933"/>
      <c r="C3" s="933"/>
      <c r="D3" s="933"/>
      <c r="E3" s="461"/>
      <c r="F3" s="905" t="s">
        <v>9</v>
      </c>
      <c r="G3" s="906"/>
      <c r="H3" s="905" t="s">
        <v>9</v>
      </c>
      <c r="I3" s="906"/>
      <c r="J3" s="462"/>
      <c r="K3" s="9"/>
      <c r="L3" s="62"/>
      <c r="M3" s="10"/>
      <c r="N3" s="9"/>
      <c r="O3" s="62"/>
      <c r="P3" s="63"/>
      <c r="Q3" s="462"/>
      <c r="R3" s="480"/>
      <c r="S3" s="907" t="s">
        <v>3175</v>
      </c>
      <c r="T3" s="10"/>
      <c r="U3" s="10"/>
      <c r="V3" s="465"/>
      <c r="W3" s="463"/>
      <c r="X3" s="907" t="s">
        <v>3175</v>
      </c>
      <c r="Y3" s="64"/>
      <c r="Z3" s="462"/>
      <c r="AA3" s="909"/>
      <c r="AB3" s="10"/>
      <c r="AC3" s="465"/>
      <c r="AD3" s="11"/>
      <c r="AE3" s="463"/>
      <c r="AF3" s="910" t="s">
        <v>3215</v>
      </c>
      <c r="AG3" s="462"/>
      <c r="AH3" s="912" t="s">
        <v>3103</v>
      </c>
      <c r="AI3" s="913"/>
      <c r="AJ3" s="462"/>
      <c r="AK3" s="465"/>
      <c r="AL3" s="935" t="s">
        <v>3103</v>
      </c>
      <c r="AM3" s="913"/>
      <c r="AN3" s="10"/>
      <c r="AO3" s="465"/>
      <c r="AP3" s="463"/>
      <c r="AQ3" s="873" t="s">
        <v>3175</v>
      </c>
      <c r="AR3" s="462"/>
      <c r="AS3" s="874"/>
      <c r="AT3" s="462"/>
      <c r="AU3" s="915"/>
      <c r="AV3" s="10"/>
      <c r="AW3" s="465"/>
      <c r="AX3" s="463"/>
      <c r="AY3" s="907" t="s">
        <v>3175</v>
      </c>
      <c r="AZ3" s="462"/>
      <c r="BA3" s="926"/>
      <c r="BB3" s="902"/>
      <c r="BC3" s="902"/>
      <c r="BD3" s="904"/>
      <c r="BE3" s="462"/>
      <c r="BF3" s="874"/>
      <c r="BG3" s="12"/>
      <c r="BH3" s="12"/>
      <c r="BI3" s="10"/>
      <c r="BJ3" s="866"/>
      <c r="BK3" s="866"/>
      <c r="BL3" s="866"/>
      <c r="BM3" s="13"/>
      <c r="BN3" s="13"/>
      <c r="BO3" s="13"/>
      <c r="BP3" s="13"/>
      <c r="BQ3" s="13"/>
      <c r="BR3" s="13"/>
      <c r="BS3" s="13"/>
      <c r="BT3" s="13"/>
      <c r="BU3" s="13"/>
      <c r="BV3" s="13"/>
      <c r="BW3" s="13"/>
      <c r="BX3" s="13"/>
      <c r="BY3" s="13"/>
    </row>
    <row r="4" spans="1:77" s="14" customFormat="1" ht="13.5" customHeight="1">
      <c r="A4" s="873"/>
      <c r="B4" s="873"/>
      <c r="C4" s="873"/>
      <c r="D4" s="873"/>
      <c r="E4" s="461"/>
      <c r="F4" s="9"/>
      <c r="G4" s="65" t="s">
        <v>3216</v>
      </c>
      <c r="H4" s="9"/>
      <c r="I4" s="65" t="s">
        <v>3216</v>
      </c>
      <c r="J4" s="476"/>
      <c r="K4" s="465"/>
      <c r="L4" s="66" t="s">
        <v>11</v>
      </c>
      <c r="M4" s="10"/>
      <c r="N4" s="477"/>
      <c r="O4" s="66" t="s">
        <v>11</v>
      </c>
      <c r="P4" s="63"/>
      <c r="Q4" s="475"/>
      <c r="R4" s="465"/>
      <c r="S4" s="908"/>
      <c r="T4" s="10"/>
      <c r="U4" s="10"/>
      <c r="V4" s="9"/>
      <c r="W4" s="476"/>
      <c r="X4" s="908"/>
      <c r="Y4" s="64"/>
      <c r="Z4" s="475"/>
      <c r="AA4" s="909"/>
      <c r="AB4" s="10"/>
      <c r="AC4" s="9"/>
      <c r="AD4" s="67" t="s">
        <v>3216</v>
      </c>
      <c r="AE4" s="476"/>
      <c r="AF4" s="911"/>
      <c r="AG4" s="462"/>
      <c r="AH4" s="68" t="s">
        <v>3104</v>
      </c>
      <c r="AI4" s="69" t="s">
        <v>32</v>
      </c>
      <c r="AJ4" s="462"/>
      <c r="AK4" s="465"/>
      <c r="AL4" s="70" t="s">
        <v>3104</v>
      </c>
      <c r="AM4" s="69" t="s">
        <v>32</v>
      </c>
      <c r="AN4" s="10"/>
      <c r="AO4" s="9"/>
      <c r="AP4" s="476"/>
      <c r="AQ4" s="874"/>
      <c r="AR4" s="462"/>
      <c r="AS4" s="874"/>
      <c r="AT4" s="462"/>
      <c r="AU4" s="915"/>
      <c r="AV4" s="10"/>
      <c r="AW4" s="9"/>
      <c r="AX4" s="476"/>
      <c r="AY4" s="908"/>
      <c r="AZ4" s="462"/>
      <c r="BA4" s="926"/>
      <c r="BB4" s="902"/>
      <c r="BC4" s="902"/>
      <c r="BD4" s="904"/>
      <c r="BE4" s="462"/>
      <c r="BF4" s="874"/>
      <c r="BG4" s="449"/>
      <c r="BH4" s="449"/>
      <c r="BI4" s="10"/>
      <c r="BJ4" s="866"/>
      <c r="BK4" s="866"/>
      <c r="BL4" s="866"/>
      <c r="BM4" s="13"/>
      <c r="BN4" s="18"/>
      <c r="BO4" s="13"/>
      <c r="BP4" s="13"/>
      <c r="BQ4" s="13"/>
      <c r="BR4" s="13"/>
      <c r="BS4" s="13"/>
      <c r="BT4" s="13"/>
      <c r="BU4" s="13"/>
      <c r="BV4" s="13"/>
      <c r="BW4" s="13"/>
      <c r="BX4" s="13"/>
      <c r="BY4" s="13"/>
    </row>
    <row r="5" spans="1:77" s="14" customFormat="1" ht="12" customHeight="1">
      <c r="A5" s="474" t="s">
        <v>3217</v>
      </c>
      <c r="B5" s="474" t="s">
        <v>3124</v>
      </c>
      <c r="C5" s="474" t="s">
        <v>3125</v>
      </c>
      <c r="D5" s="474" t="s">
        <v>3218</v>
      </c>
      <c r="E5" s="462"/>
      <c r="F5" s="899" t="s">
        <v>3219</v>
      </c>
      <c r="G5" s="899"/>
      <c r="H5" s="899" t="s">
        <v>3219</v>
      </c>
      <c r="I5" s="899"/>
      <c r="J5" s="475"/>
      <c r="K5" s="899" t="s">
        <v>3220</v>
      </c>
      <c r="L5" s="899"/>
      <c r="M5" s="899"/>
      <c r="N5" s="900" t="s">
        <v>3220</v>
      </c>
      <c r="O5" s="900"/>
      <c r="P5" s="900"/>
      <c r="Q5" s="475"/>
      <c r="R5" s="899" t="s">
        <v>3221</v>
      </c>
      <c r="S5" s="899"/>
      <c r="T5" s="10"/>
      <c r="U5" s="10"/>
      <c r="V5" s="899" t="s">
        <v>3222</v>
      </c>
      <c r="W5" s="899"/>
      <c r="X5" s="899"/>
      <c r="Y5" s="899"/>
      <c r="Z5" s="899"/>
      <c r="AA5" s="899"/>
      <c r="AB5" s="10"/>
      <c r="AC5" s="899" t="s">
        <v>3223</v>
      </c>
      <c r="AD5" s="899"/>
      <c r="AE5" s="899"/>
      <c r="AF5" s="899"/>
      <c r="AG5" s="462"/>
      <c r="AH5" s="899" t="s">
        <v>3224</v>
      </c>
      <c r="AI5" s="899"/>
      <c r="AJ5" s="462"/>
      <c r="AK5" s="899" t="s">
        <v>3225</v>
      </c>
      <c r="AL5" s="899"/>
      <c r="AM5" s="899"/>
      <c r="AN5" s="10"/>
      <c r="AO5" s="899" t="s">
        <v>3226</v>
      </c>
      <c r="AP5" s="899"/>
      <c r="AQ5" s="899"/>
      <c r="AR5" s="462"/>
      <c r="AS5" s="460" t="s">
        <v>3227</v>
      </c>
      <c r="AT5" s="462"/>
      <c r="AU5" s="450" t="s">
        <v>3228</v>
      </c>
      <c r="AV5" s="10"/>
      <c r="AW5" s="844" t="s">
        <v>3229</v>
      </c>
      <c r="AX5" s="897"/>
      <c r="AY5" s="898"/>
      <c r="AZ5" s="462"/>
      <c r="BA5" s="844" t="s">
        <v>3230</v>
      </c>
      <c r="BB5" s="897"/>
      <c r="BC5" s="897"/>
      <c r="BD5" s="898"/>
      <c r="BE5" s="462"/>
      <c r="BF5" s="460" t="s">
        <v>3231</v>
      </c>
      <c r="BG5" s="449"/>
      <c r="BH5" s="449"/>
      <c r="BI5" s="10"/>
      <c r="BJ5" s="459"/>
      <c r="BK5" s="459"/>
      <c r="BL5" s="459"/>
      <c r="BM5" s="13"/>
      <c r="BN5" s="18"/>
      <c r="BO5" s="13"/>
      <c r="BP5" s="13"/>
      <c r="BQ5" s="13"/>
      <c r="BR5" s="13"/>
      <c r="BS5" s="13"/>
      <c r="BT5" s="13"/>
      <c r="BU5" s="13"/>
      <c r="BV5" s="13"/>
      <c r="BW5" s="13"/>
      <c r="BX5" s="13"/>
      <c r="BY5" s="13"/>
    </row>
    <row r="6" spans="1:77" s="11" customFormat="1" ht="3.75" customHeight="1">
      <c r="A6" s="15"/>
      <c r="B6" s="16"/>
      <c r="C6" s="16"/>
      <c r="D6" s="16"/>
      <c r="E6" s="8"/>
      <c r="F6" s="71"/>
      <c r="G6" s="72"/>
      <c r="H6" s="73"/>
      <c r="I6" s="72"/>
      <c r="J6" s="475"/>
      <c r="K6" s="74"/>
      <c r="L6" s="75"/>
      <c r="M6" s="76"/>
      <c r="N6" s="73"/>
      <c r="O6" s="75"/>
      <c r="P6" s="76"/>
      <c r="Q6" s="475"/>
      <c r="R6" s="74"/>
      <c r="S6" s="77"/>
      <c r="T6" s="10"/>
      <c r="U6" s="10"/>
      <c r="V6" s="78"/>
      <c r="W6" s="475"/>
      <c r="X6" s="79"/>
      <c r="Y6" s="80"/>
      <c r="Z6" s="475"/>
      <c r="AA6" s="79"/>
      <c r="AB6" s="10"/>
      <c r="AC6" s="78"/>
      <c r="AD6" s="78"/>
      <c r="AE6" s="475"/>
      <c r="AF6" s="81"/>
      <c r="AG6" s="12"/>
      <c r="AH6" s="82"/>
      <c r="AI6" s="82"/>
      <c r="AJ6" s="12"/>
      <c r="AK6" s="17"/>
      <c r="AL6" s="82"/>
      <c r="AM6" s="82"/>
      <c r="AN6" s="10"/>
      <c r="AO6" s="78"/>
      <c r="AP6" s="475"/>
      <c r="AQ6" s="83"/>
      <c r="AR6" s="12"/>
      <c r="AS6" s="17"/>
      <c r="AT6" s="12"/>
      <c r="AU6" s="451"/>
      <c r="AV6" s="10"/>
      <c r="AW6" s="78"/>
      <c r="AX6" s="475"/>
      <c r="AY6" s="83"/>
      <c r="AZ6" s="12"/>
      <c r="BA6" s="84"/>
      <c r="BB6" s="84"/>
      <c r="BC6" s="84"/>
      <c r="BD6" s="85"/>
      <c r="BE6" s="12"/>
      <c r="BF6" s="17"/>
      <c r="BG6" s="452"/>
      <c r="BH6" s="452"/>
      <c r="BI6" s="10"/>
      <c r="BJ6" s="459"/>
      <c r="BK6" s="459"/>
      <c r="BL6" s="459"/>
      <c r="BM6" s="18"/>
      <c r="BN6" s="18"/>
      <c r="BO6" s="18"/>
      <c r="BP6" s="18"/>
      <c r="BQ6" s="18"/>
      <c r="BR6" s="18"/>
      <c r="BS6" s="18"/>
      <c r="BT6" s="18"/>
      <c r="BU6" s="18"/>
      <c r="BV6" s="18"/>
      <c r="BW6" s="18"/>
      <c r="BX6" s="18"/>
      <c r="BY6" s="18"/>
    </row>
    <row r="7" spans="1:77" s="14" customFormat="1" ht="13.5" customHeight="1">
      <c r="A7" s="873" t="s">
        <v>3232</v>
      </c>
      <c r="B7" s="856" t="s">
        <v>103</v>
      </c>
      <c r="C7" s="837" t="s">
        <v>3105</v>
      </c>
      <c r="D7" s="19" t="s">
        <v>4</v>
      </c>
      <c r="E7" s="20"/>
      <c r="F7" s="86">
        <v>124200</v>
      </c>
      <c r="G7" s="87">
        <v>131930</v>
      </c>
      <c r="H7" s="86">
        <v>98230</v>
      </c>
      <c r="I7" s="87">
        <v>105960</v>
      </c>
      <c r="J7" s="476" t="s">
        <v>3126</v>
      </c>
      <c r="K7" s="88">
        <v>1220</v>
      </c>
      <c r="L7" s="89">
        <v>1290</v>
      </c>
      <c r="M7" s="90" t="s">
        <v>3025</v>
      </c>
      <c r="N7" s="88">
        <v>960</v>
      </c>
      <c r="O7" s="89">
        <v>1030</v>
      </c>
      <c r="P7" s="90" t="s">
        <v>3025</v>
      </c>
      <c r="Q7" s="476" t="s">
        <v>3126</v>
      </c>
      <c r="R7" s="91">
        <v>7730</v>
      </c>
      <c r="S7" s="92">
        <v>70</v>
      </c>
      <c r="T7" s="839" t="s">
        <v>0</v>
      </c>
      <c r="U7" s="475"/>
      <c r="V7" s="468"/>
      <c r="W7" s="849" t="s">
        <v>3126</v>
      </c>
      <c r="X7" s="471"/>
      <c r="Y7" s="21"/>
      <c r="Z7" s="876" t="s">
        <v>3155</v>
      </c>
      <c r="AA7" s="471"/>
      <c r="AB7" s="849" t="s">
        <v>3126</v>
      </c>
      <c r="AC7" s="861">
        <v>30600</v>
      </c>
      <c r="AD7" s="93"/>
      <c r="AE7" s="849" t="s">
        <v>3126</v>
      </c>
      <c r="AF7" s="853">
        <v>230</v>
      </c>
      <c r="AG7" s="848" t="s">
        <v>3126</v>
      </c>
      <c r="AH7" s="842">
        <v>7300</v>
      </c>
      <c r="AI7" s="845">
        <v>8000</v>
      </c>
      <c r="AJ7" s="848" t="s">
        <v>3126</v>
      </c>
      <c r="AK7" s="464" t="s">
        <v>3040</v>
      </c>
      <c r="AL7" s="94">
        <v>15800</v>
      </c>
      <c r="AM7" s="95">
        <v>17600</v>
      </c>
      <c r="AN7" s="849" t="s">
        <v>3126</v>
      </c>
      <c r="AO7" s="850">
        <v>23200</v>
      </c>
      <c r="AP7" s="849" t="s">
        <v>3126</v>
      </c>
      <c r="AQ7" s="853">
        <v>230</v>
      </c>
      <c r="AR7" s="848" t="s">
        <v>3126</v>
      </c>
      <c r="AS7" s="886">
        <v>4500</v>
      </c>
      <c r="AT7" s="841" t="s">
        <v>237</v>
      </c>
      <c r="AU7" s="453"/>
      <c r="AV7" s="841" t="s">
        <v>237</v>
      </c>
      <c r="AW7" s="850">
        <v>26950</v>
      </c>
      <c r="AX7" s="849" t="s">
        <v>3126</v>
      </c>
      <c r="AY7" s="853">
        <v>260</v>
      </c>
      <c r="AZ7" s="881" t="s">
        <v>237</v>
      </c>
      <c r="BA7" s="882" t="s">
        <v>3177</v>
      </c>
      <c r="BB7" s="884" t="s">
        <v>3177</v>
      </c>
      <c r="BC7" s="884" t="s">
        <v>3177</v>
      </c>
      <c r="BD7" s="867" t="s">
        <v>3233</v>
      </c>
      <c r="BE7" s="472"/>
      <c r="BF7" s="829" t="s">
        <v>3154</v>
      </c>
      <c r="BG7" s="452"/>
      <c r="BI7" s="10"/>
      <c r="BJ7" s="459">
        <v>1</v>
      </c>
      <c r="BK7" s="459">
        <v>2</v>
      </c>
      <c r="BL7" s="866">
        <v>1</v>
      </c>
      <c r="BM7" s="13"/>
      <c r="BN7" s="18"/>
      <c r="BO7" s="13"/>
      <c r="BP7" s="13"/>
      <c r="BQ7" s="13"/>
      <c r="BR7" s="13"/>
      <c r="BS7" s="13"/>
      <c r="BT7" s="13"/>
      <c r="BU7" s="13"/>
      <c r="BV7" s="13"/>
      <c r="BW7" s="13"/>
      <c r="BX7" s="13"/>
      <c r="BY7" s="13"/>
    </row>
    <row r="8" spans="1:77" s="14" customFormat="1" ht="13.5" customHeight="1">
      <c r="A8" s="874"/>
      <c r="B8" s="836"/>
      <c r="C8" s="838"/>
      <c r="D8" s="22" t="s">
        <v>3</v>
      </c>
      <c r="E8" s="20"/>
      <c r="F8" s="96">
        <v>131930</v>
      </c>
      <c r="G8" s="97">
        <v>194140</v>
      </c>
      <c r="H8" s="96">
        <v>105960</v>
      </c>
      <c r="I8" s="97">
        <v>168170</v>
      </c>
      <c r="J8" s="476" t="s">
        <v>3126</v>
      </c>
      <c r="K8" s="98">
        <v>1290</v>
      </c>
      <c r="L8" s="99">
        <v>1820</v>
      </c>
      <c r="M8" s="100" t="s">
        <v>3025</v>
      </c>
      <c r="N8" s="98">
        <v>1030</v>
      </c>
      <c r="O8" s="99">
        <v>1560</v>
      </c>
      <c r="P8" s="100" t="s">
        <v>3025</v>
      </c>
      <c r="Q8" s="476" t="s">
        <v>3126</v>
      </c>
      <c r="R8" s="101">
        <v>7730</v>
      </c>
      <c r="S8" s="102">
        <v>70</v>
      </c>
      <c r="T8" s="839"/>
      <c r="U8" s="475"/>
      <c r="V8" s="469"/>
      <c r="W8" s="849"/>
      <c r="X8" s="472"/>
      <c r="Y8" s="21"/>
      <c r="Z8" s="876"/>
      <c r="AA8" s="472"/>
      <c r="AB8" s="849"/>
      <c r="AC8" s="877"/>
      <c r="AD8" s="103">
        <v>28870</v>
      </c>
      <c r="AE8" s="849"/>
      <c r="AF8" s="854"/>
      <c r="AG8" s="848"/>
      <c r="AH8" s="843"/>
      <c r="AI8" s="846"/>
      <c r="AJ8" s="848"/>
      <c r="AK8" s="465" t="s">
        <v>3041</v>
      </c>
      <c r="AL8" s="104">
        <v>8700</v>
      </c>
      <c r="AM8" s="105">
        <v>9700</v>
      </c>
      <c r="AN8" s="849"/>
      <c r="AO8" s="851"/>
      <c r="AP8" s="849"/>
      <c r="AQ8" s="854"/>
      <c r="AR8" s="848"/>
      <c r="AS8" s="887"/>
      <c r="AT8" s="841"/>
      <c r="AU8" s="454"/>
      <c r="AV8" s="841"/>
      <c r="AW8" s="851"/>
      <c r="AX8" s="849"/>
      <c r="AY8" s="854"/>
      <c r="AZ8" s="881"/>
      <c r="BA8" s="883"/>
      <c r="BB8" s="885"/>
      <c r="BC8" s="885"/>
      <c r="BD8" s="868"/>
      <c r="BE8" s="472"/>
      <c r="BF8" s="830"/>
      <c r="BG8" s="452"/>
      <c r="BI8" s="10"/>
      <c r="BJ8" s="459">
        <v>1</v>
      </c>
      <c r="BK8" s="459">
        <v>2</v>
      </c>
      <c r="BL8" s="866"/>
      <c r="BM8" s="13"/>
      <c r="BN8" s="18"/>
      <c r="BO8" s="13"/>
      <c r="BP8" s="13"/>
      <c r="BQ8" s="13"/>
      <c r="BR8" s="13"/>
      <c r="BS8" s="13"/>
      <c r="BT8" s="13"/>
      <c r="BU8" s="13"/>
      <c r="BV8" s="13"/>
      <c r="BW8" s="13"/>
      <c r="BX8" s="13"/>
      <c r="BY8" s="13"/>
    </row>
    <row r="9" spans="1:77" s="14" customFormat="1" ht="13.5" customHeight="1">
      <c r="A9" s="874"/>
      <c r="B9" s="836"/>
      <c r="C9" s="831" t="s">
        <v>3106</v>
      </c>
      <c r="D9" s="22" t="s">
        <v>13</v>
      </c>
      <c r="E9" s="20"/>
      <c r="F9" s="96">
        <v>194140</v>
      </c>
      <c r="G9" s="97">
        <v>271480</v>
      </c>
      <c r="H9" s="96">
        <v>168170</v>
      </c>
      <c r="I9" s="97">
        <v>245510</v>
      </c>
      <c r="J9" s="476" t="s">
        <v>3126</v>
      </c>
      <c r="K9" s="98">
        <v>1820</v>
      </c>
      <c r="L9" s="99">
        <v>2600</v>
      </c>
      <c r="M9" s="100" t="s">
        <v>3025</v>
      </c>
      <c r="N9" s="98">
        <v>1560</v>
      </c>
      <c r="O9" s="99">
        <v>2340</v>
      </c>
      <c r="P9" s="100" t="s">
        <v>3025</v>
      </c>
      <c r="Q9" s="23"/>
      <c r="R9" s="106"/>
      <c r="S9" s="107"/>
      <c r="T9" s="840"/>
      <c r="U9" s="475"/>
      <c r="V9" s="469"/>
      <c r="W9" s="849"/>
      <c r="X9" s="472"/>
      <c r="Y9" s="21"/>
      <c r="Z9" s="876"/>
      <c r="AA9" s="472"/>
      <c r="AB9" s="849" t="s">
        <v>3126</v>
      </c>
      <c r="AC9" s="863">
        <v>28870</v>
      </c>
      <c r="AD9" s="108"/>
      <c r="AE9" s="849"/>
      <c r="AF9" s="854"/>
      <c r="AG9" s="848"/>
      <c r="AH9" s="843"/>
      <c r="AI9" s="846"/>
      <c r="AJ9" s="848"/>
      <c r="AK9" s="465" t="s">
        <v>3042</v>
      </c>
      <c r="AL9" s="104">
        <v>7600</v>
      </c>
      <c r="AM9" s="105">
        <v>8400</v>
      </c>
      <c r="AN9" s="849"/>
      <c r="AO9" s="851"/>
      <c r="AP9" s="849"/>
      <c r="AQ9" s="854"/>
      <c r="AR9" s="21"/>
      <c r="AS9" s="12"/>
      <c r="AT9" s="841"/>
      <c r="AU9" s="454"/>
      <c r="AV9" s="841"/>
      <c r="AW9" s="851"/>
      <c r="AX9" s="849"/>
      <c r="AY9" s="854"/>
      <c r="AZ9" s="881"/>
      <c r="BA9" s="869">
        <v>0.01</v>
      </c>
      <c r="BB9" s="871">
        <v>0.03</v>
      </c>
      <c r="BC9" s="871">
        <v>0.04</v>
      </c>
      <c r="BD9" s="879">
        <v>0.05</v>
      </c>
      <c r="BE9" s="472"/>
      <c r="BF9" s="833">
        <v>0.79</v>
      </c>
      <c r="BG9" s="452"/>
      <c r="BI9" s="10"/>
      <c r="BJ9" s="459">
        <v>1</v>
      </c>
      <c r="BK9" s="459">
        <v>2</v>
      </c>
      <c r="BL9" s="866"/>
      <c r="BM9" s="13"/>
      <c r="BN9" s="13"/>
      <c r="BO9" s="13"/>
      <c r="BP9" s="13"/>
      <c r="BQ9" s="13"/>
      <c r="BR9" s="13"/>
      <c r="BS9" s="13"/>
      <c r="BT9" s="13"/>
      <c r="BU9" s="13"/>
      <c r="BV9" s="13"/>
      <c r="BW9" s="13"/>
      <c r="BX9" s="13"/>
      <c r="BY9" s="13"/>
    </row>
    <row r="10" spans="1:77" s="14" customFormat="1" ht="13.5" customHeight="1">
      <c r="A10" s="874"/>
      <c r="B10" s="836"/>
      <c r="C10" s="832"/>
      <c r="D10" s="24" t="s">
        <v>12</v>
      </c>
      <c r="E10" s="20"/>
      <c r="F10" s="109">
        <v>271480</v>
      </c>
      <c r="G10" s="110"/>
      <c r="H10" s="109">
        <v>245510</v>
      </c>
      <c r="I10" s="110"/>
      <c r="J10" s="476" t="s">
        <v>3126</v>
      </c>
      <c r="K10" s="101">
        <v>2600</v>
      </c>
      <c r="L10" s="111"/>
      <c r="M10" s="112" t="s">
        <v>3025</v>
      </c>
      <c r="N10" s="101">
        <v>2340</v>
      </c>
      <c r="O10" s="111"/>
      <c r="P10" s="112" t="s">
        <v>3025</v>
      </c>
      <c r="Q10" s="23"/>
      <c r="R10" s="106"/>
      <c r="S10" s="113"/>
      <c r="T10" s="840"/>
      <c r="U10" s="475"/>
      <c r="V10" s="469"/>
      <c r="W10" s="849"/>
      <c r="X10" s="472"/>
      <c r="Y10" s="21"/>
      <c r="Z10" s="876"/>
      <c r="AA10" s="472"/>
      <c r="AB10" s="849"/>
      <c r="AC10" s="864"/>
      <c r="AD10" s="114"/>
      <c r="AE10" s="849"/>
      <c r="AF10" s="855"/>
      <c r="AG10" s="848"/>
      <c r="AH10" s="844"/>
      <c r="AI10" s="847"/>
      <c r="AJ10" s="848"/>
      <c r="AK10" s="466" t="s">
        <v>3043</v>
      </c>
      <c r="AL10" s="115">
        <v>6800</v>
      </c>
      <c r="AM10" s="116">
        <v>7500</v>
      </c>
      <c r="AN10" s="849"/>
      <c r="AO10" s="852"/>
      <c r="AP10" s="849"/>
      <c r="AQ10" s="855"/>
      <c r="AR10" s="21"/>
      <c r="AS10" s="12"/>
      <c r="AT10" s="841"/>
      <c r="AU10" s="454"/>
      <c r="AV10" s="841"/>
      <c r="AW10" s="852"/>
      <c r="AX10" s="849"/>
      <c r="AY10" s="855"/>
      <c r="AZ10" s="881"/>
      <c r="BA10" s="870"/>
      <c r="BB10" s="872"/>
      <c r="BC10" s="872"/>
      <c r="BD10" s="880"/>
      <c r="BE10" s="472"/>
      <c r="BF10" s="833"/>
      <c r="BG10" s="452"/>
      <c r="BI10" s="10"/>
      <c r="BJ10" s="459">
        <v>1</v>
      </c>
      <c r="BK10" s="459">
        <v>2</v>
      </c>
      <c r="BL10" s="866"/>
      <c r="BM10" s="13"/>
      <c r="BN10" s="13"/>
      <c r="BO10" s="13"/>
      <c r="BP10" s="13"/>
      <c r="BQ10" s="13"/>
      <c r="BR10" s="13"/>
      <c r="BS10" s="13"/>
      <c r="BT10" s="13"/>
      <c r="BU10" s="13"/>
      <c r="BV10" s="13"/>
      <c r="BW10" s="13"/>
      <c r="BX10" s="13"/>
      <c r="BY10" s="13"/>
    </row>
    <row r="11" spans="1:77" s="14" customFormat="1" ht="13.5" customHeight="1">
      <c r="A11" s="874"/>
      <c r="B11" s="835" t="s">
        <v>29</v>
      </c>
      <c r="C11" s="837" t="s">
        <v>3105</v>
      </c>
      <c r="D11" s="19" t="s">
        <v>4</v>
      </c>
      <c r="E11" s="20"/>
      <c r="F11" s="86">
        <v>89560</v>
      </c>
      <c r="G11" s="87">
        <v>97290</v>
      </c>
      <c r="H11" s="86">
        <v>72240</v>
      </c>
      <c r="I11" s="87">
        <v>79970</v>
      </c>
      <c r="J11" s="476" t="s">
        <v>3126</v>
      </c>
      <c r="K11" s="88">
        <v>870</v>
      </c>
      <c r="L11" s="89">
        <v>940</v>
      </c>
      <c r="M11" s="90" t="s">
        <v>3025</v>
      </c>
      <c r="N11" s="88">
        <v>700</v>
      </c>
      <c r="O11" s="89">
        <v>770</v>
      </c>
      <c r="P11" s="90" t="s">
        <v>3025</v>
      </c>
      <c r="Q11" s="476" t="s">
        <v>3126</v>
      </c>
      <c r="R11" s="91">
        <v>7730</v>
      </c>
      <c r="S11" s="92">
        <v>70</v>
      </c>
      <c r="T11" s="839"/>
      <c r="U11" s="475"/>
      <c r="V11" s="469"/>
      <c r="W11" s="849"/>
      <c r="X11" s="472"/>
      <c r="Y11" s="21"/>
      <c r="Z11" s="876"/>
      <c r="AA11" s="472"/>
      <c r="AB11" s="849" t="s">
        <v>3126</v>
      </c>
      <c r="AC11" s="861">
        <v>22700</v>
      </c>
      <c r="AD11" s="93"/>
      <c r="AE11" s="849" t="s">
        <v>3126</v>
      </c>
      <c r="AF11" s="853">
        <v>150</v>
      </c>
      <c r="AG11" s="848" t="s">
        <v>3126</v>
      </c>
      <c r="AH11" s="842">
        <v>5100</v>
      </c>
      <c r="AI11" s="845">
        <v>5600</v>
      </c>
      <c r="AJ11" s="848" t="s">
        <v>3126</v>
      </c>
      <c r="AK11" s="464" t="s">
        <v>3040</v>
      </c>
      <c r="AL11" s="94">
        <v>10900</v>
      </c>
      <c r="AM11" s="95">
        <v>12200</v>
      </c>
      <c r="AN11" s="849" t="s">
        <v>3126</v>
      </c>
      <c r="AO11" s="850">
        <v>15460</v>
      </c>
      <c r="AP11" s="849" t="s">
        <v>3126</v>
      </c>
      <c r="AQ11" s="853">
        <v>150</v>
      </c>
      <c r="AR11" s="848" t="s">
        <v>3126</v>
      </c>
      <c r="AS11" s="886">
        <v>4500</v>
      </c>
      <c r="AT11" s="841"/>
      <c r="AU11" s="454"/>
      <c r="AV11" s="841" t="s">
        <v>237</v>
      </c>
      <c r="AW11" s="850">
        <v>17970</v>
      </c>
      <c r="AX11" s="849" t="s">
        <v>3126</v>
      </c>
      <c r="AY11" s="853">
        <v>170</v>
      </c>
      <c r="AZ11" s="881" t="s">
        <v>237</v>
      </c>
      <c r="BA11" s="882" t="s">
        <v>3177</v>
      </c>
      <c r="BB11" s="884" t="s">
        <v>3177</v>
      </c>
      <c r="BC11" s="884" t="s">
        <v>3177</v>
      </c>
      <c r="BD11" s="867" t="s">
        <v>3177</v>
      </c>
      <c r="BE11" s="472"/>
      <c r="BF11" s="829" t="s">
        <v>3164</v>
      </c>
      <c r="BG11" s="452"/>
      <c r="BI11" s="10"/>
      <c r="BJ11" s="459">
        <v>3</v>
      </c>
      <c r="BK11" s="459">
        <v>4</v>
      </c>
      <c r="BL11" s="866">
        <v>2</v>
      </c>
      <c r="BM11" s="13"/>
      <c r="BN11" s="13"/>
      <c r="BO11" s="13"/>
      <c r="BP11" s="13"/>
      <c r="BQ11" s="13"/>
      <c r="BR11" s="13"/>
      <c r="BS11" s="13"/>
      <c r="BT11" s="13"/>
      <c r="BU11" s="13"/>
      <c r="BV11" s="13"/>
      <c r="BW11" s="13"/>
      <c r="BX11" s="13"/>
      <c r="BY11" s="13"/>
    </row>
    <row r="12" spans="1:77" s="14" customFormat="1" ht="13.5" customHeight="1">
      <c r="A12" s="874"/>
      <c r="B12" s="836"/>
      <c r="C12" s="838"/>
      <c r="D12" s="22" t="s">
        <v>3</v>
      </c>
      <c r="E12" s="20"/>
      <c r="F12" s="96">
        <v>97290</v>
      </c>
      <c r="G12" s="97">
        <v>159500</v>
      </c>
      <c r="H12" s="96">
        <v>79970</v>
      </c>
      <c r="I12" s="97">
        <v>142180</v>
      </c>
      <c r="J12" s="476" t="s">
        <v>3126</v>
      </c>
      <c r="K12" s="98">
        <v>940</v>
      </c>
      <c r="L12" s="99">
        <v>1480</v>
      </c>
      <c r="M12" s="100" t="s">
        <v>3025</v>
      </c>
      <c r="N12" s="98">
        <v>770</v>
      </c>
      <c r="O12" s="99">
        <v>1300</v>
      </c>
      <c r="P12" s="100" t="s">
        <v>3025</v>
      </c>
      <c r="Q12" s="476" t="s">
        <v>3126</v>
      </c>
      <c r="R12" s="101">
        <v>7730</v>
      </c>
      <c r="S12" s="102">
        <v>70</v>
      </c>
      <c r="T12" s="839"/>
      <c r="U12" s="475"/>
      <c r="V12" s="469"/>
      <c r="W12" s="849"/>
      <c r="X12" s="472"/>
      <c r="Y12" s="21"/>
      <c r="Z12" s="876"/>
      <c r="AA12" s="472"/>
      <c r="AB12" s="849"/>
      <c r="AC12" s="877"/>
      <c r="AD12" s="103">
        <v>20970</v>
      </c>
      <c r="AE12" s="849"/>
      <c r="AF12" s="854"/>
      <c r="AG12" s="848"/>
      <c r="AH12" s="843"/>
      <c r="AI12" s="846"/>
      <c r="AJ12" s="848"/>
      <c r="AK12" s="465" t="s">
        <v>3041</v>
      </c>
      <c r="AL12" s="104">
        <v>6000</v>
      </c>
      <c r="AM12" s="105">
        <v>6700</v>
      </c>
      <c r="AN12" s="849"/>
      <c r="AO12" s="851"/>
      <c r="AP12" s="849"/>
      <c r="AQ12" s="854"/>
      <c r="AR12" s="848"/>
      <c r="AS12" s="887"/>
      <c r="AT12" s="841"/>
      <c r="AU12" s="454"/>
      <c r="AV12" s="841"/>
      <c r="AW12" s="851"/>
      <c r="AX12" s="849"/>
      <c r="AY12" s="854"/>
      <c r="AZ12" s="881"/>
      <c r="BA12" s="883"/>
      <c r="BB12" s="885"/>
      <c r="BC12" s="885"/>
      <c r="BD12" s="868"/>
      <c r="BE12" s="472"/>
      <c r="BF12" s="830"/>
      <c r="BG12" s="452"/>
      <c r="BI12" s="10"/>
      <c r="BJ12" s="459">
        <v>3</v>
      </c>
      <c r="BK12" s="459">
        <v>4</v>
      </c>
      <c r="BL12" s="866"/>
      <c r="BM12" s="13"/>
      <c r="BN12" s="13"/>
      <c r="BO12" s="13"/>
      <c r="BP12" s="13"/>
      <c r="BQ12" s="13"/>
      <c r="BR12" s="13"/>
      <c r="BS12" s="13"/>
      <c r="BT12" s="13"/>
      <c r="BU12" s="13"/>
      <c r="BV12" s="13"/>
      <c r="BW12" s="13"/>
      <c r="BX12" s="13"/>
      <c r="BY12" s="13"/>
    </row>
    <row r="13" spans="1:77" s="14" customFormat="1" ht="13.5" customHeight="1">
      <c r="A13" s="874"/>
      <c r="B13" s="836"/>
      <c r="C13" s="831" t="s">
        <v>3106</v>
      </c>
      <c r="D13" s="22" t="s">
        <v>13</v>
      </c>
      <c r="E13" s="20"/>
      <c r="F13" s="96">
        <v>159500</v>
      </c>
      <c r="G13" s="97">
        <v>236840</v>
      </c>
      <c r="H13" s="96">
        <v>142180</v>
      </c>
      <c r="I13" s="97">
        <v>219520</v>
      </c>
      <c r="J13" s="476" t="s">
        <v>3126</v>
      </c>
      <c r="K13" s="98">
        <v>1480</v>
      </c>
      <c r="L13" s="99">
        <v>2260</v>
      </c>
      <c r="M13" s="100" t="s">
        <v>3025</v>
      </c>
      <c r="N13" s="98">
        <v>1300</v>
      </c>
      <c r="O13" s="99">
        <v>2080</v>
      </c>
      <c r="P13" s="100" t="s">
        <v>3025</v>
      </c>
      <c r="Q13" s="23"/>
      <c r="R13" s="106"/>
      <c r="S13" s="107"/>
      <c r="T13" s="840"/>
      <c r="U13" s="475"/>
      <c r="V13" s="117"/>
      <c r="W13" s="849"/>
      <c r="X13" s="472"/>
      <c r="Y13" s="21"/>
      <c r="Z13" s="876"/>
      <c r="AA13" s="472"/>
      <c r="AB13" s="849" t="s">
        <v>3126</v>
      </c>
      <c r="AC13" s="863">
        <v>20970</v>
      </c>
      <c r="AD13" s="108"/>
      <c r="AE13" s="849"/>
      <c r="AF13" s="854">
        <v>0</v>
      </c>
      <c r="AG13" s="848"/>
      <c r="AH13" s="843"/>
      <c r="AI13" s="846"/>
      <c r="AJ13" s="848"/>
      <c r="AK13" s="465" t="s">
        <v>3042</v>
      </c>
      <c r="AL13" s="104">
        <v>5200</v>
      </c>
      <c r="AM13" s="105">
        <v>5800</v>
      </c>
      <c r="AN13" s="849"/>
      <c r="AO13" s="851"/>
      <c r="AP13" s="849"/>
      <c r="AQ13" s="854"/>
      <c r="AR13" s="21"/>
      <c r="AS13" s="12"/>
      <c r="AT13" s="841"/>
      <c r="AU13" s="454"/>
      <c r="AV13" s="841"/>
      <c r="AW13" s="851"/>
      <c r="AX13" s="849"/>
      <c r="AY13" s="854"/>
      <c r="AZ13" s="881"/>
      <c r="BA13" s="869">
        <v>0.01</v>
      </c>
      <c r="BB13" s="871">
        <v>0.03</v>
      </c>
      <c r="BC13" s="871">
        <v>0.04</v>
      </c>
      <c r="BD13" s="879">
        <v>0.05</v>
      </c>
      <c r="BE13" s="472"/>
      <c r="BF13" s="833">
        <v>0.87</v>
      </c>
      <c r="BG13" s="452"/>
      <c r="BI13" s="10"/>
      <c r="BJ13" s="459">
        <v>3</v>
      </c>
      <c r="BK13" s="459">
        <v>4</v>
      </c>
      <c r="BL13" s="866"/>
      <c r="BM13" s="13"/>
      <c r="BN13" s="13"/>
      <c r="BO13" s="13"/>
      <c r="BP13" s="13"/>
      <c r="BQ13" s="13"/>
      <c r="BR13" s="13"/>
      <c r="BS13" s="13"/>
      <c r="BT13" s="13"/>
      <c r="BU13" s="13"/>
      <c r="BV13" s="13"/>
      <c r="BW13" s="13"/>
      <c r="BX13" s="13"/>
      <c r="BY13" s="13"/>
    </row>
    <row r="14" spans="1:77" s="14" customFormat="1" ht="13.5" customHeight="1">
      <c r="A14" s="874"/>
      <c r="B14" s="836"/>
      <c r="C14" s="832"/>
      <c r="D14" s="24" t="s">
        <v>12</v>
      </c>
      <c r="E14" s="20"/>
      <c r="F14" s="109">
        <v>236840</v>
      </c>
      <c r="G14" s="110"/>
      <c r="H14" s="109">
        <v>219520</v>
      </c>
      <c r="I14" s="110"/>
      <c r="J14" s="476" t="s">
        <v>3126</v>
      </c>
      <c r="K14" s="101">
        <v>2260</v>
      </c>
      <c r="L14" s="111"/>
      <c r="M14" s="112" t="s">
        <v>3025</v>
      </c>
      <c r="N14" s="101">
        <v>2080</v>
      </c>
      <c r="O14" s="111"/>
      <c r="P14" s="112" t="s">
        <v>3025</v>
      </c>
      <c r="Q14" s="23"/>
      <c r="R14" s="106"/>
      <c r="S14" s="113"/>
      <c r="T14" s="840"/>
      <c r="U14" s="475"/>
      <c r="V14" s="117"/>
      <c r="W14" s="849"/>
      <c r="X14" s="472"/>
      <c r="Y14" s="21"/>
      <c r="Z14" s="876"/>
      <c r="AA14" s="472"/>
      <c r="AB14" s="849"/>
      <c r="AC14" s="864"/>
      <c r="AD14" s="114"/>
      <c r="AE14" s="849"/>
      <c r="AF14" s="855"/>
      <c r="AG14" s="848"/>
      <c r="AH14" s="844"/>
      <c r="AI14" s="847"/>
      <c r="AJ14" s="848"/>
      <c r="AK14" s="466" t="s">
        <v>3043</v>
      </c>
      <c r="AL14" s="115">
        <v>4700</v>
      </c>
      <c r="AM14" s="116">
        <v>5200</v>
      </c>
      <c r="AN14" s="849"/>
      <c r="AO14" s="852"/>
      <c r="AP14" s="849"/>
      <c r="AQ14" s="855"/>
      <c r="AR14" s="21"/>
      <c r="AS14" s="12"/>
      <c r="AT14" s="841"/>
      <c r="AU14" s="454"/>
      <c r="AV14" s="841"/>
      <c r="AW14" s="852"/>
      <c r="AX14" s="849"/>
      <c r="AY14" s="855"/>
      <c r="AZ14" s="881"/>
      <c r="BA14" s="870"/>
      <c r="BB14" s="872"/>
      <c r="BC14" s="872"/>
      <c r="BD14" s="880"/>
      <c r="BE14" s="472"/>
      <c r="BF14" s="833"/>
      <c r="BG14" s="452"/>
      <c r="BI14" s="10"/>
      <c r="BJ14" s="459">
        <v>3</v>
      </c>
      <c r="BK14" s="459">
        <v>4</v>
      </c>
      <c r="BL14" s="866"/>
      <c r="BM14" s="13"/>
      <c r="BN14" s="13"/>
      <c r="BO14" s="13"/>
      <c r="BP14" s="13"/>
      <c r="BQ14" s="13"/>
      <c r="BR14" s="13"/>
      <c r="BS14" s="13"/>
      <c r="BT14" s="13"/>
      <c r="BU14" s="13"/>
      <c r="BV14" s="13"/>
      <c r="BW14" s="13"/>
      <c r="BX14" s="13"/>
      <c r="BY14" s="13"/>
    </row>
    <row r="15" spans="1:77" s="14" customFormat="1" ht="13.5" customHeight="1">
      <c r="A15" s="874"/>
      <c r="B15" s="835" t="s">
        <v>28</v>
      </c>
      <c r="C15" s="837" t="s">
        <v>3105</v>
      </c>
      <c r="D15" s="19" t="s">
        <v>4</v>
      </c>
      <c r="E15" s="20"/>
      <c r="F15" s="86">
        <v>72530</v>
      </c>
      <c r="G15" s="87">
        <v>80260</v>
      </c>
      <c r="H15" s="86">
        <v>59540</v>
      </c>
      <c r="I15" s="87">
        <v>67270</v>
      </c>
      <c r="J15" s="476" t="s">
        <v>3126</v>
      </c>
      <c r="K15" s="88">
        <v>700</v>
      </c>
      <c r="L15" s="89">
        <v>770</v>
      </c>
      <c r="M15" s="90" t="s">
        <v>3025</v>
      </c>
      <c r="N15" s="88">
        <v>570</v>
      </c>
      <c r="O15" s="89">
        <v>640</v>
      </c>
      <c r="P15" s="90" t="s">
        <v>3025</v>
      </c>
      <c r="Q15" s="476" t="s">
        <v>3126</v>
      </c>
      <c r="R15" s="91">
        <v>7730</v>
      </c>
      <c r="S15" s="92">
        <v>70</v>
      </c>
      <c r="T15" s="839"/>
      <c r="U15" s="475"/>
      <c r="V15" s="117"/>
      <c r="W15" s="849"/>
      <c r="X15" s="472"/>
      <c r="Y15" s="21"/>
      <c r="Z15" s="876"/>
      <c r="AA15" s="472"/>
      <c r="AB15" s="849" t="s">
        <v>3126</v>
      </c>
      <c r="AC15" s="861">
        <v>18750</v>
      </c>
      <c r="AD15" s="93"/>
      <c r="AE15" s="849" t="s">
        <v>3126</v>
      </c>
      <c r="AF15" s="853">
        <v>110</v>
      </c>
      <c r="AG15" s="848" t="s">
        <v>3126</v>
      </c>
      <c r="AH15" s="842">
        <v>4400</v>
      </c>
      <c r="AI15" s="845">
        <v>4900</v>
      </c>
      <c r="AJ15" s="848" t="s">
        <v>3126</v>
      </c>
      <c r="AK15" s="464" t="s">
        <v>3040</v>
      </c>
      <c r="AL15" s="94">
        <v>9800</v>
      </c>
      <c r="AM15" s="95">
        <v>10900</v>
      </c>
      <c r="AN15" s="849" t="s">
        <v>3126</v>
      </c>
      <c r="AO15" s="850">
        <v>11600</v>
      </c>
      <c r="AP15" s="849" t="s">
        <v>3126</v>
      </c>
      <c r="AQ15" s="853">
        <v>110</v>
      </c>
      <c r="AR15" s="848" t="s">
        <v>3126</v>
      </c>
      <c r="AS15" s="886">
        <v>4500</v>
      </c>
      <c r="AT15" s="841"/>
      <c r="AU15" s="454"/>
      <c r="AV15" s="841" t="s">
        <v>237</v>
      </c>
      <c r="AW15" s="850">
        <v>13470</v>
      </c>
      <c r="AX15" s="849" t="s">
        <v>3126</v>
      </c>
      <c r="AY15" s="853">
        <v>130</v>
      </c>
      <c r="AZ15" s="881" t="s">
        <v>237</v>
      </c>
      <c r="BA15" s="882" t="s">
        <v>3177</v>
      </c>
      <c r="BB15" s="884" t="s">
        <v>3177</v>
      </c>
      <c r="BC15" s="884" t="s">
        <v>3177</v>
      </c>
      <c r="BD15" s="867" t="s">
        <v>3177</v>
      </c>
      <c r="BE15" s="472"/>
      <c r="BF15" s="829" t="s">
        <v>3164</v>
      </c>
      <c r="BG15" s="452"/>
      <c r="BI15" s="10"/>
      <c r="BJ15" s="459">
        <v>5</v>
      </c>
      <c r="BK15" s="459">
        <v>6</v>
      </c>
      <c r="BL15" s="866">
        <v>3</v>
      </c>
      <c r="BM15" s="13"/>
      <c r="BN15" s="13"/>
      <c r="BO15" s="13"/>
      <c r="BP15" s="13"/>
      <c r="BQ15" s="13"/>
      <c r="BR15" s="13"/>
      <c r="BS15" s="13"/>
      <c r="BT15" s="13"/>
      <c r="BU15" s="13"/>
      <c r="BV15" s="13"/>
      <c r="BW15" s="13"/>
      <c r="BX15" s="13"/>
      <c r="BY15" s="13"/>
    </row>
    <row r="16" spans="1:77" s="14" customFormat="1" ht="13.5" customHeight="1">
      <c r="A16" s="874"/>
      <c r="B16" s="836"/>
      <c r="C16" s="838"/>
      <c r="D16" s="22" t="s">
        <v>3</v>
      </c>
      <c r="E16" s="20"/>
      <c r="F16" s="96">
        <v>80260</v>
      </c>
      <c r="G16" s="97">
        <v>142470</v>
      </c>
      <c r="H16" s="96">
        <v>67270</v>
      </c>
      <c r="I16" s="97">
        <v>129480</v>
      </c>
      <c r="J16" s="476" t="s">
        <v>3126</v>
      </c>
      <c r="K16" s="98">
        <v>770</v>
      </c>
      <c r="L16" s="99">
        <v>1310</v>
      </c>
      <c r="M16" s="100" t="s">
        <v>3025</v>
      </c>
      <c r="N16" s="98">
        <v>640</v>
      </c>
      <c r="O16" s="99">
        <v>1180</v>
      </c>
      <c r="P16" s="100" t="s">
        <v>3025</v>
      </c>
      <c r="Q16" s="476" t="s">
        <v>3126</v>
      </c>
      <c r="R16" s="101">
        <v>7730</v>
      </c>
      <c r="S16" s="102">
        <v>70</v>
      </c>
      <c r="T16" s="839"/>
      <c r="U16" s="475"/>
      <c r="V16" s="117"/>
      <c r="W16" s="849"/>
      <c r="X16" s="472"/>
      <c r="Y16" s="21"/>
      <c r="Z16" s="876"/>
      <c r="AA16" s="472"/>
      <c r="AB16" s="849"/>
      <c r="AC16" s="877"/>
      <c r="AD16" s="103">
        <v>17020</v>
      </c>
      <c r="AE16" s="849"/>
      <c r="AF16" s="854"/>
      <c r="AG16" s="848"/>
      <c r="AH16" s="843"/>
      <c r="AI16" s="846"/>
      <c r="AJ16" s="848"/>
      <c r="AK16" s="465" t="s">
        <v>3041</v>
      </c>
      <c r="AL16" s="104">
        <v>5400</v>
      </c>
      <c r="AM16" s="105">
        <v>6000</v>
      </c>
      <c r="AN16" s="849"/>
      <c r="AO16" s="851"/>
      <c r="AP16" s="849"/>
      <c r="AQ16" s="854"/>
      <c r="AR16" s="848"/>
      <c r="AS16" s="887"/>
      <c r="AT16" s="841"/>
      <c r="AU16" s="454"/>
      <c r="AV16" s="841"/>
      <c r="AW16" s="851"/>
      <c r="AX16" s="849"/>
      <c r="AY16" s="854"/>
      <c r="AZ16" s="881"/>
      <c r="BA16" s="883"/>
      <c r="BB16" s="885"/>
      <c r="BC16" s="885"/>
      <c r="BD16" s="868"/>
      <c r="BE16" s="472"/>
      <c r="BF16" s="830"/>
      <c r="BG16" s="452"/>
      <c r="BI16" s="10"/>
      <c r="BJ16" s="459">
        <v>5</v>
      </c>
      <c r="BK16" s="459">
        <v>6</v>
      </c>
      <c r="BL16" s="866"/>
      <c r="BM16" s="13"/>
      <c r="BN16" s="13"/>
      <c r="BO16" s="13"/>
      <c r="BP16" s="13"/>
      <c r="BQ16" s="13"/>
      <c r="BR16" s="13"/>
      <c r="BS16" s="13"/>
      <c r="BT16" s="13"/>
      <c r="BU16" s="13"/>
      <c r="BV16" s="13"/>
      <c r="BW16" s="13"/>
      <c r="BX16" s="13"/>
      <c r="BY16" s="13"/>
    </row>
    <row r="17" spans="1:77" s="14" customFormat="1" ht="13.5" customHeight="1">
      <c r="A17" s="874"/>
      <c r="B17" s="836"/>
      <c r="C17" s="831" t="s">
        <v>3106</v>
      </c>
      <c r="D17" s="22" t="s">
        <v>13</v>
      </c>
      <c r="E17" s="20"/>
      <c r="F17" s="96">
        <v>142470</v>
      </c>
      <c r="G17" s="97">
        <v>219810</v>
      </c>
      <c r="H17" s="96">
        <v>129480</v>
      </c>
      <c r="I17" s="97">
        <v>206820</v>
      </c>
      <c r="J17" s="476" t="s">
        <v>3126</v>
      </c>
      <c r="K17" s="98">
        <v>1310</v>
      </c>
      <c r="L17" s="99">
        <v>2090</v>
      </c>
      <c r="M17" s="100" t="s">
        <v>3025</v>
      </c>
      <c r="N17" s="98">
        <v>1180</v>
      </c>
      <c r="O17" s="99">
        <v>1960</v>
      </c>
      <c r="P17" s="100" t="s">
        <v>3025</v>
      </c>
      <c r="Q17" s="23"/>
      <c r="R17" s="106"/>
      <c r="S17" s="107"/>
      <c r="T17" s="840"/>
      <c r="U17" s="475"/>
      <c r="V17" s="117"/>
      <c r="W17" s="849"/>
      <c r="X17" s="472"/>
      <c r="Y17" s="21"/>
      <c r="Z17" s="876"/>
      <c r="AA17" s="472"/>
      <c r="AB17" s="849" t="s">
        <v>3126</v>
      </c>
      <c r="AC17" s="863">
        <v>17020</v>
      </c>
      <c r="AD17" s="108"/>
      <c r="AE17" s="849"/>
      <c r="AF17" s="854">
        <v>0</v>
      </c>
      <c r="AG17" s="848"/>
      <c r="AH17" s="843"/>
      <c r="AI17" s="846"/>
      <c r="AJ17" s="848"/>
      <c r="AK17" s="465" t="s">
        <v>3042</v>
      </c>
      <c r="AL17" s="104">
        <v>4700</v>
      </c>
      <c r="AM17" s="105">
        <v>5200</v>
      </c>
      <c r="AN17" s="849"/>
      <c r="AO17" s="851"/>
      <c r="AP17" s="849"/>
      <c r="AQ17" s="854"/>
      <c r="AR17" s="21"/>
      <c r="AS17" s="12"/>
      <c r="AT17" s="841"/>
      <c r="AU17" s="454"/>
      <c r="AV17" s="841"/>
      <c r="AW17" s="851"/>
      <c r="AX17" s="849"/>
      <c r="AY17" s="854"/>
      <c r="AZ17" s="881"/>
      <c r="BA17" s="869">
        <v>0.01</v>
      </c>
      <c r="BB17" s="871">
        <v>0.03</v>
      </c>
      <c r="BC17" s="871">
        <v>0.04</v>
      </c>
      <c r="BD17" s="879">
        <v>0.05</v>
      </c>
      <c r="BE17" s="472"/>
      <c r="BF17" s="833">
        <v>0.96</v>
      </c>
      <c r="BG17" s="452"/>
      <c r="BI17" s="10"/>
      <c r="BJ17" s="459">
        <v>5</v>
      </c>
      <c r="BK17" s="459">
        <v>6</v>
      </c>
      <c r="BL17" s="866"/>
      <c r="BM17" s="13"/>
      <c r="BN17" s="13"/>
      <c r="BO17" s="13"/>
      <c r="BP17" s="13"/>
      <c r="BQ17" s="13"/>
      <c r="BR17" s="13"/>
      <c r="BS17" s="13"/>
      <c r="BT17" s="13"/>
      <c r="BU17" s="13"/>
      <c r="BV17" s="13"/>
      <c r="BW17" s="13"/>
      <c r="BX17" s="13"/>
      <c r="BY17" s="13"/>
    </row>
    <row r="18" spans="1:77" s="14" customFormat="1" ht="13.5" customHeight="1">
      <c r="A18" s="874"/>
      <c r="B18" s="836"/>
      <c r="C18" s="832"/>
      <c r="D18" s="24" t="s">
        <v>12</v>
      </c>
      <c r="E18" s="20"/>
      <c r="F18" s="109">
        <v>219810</v>
      </c>
      <c r="G18" s="110"/>
      <c r="H18" s="109">
        <v>206820</v>
      </c>
      <c r="I18" s="110"/>
      <c r="J18" s="476" t="s">
        <v>3126</v>
      </c>
      <c r="K18" s="101">
        <v>2090</v>
      </c>
      <c r="L18" s="111"/>
      <c r="M18" s="112" t="s">
        <v>3025</v>
      </c>
      <c r="N18" s="101">
        <v>1960</v>
      </c>
      <c r="O18" s="111"/>
      <c r="P18" s="112" t="s">
        <v>3025</v>
      </c>
      <c r="Q18" s="23"/>
      <c r="R18" s="106"/>
      <c r="S18" s="113"/>
      <c r="T18" s="840"/>
      <c r="U18" s="475"/>
      <c r="V18" s="117"/>
      <c r="W18" s="849"/>
      <c r="X18" s="472"/>
      <c r="Y18" s="21"/>
      <c r="Z18" s="876"/>
      <c r="AA18" s="472"/>
      <c r="AB18" s="849"/>
      <c r="AC18" s="864"/>
      <c r="AD18" s="114"/>
      <c r="AE18" s="849"/>
      <c r="AF18" s="855"/>
      <c r="AG18" s="848"/>
      <c r="AH18" s="844"/>
      <c r="AI18" s="847"/>
      <c r="AJ18" s="848"/>
      <c r="AK18" s="466" t="s">
        <v>3043</v>
      </c>
      <c r="AL18" s="115">
        <v>4200</v>
      </c>
      <c r="AM18" s="116">
        <v>4600</v>
      </c>
      <c r="AN18" s="849"/>
      <c r="AO18" s="852"/>
      <c r="AP18" s="849"/>
      <c r="AQ18" s="855"/>
      <c r="AR18" s="21"/>
      <c r="AS18" s="12"/>
      <c r="AT18" s="841"/>
      <c r="AU18" s="454"/>
      <c r="AV18" s="841"/>
      <c r="AW18" s="852"/>
      <c r="AX18" s="849"/>
      <c r="AY18" s="855"/>
      <c r="AZ18" s="881"/>
      <c r="BA18" s="870"/>
      <c r="BB18" s="872"/>
      <c r="BC18" s="872"/>
      <c r="BD18" s="880"/>
      <c r="BE18" s="472"/>
      <c r="BF18" s="833"/>
      <c r="BG18" s="452"/>
      <c r="BJ18" s="459">
        <v>5</v>
      </c>
      <c r="BK18" s="459">
        <v>6</v>
      </c>
      <c r="BL18" s="866"/>
      <c r="BM18" s="13"/>
      <c r="BN18" s="13"/>
      <c r="BO18" s="13"/>
      <c r="BP18" s="13"/>
      <c r="BQ18" s="13"/>
      <c r="BR18" s="13"/>
      <c r="BS18" s="13"/>
      <c r="BT18" s="13"/>
      <c r="BU18" s="13"/>
      <c r="BV18" s="13"/>
      <c r="BW18" s="13"/>
      <c r="BX18" s="13"/>
      <c r="BY18" s="13"/>
    </row>
    <row r="19" spans="1:77" s="25" customFormat="1" ht="13.5" customHeight="1">
      <c r="A19" s="874"/>
      <c r="B19" s="856" t="s">
        <v>27</v>
      </c>
      <c r="C19" s="837" t="s">
        <v>3105</v>
      </c>
      <c r="D19" s="19" t="s">
        <v>4</v>
      </c>
      <c r="E19" s="20"/>
      <c r="F19" s="86">
        <v>67870</v>
      </c>
      <c r="G19" s="87">
        <v>75600</v>
      </c>
      <c r="H19" s="86">
        <v>57470</v>
      </c>
      <c r="I19" s="87">
        <v>65200</v>
      </c>
      <c r="J19" s="476" t="s">
        <v>3126</v>
      </c>
      <c r="K19" s="88">
        <v>660</v>
      </c>
      <c r="L19" s="89">
        <v>730</v>
      </c>
      <c r="M19" s="90" t="s">
        <v>3025</v>
      </c>
      <c r="N19" s="88">
        <v>550</v>
      </c>
      <c r="O19" s="89">
        <v>620</v>
      </c>
      <c r="P19" s="90" t="s">
        <v>3025</v>
      </c>
      <c r="Q19" s="476" t="s">
        <v>3126</v>
      </c>
      <c r="R19" s="91">
        <v>7730</v>
      </c>
      <c r="S19" s="92">
        <v>70</v>
      </c>
      <c r="T19" s="839"/>
      <c r="U19" s="475"/>
      <c r="V19" s="859" t="s">
        <v>3107</v>
      </c>
      <c r="W19" s="849"/>
      <c r="X19" s="865" t="s">
        <v>3107</v>
      </c>
      <c r="Y19" s="9"/>
      <c r="Z19" s="876"/>
      <c r="AA19" s="480"/>
      <c r="AB19" s="849" t="s">
        <v>3126</v>
      </c>
      <c r="AC19" s="861">
        <v>16380</v>
      </c>
      <c r="AD19" s="93"/>
      <c r="AE19" s="849" t="s">
        <v>3126</v>
      </c>
      <c r="AF19" s="853">
        <v>90</v>
      </c>
      <c r="AG19" s="848" t="s">
        <v>3126</v>
      </c>
      <c r="AH19" s="842">
        <v>4000</v>
      </c>
      <c r="AI19" s="845">
        <v>4400</v>
      </c>
      <c r="AJ19" s="848" t="s">
        <v>3126</v>
      </c>
      <c r="AK19" s="464" t="s">
        <v>3040</v>
      </c>
      <c r="AL19" s="94">
        <v>8800</v>
      </c>
      <c r="AM19" s="95">
        <v>9800</v>
      </c>
      <c r="AN19" s="849" t="s">
        <v>3126</v>
      </c>
      <c r="AO19" s="850">
        <v>9280</v>
      </c>
      <c r="AP19" s="849" t="s">
        <v>3126</v>
      </c>
      <c r="AQ19" s="853">
        <v>90</v>
      </c>
      <c r="AR19" s="848" t="s">
        <v>3126</v>
      </c>
      <c r="AS19" s="886">
        <v>4500</v>
      </c>
      <c r="AT19" s="841"/>
      <c r="AU19" s="454"/>
      <c r="AV19" s="841" t="s">
        <v>237</v>
      </c>
      <c r="AW19" s="850">
        <v>10780</v>
      </c>
      <c r="AX19" s="849" t="s">
        <v>3126</v>
      </c>
      <c r="AY19" s="853">
        <v>100</v>
      </c>
      <c r="AZ19" s="881" t="s">
        <v>237</v>
      </c>
      <c r="BA19" s="882" t="s">
        <v>3177</v>
      </c>
      <c r="BB19" s="884" t="s">
        <v>3177</v>
      </c>
      <c r="BC19" s="884" t="s">
        <v>3177</v>
      </c>
      <c r="BD19" s="867" t="s">
        <v>3177</v>
      </c>
      <c r="BE19" s="472"/>
      <c r="BF19" s="829" t="s">
        <v>3164</v>
      </c>
      <c r="BG19" s="452"/>
      <c r="BI19" s="475"/>
      <c r="BJ19" s="459">
        <v>7</v>
      </c>
      <c r="BK19" s="459">
        <v>8</v>
      </c>
      <c r="BL19" s="866">
        <v>4</v>
      </c>
      <c r="BM19" s="13"/>
      <c r="BN19" s="13"/>
      <c r="BO19" s="26"/>
      <c r="BP19" s="10"/>
      <c r="BQ19" s="13"/>
      <c r="BR19" s="13"/>
      <c r="BS19" s="13"/>
      <c r="BT19" s="13"/>
      <c r="BU19" s="13"/>
      <c r="BV19" s="13"/>
      <c r="BW19" s="13"/>
      <c r="BX19" s="13"/>
      <c r="BY19" s="13"/>
    </row>
    <row r="20" spans="1:77" s="25" customFormat="1" ht="13.5" customHeight="1">
      <c r="A20" s="874"/>
      <c r="B20" s="836"/>
      <c r="C20" s="838"/>
      <c r="D20" s="22" t="s">
        <v>3</v>
      </c>
      <c r="E20" s="20"/>
      <c r="F20" s="96">
        <v>75600</v>
      </c>
      <c r="G20" s="97">
        <v>137810</v>
      </c>
      <c r="H20" s="96">
        <v>65200</v>
      </c>
      <c r="I20" s="97">
        <v>127410</v>
      </c>
      <c r="J20" s="476" t="s">
        <v>3126</v>
      </c>
      <c r="K20" s="98">
        <v>730</v>
      </c>
      <c r="L20" s="99">
        <v>1260</v>
      </c>
      <c r="M20" s="100" t="s">
        <v>3025</v>
      </c>
      <c r="N20" s="98">
        <v>620</v>
      </c>
      <c r="O20" s="99">
        <v>1150</v>
      </c>
      <c r="P20" s="100" t="s">
        <v>3025</v>
      </c>
      <c r="Q20" s="476" t="s">
        <v>3126</v>
      </c>
      <c r="R20" s="101">
        <v>7730</v>
      </c>
      <c r="S20" s="102">
        <v>70</v>
      </c>
      <c r="T20" s="839"/>
      <c r="U20" s="475"/>
      <c r="V20" s="859"/>
      <c r="W20" s="849"/>
      <c r="X20" s="865"/>
      <c r="Y20" s="9"/>
      <c r="Z20" s="876"/>
      <c r="AA20" s="480"/>
      <c r="AB20" s="849"/>
      <c r="AC20" s="877"/>
      <c r="AD20" s="103">
        <v>14660</v>
      </c>
      <c r="AE20" s="849"/>
      <c r="AF20" s="854"/>
      <c r="AG20" s="848"/>
      <c r="AH20" s="843"/>
      <c r="AI20" s="846"/>
      <c r="AJ20" s="848"/>
      <c r="AK20" s="465" t="s">
        <v>3041</v>
      </c>
      <c r="AL20" s="104">
        <v>4800</v>
      </c>
      <c r="AM20" s="105">
        <v>5400</v>
      </c>
      <c r="AN20" s="849"/>
      <c r="AO20" s="851"/>
      <c r="AP20" s="849"/>
      <c r="AQ20" s="854"/>
      <c r="AR20" s="848"/>
      <c r="AS20" s="887"/>
      <c r="AT20" s="841"/>
      <c r="AU20" s="454"/>
      <c r="AV20" s="841"/>
      <c r="AW20" s="851"/>
      <c r="AX20" s="849"/>
      <c r="AY20" s="854"/>
      <c r="AZ20" s="881"/>
      <c r="BA20" s="883"/>
      <c r="BB20" s="885"/>
      <c r="BC20" s="885"/>
      <c r="BD20" s="868"/>
      <c r="BE20" s="472"/>
      <c r="BF20" s="830"/>
      <c r="BG20" s="452"/>
      <c r="BI20" s="475"/>
      <c r="BJ20" s="459">
        <v>7</v>
      </c>
      <c r="BK20" s="459">
        <v>8</v>
      </c>
      <c r="BL20" s="866"/>
      <c r="BM20" s="13"/>
      <c r="BN20" s="13"/>
      <c r="BO20" s="13"/>
      <c r="BP20" s="13"/>
      <c r="BQ20" s="13"/>
      <c r="BR20" s="13"/>
      <c r="BS20" s="13"/>
      <c r="BT20" s="13"/>
      <c r="BU20" s="13"/>
      <c r="BV20" s="13"/>
      <c r="BW20" s="13"/>
      <c r="BX20" s="13"/>
      <c r="BY20" s="13"/>
    </row>
    <row r="21" spans="1:77" s="25" customFormat="1" ht="13.5" customHeight="1">
      <c r="A21" s="874"/>
      <c r="B21" s="836"/>
      <c r="C21" s="831" t="s">
        <v>3106</v>
      </c>
      <c r="D21" s="22" t="s">
        <v>13</v>
      </c>
      <c r="E21" s="20"/>
      <c r="F21" s="96">
        <v>137810</v>
      </c>
      <c r="G21" s="97">
        <v>215150</v>
      </c>
      <c r="H21" s="96">
        <v>127410</v>
      </c>
      <c r="I21" s="97">
        <v>204750</v>
      </c>
      <c r="J21" s="476" t="s">
        <v>3126</v>
      </c>
      <c r="K21" s="98">
        <v>1260</v>
      </c>
      <c r="L21" s="99">
        <v>2040</v>
      </c>
      <c r="M21" s="100" t="s">
        <v>3025</v>
      </c>
      <c r="N21" s="98">
        <v>1150</v>
      </c>
      <c r="O21" s="99">
        <v>1930</v>
      </c>
      <c r="P21" s="100" t="s">
        <v>3025</v>
      </c>
      <c r="Q21" s="23"/>
      <c r="R21" s="106"/>
      <c r="S21" s="107"/>
      <c r="T21" s="840"/>
      <c r="U21" s="475"/>
      <c r="V21" s="859"/>
      <c r="W21" s="849"/>
      <c r="X21" s="865"/>
      <c r="Y21" s="9"/>
      <c r="Z21" s="876"/>
      <c r="AA21" s="480"/>
      <c r="AB21" s="849" t="s">
        <v>3126</v>
      </c>
      <c r="AC21" s="863">
        <v>14660</v>
      </c>
      <c r="AD21" s="108"/>
      <c r="AE21" s="849"/>
      <c r="AF21" s="854">
        <v>0</v>
      </c>
      <c r="AG21" s="848"/>
      <c r="AH21" s="843"/>
      <c r="AI21" s="846"/>
      <c r="AJ21" s="848"/>
      <c r="AK21" s="465" t="s">
        <v>3042</v>
      </c>
      <c r="AL21" s="104">
        <v>4200</v>
      </c>
      <c r="AM21" s="105">
        <v>4700</v>
      </c>
      <c r="AN21" s="849"/>
      <c r="AO21" s="851"/>
      <c r="AP21" s="849"/>
      <c r="AQ21" s="854"/>
      <c r="AR21" s="21"/>
      <c r="AS21" s="12"/>
      <c r="AT21" s="841"/>
      <c r="AU21" s="454"/>
      <c r="AV21" s="841"/>
      <c r="AW21" s="851"/>
      <c r="AX21" s="849"/>
      <c r="AY21" s="854"/>
      <c r="AZ21" s="881"/>
      <c r="BA21" s="869">
        <v>0.01</v>
      </c>
      <c r="BB21" s="871">
        <v>0.03</v>
      </c>
      <c r="BC21" s="871">
        <v>0.04</v>
      </c>
      <c r="BD21" s="879">
        <v>0.06</v>
      </c>
      <c r="BE21" s="472"/>
      <c r="BF21" s="833">
        <v>0.92</v>
      </c>
      <c r="BG21" s="452"/>
      <c r="BI21" s="475"/>
      <c r="BJ21" s="459">
        <v>7</v>
      </c>
      <c r="BK21" s="459">
        <v>8</v>
      </c>
      <c r="BL21" s="866"/>
      <c r="BM21" s="13"/>
      <c r="BN21" s="13"/>
      <c r="BO21" s="13"/>
      <c r="BP21" s="13"/>
      <c r="BQ21" s="13"/>
      <c r="BR21" s="13"/>
      <c r="BS21" s="13"/>
      <c r="BT21" s="13"/>
      <c r="BU21" s="13"/>
      <c r="BV21" s="13"/>
      <c r="BW21" s="13"/>
      <c r="BX21" s="13"/>
      <c r="BY21" s="13"/>
    </row>
    <row r="22" spans="1:77" s="25" customFormat="1" ht="13.5" customHeight="1">
      <c r="A22" s="874"/>
      <c r="B22" s="836"/>
      <c r="C22" s="832"/>
      <c r="D22" s="24" t="s">
        <v>12</v>
      </c>
      <c r="E22" s="20"/>
      <c r="F22" s="109">
        <v>215150</v>
      </c>
      <c r="G22" s="110"/>
      <c r="H22" s="109">
        <v>204750</v>
      </c>
      <c r="I22" s="110"/>
      <c r="J22" s="476" t="s">
        <v>3126</v>
      </c>
      <c r="K22" s="101">
        <v>2040</v>
      </c>
      <c r="L22" s="111"/>
      <c r="M22" s="112" t="s">
        <v>3025</v>
      </c>
      <c r="N22" s="101">
        <v>1930</v>
      </c>
      <c r="O22" s="111"/>
      <c r="P22" s="112" t="s">
        <v>3025</v>
      </c>
      <c r="Q22" s="23"/>
      <c r="R22" s="106"/>
      <c r="S22" s="113"/>
      <c r="T22" s="840"/>
      <c r="U22" s="475"/>
      <c r="V22" s="469" t="s">
        <v>3026</v>
      </c>
      <c r="W22" s="849"/>
      <c r="X22" s="472" t="s">
        <v>3026</v>
      </c>
      <c r="Y22" s="477"/>
      <c r="Z22" s="876"/>
      <c r="AA22" s="469"/>
      <c r="AB22" s="849"/>
      <c r="AC22" s="864"/>
      <c r="AD22" s="114"/>
      <c r="AE22" s="849"/>
      <c r="AF22" s="855"/>
      <c r="AG22" s="848"/>
      <c r="AH22" s="844"/>
      <c r="AI22" s="847"/>
      <c r="AJ22" s="848"/>
      <c r="AK22" s="466" t="s">
        <v>3043</v>
      </c>
      <c r="AL22" s="115">
        <v>3800</v>
      </c>
      <c r="AM22" s="116">
        <v>4200</v>
      </c>
      <c r="AN22" s="849"/>
      <c r="AO22" s="852"/>
      <c r="AP22" s="849"/>
      <c r="AQ22" s="855"/>
      <c r="AR22" s="21"/>
      <c r="AS22" s="12"/>
      <c r="AT22" s="841"/>
      <c r="AU22" s="454"/>
      <c r="AV22" s="841"/>
      <c r="AW22" s="852"/>
      <c r="AX22" s="849"/>
      <c r="AY22" s="855"/>
      <c r="AZ22" s="881"/>
      <c r="BA22" s="870"/>
      <c r="BB22" s="872"/>
      <c r="BC22" s="872"/>
      <c r="BD22" s="880"/>
      <c r="BE22" s="472"/>
      <c r="BF22" s="833"/>
      <c r="BG22" s="452"/>
      <c r="BI22" s="475"/>
      <c r="BJ22" s="459">
        <v>7</v>
      </c>
      <c r="BK22" s="459">
        <v>8</v>
      </c>
      <c r="BL22" s="866"/>
      <c r="BM22" s="13"/>
      <c r="BN22" s="13"/>
      <c r="BO22" s="13"/>
      <c r="BP22" s="13"/>
      <c r="BQ22" s="13"/>
      <c r="BR22" s="13"/>
      <c r="BS22" s="13"/>
      <c r="BT22" s="13"/>
      <c r="BU22" s="13"/>
      <c r="BV22" s="13"/>
      <c r="BW22" s="13"/>
      <c r="BX22" s="13"/>
      <c r="BY22" s="13"/>
    </row>
    <row r="23" spans="1:77" s="25" customFormat="1" ht="13.5" customHeight="1">
      <c r="A23" s="874"/>
      <c r="B23" s="888" t="s">
        <v>26</v>
      </c>
      <c r="C23" s="837" t="s">
        <v>3105</v>
      </c>
      <c r="D23" s="19" t="s">
        <v>4</v>
      </c>
      <c r="E23" s="20"/>
      <c r="F23" s="86">
        <v>59460</v>
      </c>
      <c r="G23" s="87">
        <v>67190</v>
      </c>
      <c r="H23" s="86">
        <v>50800</v>
      </c>
      <c r="I23" s="87">
        <v>58530</v>
      </c>
      <c r="J23" s="476" t="s">
        <v>3126</v>
      </c>
      <c r="K23" s="88">
        <v>570</v>
      </c>
      <c r="L23" s="89">
        <v>640</v>
      </c>
      <c r="M23" s="90" t="s">
        <v>3025</v>
      </c>
      <c r="N23" s="88">
        <v>480</v>
      </c>
      <c r="O23" s="89">
        <v>550</v>
      </c>
      <c r="P23" s="90" t="s">
        <v>3025</v>
      </c>
      <c r="Q23" s="476" t="s">
        <v>3126</v>
      </c>
      <c r="R23" s="91">
        <v>7730</v>
      </c>
      <c r="S23" s="92">
        <v>70</v>
      </c>
      <c r="T23" s="839"/>
      <c r="U23" s="475"/>
      <c r="V23" s="469">
        <v>265100</v>
      </c>
      <c r="W23" s="849"/>
      <c r="X23" s="472">
        <v>2650</v>
      </c>
      <c r="Y23" s="21"/>
      <c r="Z23" s="876"/>
      <c r="AA23" s="472"/>
      <c r="AB23" s="849" t="s">
        <v>3126</v>
      </c>
      <c r="AC23" s="861">
        <v>14800</v>
      </c>
      <c r="AD23" s="93"/>
      <c r="AE23" s="849" t="s">
        <v>3126</v>
      </c>
      <c r="AF23" s="853">
        <v>70</v>
      </c>
      <c r="AG23" s="848" t="s">
        <v>3126</v>
      </c>
      <c r="AH23" s="842">
        <v>3400</v>
      </c>
      <c r="AI23" s="845">
        <v>3700</v>
      </c>
      <c r="AJ23" s="848" t="s">
        <v>3126</v>
      </c>
      <c r="AK23" s="464" t="s">
        <v>3040</v>
      </c>
      <c r="AL23" s="94">
        <v>7200</v>
      </c>
      <c r="AM23" s="95">
        <v>8100</v>
      </c>
      <c r="AN23" s="849" t="s">
        <v>3126</v>
      </c>
      <c r="AO23" s="850">
        <v>7730</v>
      </c>
      <c r="AP23" s="849" t="s">
        <v>3126</v>
      </c>
      <c r="AQ23" s="853">
        <v>70</v>
      </c>
      <c r="AR23" s="848" t="s">
        <v>3126</v>
      </c>
      <c r="AS23" s="886">
        <v>4500</v>
      </c>
      <c r="AT23" s="841"/>
      <c r="AU23" s="454"/>
      <c r="AV23" s="841" t="s">
        <v>237</v>
      </c>
      <c r="AW23" s="850">
        <v>8980</v>
      </c>
      <c r="AX23" s="849" t="s">
        <v>3126</v>
      </c>
      <c r="AY23" s="853">
        <v>80</v>
      </c>
      <c r="AZ23" s="881" t="s">
        <v>237</v>
      </c>
      <c r="BA23" s="882" t="s">
        <v>3177</v>
      </c>
      <c r="BB23" s="884" t="s">
        <v>3177</v>
      </c>
      <c r="BC23" s="884" t="s">
        <v>3177</v>
      </c>
      <c r="BD23" s="867" t="s">
        <v>3177</v>
      </c>
      <c r="BE23" s="472"/>
      <c r="BF23" s="829" t="s">
        <v>3164</v>
      </c>
      <c r="BG23" s="452"/>
      <c r="BI23" s="475"/>
      <c r="BJ23" s="459">
        <v>9</v>
      </c>
      <c r="BK23" s="459">
        <v>10</v>
      </c>
      <c r="BL23" s="866">
        <v>5</v>
      </c>
      <c r="BM23" s="13"/>
      <c r="BN23" s="13"/>
      <c r="BO23" s="13"/>
      <c r="BP23" s="13"/>
      <c r="BQ23" s="13"/>
      <c r="BR23" s="13"/>
      <c r="BS23" s="13"/>
      <c r="BT23" s="13"/>
      <c r="BU23" s="13"/>
      <c r="BV23" s="13"/>
      <c r="BW23" s="13"/>
      <c r="BX23" s="13"/>
      <c r="BY23" s="13"/>
    </row>
    <row r="24" spans="1:77" s="25" customFormat="1" ht="13.5" customHeight="1">
      <c r="A24" s="874"/>
      <c r="B24" s="890"/>
      <c r="C24" s="838"/>
      <c r="D24" s="22" t="s">
        <v>3</v>
      </c>
      <c r="E24" s="20"/>
      <c r="F24" s="96">
        <v>67190</v>
      </c>
      <c r="G24" s="97">
        <v>129400</v>
      </c>
      <c r="H24" s="96">
        <v>58530</v>
      </c>
      <c r="I24" s="97">
        <v>120740</v>
      </c>
      <c r="J24" s="476" t="s">
        <v>3126</v>
      </c>
      <c r="K24" s="98">
        <v>640</v>
      </c>
      <c r="L24" s="99">
        <v>1170</v>
      </c>
      <c r="M24" s="100" t="s">
        <v>3025</v>
      </c>
      <c r="N24" s="98">
        <v>550</v>
      </c>
      <c r="O24" s="99">
        <v>1090</v>
      </c>
      <c r="P24" s="100" t="s">
        <v>3025</v>
      </c>
      <c r="Q24" s="476" t="s">
        <v>3126</v>
      </c>
      <c r="R24" s="101">
        <v>7730</v>
      </c>
      <c r="S24" s="102">
        <v>70</v>
      </c>
      <c r="T24" s="839"/>
      <c r="U24" s="475"/>
      <c r="V24" s="27"/>
      <c r="W24" s="849"/>
      <c r="X24" s="118"/>
      <c r="Y24" s="119"/>
      <c r="Z24" s="876"/>
      <c r="AA24" s="27"/>
      <c r="AB24" s="849"/>
      <c r="AC24" s="877"/>
      <c r="AD24" s="103">
        <v>13080</v>
      </c>
      <c r="AE24" s="849"/>
      <c r="AF24" s="854"/>
      <c r="AG24" s="848"/>
      <c r="AH24" s="843"/>
      <c r="AI24" s="846"/>
      <c r="AJ24" s="848"/>
      <c r="AK24" s="465" t="s">
        <v>3041</v>
      </c>
      <c r="AL24" s="104">
        <v>4000</v>
      </c>
      <c r="AM24" s="105">
        <v>4400</v>
      </c>
      <c r="AN24" s="849"/>
      <c r="AO24" s="851"/>
      <c r="AP24" s="849"/>
      <c r="AQ24" s="854"/>
      <c r="AR24" s="848"/>
      <c r="AS24" s="887"/>
      <c r="AT24" s="841"/>
      <c r="AU24" s="454"/>
      <c r="AV24" s="841"/>
      <c r="AW24" s="851"/>
      <c r="AX24" s="849"/>
      <c r="AY24" s="854"/>
      <c r="AZ24" s="881"/>
      <c r="BA24" s="883"/>
      <c r="BB24" s="885"/>
      <c r="BC24" s="885"/>
      <c r="BD24" s="868"/>
      <c r="BE24" s="472"/>
      <c r="BF24" s="830"/>
      <c r="BG24" s="452"/>
      <c r="BI24" s="475"/>
      <c r="BJ24" s="459">
        <v>9</v>
      </c>
      <c r="BK24" s="459">
        <v>10</v>
      </c>
      <c r="BL24" s="866"/>
      <c r="BM24" s="13"/>
      <c r="BN24" s="13"/>
      <c r="BO24" s="13"/>
      <c r="BP24" s="13"/>
      <c r="BQ24" s="13"/>
      <c r="BR24" s="13"/>
      <c r="BS24" s="13"/>
      <c r="BT24" s="13"/>
      <c r="BU24" s="13"/>
      <c r="BV24" s="13"/>
      <c r="BW24" s="13"/>
      <c r="BX24" s="13"/>
      <c r="BY24" s="13"/>
    </row>
    <row r="25" spans="1:77" s="25" customFormat="1" ht="13.5" customHeight="1">
      <c r="A25" s="874"/>
      <c r="B25" s="890"/>
      <c r="C25" s="831" t="s">
        <v>3106</v>
      </c>
      <c r="D25" s="22" t="s">
        <v>13</v>
      </c>
      <c r="E25" s="20"/>
      <c r="F25" s="96">
        <v>129400</v>
      </c>
      <c r="G25" s="97">
        <v>206740</v>
      </c>
      <c r="H25" s="96">
        <v>120740</v>
      </c>
      <c r="I25" s="97">
        <v>198080</v>
      </c>
      <c r="J25" s="476" t="s">
        <v>3126</v>
      </c>
      <c r="K25" s="98">
        <v>1170</v>
      </c>
      <c r="L25" s="99">
        <v>1950</v>
      </c>
      <c r="M25" s="100" t="s">
        <v>3025</v>
      </c>
      <c r="N25" s="98">
        <v>1090</v>
      </c>
      <c r="O25" s="99">
        <v>1870</v>
      </c>
      <c r="P25" s="100" t="s">
        <v>3025</v>
      </c>
      <c r="Q25" s="23"/>
      <c r="R25" s="106"/>
      <c r="S25" s="107"/>
      <c r="T25" s="840"/>
      <c r="U25" s="475"/>
      <c r="V25" s="469" t="s">
        <v>3027</v>
      </c>
      <c r="W25" s="849"/>
      <c r="X25" s="472" t="s">
        <v>3027</v>
      </c>
      <c r="Y25" s="477"/>
      <c r="Z25" s="876"/>
      <c r="AA25" s="469"/>
      <c r="AB25" s="849" t="s">
        <v>3126</v>
      </c>
      <c r="AC25" s="863">
        <v>13080</v>
      </c>
      <c r="AD25" s="108"/>
      <c r="AE25" s="849"/>
      <c r="AF25" s="854">
        <v>0</v>
      </c>
      <c r="AG25" s="848"/>
      <c r="AH25" s="843"/>
      <c r="AI25" s="846"/>
      <c r="AJ25" s="848"/>
      <c r="AK25" s="465" t="s">
        <v>3042</v>
      </c>
      <c r="AL25" s="104">
        <v>3500</v>
      </c>
      <c r="AM25" s="105">
        <v>3800</v>
      </c>
      <c r="AN25" s="849"/>
      <c r="AO25" s="851"/>
      <c r="AP25" s="849"/>
      <c r="AQ25" s="854"/>
      <c r="AR25" s="21"/>
      <c r="AS25" s="12"/>
      <c r="AT25" s="841"/>
      <c r="AU25" s="454"/>
      <c r="AV25" s="841"/>
      <c r="AW25" s="851"/>
      <c r="AX25" s="849"/>
      <c r="AY25" s="854"/>
      <c r="AZ25" s="881"/>
      <c r="BA25" s="869">
        <v>0.01</v>
      </c>
      <c r="BB25" s="871">
        <v>0.03</v>
      </c>
      <c r="BC25" s="895">
        <v>0.04</v>
      </c>
      <c r="BD25" s="879">
        <v>0.06</v>
      </c>
      <c r="BE25" s="472"/>
      <c r="BF25" s="833">
        <v>0.9</v>
      </c>
      <c r="BG25" s="452"/>
      <c r="BI25" s="475"/>
      <c r="BJ25" s="459">
        <v>9</v>
      </c>
      <c r="BK25" s="459">
        <v>10</v>
      </c>
      <c r="BL25" s="866"/>
      <c r="BM25" s="13"/>
      <c r="BN25" s="13"/>
      <c r="BO25" s="13"/>
      <c r="BP25" s="13"/>
      <c r="BQ25" s="13"/>
      <c r="BR25" s="13"/>
      <c r="BS25" s="13"/>
      <c r="BT25" s="13"/>
      <c r="BU25" s="13"/>
      <c r="BV25" s="13"/>
      <c r="BW25" s="13"/>
      <c r="BX25" s="13"/>
      <c r="BY25" s="13"/>
    </row>
    <row r="26" spans="1:77" s="25" customFormat="1" ht="13.5" customHeight="1">
      <c r="A26" s="874"/>
      <c r="B26" s="890"/>
      <c r="C26" s="832"/>
      <c r="D26" s="24" t="s">
        <v>12</v>
      </c>
      <c r="E26" s="20"/>
      <c r="F26" s="109">
        <v>206740</v>
      </c>
      <c r="G26" s="110"/>
      <c r="H26" s="109">
        <v>198080</v>
      </c>
      <c r="I26" s="110"/>
      <c r="J26" s="476" t="s">
        <v>3126</v>
      </c>
      <c r="K26" s="101">
        <v>1950</v>
      </c>
      <c r="L26" s="111"/>
      <c r="M26" s="112" t="s">
        <v>3025</v>
      </c>
      <c r="N26" s="101">
        <v>1870</v>
      </c>
      <c r="O26" s="111"/>
      <c r="P26" s="112" t="s">
        <v>3025</v>
      </c>
      <c r="Q26" s="23"/>
      <c r="R26" s="106"/>
      <c r="S26" s="113"/>
      <c r="T26" s="840"/>
      <c r="U26" s="475"/>
      <c r="V26" s="469">
        <v>284000</v>
      </c>
      <c r="W26" s="849"/>
      <c r="X26" s="472">
        <v>2840</v>
      </c>
      <c r="Y26" s="21"/>
      <c r="Z26" s="876"/>
      <c r="AA26" s="472"/>
      <c r="AB26" s="849"/>
      <c r="AC26" s="864"/>
      <c r="AD26" s="114"/>
      <c r="AE26" s="849"/>
      <c r="AF26" s="855"/>
      <c r="AG26" s="848"/>
      <c r="AH26" s="844"/>
      <c r="AI26" s="847"/>
      <c r="AJ26" s="848"/>
      <c r="AK26" s="466" t="s">
        <v>3043</v>
      </c>
      <c r="AL26" s="115">
        <v>3100</v>
      </c>
      <c r="AM26" s="116">
        <v>3400</v>
      </c>
      <c r="AN26" s="849"/>
      <c r="AO26" s="852"/>
      <c r="AP26" s="849"/>
      <c r="AQ26" s="855"/>
      <c r="AR26" s="21"/>
      <c r="AS26" s="12"/>
      <c r="AT26" s="841"/>
      <c r="AU26" s="454"/>
      <c r="AV26" s="841"/>
      <c r="AW26" s="852"/>
      <c r="AX26" s="849"/>
      <c r="AY26" s="855"/>
      <c r="AZ26" s="881"/>
      <c r="BA26" s="870"/>
      <c r="BB26" s="872"/>
      <c r="BC26" s="896"/>
      <c r="BD26" s="880"/>
      <c r="BE26" s="472"/>
      <c r="BF26" s="834"/>
      <c r="BG26" s="452"/>
      <c r="BI26" s="475"/>
      <c r="BJ26" s="459">
        <v>9</v>
      </c>
      <c r="BK26" s="459">
        <v>10</v>
      </c>
      <c r="BL26" s="866"/>
      <c r="BM26" s="13"/>
      <c r="BN26" s="13"/>
      <c r="BO26" s="13"/>
      <c r="BP26" s="13"/>
      <c r="BQ26" s="13"/>
      <c r="BR26" s="13"/>
      <c r="BS26" s="13"/>
      <c r="BT26" s="13"/>
      <c r="BU26" s="13"/>
      <c r="BV26" s="13"/>
      <c r="BW26" s="13"/>
      <c r="BX26" s="13"/>
      <c r="BY26" s="13"/>
    </row>
    <row r="27" spans="1:77" s="25" customFormat="1" ht="13.5" customHeight="1">
      <c r="A27" s="874"/>
      <c r="B27" s="856" t="s">
        <v>25</v>
      </c>
      <c r="C27" s="837" t="s">
        <v>3105</v>
      </c>
      <c r="D27" s="19" t="s">
        <v>4</v>
      </c>
      <c r="E27" s="20"/>
      <c r="F27" s="86">
        <v>53540</v>
      </c>
      <c r="G27" s="87">
        <v>61270</v>
      </c>
      <c r="H27" s="86">
        <v>46120</v>
      </c>
      <c r="I27" s="87">
        <v>53850</v>
      </c>
      <c r="J27" s="476" t="s">
        <v>3126</v>
      </c>
      <c r="K27" s="88">
        <v>510</v>
      </c>
      <c r="L27" s="89">
        <v>580</v>
      </c>
      <c r="M27" s="90" t="s">
        <v>3025</v>
      </c>
      <c r="N27" s="88">
        <v>440</v>
      </c>
      <c r="O27" s="89">
        <v>510</v>
      </c>
      <c r="P27" s="90" t="s">
        <v>3025</v>
      </c>
      <c r="Q27" s="476" t="s">
        <v>3126</v>
      </c>
      <c r="R27" s="91">
        <v>7730</v>
      </c>
      <c r="S27" s="92">
        <v>70</v>
      </c>
      <c r="T27" s="839"/>
      <c r="U27" s="475"/>
      <c r="V27" s="27"/>
      <c r="W27" s="849"/>
      <c r="X27" s="118"/>
      <c r="Y27" s="119"/>
      <c r="Z27" s="876"/>
      <c r="AA27" s="27"/>
      <c r="AB27" s="849" t="s">
        <v>3126</v>
      </c>
      <c r="AC27" s="861">
        <v>13680</v>
      </c>
      <c r="AD27" s="93"/>
      <c r="AE27" s="849" t="s">
        <v>3126</v>
      </c>
      <c r="AF27" s="853">
        <v>60</v>
      </c>
      <c r="AG27" s="848" t="s">
        <v>3126</v>
      </c>
      <c r="AH27" s="842">
        <v>2900</v>
      </c>
      <c r="AI27" s="845">
        <v>3200</v>
      </c>
      <c r="AJ27" s="848" t="s">
        <v>3126</v>
      </c>
      <c r="AK27" s="464" t="s">
        <v>3040</v>
      </c>
      <c r="AL27" s="94">
        <v>6300</v>
      </c>
      <c r="AM27" s="95">
        <v>7100</v>
      </c>
      <c r="AN27" s="849" t="s">
        <v>3126</v>
      </c>
      <c r="AO27" s="850">
        <v>6620</v>
      </c>
      <c r="AP27" s="849" t="s">
        <v>3126</v>
      </c>
      <c r="AQ27" s="853">
        <v>60</v>
      </c>
      <c r="AR27" s="848" t="s">
        <v>3126</v>
      </c>
      <c r="AS27" s="886">
        <v>4500</v>
      </c>
      <c r="AT27" s="841"/>
      <c r="AU27" s="454"/>
      <c r="AV27" s="841" t="s">
        <v>237</v>
      </c>
      <c r="AW27" s="850">
        <v>7700</v>
      </c>
      <c r="AX27" s="849" t="s">
        <v>3126</v>
      </c>
      <c r="AY27" s="853">
        <v>70</v>
      </c>
      <c r="AZ27" s="881" t="s">
        <v>237</v>
      </c>
      <c r="BA27" s="882" t="s">
        <v>3177</v>
      </c>
      <c r="BB27" s="884" t="s">
        <v>3177</v>
      </c>
      <c r="BC27" s="884" t="s">
        <v>3177</v>
      </c>
      <c r="BD27" s="867" t="s">
        <v>3177</v>
      </c>
      <c r="BE27" s="472"/>
      <c r="BF27" s="829" t="s">
        <v>3164</v>
      </c>
      <c r="BG27" s="452"/>
      <c r="BI27" s="475"/>
      <c r="BJ27" s="459">
        <v>11</v>
      </c>
      <c r="BK27" s="459">
        <v>12</v>
      </c>
      <c r="BL27" s="866">
        <v>6</v>
      </c>
      <c r="BM27" s="13"/>
      <c r="BN27" s="13"/>
      <c r="BO27" s="13"/>
      <c r="BP27" s="13"/>
      <c r="BQ27" s="13"/>
      <c r="BR27" s="13"/>
      <c r="BS27" s="13"/>
      <c r="BT27" s="13"/>
      <c r="BU27" s="13"/>
      <c r="BV27" s="13"/>
      <c r="BW27" s="13"/>
      <c r="BX27" s="13"/>
      <c r="BY27" s="13"/>
    </row>
    <row r="28" spans="1:77" s="25" customFormat="1" ht="13.5" customHeight="1">
      <c r="A28" s="874"/>
      <c r="B28" s="836"/>
      <c r="C28" s="838"/>
      <c r="D28" s="22" t="s">
        <v>3</v>
      </c>
      <c r="E28" s="20"/>
      <c r="F28" s="96">
        <v>61270</v>
      </c>
      <c r="G28" s="97">
        <v>123480</v>
      </c>
      <c r="H28" s="96">
        <v>53850</v>
      </c>
      <c r="I28" s="97">
        <v>116060</v>
      </c>
      <c r="J28" s="476" t="s">
        <v>3126</v>
      </c>
      <c r="K28" s="98">
        <v>580</v>
      </c>
      <c r="L28" s="99">
        <v>1120</v>
      </c>
      <c r="M28" s="100" t="s">
        <v>3025</v>
      </c>
      <c r="N28" s="98">
        <v>510</v>
      </c>
      <c r="O28" s="99">
        <v>1040</v>
      </c>
      <c r="P28" s="100" t="s">
        <v>3025</v>
      </c>
      <c r="Q28" s="476" t="s">
        <v>3126</v>
      </c>
      <c r="R28" s="101">
        <v>7730</v>
      </c>
      <c r="S28" s="102">
        <v>70</v>
      </c>
      <c r="T28" s="839"/>
      <c r="U28" s="475"/>
      <c r="V28" s="469" t="s">
        <v>3028</v>
      </c>
      <c r="W28" s="849"/>
      <c r="X28" s="472" t="s">
        <v>3028</v>
      </c>
      <c r="Y28" s="477"/>
      <c r="Z28" s="876"/>
      <c r="AA28" s="469"/>
      <c r="AB28" s="849"/>
      <c r="AC28" s="877"/>
      <c r="AD28" s="103">
        <v>11950</v>
      </c>
      <c r="AE28" s="849"/>
      <c r="AF28" s="854"/>
      <c r="AG28" s="848"/>
      <c r="AH28" s="843"/>
      <c r="AI28" s="846"/>
      <c r="AJ28" s="848"/>
      <c r="AK28" s="465" t="s">
        <v>3041</v>
      </c>
      <c r="AL28" s="104">
        <v>3500</v>
      </c>
      <c r="AM28" s="105">
        <v>3900</v>
      </c>
      <c r="AN28" s="849"/>
      <c r="AO28" s="851"/>
      <c r="AP28" s="849"/>
      <c r="AQ28" s="854"/>
      <c r="AR28" s="848"/>
      <c r="AS28" s="887"/>
      <c r="AT28" s="841"/>
      <c r="AU28" s="454"/>
      <c r="AV28" s="841"/>
      <c r="AW28" s="851"/>
      <c r="AX28" s="849"/>
      <c r="AY28" s="854"/>
      <c r="AZ28" s="881"/>
      <c r="BA28" s="883"/>
      <c r="BB28" s="885"/>
      <c r="BC28" s="885"/>
      <c r="BD28" s="868"/>
      <c r="BE28" s="472"/>
      <c r="BF28" s="830"/>
      <c r="BG28" s="452"/>
      <c r="BI28" s="475"/>
      <c r="BJ28" s="459">
        <v>11</v>
      </c>
      <c r="BK28" s="459">
        <v>12</v>
      </c>
      <c r="BL28" s="866"/>
      <c r="BM28" s="13"/>
      <c r="BN28" s="13"/>
      <c r="BO28" s="13"/>
      <c r="BP28" s="13"/>
      <c r="BQ28" s="13"/>
      <c r="BR28" s="13"/>
      <c r="BS28" s="13"/>
      <c r="BT28" s="13"/>
      <c r="BU28" s="13"/>
      <c r="BV28" s="13"/>
      <c r="BW28" s="13"/>
      <c r="BX28" s="13"/>
      <c r="BY28" s="13"/>
    </row>
    <row r="29" spans="1:77" s="25" customFormat="1" ht="13.5" customHeight="1">
      <c r="A29" s="874"/>
      <c r="B29" s="836"/>
      <c r="C29" s="831" t="s">
        <v>3106</v>
      </c>
      <c r="D29" s="22" t="s">
        <v>13</v>
      </c>
      <c r="E29" s="20"/>
      <c r="F29" s="96">
        <v>123480</v>
      </c>
      <c r="G29" s="97">
        <v>200820</v>
      </c>
      <c r="H29" s="96">
        <v>116060</v>
      </c>
      <c r="I29" s="97">
        <v>193400</v>
      </c>
      <c r="J29" s="476" t="s">
        <v>3126</v>
      </c>
      <c r="K29" s="98">
        <v>1120</v>
      </c>
      <c r="L29" s="99">
        <v>1900</v>
      </c>
      <c r="M29" s="100" t="s">
        <v>3025</v>
      </c>
      <c r="N29" s="98">
        <v>1040</v>
      </c>
      <c r="O29" s="99">
        <v>1820</v>
      </c>
      <c r="P29" s="100" t="s">
        <v>3025</v>
      </c>
      <c r="Q29" s="23"/>
      <c r="R29" s="106"/>
      <c r="S29" s="107"/>
      <c r="T29" s="840"/>
      <c r="U29" s="475"/>
      <c r="V29" s="469">
        <v>321900</v>
      </c>
      <c r="W29" s="849"/>
      <c r="X29" s="472">
        <v>3210</v>
      </c>
      <c r="Y29" s="21"/>
      <c r="Z29" s="876"/>
      <c r="AA29" s="472"/>
      <c r="AB29" s="849" t="s">
        <v>3126</v>
      </c>
      <c r="AC29" s="863">
        <v>11950</v>
      </c>
      <c r="AD29" s="108"/>
      <c r="AE29" s="849"/>
      <c r="AF29" s="854">
        <v>0</v>
      </c>
      <c r="AG29" s="848"/>
      <c r="AH29" s="843"/>
      <c r="AI29" s="846"/>
      <c r="AJ29" s="848"/>
      <c r="AK29" s="465" t="s">
        <v>3042</v>
      </c>
      <c r="AL29" s="104">
        <v>3000</v>
      </c>
      <c r="AM29" s="105">
        <v>3400</v>
      </c>
      <c r="AN29" s="849"/>
      <c r="AO29" s="851"/>
      <c r="AP29" s="849"/>
      <c r="AQ29" s="854"/>
      <c r="AR29" s="21"/>
      <c r="AS29" s="12"/>
      <c r="AT29" s="841"/>
      <c r="AU29" s="454"/>
      <c r="AV29" s="841"/>
      <c r="AW29" s="851"/>
      <c r="AX29" s="849"/>
      <c r="AY29" s="854"/>
      <c r="AZ29" s="881"/>
      <c r="BA29" s="869">
        <v>0.01</v>
      </c>
      <c r="BB29" s="871">
        <v>0.03</v>
      </c>
      <c r="BC29" s="871">
        <v>0.04</v>
      </c>
      <c r="BD29" s="879">
        <v>0.06</v>
      </c>
      <c r="BE29" s="472"/>
      <c r="BF29" s="833">
        <v>0.92</v>
      </c>
      <c r="BG29" s="452"/>
      <c r="BI29" s="475"/>
      <c r="BJ29" s="459">
        <v>11</v>
      </c>
      <c r="BK29" s="459">
        <v>12</v>
      </c>
      <c r="BL29" s="866"/>
      <c r="BM29" s="13"/>
      <c r="BN29" s="13"/>
      <c r="BO29" s="13"/>
      <c r="BP29" s="13"/>
      <c r="BQ29" s="13"/>
      <c r="BR29" s="13"/>
      <c r="BS29" s="13"/>
      <c r="BT29" s="13"/>
      <c r="BU29" s="13"/>
      <c r="BV29" s="13"/>
      <c r="BW29" s="13"/>
      <c r="BX29" s="13"/>
      <c r="BY29" s="13"/>
    </row>
    <row r="30" spans="1:77" s="25" customFormat="1" ht="13.5" customHeight="1">
      <c r="A30" s="874"/>
      <c r="B30" s="836"/>
      <c r="C30" s="832"/>
      <c r="D30" s="24" t="s">
        <v>12</v>
      </c>
      <c r="E30" s="20"/>
      <c r="F30" s="109">
        <v>200820</v>
      </c>
      <c r="G30" s="110"/>
      <c r="H30" s="109">
        <v>193400</v>
      </c>
      <c r="I30" s="110"/>
      <c r="J30" s="476" t="s">
        <v>3126</v>
      </c>
      <c r="K30" s="101">
        <v>1900</v>
      </c>
      <c r="L30" s="111"/>
      <c r="M30" s="112" t="s">
        <v>3025</v>
      </c>
      <c r="N30" s="101">
        <v>1820</v>
      </c>
      <c r="O30" s="111"/>
      <c r="P30" s="112" t="s">
        <v>3025</v>
      </c>
      <c r="Q30" s="23"/>
      <c r="R30" s="106"/>
      <c r="S30" s="113"/>
      <c r="T30" s="840"/>
      <c r="U30" s="475"/>
      <c r="V30" s="27"/>
      <c r="W30" s="849"/>
      <c r="X30" s="118"/>
      <c r="Y30" s="119"/>
      <c r="Z30" s="876"/>
      <c r="AA30" s="27"/>
      <c r="AB30" s="849"/>
      <c r="AC30" s="864"/>
      <c r="AD30" s="114"/>
      <c r="AE30" s="849"/>
      <c r="AF30" s="855"/>
      <c r="AG30" s="848"/>
      <c r="AH30" s="844"/>
      <c r="AI30" s="847"/>
      <c r="AJ30" s="848"/>
      <c r="AK30" s="466" t="s">
        <v>3043</v>
      </c>
      <c r="AL30" s="115">
        <v>2700</v>
      </c>
      <c r="AM30" s="116">
        <v>3000</v>
      </c>
      <c r="AN30" s="849"/>
      <c r="AO30" s="852"/>
      <c r="AP30" s="849"/>
      <c r="AQ30" s="855"/>
      <c r="AR30" s="21"/>
      <c r="AS30" s="12"/>
      <c r="AT30" s="841"/>
      <c r="AU30" s="454"/>
      <c r="AV30" s="841"/>
      <c r="AW30" s="852"/>
      <c r="AX30" s="849"/>
      <c r="AY30" s="855"/>
      <c r="AZ30" s="881"/>
      <c r="BA30" s="870"/>
      <c r="BB30" s="872"/>
      <c r="BC30" s="872"/>
      <c r="BD30" s="880"/>
      <c r="BE30" s="472"/>
      <c r="BF30" s="833"/>
      <c r="BG30" s="452"/>
      <c r="BI30" s="475"/>
      <c r="BJ30" s="459">
        <v>11</v>
      </c>
      <c r="BK30" s="459">
        <v>12</v>
      </c>
      <c r="BL30" s="866"/>
      <c r="BM30" s="13"/>
      <c r="BN30" s="13"/>
      <c r="BO30" s="13"/>
      <c r="BP30" s="13"/>
      <c r="BQ30" s="13"/>
      <c r="BR30" s="13"/>
      <c r="BS30" s="13"/>
      <c r="BT30" s="13"/>
      <c r="BU30" s="13"/>
      <c r="BV30" s="13"/>
      <c r="BW30" s="13"/>
      <c r="BX30" s="13"/>
      <c r="BY30" s="13"/>
    </row>
    <row r="31" spans="1:77" s="25" customFormat="1" ht="13.5" customHeight="1">
      <c r="A31" s="874"/>
      <c r="B31" s="888" t="s">
        <v>24</v>
      </c>
      <c r="C31" s="837" t="s">
        <v>3105</v>
      </c>
      <c r="D31" s="19" t="s">
        <v>4</v>
      </c>
      <c r="E31" s="20"/>
      <c r="F31" s="86">
        <v>49150</v>
      </c>
      <c r="G31" s="87">
        <v>56880</v>
      </c>
      <c r="H31" s="86">
        <v>42660</v>
      </c>
      <c r="I31" s="87">
        <v>50390</v>
      </c>
      <c r="J31" s="476" t="s">
        <v>3126</v>
      </c>
      <c r="K31" s="88">
        <v>470</v>
      </c>
      <c r="L31" s="89">
        <v>540</v>
      </c>
      <c r="M31" s="90" t="s">
        <v>3025</v>
      </c>
      <c r="N31" s="88">
        <v>400</v>
      </c>
      <c r="O31" s="89">
        <v>470</v>
      </c>
      <c r="P31" s="90" t="s">
        <v>3025</v>
      </c>
      <c r="Q31" s="476" t="s">
        <v>3126</v>
      </c>
      <c r="R31" s="91">
        <v>7730</v>
      </c>
      <c r="S31" s="92">
        <v>70</v>
      </c>
      <c r="T31" s="839"/>
      <c r="U31" s="475"/>
      <c r="V31" s="469" t="s">
        <v>3029</v>
      </c>
      <c r="W31" s="849"/>
      <c r="X31" s="472" t="s">
        <v>3029</v>
      </c>
      <c r="Y31" s="477"/>
      <c r="Z31" s="876"/>
      <c r="AA31" s="469"/>
      <c r="AB31" s="849" t="s">
        <v>3126</v>
      </c>
      <c r="AC31" s="861">
        <v>12830</v>
      </c>
      <c r="AD31" s="93"/>
      <c r="AE31" s="849" t="s">
        <v>3126</v>
      </c>
      <c r="AF31" s="853">
        <v>50</v>
      </c>
      <c r="AG31" s="848" t="s">
        <v>3126</v>
      </c>
      <c r="AH31" s="842">
        <v>3300</v>
      </c>
      <c r="AI31" s="845">
        <v>3600</v>
      </c>
      <c r="AJ31" s="848" t="s">
        <v>3126</v>
      </c>
      <c r="AK31" s="464" t="s">
        <v>3040</v>
      </c>
      <c r="AL31" s="94">
        <v>7100</v>
      </c>
      <c r="AM31" s="95">
        <v>7900</v>
      </c>
      <c r="AN31" s="849" t="s">
        <v>3126</v>
      </c>
      <c r="AO31" s="850">
        <v>5800</v>
      </c>
      <c r="AP31" s="849" t="s">
        <v>3126</v>
      </c>
      <c r="AQ31" s="853">
        <v>50</v>
      </c>
      <c r="AR31" s="848" t="s">
        <v>3126</v>
      </c>
      <c r="AS31" s="886">
        <v>4500</v>
      </c>
      <c r="AT31" s="841"/>
      <c r="AU31" s="454"/>
      <c r="AV31" s="841" t="s">
        <v>237</v>
      </c>
      <c r="AW31" s="850">
        <v>6730</v>
      </c>
      <c r="AX31" s="849" t="s">
        <v>3126</v>
      </c>
      <c r="AY31" s="853">
        <v>60</v>
      </c>
      <c r="AZ31" s="881" t="s">
        <v>237</v>
      </c>
      <c r="BA31" s="882" t="s">
        <v>3177</v>
      </c>
      <c r="BB31" s="884" t="s">
        <v>3177</v>
      </c>
      <c r="BC31" s="884" t="s">
        <v>3177</v>
      </c>
      <c r="BD31" s="867" t="s">
        <v>3177</v>
      </c>
      <c r="BE31" s="472"/>
      <c r="BF31" s="829" t="s">
        <v>3164</v>
      </c>
      <c r="BG31" s="452"/>
      <c r="BI31" s="475"/>
      <c r="BJ31" s="459">
        <v>13</v>
      </c>
      <c r="BK31" s="459">
        <v>14</v>
      </c>
      <c r="BL31" s="866">
        <v>7</v>
      </c>
      <c r="BM31" s="13"/>
      <c r="BN31" s="13"/>
      <c r="BO31" s="13"/>
      <c r="BP31" s="13"/>
      <c r="BQ31" s="13"/>
      <c r="BR31" s="13"/>
      <c r="BS31" s="13"/>
      <c r="BT31" s="13"/>
      <c r="BU31" s="13"/>
      <c r="BV31" s="13"/>
      <c r="BW31" s="13"/>
      <c r="BX31" s="13"/>
      <c r="BY31" s="13"/>
    </row>
    <row r="32" spans="1:77" s="25" customFormat="1" ht="13.5" customHeight="1">
      <c r="A32" s="874"/>
      <c r="B32" s="889"/>
      <c r="C32" s="838"/>
      <c r="D32" s="22" t="s">
        <v>3</v>
      </c>
      <c r="E32" s="20"/>
      <c r="F32" s="96">
        <v>56880</v>
      </c>
      <c r="G32" s="97">
        <v>119090</v>
      </c>
      <c r="H32" s="96">
        <v>50390</v>
      </c>
      <c r="I32" s="97">
        <v>112600</v>
      </c>
      <c r="J32" s="476" t="s">
        <v>3126</v>
      </c>
      <c r="K32" s="98">
        <v>540</v>
      </c>
      <c r="L32" s="99">
        <v>1070</v>
      </c>
      <c r="M32" s="100" t="s">
        <v>3025</v>
      </c>
      <c r="N32" s="98">
        <v>470</v>
      </c>
      <c r="O32" s="99">
        <v>1010</v>
      </c>
      <c r="P32" s="100" t="s">
        <v>3025</v>
      </c>
      <c r="Q32" s="476" t="s">
        <v>3126</v>
      </c>
      <c r="R32" s="101">
        <v>7730</v>
      </c>
      <c r="S32" s="102">
        <v>70</v>
      </c>
      <c r="T32" s="839"/>
      <c r="U32" s="475"/>
      <c r="V32" s="469">
        <v>359800</v>
      </c>
      <c r="W32" s="849"/>
      <c r="X32" s="472">
        <v>3590</v>
      </c>
      <c r="Y32" s="21"/>
      <c r="Z32" s="876"/>
      <c r="AA32" s="472"/>
      <c r="AB32" s="849"/>
      <c r="AC32" s="877"/>
      <c r="AD32" s="103">
        <v>11100</v>
      </c>
      <c r="AE32" s="849"/>
      <c r="AF32" s="854"/>
      <c r="AG32" s="848"/>
      <c r="AH32" s="843"/>
      <c r="AI32" s="846"/>
      <c r="AJ32" s="848"/>
      <c r="AK32" s="465" t="s">
        <v>3041</v>
      </c>
      <c r="AL32" s="104">
        <v>3900</v>
      </c>
      <c r="AM32" s="105">
        <v>4300</v>
      </c>
      <c r="AN32" s="849"/>
      <c r="AO32" s="851"/>
      <c r="AP32" s="849"/>
      <c r="AQ32" s="854"/>
      <c r="AR32" s="848"/>
      <c r="AS32" s="887"/>
      <c r="AT32" s="841"/>
      <c r="AU32" s="454"/>
      <c r="AV32" s="841"/>
      <c r="AW32" s="851"/>
      <c r="AX32" s="849"/>
      <c r="AY32" s="854"/>
      <c r="AZ32" s="881"/>
      <c r="BA32" s="883"/>
      <c r="BB32" s="885"/>
      <c r="BC32" s="885"/>
      <c r="BD32" s="868"/>
      <c r="BE32" s="472"/>
      <c r="BF32" s="830"/>
      <c r="BG32" s="452"/>
      <c r="BI32" s="475"/>
      <c r="BJ32" s="459">
        <v>13</v>
      </c>
      <c r="BK32" s="459">
        <v>14</v>
      </c>
      <c r="BL32" s="866"/>
      <c r="BM32" s="13"/>
      <c r="BN32" s="13"/>
      <c r="BO32" s="13"/>
      <c r="BP32" s="13"/>
      <c r="BQ32" s="13"/>
      <c r="BR32" s="13"/>
      <c r="BS32" s="13"/>
      <c r="BT32" s="13"/>
      <c r="BU32" s="13"/>
      <c r="BV32" s="13"/>
      <c r="BW32" s="13"/>
      <c r="BX32" s="13"/>
      <c r="BY32" s="13"/>
    </row>
    <row r="33" spans="1:77" s="25" customFormat="1" ht="13.5" customHeight="1">
      <c r="A33" s="874"/>
      <c r="B33" s="889"/>
      <c r="C33" s="831" t="s">
        <v>3106</v>
      </c>
      <c r="D33" s="22" t="s">
        <v>13</v>
      </c>
      <c r="E33" s="20"/>
      <c r="F33" s="96">
        <v>119090</v>
      </c>
      <c r="G33" s="97">
        <v>196430</v>
      </c>
      <c r="H33" s="96">
        <v>112600</v>
      </c>
      <c r="I33" s="97">
        <v>189940</v>
      </c>
      <c r="J33" s="476" t="s">
        <v>3126</v>
      </c>
      <c r="K33" s="98">
        <v>1070</v>
      </c>
      <c r="L33" s="99">
        <v>1850</v>
      </c>
      <c r="M33" s="100" t="s">
        <v>3025</v>
      </c>
      <c r="N33" s="98">
        <v>1010</v>
      </c>
      <c r="O33" s="99">
        <v>1790</v>
      </c>
      <c r="P33" s="100" t="s">
        <v>3025</v>
      </c>
      <c r="Q33" s="23"/>
      <c r="R33" s="106"/>
      <c r="S33" s="107"/>
      <c r="T33" s="840"/>
      <c r="U33" s="475"/>
      <c r="V33" s="27"/>
      <c r="W33" s="849"/>
      <c r="X33" s="118"/>
      <c r="Y33" s="119"/>
      <c r="Z33" s="876"/>
      <c r="AA33" s="27"/>
      <c r="AB33" s="849" t="s">
        <v>3126</v>
      </c>
      <c r="AC33" s="863">
        <v>11100</v>
      </c>
      <c r="AD33" s="108"/>
      <c r="AE33" s="849"/>
      <c r="AF33" s="854">
        <v>0</v>
      </c>
      <c r="AG33" s="848"/>
      <c r="AH33" s="843"/>
      <c r="AI33" s="846"/>
      <c r="AJ33" s="848"/>
      <c r="AK33" s="465" t="s">
        <v>3042</v>
      </c>
      <c r="AL33" s="104">
        <v>3400</v>
      </c>
      <c r="AM33" s="105">
        <v>3800</v>
      </c>
      <c r="AN33" s="849"/>
      <c r="AO33" s="851"/>
      <c r="AP33" s="849"/>
      <c r="AQ33" s="854"/>
      <c r="AR33" s="21"/>
      <c r="AS33" s="12"/>
      <c r="AT33" s="841"/>
      <c r="AU33" s="455"/>
      <c r="AV33" s="841"/>
      <c r="AW33" s="851"/>
      <c r="AX33" s="849"/>
      <c r="AY33" s="854"/>
      <c r="AZ33" s="881"/>
      <c r="BA33" s="869">
        <v>0.01</v>
      </c>
      <c r="BB33" s="871">
        <v>0.03</v>
      </c>
      <c r="BC33" s="871">
        <v>0.04</v>
      </c>
      <c r="BD33" s="879">
        <v>0.06</v>
      </c>
      <c r="BE33" s="472"/>
      <c r="BF33" s="833">
        <v>0.89</v>
      </c>
      <c r="BG33" s="452"/>
      <c r="BI33" s="475"/>
      <c r="BJ33" s="459">
        <v>13</v>
      </c>
      <c r="BK33" s="459">
        <v>14</v>
      </c>
      <c r="BL33" s="866"/>
      <c r="BM33" s="13"/>
      <c r="BN33" s="13"/>
      <c r="BO33" s="13"/>
      <c r="BP33" s="13"/>
      <c r="BQ33" s="13"/>
      <c r="BR33" s="13"/>
      <c r="BS33" s="13"/>
      <c r="BT33" s="13"/>
      <c r="BU33" s="13"/>
      <c r="BV33" s="13"/>
      <c r="BW33" s="13"/>
      <c r="BX33" s="13"/>
      <c r="BY33" s="13"/>
    </row>
    <row r="34" spans="1:77" s="25" customFormat="1" ht="13.5" customHeight="1">
      <c r="A34" s="874"/>
      <c r="B34" s="889"/>
      <c r="C34" s="832"/>
      <c r="D34" s="24" t="s">
        <v>12</v>
      </c>
      <c r="E34" s="20"/>
      <c r="F34" s="109">
        <v>196430</v>
      </c>
      <c r="G34" s="110"/>
      <c r="H34" s="109">
        <v>189940</v>
      </c>
      <c r="I34" s="110"/>
      <c r="J34" s="476" t="s">
        <v>3126</v>
      </c>
      <c r="K34" s="101">
        <v>1850</v>
      </c>
      <c r="L34" s="111"/>
      <c r="M34" s="112" t="s">
        <v>3025</v>
      </c>
      <c r="N34" s="101">
        <v>1790</v>
      </c>
      <c r="O34" s="111"/>
      <c r="P34" s="112" t="s">
        <v>3025</v>
      </c>
      <c r="Q34" s="23"/>
      <c r="R34" s="106"/>
      <c r="S34" s="113"/>
      <c r="T34" s="840"/>
      <c r="U34" s="475"/>
      <c r="V34" s="469" t="s">
        <v>3030</v>
      </c>
      <c r="W34" s="849"/>
      <c r="X34" s="472" t="s">
        <v>3030</v>
      </c>
      <c r="Y34" s="477"/>
      <c r="Z34" s="876"/>
      <c r="AA34" s="469"/>
      <c r="AB34" s="849"/>
      <c r="AC34" s="864"/>
      <c r="AD34" s="114"/>
      <c r="AE34" s="849"/>
      <c r="AF34" s="855"/>
      <c r="AG34" s="848"/>
      <c r="AH34" s="844"/>
      <c r="AI34" s="847"/>
      <c r="AJ34" s="848"/>
      <c r="AK34" s="466" t="s">
        <v>3043</v>
      </c>
      <c r="AL34" s="115">
        <v>3000</v>
      </c>
      <c r="AM34" s="116">
        <v>3400</v>
      </c>
      <c r="AN34" s="849"/>
      <c r="AO34" s="852"/>
      <c r="AP34" s="849"/>
      <c r="AQ34" s="855"/>
      <c r="AR34" s="21"/>
      <c r="AS34" s="12"/>
      <c r="AT34" s="841"/>
      <c r="AU34" s="455"/>
      <c r="AV34" s="841"/>
      <c r="AW34" s="852"/>
      <c r="AX34" s="849"/>
      <c r="AY34" s="855"/>
      <c r="AZ34" s="881"/>
      <c r="BA34" s="870"/>
      <c r="BB34" s="872"/>
      <c r="BC34" s="872"/>
      <c r="BD34" s="880"/>
      <c r="BE34" s="472"/>
      <c r="BF34" s="833"/>
      <c r="BG34" s="452"/>
      <c r="BI34" s="475"/>
      <c r="BJ34" s="459">
        <v>13</v>
      </c>
      <c r="BK34" s="459">
        <v>14</v>
      </c>
      <c r="BL34" s="866"/>
      <c r="BM34" s="13"/>
      <c r="BN34" s="13"/>
      <c r="BO34" s="13"/>
      <c r="BP34" s="13"/>
      <c r="BQ34" s="13"/>
      <c r="BR34" s="13"/>
      <c r="BS34" s="13"/>
      <c r="BT34" s="13"/>
      <c r="BU34" s="13"/>
      <c r="BV34" s="13"/>
      <c r="BW34" s="13"/>
      <c r="BX34" s="13"/>
      <c r="BY34" s="13"/>
    </row>
    <row r="35" spans="1:77" s="25" customFormat="1" ht="13.5" customHeight="1">
      <c r="A35" s="874"/>
      <c r="B35" s="888" t="s">
        <v>23</v>
      </c>
      <c r="C35" s="837" t="s">
        <v>3105</v>
      </c>
      <c r="D35" s="19" t="s">
        <v>4</v>
      </c>
      <c r="E35" s="20"/>
      <c r="F35" s="86">
        <v>45690</v>
      </c>
      <c r="G35" s="87">
        <v>53420</v>
      </c>
      <c r="H35" s="86">
        <v>39920</v>
      </c>
      <c r="I35" s="87">
        <v>47650</v>
      </c>
      <c r="J35" s="476" t="s">
        <v>3126</v>
      </c>
      <c r="K35" s="88">
        <v>430</v>
      </c>
      <c r="L35" s="89">
        <v>500</v>
      </c>
      <c r="M35" s="90" t="s">
        <v>3025</v>
      </c>
      <c r="N35" s="88">
        <v>380</v>
      </c>
      <c r="O35" s="89">
        <v>450</v>
      </c>
      <c r="P35" s="90" t="s">
        <v>3025</v>
      </c>
      <c r="Q35" s="476" t="s">
        <v>3126</v>
      </c>
      <c r="R35" s="91">
        <v>7730</v>
      </c>
      <c r="S35" s="92">
        <v>70</v>
      </c>
      <c r="T35" s="839"/>
      <c r="U35" s="475"/>
      <c r="V35" s="469">
        <v>397800</v>
      </c>
      <c r="W35" s="849"/>
      <c r="X35" s="472">
        <v>3970</v>
      </c>
      <c r="Y35" s="21"/>
      <c r="Z35" s="876"/>
      <c r="AA35" s="472"/>
      <c r="AB35" s="849" t="s">
        <v>3126</v>
      </c>
      <c r="AC35" s="861">
        <v>12170</v>
      </c>
      <c r="AD35" s="93"/>
      <c r="AE35" s="849" t="s">
        <v>3126</v>
      </c>
      <c r="AF35" s="853">
        <v>50</v>
      </c>
      <c r="AG35" s="848" t="s">
        <v>3126</v>
      </c>
      <c r="AH35" s="842">
        <v>2900</v>
      </c>
      <c r="AI35" s="845">
        <v>3200</v>
      </c>
      <c r="AJ35" s="848" t="s">
        <v>3126</v>
      </c>
      <c r="AK35" s="464" t="s">
        <v>3040</v>
      </c>
      <c r="AL35" s="94">
        <v>6300</v>
      </c>
      <c r="AM35" s="95">
        <v>7100</v>
      </c>
      <c r="AN35" s="849" t="s">
        <v>3126</v>
      </c>
      <c r="AO35" s="850">
        <v>5150</v>
      </c>
      <c r="AP35" s="849" t="s">
        <v>3126</v>
      </c>
      <c r="AQ35" s="853">
        <v>50</v>
      </c>
      <c r="AR35" s="848" t="s">
        <v>3126</v>
      </c>
      <c r="AS35" s="886">
        <v>4500</v>
      </c>
      <c r="AT35" s="841"/>
      <c r="AU35" s="455"/>
      <c r="AV35" s="841" t="s">
        <v>237</v>
      </c>
      <c r="AW35" s="850">
        <v>5990</v>
      </c>
      <c r="AX35" s="849" t="s">
        <v>3126</v>
      </c>
      <c r="AY35" s="853">
        <v>50</v>
      </c>
      <c r="AZ35" s="881" t="s">
        <v>237</v>
      </c>
      <c r="BA35" s="882" t="s">
        <v>3177</v>
      </c>
      <c r="BB35" s="884" t="s">
        <v>3177</v>
      </c>
      <c r="BC35" s="884" t="s">
        <v>3177</v>
      </c>
      <c r="BD35" s="867" t="s">
        <v>3177</v>
      </c>
      <c r="BE35" s="472"/>
      <c r="BF35" s="829" t="s">
        <v>3164</v>
      </c>
      <c r="BG35" s="452"/>
      <c r="BI35" s="475"/>
      <c r="BJ35" s="459">
        <v>15</v>
      </c>
      <c r="BK35" s="459">
        <v>16</v>
      </c>
      <c r="BL35" s="866">
        <v>8</v>
      </c>
      <c r="BM35" s="13"/>
      <c r="BN35" s="13"/>
      <c r="BO35" s="13"/>
      <c r="BP35" s="13"/>
      <c r="BQ35" s="13"/>
      <c r="BR35" s="13"/>
      <c r="BS35" s="13"/>
      <c r="BT35" s="13"/>
      <c r="BU35" s="13"/>
      <c r="BV35" s="13"/>
      <c r="BW35" s="13"/>
      <c r="BX35" s="13"/>
      <c r="BY35" s="13"/>
    </row>
    <row r="36" spans="1:77" s="25" customFormat="1" ht="13.5" customHeight="1">
      <c r="A36" s="874"/>
      <c r="B36" s="889"/>
      <c r="C36" s="838"/>
      <c r="D36" s="22" t="s">
        <v>3</v>
      </c>
      <c r="E36" s="20"/>
      <c r="F36" s="96">
        <v>53420</v>
      </c>
      <c r="G36" s="97">
        <v>115630</v>
      </c>
      <c r="H36" s="96">
        <v>47650</v>
      </c>
      <c r="I36" s="97">
        <v>109860</v>
      </c>
      <c r="J36" s="476" t="s">
        <v>3126</v>
      </c>
      <c r="K36" s="98">
        <v>500</v>
      </c>
      <c r="L36" s="99">
        <v>1040</v>
      </c>
      <c r="M36" s="100" t="s">
        <v>3025</v>
      </c>
      <c r="N36" s="98">
        <v>450</v>
      </c>
      <c r="O36" s="99">
        <v>980</v>
      </c>
      <c r="P36" s="100" t="s">
        <v>3025</v>
      </c>
      <c r="Q36" s="476" t="s">
        <v>3126</v>
      </c>
      <c r="R36" s="101">
        <v>7730</v>
      </c>
      <c r="S36" s="102">
        <v>70</v>
      </c>
      <c r="T36" s="839"/>
      <c r="U36" s="475"/>
      <c r="V36" s="27"/>
      <c r="W36" s="849"/>
      <c r="X36" s="118"/>
      <c r="Y36" s="119"/>
      <c r="Z36" s="876"/>
      <c r="AA36" s="27"/>
      <c r="AB36" s="849"/>
      <c r="AC36" s="877"/>
      <c r="AD36" s="103">
        <v>10440</v>
      </c>
      <c r="AE36" s="849"/>
      <c r="AF36" s="854"/>
      <c r="AG36" s="848"/>
      <c r="AH36" s="843"/>
      <c r="AI36" s="846"/>
      <c r="AJ36" s="848"/>
      <c r="AK36" s="465" t="s">
        <v>3041</v>
      </c>
      <c r="AL36" s="104">
        <v>3500</v>
      </c>
      <c r="AM36" s="105">
        <v>3900</v>
      </c>
      <c r="AN36" s="849"/>
      <c r="AO36" s="851"/>
      <c r="AP36" s="849"/>
      <c r="AQ36" s="854"/>
      <c r="AR36" s="848"/>
      <c r="AS36" s="887"/>
      <c r="AT36" s="841"/>
      <c r="AU36" s="455"/>
      <c r="AV36" s="841"/>
      <c r="AW36" s="851"/>
      <c r="AX36" s="849"/>
      <c r="AY36" s="854"/>
      <c r="AZ36" s="881"/>
      <c r="BA36" s="883"/>
      <c r="BB36" s="885"/>
      <c r="BC36" s="885"/>
      <c r="BD36" s="868"/>
      <c r="BE36" s="472"/>
      <c r="BF36" s="830"/>
      <c r="BG36" s="452"/>
      <c r="BI36" s="475"/>
      <c r="BJ36" s="459">
        <v>15</v>
      </c>
      <c r="BK36" s="459">
        <v>16</v>
      </c>
      <c r="BL36" s="866"/>
      <c r="BM36" s="13"/>
      <c r="BN36" s="13"/>
      <c r="BO36" s="13"/>
      <c r="BP36" s="13"/>
      <c r="BQ36" s="13"/>
      <c r="BR36" s="13"/>
      <c r="BS36" s="13"/>
      <c r="BT36" s="13"/>
      <c r="BU36" s="13"/>
      <c r="BV36" s="13"/>
      <c r="BW36" s="13"/>
      <c r="BX36" s="13"/>
      <c r="BY36" s="13"/>
    </row>
    <row r="37" spans="1:77" s="25" customFormat="1" ht="13.5" customHeight="1">
      <c r="A37" s="874"/>
      <c r="B37" s="889"/>
      <c r="C37" s="831" t="s">
        <v>3106</v>
      </c>
      <c r="D37" s="22" t="s">
        <v>13</v>
      </c>
      <c r="E37" s="20"/>
      <c r="F37" s="96">
        <v>115630</v>
      </c>
      <c r="G37" s="97">
        <v>192970</v>
      </c>
      <c r="H37" s="96">
        <v>109860</v>
      </c>
      <c r="I37" s="97">
        <v>187200</v>
      </c>
      <c r="J37" s="476" t="s">
        <v>3126</v>
      </c>
      <c r="K37" s="98">
        <v>1040</v>
      </c>
      <c r="L37" s="99">
        <v>1820</v>
      </c>
      <c r="M37" s="100" t="s">
        <v>3025</v>
      </c>
      <c r="N37" s="98">
        <v>980</v>
      </c>
      <c r="O37" s="99">
        <v>1760</v>
      </c>
      <c r="P37" s="100" t="s">
        <v>3025</v>
      </c>
      <c r="Q37" s="23"/>
      <c r="R37" s="106"/>
      <c r="S37" s="107"/>
      <c r="T37" s="840"/>
      <c r="U37" s="475"/>
      <c r="V37" s="469" t="s">
        <v>3031</v>
      </c>
      <c r="W37" s="849"/>
      <c r="X37" s="472" t="s">
        <v>3031</v>
      </c>
      <c r="Y37" s="477"/>
      <c r="Z37" s="876"/>
      <c r="AA37" s="469"/>
      <c r="AB37" s="849" t="s">
        <v>3126</v>
      </c>
      <c r="AC37" s="863">
        <v>10440</v>
      </c>
      <c r="AD37" s="108"/>
      <c r="AE37" s="849"/>
      <c r="AF37" s="854">
        <v>0</v>
      </c>
      <c r="AG37" s="848"/>
      <c r="AH37" s="843"/>
      <c r="AI37" s="846"/>
      <c r="AJ37" s="848"/>
      <c r="AK37" s="465" t="s">
        <v>3042</v>
      </c>
      <c r="AL37" s="104">
        <v>3000</v>
      </c>
      <c r="AM37" s="105">
        <v>3400</v>
      </c>
      <c r="AN37" s="849"/>
      <c r="AO37" s="851"/>
      <c r="AP37" s="849"/>
      <c r="AQ37" s="854"/>
      <c r="AR37" s="21"/>
      <c r="AS37" s="12"/>
      <c r="AT37" s="841"/>
      <c r="AU37" s="456"/>
      <c r="AV37" s="841"/>
      <c r="AW37" s="851"/>
      <c r="AX37" s="849"/>
      <c r="AY37" s="854"/>
      <c r="AZ37" s="881"/>
      <c r="BA37" s="869">
        <v>0.01</v>
      </c>
      <c r="BB37" s="871">
        <v>0.03</v>
      </c>
      <c r="BC37" s="871">
        <v>0.04</v>
      </c>
      <c r="BD37" s="879">
        <v>0.06</v>
      </c>
      <c r="BE37" s="472"/>
      <c r="BF37" s="833">
        <v>0.9</v>
      </c>
      <c r="BG37" s="452"/>
      <c r="BI37" s="475"/>
      <c r="BJ37" s="459">
        <v>15</v>
      </c>
      <c r="BK37" s="459">
        <v>16</v>
      </c>
      <c r="BL37" s="866"/>
      <c r="BM37" s="13"/>
      <c r="BN37" s="13"/>
      <c r="BO37" s="13"/>
      <c r="BP37" s="13"/>
      <c r="BQ37" s="13"/>
      <c r="BR37" s="13"/>
      <c r="BS37" s="13"/>
      <c r="BT37" s="13"/>
      <c r="BU37" s="13"/>
      <c r="BV37" s="13"/>
      <c r="BW37" s="13"/>
      <c r="BX37" s="13"/>
      <c r="BY37" s="13"/>
    </row>
    <row r="38" spans="1:77" s="25" customFormat="1" ht="13.5" customHeight="1">
      <c r="A38" s="874"/>
      <c r="B38" s="889"/>
      <c r="C38" s="832"/>
      <c r="D38" s="24" t="s">
        <v>12</v>
      </c>
      <c r="E38" s="20"/>
      <c r="F38" s="109">
        <v>192970</v>
      </c>
      <c r="G38" s="110"/>
      <c r="H38" s="109">
        <v>187200</v>
      </c>
      <c r="I38" s="110"/>
      <c r="J38" s="476" t="s">
        <v>3126</v>
      </c>
      <c r="K38" s="101">
        <v>1820</v>
      </c>
      <c r="L38" s="111"/>
      <c r="M38" s="112" t="s">
        <v>3025</v>
      </c>
      <c r="N38" s="101">
        <v>1760</v>
      </c>
      <c r="O38" s="111"/>
      <c r="P38" s="112" t="s">
        <v>3025</v>
      </c>
      <c r="Q38" s="23"/>
      <c r="R38" s="106"/>
      <c r="S38" s="113"/>
      <c r="T38" s="840"/>
      <c r="U38" s="475"/>
      <c r="V38" s="469">
        <v>435700</v>
      </c>
      <c r="W38" s="849"/>
      <c r="X38" s="472">
        <v>4350</v>
      </c>
      <c r="Y38" s="21"/>
      <c r="Z38" s="876"/>
      <c r="AA38" s="472"/>
      <c r="AB38" s="849"/>
      <c r="AC38" s="864"/>
      <c r="AD38" s="114"/>
      <c r="AE38" s="849"/>
      <c r="AF38" s="855"/>
      <c r="AG38" s="848"/>
      <c r="AH38" s="844"/>
      <c r="AI38" s="847"/>
      <c r="AJ38" s="848"/>
      <c r="AK38" s="466" t="s">
        <v>3043</v>
      </c>
      <c r="AL38" s="115">
        <v>2700</v>
      </c>
      <c r="AM38" s="116">
        <v>3000</v>
      </c>
      <c r="AN38" s="849"/>
      <c r="AO38" s="852"/>
      <c r="AP38" s="849"/>
      <c r="AQ38" s="855"/>
      <c r="AR38" s="21"/>
      <c r="AS38" s="12"/>
      <c r="AT38" s="841"/>
      <c r="AU38" s="456"/>
      <c r="AV38" s="841"/>
      <c r="AW38" s="852"/>
      <c r="AX38" s="849"/>
      <c r="AY38" s="855"/>
      <c r="AZ38" s="881"/>
      <c r="BA38" s="870"/>
      <c r="BB38" s="872"/>
      <c r="BC38" s="872"/>
      <c r="BD38" s="880"/>
      <c r="BE38" s="472"/>
      <c r="BF38" s="833"/>
      <c r="BG38" s="452"/>
      <c r="BI38" s="475"/>
      <c r="BJ38" s="459">
        <v>15</v>
      </c>
      <c r="BK38" s="459">
        <v>16</v>
      </c>
      <c r="BL38" s="866"/>
      <c r="BM38" s="13"/>
      <c r="BN38" s="13"/>
      <c r="BO38" s="13"/>
      <c r="BP38" s="13"/>
      <c r="BQ38" s="13"/>
      <c r="BR38" s="13"/>
      <c r="BS38" s="13"/>
      <c r="BT38" s="13"/>
      <c r="BU38" s="13"/>
      <c r="BV38" s="13"/>
      <c r="BW38" s="13"/>
      <c r="BX38" s="13"/>
      <c r="BY38" s="13"/>
    </row>
    <row r="39" spans="1:77" s="25" customFormat="1" ht="13.5" customHeight="1">
      <c r="A39" s="874"/>
      <c r="B39" s="888" t="s">
        <v>22</v>
      </c>
      <c r="C39" s="837" t="s">
        <v>3105</v>
      </c>
      <c r="D39" s="19" t="s">
        <v>4</v>
      </c>
      <c r="E39" s="20"/>
      <c r="F39" s="86">
        <v>39460</v>
      </c>
      <c r="G39" s="87">
        <v>47190</v>
      </c>
      <c r="H39" s="86">
        <v>34260</v>
      </c>
      <c r="I39" s="87">
        <v>41990</v>
      </c>
      <c r="J39" s="476" t="s">
        <v>3126</v>
      </c>
      <c r="K39" s="88">
        <v>370</v>
      </c>
      <c r="L39" s="89">
        <v>440</v>
      </c>
      <c r="M39" s="90" t="s">
        <v>3025</v>
      </c>
      <c r="N39" s="88">
        <v>320</v>
      </c>
      <c r="O39" s="89">
        <v>390</v>
      </c>
      <c r="P39" s="90" t="s">
        <v>3025</v>
      </c>
      <c r="Q39" s="476" t="s">
        <v>3126</v>
      </c>
      <c r="R39" s="91">
        <v>7730</v>
      </c>
      <c r="S39" s="92">
        <v>70</v>
      </c>
      <c r="T39" s="839"/>
      <c r="U39" s="475"/>
      <c r="V39" s="27"/>
      <c r="W39" s="849"/>
      <c r="X39" s="118"/>
      <c r="Y39" s="119"/>
      <c r="Z39" s="876"/>
      <c r="AA39" s="27"/>
      <c r="AB39" s="839"/>
      <c r="AC39" s="106"/>
      <c r="AD39" s="106"/>
      <c r="AE39" s="840"/>
      <c r="AF39" s="120"/>
      <c r="AG39" s="841" t="s">
        <v>3126</v>
      </c>
      <c r="AH39" s="842">
        <v>2600</v>
      </c>
      <c r="AI39" s="845">
        <v>2900</v>
      </c>
      <c r="AJ39" s="848" t="s">
        <v>3126</v>
      </c>
      <c r="AK39" s="464" t="s">
        <v>3040</v>
      </c>
      <c r="AL39" s="94">
        <v>5500</v>
      </c>
      <c r="AM39" s="95">
        <v>6200</v>
      </c>
      <c r="AN39" s="849" t="s">
        <v>3126</v>
      </c>
      <c r="AO39" s="850">
        <v>4640</v>
      </c>
      <c r="AP39" s="849" t="s">
        <v>3126</v>
      </c>
      <c r="AQ39" s="853">
        <v>40</v>
      </c>
      <c r="AR39" s="848" t="s">
        <v>3126</v>
      </c>
      <c r="AS39" s="886">
        <v>4500</v>
      </c>
      <c r="AT39" s="841"/>
      <c r="AU39" s="860" t="s">
        <v>3235</v>
      </c>
      <c r="AV39" s="841" t="s">
        <v>237</v>
      </c>
      <c r="AW39" s="850">
        <v>5390</v>
      </c>
      <c r="AX39" s="849" t="s">
        <v>3126</v>
      </c>
      <c r="AY39" s="853">
        <v>50</v>
      </c>
      <c r="AZ39" s="881" t="s">
        <v>237</v>
      </c>
      <c r="BA39" s="882" t="s">
        <v>3177</v>
      </c>
      <c r="BB39" s="884" t="s">
        <v>3177</v>
      </c>
      <c r="BC39" s="884" t="s">
        <v>3177</v>
      </c>
      <c r="BD39" s="867" t="s">
        <v>3177</v>
      </c>
      <c r="BE39" s="472"/>
      <c r="BF39" s="829" t="s">
        <v>3164</v>
      </c>
      <c r="BG39" s="452"/>
      <c r="BI39" s="475"/>
      <c r="BJ39" s="459">
        <v>17</v>
      </c>
      <c r="BK39" s="459">
        <v>18</v>
      </c>
      <c r="BL39" s="866">
        <v>9</v>
      </c>
      <c r="BM39" s="13"/>
      <c r="BN39" s="13"/>
      <c r="BO39" s="13"/>
      <c r="BP39" s="13"/>
      <c r="BQ39" s="13"/>
      <c r="BR39" s="13"/>
      <c r="BS39" s="13"/>
      <c r="BT39" s="13"/>
      <c r="BU39" s="13"/>
      <c r="BV39" s="13"/>
      <c r="BW39" s="13"/>
      <c r="BX39" s="13"/>
      <c r="BY39" s="13"/>
    </row>
    <row r="40" spans="1:77" s="25" customFormat="1" ht="13.5" customHeight="1">
      <c r="A40" s="874"/>
      <c r="B40" s="889"/>
      <c r="C40" s="838"/>
      <c r="D40" s="22" t="s">
        <v>3</v>
      </c>
      <c r="E40" s="20"/>
      <c r="F40" s="96">
        <v>47190</v>
      </c>
      <c r="G40" s="97">
        <v>109400</v>
      </c>
      <c r="H40" s="96">
        <v>41990</v>
      </c>
      <c r="I40" s="97">
        <v>104200</v>
      </c>
      <c r="J40" s="476" t="s">
        <v>3126</v>
      </c>
      <c r="K40" s="98">
        <v>440</v>
      </c>
      <c r="L40" s="99">
        <v>970</v>
      </c>
      <c r="M40" s="100" t="s">
        <v>3025</v>
      </c>
      <c r="N40" s="98">
        <v>390</v>
      </c>
      <c r="O40" s="99">
        <v>920</v>
      </c>
      <c r="P40" s="100" t="s">
        <v>3025</v>
      </c>
      <c r="Q40" s="476" t="s">
        <v>3126</v>
      </c>
      <c r="R40" s="101">
        <v>7730</v>
      </c>
      <c r="S40" s="102">
        <v>70</v>
      </c>
      <c r="T40" s="839"/>
      <c r="U40" s="475"/>
      <c r="V40" s="469" t="s">
        <v>3032</v>
      </c>
      <c r="W40" s="849"/>
      <c r="X40" s="472" t="s">
        <v>3032</v>
      </c>
      <c r="Y40" s="477"/>
      <c r="Z40" s="876"/>
      <c r="AA40" s="469" t="s">
        <v>3108</v>
      </c>
      <c r="AB40" s="839"/>
      <c r="AC40" s="106"/>
      <c r="AD40" s="106"/>
      <c r="AE40" s="840"/>
      <c r="AF40" s="121"/>
      <c r="AG40" s="841"/>
      <c r="AH40" s="843"/>
      <c r="AI40" s="846"/>
      <c r="AJ40" s="848"/>
      <c r="AK40" s="465" t="s">
        <v>3041</v>
      </c>
      <c r="AL40" s="104">
        <v>3000</v>
      </c>
      <c r="AM40" s="105">
        <v>3400</v>
      </c>
      <c r="AN40" s="849"/>
      <c r="AO40" s="851"/>
      <c r="AP40" s="849"/>
      <c r="AQ40" s="854"/>
      <c r="AR40" s="848"/>
      <c r="AS40" s="887"/>
      <c r="AT40" s="841"/>
      <c r="AU40" s="860"/>
      <c r="AV40" s="841"/>
      <c r="AW40" s="851"/>
      <c r="AX40" s="849"/>
      <c r="AY40" s="854"/>
      <c r="AZ40" s="881"/>
      <c r="BA40" s="883"/>
      <c r="BB40" s="885"/>
      <c r="BC40" s="885"/>
      <c r="BD40" s="868"/>
      <c r="BE40" s="472"/>
      <c r="BF40" s="830"/>
      <c r="BG40" s="452"/>
      <c r="BI40" s="475"/>
      <c r="BJ40" s="459">
        <v>17</v>
      </c>
      <c r="BK40" s="459">
        <v>18</v>
      </c>
      <c r="BL40" s="866"/>
      <c r="BM40" s="13"/>
      <c r="BN40" s="13"/>
      <c r="BO40" s="13"/>
      <c r="BP40" s="13"/>
      <c r="BQ40" s="13"/>
      <c r="BR40" s="13"/>
      <c r="BS40" s="13"/>
      <c r="BT40" s="13"/>
      <c r="BU40" s="13"/>
      <c r="BV40" s="13"/>
      <c r="BW40" s="13"/>
      <c r="BX40" s="13"/>
      <c r="BY40" s="13"/>
    </row>
    <row r="41" spans="1:77" s="25" customFormat="1" ht="13.5" customHeight="1">
      <c r="A41" s="874"/>
      <c r="B41" s="889"/>
      <c r="C41" s="831" t="s">
        <v>3106</v>
      </c>
      <c r="D41" s="22" t="s">
        <v>13</v>
      </c>
      <c r="E41" s="20"/>
      <c r="F41" s="96">
        <v>109400</v>
      </c>
      <c r="G41" s="97">
        <v>186740</v>
      </c>
      <c r="H41" s="96">
        <v>104200</v>
      </c>
      <c r="I41" s="97">
        <v>181540</v>
      </c>
      <c r="J41" s="476" t="s">
        <v>3126</v>
      </c>
      <c r="K41" s="98">
        <v>970</v>
      </c>
      <c r="L41" s="99">
        <v>1750</v>
      </c>
      <c r="M41" s="100" t="s">
        <v>3025</v>
      </c>
      <c r="N41" s="98">
        <v>920</v>
      </c>
      <c r="O41" s="99">
        <v>1700</v>
      </c>
      <c r="P41" s="100" t="s">
        <v>3025</v>
      </c>
      <c r="Q41" s="23"/>
      <c r="R41" s="106"/>
      <c r="S41" s="107"/>
      <c r="T41" s="840"/>
      <c r="U41" s="475"/>
      <c r="V41" s="469">
        <v>473600</v>
      </c>
      <c r="W41" s="849"/>
      <c r="X41" s="472">
        <v>4730</v>
      </c>
      <c r="Y41" s="21"/>
      <c r="Z41" s="876"/>
      <c r="AA41" s="122" t="s">
        <v>3109</v>
      </c>
      <c r="AB41" s="839"/>
      <c r="AC41" s="106"/>
      <c r="AD41" s="106"/>
      <c r="AE41" s="840"/>
      <c r="AF41" s="121"/>
      <c r="AG41" s="841"/>
      <c r="AH41" s="843"/>
      <c r="AI41" s="846"/>
      <c r="AJ41" s="848"/>
      <c r="AK41" s="465" t="s">
        <v>3042</v>
      </c>
      <c r="AL41" s="104">
        <v>2600</v>
      </c>
      <c r="AM41" s="105">
        <v>2900</v>
      </c>
      <c r="AN41" s="849"/>
      <c r="AO41" s="851"/>
      <c r="AP41" s="849"/>
      <c r="AQ41" s="854"/>
      <c r="AR41" s="21"/>
      <c r="AS41" s="12"/>
      <c r="AT41" s="841"/>
      <c r="AU41" s="858">
        <v>0.1</v>
      </c>
      <c r="AV41" s="841"/>
      <c r="AW41" s="851"/>
      <c r="AX41" s="849"/>
      <c r="AY41" s="854"/>
      <c r="AZ41" s="881"/>
      <c r="BA41" s="869">
        <v>0.01</v>
      </c>
      <c r="BB41" s="871">
        <v>0.03</v>
      </c>
      <c r="BC41" s="871">
        <v>0.04</v>
      </c>
      <c r="BD41" s="879">
        <v>0.06</v>
      </c>
      <c r="BE41" s="472"/>
      <c r="BF41" s="833">
        <v>0.96</v>
      </c>
      <c r="BG41" s="452"/>
      <c r="BI41" s="475"/>
      <c r="BJ41" s="459">
        <v>17</v>
      </c>
      <c r="BK41" s="459">
        <v>18</v>
      </c>
      <c r="BL41" s="866"/>
      <c r="BM41" s="13"/>
      <c r="BN41" s="13"/>
      <c r="BO41" s="13"/>
      <c r="BP41" s="13"/>
      <c r="BQ41" s="13"/>
      <c r="BR41" s="13"/>
      <c r="BS41" s="13"/>
      <c r="BT41" s="13"/>
      <c r="BU41" s="13"/>
      <c r="BV41" s="13"/>
      <c r="BW41" s="13"/>
      <c r="BX41" s="13"/>
      <c r="BY41" s="13"/>
    </row>
    <row r="42" spans="1:77" s="25" customFormat="1" ht="13.5" customHeight="1">
      <c r="A42" s="874"/>
      <c r="B42" s="889"/>
      <c r="C42" s="832"/>
      <c r="D42" s="24" t="s">
        <v>12</v>
      </c>
      <c r="E42" s="20"/>
      <c r="F42" s="109">
        <v>186740</v>
      </c>
      <c r="G42" s="110"/>
      <c r="H42" s="109">
        <v>181540</v>
      </c>
      <c r="I42" s="110"/>
      <c r="J42" s="476" t="s">
        <v>3126</v>
      </c>
      <c r="K42" s="101">
        <v>1750</v>
      </c>
      <c r="L42" s="111"/>
      <c r="M42" s="112" t="s">
        <v>3025</v>
      </c>
      <c r="N42" s="101">
        <v>1700</v>
      </c>
      <c r="O42" s="111"/>
      <c r="P42" s="112" t="s">
        <v>3025</v>
      </c>
      <c r="Q42" s="23"/>
      <c r="R42" s="106"/>
      <c r="S42" s="113"/>
      <c r="T42" s="840"/>
      <c r="U42" s="475"/>
      <c r="V42" s="27"/>
      <c r="W42" s="849"/>
      <c r="X42" s="118"/>
      <c r="Y42" s="119"/>
      <c r="Z42" s="876"/>
      <c r="AA42" s="27"/>
      <c r="AB42" s="839"/>
      <c r="AC42" s="106"/>
      <c r="AD42" s="106"/>
      <c r="AE42" s="840"/>
      <c r="AF42" s="121"/>
      <c r="AG42" s="841"/>
      <c r="AH42" s="844"/>
      <c r="AI42" s="847"/>
      <c r="AJ42" s="848"/>
      <c r="AK42" s="466" t="s">
        <v>3043</v>
      </c>
      <c r="AL42" s="115">
        <v>2400</v>
      </c>
      <c r="AM42" s="116">
        <v>2600</v>
      </c>
      <c r="AN42" s="849"/>
      <c r="AO42" s="852"/>
      <c r="AP42" s="849"/>
      <c r="AQ42" s="855"/>
      <c r="AR42" s="21"/>
      <c r="AS42" s="12"/>
      <c r="AT42" s="841"/>
      <c r="AU42" s="858"/>
      <c r="AV42" s="841"/>
      <c r="AW42" s="852"/>
      <c r="AX42" s="849"/>
      <c r="AY42" s="855"/>
      <c r="AZ42" s="881"/>
      <c r="BA42" s="870"/>
      <c r="BB42" s="872"/>
      <c r="BC42" s="872"/>
      <c r="BD42" s="880"/>
      <c r="BE42" s="472"/>
      <c r="BF42" s="833"/>
      <c r="BG42" s="452"/>
      <c r="BI42" s="475"/>
      <c r="BJ42" s="459">
        <v>17</v>
      </c>
      <c r="BK42" s="459">
        <v>18</v>
      </c>
      <c r="BL42" s="866"/>
      <c r="BM42" s="13"/>
      <c r="BN42" s="13"/>
      <c r="BO42" s="13"/>
      <c r="BP42" s="13"/>
      <c r="BQ42" s="13"/>
      <c r="BR42" s="13"/>
      <c r="BS42" s="13"/>
      <c r="BT42" s="13"/>
      <c r="BU42" s="13"/>
      <c r="BV42" s="13"/>
      <c r="BW42" s="13"/>
      <c r="BX42" s="13"/>
      <c r="BY42" s="13"/>
    </row>
    <row r="43" spans="1:77" s="25" customFormat="1" ht="13.5" customHeight="1">
      <c r="A43" s="874"/>
      <c r="B43" s="888" t="s">
        <v>21</v>
      </c>
      <c r="C43" s="837" t="s">
        <v>3105</v>
      </c>
      <c r="D43" s="19" t="s">
        <v>4</v>
      </c>
      <c r="E43" s="20"/>
      <c r="F43" s="86">
        <v>37550</v>
      </c>
      <c r="G43" s="87">
        <v>45280</v>
      </c>
      <c r="H43" s="86">
        <v>32820</v>
      </c>
      <c r="I43" s="87">
        <v>40550</v>
      </c>
      <c r="J43" s="476" t="s">
        <v>3126</v>
      </c>
      <c r="K43" s="88">
        <v>350</v>
      </c>
      <c r="L43" s="89">
        <v>420</v>
      </c>
      <c r="M43" s="90" t="s">
        <v>3025</v>
      </c>
      <c r="N43" s="88">
        <v>310</v>
      </c>
      <c r="O43" s="89">
        <v>380</v>
      </c>
      <c r="P43" s="90" t="s">
        <v>3025</v>
      </c>
      <c r="Q43" s="476" t="s">
        <v>3126</v>
      </c>
      <c r="R43" s="91">
        <v>7730</v>
      </c>
      <c r="S43" s="92">
        <v>70</v>
      </c>
      <c r="T43" s="839"/>
      <c r="U43" s="475"/>
      <c r="V43" s="469" t="s">
        <v>3033</v>
      </c>
      <c r="W43" s="849"/>
      <c r="X43" s="472" t="s">
        <v>3033</v>
      </c>
      <c r="Y43" s="477"/>
      <c r="Z43" s="876"/>
      <c r="AA43" s="469"/>
      <c r="AB43" s="839"/>
      <c r="AC43" s="106"/>
      <c r="AD43" s="106"/>
      <c r="AE43" s="840"/>
      <c r="AF43" s="121"/>
      <c r="AG43" s="841" t="s">
        <v>3126</v>
      </c>
      <c r="AH43" s="842">
        <v>2900</v>
      </c>
      <c r="AI43" s="845">
        <v>3100</v>
      </c>
      <c r="AJ43" s="848" t="s">
        <v>3126</v>
      </c>
      <c r="AK43" s="464" t="s">
        <v>3040</v>
      </c>
      <c r="AL43" s="94">
        <v>6100</v>
      </c>
      <c r="AM43" s="95">
        <v>6800</v>
      </c>
      <c r="AN43" s="849" t="s">
        <v>3126</v>
      </c>
      <c r="AO43" s="850">
        <v>4210</v>
      </c>
      <c r="AP43" s="849" t="s">
        <v>3126</v>
      </c>
      <c r="AQ43" s="853">
        <v>40</v>
      </c>
      <c r="AR43" s="848" t="s">
        <v>3126</v>
      </c>
      <c r="AS43" s="886">
        <v>4500</v>
      </c>
      <c r="AT43" s="841"/>
      <c r="AU43" s="456"/>
      <c r="AV43" s="841" t="s">
        <v>237</v>
      </c>
      <c r="AW43" s="850">
        <v>4900</v>
      </c>
      <c r="AX43" s="849" t="s">
        <v>3126</v>
      </c>
      <c r="AY43" s="853">
        <v>40</v>
      </c>
      <c r="AZ43" s="881" t="s">
        <v>237</v>
      </c>
      <c r="BA43" s="882" t="s">
        <v>3177</v>
      </c>
      <c r="BB43" s="884" t="s">
        <v>3177</v>
      </c>
      <c r="BC43" s="884" t="s">
        <v>3177</v>
      </c>
      <c r="BD43" s="867" t="s">
        <v>3177</v>
      </c>
      <c r="BE43" s="472"/>
      <c r="BF43" s="829" t="s">
        <v>3164</v>
      </c>
      <c r="BG43" s="452"/>
      <c r="BI43" s="475"/>
      <c r="BJ43" s="459">
        <v>19</v>
      </c>
      <c r="BK43" s="459">
        <v>20</v>
      </c>
      <c r="BL43" s="866">
        <v>10</v>
      </c>
      <c r="BM43" s="13"/>
      <c r="BN43" s="13"/>
      <c r="BO43" s="13"/>
      <c r="BP43" s="13"/>
      <c r="BQ43" s="13"/>
      <c r="BR43" s="13"/>
      <c r="BS43" s="13"/>
      <c r="BT43" s="13"/>
      <c r="BU43" s="13"/>
      <c r="BV43" s="13"/>
      <c r="BW43" s="13"/>
      <c r="BX43" s="13"/>
      <c r="BY43" s="13"/>
    </row>
    <row r="44" spans="1:77" s="25" customFormat="1" ht="13.5" customHeight="1">
      <c r="A44" s="874"/>
      <c r="B44" s="889"/>
      <c r="C44" s="838"/>
      <c r="D44" s="22" t="s">
        <v>3</v>
      </c>
      <c r="E44" s="20"/>
      <c r="F44" s="96">
        <v>45280</v>
      </c>
      <c r="G44" s="97">
        <v>107490</v>
      </c>
      <c r="H44" s="96">
        <v>40550</v>
      </c>
      <c r="I44" s="97">
        <v>102760</v>
      </c>
      <c r="J44" s="476" t="s">
        <v>3126</v>
      </c>
      <c r="K44" s="98">
        <v>420</v>
      </c>
      <c r="L44" s="99">
        <v>960</v>
      </c>
      <c r="M44" s="100" t="s">
        <v>3025</v>
      </c>
      <c r="N44" s="98">
        <v>380</v>
      </c>
      <c r="O44" s="99">
        <v>910</v>
      </c>
      <c r="P44" s="100" t="s">
        <v>3025</v>
      </c>
      <c r="Q44" s="476" t="s">
        <v>3126</v>
      </c>
      <c r="R44" s="101">
        <v>7730</v>
      </c>
      <c r="S44" s="102">
        <v>70</v>
      </c>
      <c r="T44" s="839"/>
      <c r="U44" s="475"/>
      <c r="V44" s="469">
        <v>511500</v>
      </c>
      <c r="W44" s="849"/>
      <c r="X44" s="472">
        <v>5110</v>
      </c>
      <c r="Y44" s="21"/>
      <c r="Z44" s="876"/>
      <c r="AA44" s="472"/>
      <c r="AB44" s="839"/>
      <c r="AC44" s="106"/>
      <c r="AD44" s="106"/>
      <c r="AE44" s="840"/>
      <c r="AF44" s="121"/>
      <c r="AG44" s="841"/>
      <c r="AH44" s="843"/>
      <c r="AI44" s="846"/>
      <c r="AJ44" s="848"/>
      <c r="AK44" s="465" t="s">
        <v>3041</v>
      </c>
      <c r="AL44" s="104">
        <v>3300</v>
      </c>
      <c r="AM44" s="105">
        <v>3700</v>
      </c>
      <c r="AN44" s="849"/>
      <c r="AO44" s="851"/>
      <c r="AP44" s="849"/>
      <c r="AQ44" s="854"/>
      <c r="AR44" s="848"/>
      <c r="AS44" s="887"/>
      <c r="AT44" s="841"/>
      <c r="AU44" s="456"/>
      <c r="AV44" s="841"/>
      <c r="AW44" s="851"/>
      <c r="AX44" s="849"/>
      <c r="AY44" s="854"/>
      <c r="AZ44" s="881"/>
      <c r="BA44" s="883"/>
      <c r="BB44" s="885"/>
      <c r="BC44" s="885"/>
      <c r="BD44" s="868"/>
      <c r="BE44" s="472"/>
      <c r="BF44" s="830"/>
      <c r="BG44" s="452"/>
      <c r="BI44" s="475"/>
      <c r="BJ44" s="459">
        <v>19</v>
      </c>
      <c r="BK44" s="459">
        <v>20</v>
      </c>
      <c r="BL44" s="866"/>
      <c r="BM44" s="13"/>
      <c r="BN44" s="13"/>
      <c r="BO44" s="13"/>
      <c r="BP44" s="13"/>
      <c r="BQ44" s="13"/>
      <c r="BR44" s="13"/>
      <c r="BS44" s="13"/>
      <c r="BT44" s="13"/>
      <c r="BU44" s="13"/>
      <c r="BV44" s="13"/>
      <c r="BW44" s="13"/>
      <c r="BX44" s="13"/>
      <c r="BY44" s="13"/>
    </row>
    <row r="45" spans="1:77" s="25" customFormat="1" ht="13.5" customHeight="1">
      <c r="A45" s="874"/>
      <c r="B45" s="889"/>
      <c r="C45" s="831" t="s">
        <v>3106</v>
      </c>
      <c r="D45" s="22" t="s">
        <v>13</v>
      </c>
      <c r="E45" s="20"/>
      <c r="F45" s="96">
        <v>107490</v>
      </c>
      <c r="G45" s="97">
        <v>184830</v>
      </c>
      <c r="H45" s="96">
        <v>102760</v>
      </c>
      <c r="I45" s="97">
        <v>180100</v>
      </c>
      <c r="J45" s="476" t="s">
        <v>3126</v>
      </c>
      <c r="K45" s="98">
        <v>960</v>
      </c>
      <c r="L45" s="99">
        <v>1740</v>
      </c>
      <c r="M45" s="100" t="s">
        <v>3025</v>
      </c>
      <c r="N45" s="98">
        <v>910</v>
      </c>
      <c r="O45" s="99">
        <v>1690</v>
      </c>
      <c r="P45" s="100" t="s">
        <v>3025</v>
      </c>
      <c r="Q45" s="23"/>
      <c r="R45" s="106"/>
      <c r="S45" s="107"/>
      <c r="T45" s="840"/>
      <c r="U45" s="475"/>
      <c r="V45" s="27"/>
      <c r="W45" s="849"/>
      <c r="X45" s="118"/>
      <c r="Y45" s="119"/>
      <c r="Z45" s="876"/>
      <c r="AA45" s="27"/>
      <c r="AB45" s="839"/>
      <c r="AC45" s="106"/>
      <c r="AD45" s="106"/>
      <c r="AE45" s="840"/>
      <c r="AF45" s="121"/>
      <c r="AG45" s="841"/>
      <c r="AH45" s="843"/>
      <c r="AI45" s="846"/>
      <c r="AJ45" s="848"/>
      <c r="AK45" s="465" t="s">
        <v>3042</v>
      </c>
      <c r="AL45" s="104">
        <v>2900</v>
      </c>
      <c r="AM45" s="105">
        <v>3200</v>
      </c>
      <c r="AN45" s="849"/>
      <c r="AO45" s="851"/>
      <c r="AP45" s="849"/>
      <c r="AQ45" s="854"/>
      <c r="AR45" s="21"/>
      <c r="AS45" s="12"/>
      <c r="AT45" s="841"/>
      <c r="AU45" s="456"/>
      <c r="AV45" s="841"/>
      <c r="AW45" s="851"/>
      <c r="AX45" s="849"/>
      <c r="AY45" s="854"/>
      <c r="AZ45" s="881"/>
      <c r="BA45" s="869">
        <v>0.01</v>
      </c>
      <c r="BB45" s="871">
        <v>0.03</v>
      </c>
      <c r="BC45" s="871">
        <v>0.04</v>
      </c>
      <c r="BD45" s="879">
        <v>0.06</v>
      </c>
      <c r="BE45" s="472"/>
      <c r="BF45" s="833">
        <v>0.95</v>
      </c>
      <c r="BG45" s="452"/>
      <c r="BI45" s="475"/>
      <c r="BJ45" s="459">
        <v>19</v>
      </c>
      <c r="BK45" s="459">
        <v>20</v>
      </c>
      <c r="BL45" s="866"/>
      <c r="BM45" s="13"/>
      <c r="BN45" s="13"/>
      <c r="BO45" s="13"/>
      <c r="BP45" s="13"/>
      <c r="BQ45" s="13"/>
      <c r="BR45" s="13"/>
      <c r="BS45" s="13"/>
      <c r="BT45" s="13"/>
      <c r="BU45" s="13"/>
      <c r="BV45" s="13"/>
      <c r="BW45" s="13"/>
      <c r="BX45" s="13"/>
      <c r="BY45" s="13"/>
    </row>
    <row r="46" spans="1:77" s="25" customFormat="1" ht="13.5" customHeight="1">
      <c r="A46" s="874"/>
      <c r="B46" s="889"/>
      <c r="C46" s="832"/>
      <c r="D46" s="24" t="s">
        <v>12</v>
      </c>
      <c r="E46" s="20"/>
      <c r="F46" s="109">
        <v>184830</v>
      </c>
      <c r="G46" s="110"/>
      <c r="H46" s="109">
        <v>180100</v>
      </c>
      <c r="I46" s="110"/>
      <c r="J46" s="476" t="s">
        <v>3126</v>
      </c>
      <c r="K46" s="101">
        <v>1740</v>
      </c>
      <c r="L46" s="111"/>
      <c r="M46" s="112" t="s">
        <v>3025</v>
      </c>
      <c r="N46" s="101">
        <v>1690</v>
      </c>
      <c r="O46" s="111"/>
      <c r="P46" s="112" t="s">
        <v>3025</v>
      </c>
      <c r="Q46" s="23"/>
      <c r="R46" s="106"/>
      <c r="S46" s="113"/>
      <c r="T46" s="840"/>
      <c r="U46" s="475"/>
      <c r="V46" s="469" t="s">
        <v>3034</v>
      </c>
      <c r="W46" s="849"/>
      <c r="X46" s="472" t="s">
        <v>3034</v>
      </c>
      <c r="Y46" s="477"/>
      <c r="Z46" s="876"/>
      <c r="AA46" s="469"/>
      <c r="AB46" s="839"/>
      <c r="AC46" s="106"/>
      <c r="AD46" s="106"/>
      <c r="AE46" s="840"/>
      <c r="AF46" s="121"/>
      <c r="AG46" s="841"/>
      <c r="AH46" s="844"/>
      <c r="AI46" s="847"/>
      <c r="AJ46" s="848"/>
      <c r="AK46" s="466" t="s">
        <v>3043</v>
      </c>
      <c r="AL46" s="115">
        <v>2600</v>
      </c>
      <c r="AM46" s="116">
        <v>2900</v>
      </c>
      <c r="AN46" s="849"/>
      <c r="AO46" s="852"/>
      <c r="AP46" s="849"/>
      <c r="AQ46" s="855"/>
      <c r="AR46" s="21"/>
      <c r="AS46" s="12"/>
      <c r="AT46" s="841"/>
      <c r="AU46" s="456"/>
      <c r="AV46" s="841"/>
      <c r="AW46" s="852"/>
      <c r="AX46" s="849"/>
      <c r="AY46" s="855"/>
      <c r="AZ46" s="881"/>
      <c r="BA46" s="870"/>
      <c r="BB46" s="872"/>
      <c r="BC46" s="872"/>
      <c r="BD46" s="880"/>
      <c r="BE46" s="472"/>
      <c r="BF46" s="833"/>
      <c r="BG46" s="452"/>
      <c r="BI46" s="475"/>
      <c r="BJ46" s="459">
        <v>19</v>
      </c>
      <c r="BK46" s="459">
        <v>20</v>
      </c>
      <c r="BL46" s="866"/>
      <c r="BM46" s="13"/>
      <c r="BN46" s="13"/>
      <c r="BO46" s="13"/>
      <c r="BP46" s="13"/>
      <c r="BQ46" s="13"/>
      <c r="BR46" s="13"/>
      <c r="BS46" s="13"/>
      <c r="BT46" s="13"/>
      <c r="BU46" s="13"/>
      <c r="BV46" s="13"/>
      <c r="BW46" s="13"/>
      <c r="BX46" s="13"/>
      <c r="BY46" s="13"/>
    </row>
    <row r="47" spans="1:77" s="25" customFormat="1" ht="13.5" customHeight="1">
      <c r="A47" s="874"/>
      <c r="B47" s="892" t="s">
        <v>20</v>
      </c>
      <c r="C47" s="837" t="s">
        <v>3105</v>
      </c>
      <c r="D47" s="19" t="s">
        <v>4</v>
      </c>
      <c r="E47" s="20"/>
      <c r="F47" s="86">
        <v>35920</v>
      </c>
      <c r="G47" s="87">
        <v>43650</v>
      </c>
      <c r="H47" s="86">
        <v>31590</v>
      </c>
      <c r="I47" s="87">
        <v>39320</v>
      </c>
      <c r="J47" s="476" t="s">
        <v>3126</v>
      </c>
      <c r="K47" s="88">
        <v>340</v>
      </c>
      <c r="L47" s="89">
        <v>410</v>
      </c>
      <c r="M47" s="90" t="s">
        <v>3025</v>
      </c>
      <c r="N47" s="88">
        <v>290</v>
      </c>
      <c r="O47" s="89">
        <v>360</v>
      </c>
      <c r="P47" s="90" t="s">
        <v>3025</v>
      </c>
      <c r="Q47" s="476" t="s">
        <v>3126</v>
      </c>
      <c r="R47" s="91">
        <v>7730</v>
      </c>
      <c r="S47" s="92">
        <v>70</v>
      </c>
      <c r="T47" s="839"/>
      <c r="U47" s="475"/>
      <c r="V47" s="469">
        <v>549400</v>
      </c>
      <c r="W47" s="849"/>
      <c r="X47" s="472">
        <v>5490</v>
      </c>
      <c r="Y47" s="21"/>
      <c r="Z47" s="876"/>
      <c r="AA47" s="472"/>
      <c r="AB47" s="839"/>
      <c r="AC47" s="106"/>
      <c r="AD47" s="106"/>
      <c r="AE47" s="840"/>
      <c r="AF47" s="121"/>
      <c r="AG47" s="841" t="s">
        <v>3126</v>
      </c>
      <c r="AH47" s="842">
        <v>2600</v>
      </c>
      <c r="AI47" s="845">
        <v>2900</v>
      </c>
      <c r="AJ47" s="848" t="s">
        <v>3126</v>
      </c>
      <c r="AK47" s="464" t="s">
        <v>3040</v>
      </c>
      <c r="AL47" s="94">
        <v>5500</v>
      </c>
      <c r="AM47" s="95">
        <v>6200</v>
      </c>
      <c r="AN47" s="849" t="s">
        <v>3126</v>
      </c>
      <c r="AO47" s="850">
        <v>3860</v>
      </c>
      <c r="AP47" s="849" t="s">
        <v>3126</v>
      </c>
      <c r="AQ47" s="853">
        <v>30</v>
      </c>
      <c r="AR47" s="848" t="s">
        <v>3126</v>
      </c>
      <c r="AS47" s="886">
        <v>4500</v>
      </c>
      <c r="AT47" s="841"/>
      <c r="AU47" s="456"/>
      <c r="AV47" s="841" t="s">
        <v>237</v>
      </c>
      <c r="AW47" s="850">
        <v>4490</v>
      </c>
      <c r="AX47" s="849" t="s">
        <v>3126</v>
      </c>
      <c r="AY47" s="853">
        <v>40</v>
      </c>
      <c r="AZ47" s="881" t="s">
        <v>237</v>
      </c>
      <c r="BA47" s="882" t="s">
        <v>3177</v>
      </c>
      <c r="BB47" s="884" t="s">
        <v>3177</v>
      </c>
      <c r="BC47" s="884" t="s">
        <v>3177</v>
      </c>
      <c r="BD47" s="867" t="s">
        <v>3177</v>
      </c>
      <c r="BE47" s="472"/>
      <c r="BF47" s="829" t="s">
        <v>3164</v>
      </c>
      <c r="BG47" s="452"/>
      <c r="BI47" s="475"/>
      <c r="BJ47" s="459">
        <v>21</v>
      </c>
      <c r="BK47" s="459">
        <v>22</v>
      </c>
      <c r="BL47" s="866">
        <v>11</v>
      </c>
      <c r="BM47" s="13"/>
      <c r="BN47" s="13"/>
      <c r="BO47" s="13"/>
      <c r="BP47" s="13"/>
      <c r="BQ47" s="13"/>
      <c r="BR47" s="13"/>
      <c r="BS47" s="13"/>
      <c r="BT47" s="13"/>
      <c r="BU47" s="13"/>
      <c r="BV47" s="13"/>
      <c r="BW47" s="13"/>
      <c r="BX47" s="13"/>
      <c r="BY47" s="13"/>
    </row>
    <row r="48" spans="1:77" s="25" customFormat="1" ht="13.5" customHeight="1">
      <c r="A48" s="874"/>
      <c r="B48" s="893"/>
      <c r="C48" s="838"/>
      <c r="D48" s="22" t="s">
        <v>3</v>
      </c>
      <c r="E48" s="20"/>
      <c r="F48" s="96">
        <v>43650</v>
      </c>
      <c r="G48" s="97">
        <v>105860</v>
      </c>
      <c r="H48" s="96">
        <v>39320</v>
      </c>
      <c r="I48" s="97">
        <v>101530</v>
      </c>
      <c r="J48" s="476" t="s">
        <v>3126</v>
      </c>
      <c r="K48" s="98">
        <v>410</v>
      </c>
      <c r="L48" s="99">
        <v>940</v>
      </c>
      <c r="M48" s="100" t="s">
        <v>3025</v>
      </c>
      <c r="N48" s="98">
        <v>360</v>
      </c>
      <c r="O48" s="99">
        <v>900</v>
      </c>
      <c r="P48" s="100" t="s">
        <v>3025</v>
      </c>
      <c r="Q48" s="476" t="s">
        <v>3126</v>
      </c>
      <c r="R48" s="101">
        <v>7730</v>
      </c>
      <c r="S48" s="102">
        <v>70</v>
      </c>
      <c r="T48" s="839"/>
      <c r="U48" s="475"/>
      <c r="V48" s="27"/>
      <c r="W48" s="849"/>
      <c r="X48" s="118"/>
      <c r="Y48" s="119"/>
      <c r="Z48" s="876"/>
      <c r="AA48" s="27"/>
      <c r="AB48" s="839"/>
      <c r="AC48" s="106"/>
      <c r="AD48" s="106"/>
      <c r="AE48" s="840"/>
      <c r="AF48" s="121"/>
      <c r="AG48" s="841"/>
      <c r="AH48" s="843"/>
      <c r="AI48" s="846"/>
      <c r="AJ48" s="848"/>
      <c r="AK48" s="465" t="s">
        <v>3041</v>
      </c>
      <c r="AL48" s="104">
        <v>3000</v>
      </c>
      <c r="AM48" s="105">
        <v>3400</v>
      </c>
      <c r="AN48" s="849"/>
      <c r="AO48" s="851"/>
      <c r="AP48" s="849"/>
      <c r="AQ48" s="854"/>
      <c r="AR48" s="848"/>
      <c r="AS48" s="887"/>
      <c r="AT48" s="841"/>
      <c r="AU48" s="456"/>
      <c r="AV48" s="841"/>
      <c r="AW48" s="851"/>
      <c r="AX48" s="849"/>
      <c r="AY48" s="854"/>
      <c r="AZ48" s="881"/>
      <c r="BA48" s="883"/>
      <c r="BB48" s="885"/>
      <c r="BC48" s="885"/>
      <c r="BD48" s="868"/>
      <c r="BE48" s="472"/>
      <c r="BF48" s="830"/>
      <c r="BG48" s="452"/>
      <c r="BI48" s="475"/>
      <c r="BJ48" s="459">
        <v>21</v>
      </c>
      <c r="BK48" s="459">
        <v>22</v>
      </c>
      <c r="BL48" s="866"/>
      <c r="BM48" s="13"/>
      <c r="BN48" s="13"/>
      <c r="BO48" s="13"/>
      <c r="BP48" s="13"/>
      <c r="BQ48" s="13"/>
      <c r="BR48" s="13"/>
      <c r="BS48" s="13"/>
      <c r="BT48" s="13"/>
      <c r="BU48" s="13"/>
      <c r="BV48" s="13"/>
      <c r="BW48" s="13"/>
      <c r="BX48" s="13"/>
      <c r="BY48" s="13"/>
    </row>
    <row r="49" spans="1:77" s="25" customFormat="1" ht="13.5" customHeight="1">
      <c r="A49" s="874"/>
      <c r="B49" s="893"/>
      <c r="C49" s="831" t="s">
        <v>3106</v>
      </c>
      <c r="D49" s="22" t="s">
        <v>13</v>
      </c>
      <c r="E49" s="20"/>
      <c r="F49" s="96">
        <v>105860</v>
      </c>
      <c r="G49" s="97">
        <v>183200</v>
      </c>
      <c r="H49" s="96">
        <v>101530</v>
      </c>
      <c r="I49" s="97">
        <v>178870</v>
      </c>
      <c r="J49" s="476" t="s">
        <v>3126</v>
      </c>
      <c r="K49" s="98">
        <v>940</v>
      </c>
      <c r="L49" s="99">
        <v>1720</v>
      </c>
      <c r="M49" s="100" t="s">
        <v>3025</v>
      </c>
      <c r="N49" s="98">
        <v>900</v>
      </c>
      <c r="O49" s="99">
        <v>1680</v>
      </c>
      <c r="P49" s="100" t="s">
        <v>3025</v>
      </c>
      <c r="Q49" s="23"/>
      <c r="R49" s="106"/>
      <c r="S49" s="107"/>
      <c r="T49" s="840"/>
      <c r="U49" s="475"/>
      <c r="V49" s="469" t="s">
        <v>3035</v>
      </c>
      <c r="W49" s="849"/>
      <c r="X49" s="472" t="s">
        <v>3035</v>
      </c>
      <c r="Y49" s="477"/>
      <c r="Z49" s="876"/>
      <c r="AA49" s="469"/>
      <c r="AB49" s="839"/>
      <c r="AC49" s="106"/>
      <c r="AD49" s="106"/>
      <c r="AE49" s="840"/>
      <c r="AF49" s="121"/>
      <c r="AG49" s="841"/>
      <c r="AH49" s="843"/>
      <c r="AI49" s="846"/>
      <c r="AJ49" s="848"/>
      <c r="AK49" s="465" t="s">
        <v>3042</v>
      </c>
      <c r="AL49" s="104">
        <v>2600</v>
      </c>
      <c r="AM49" s="105">
        <v>2900</v>
      </c>
      <c r="AN49" s="849"/>
      <c r="AO49" s="851"/>
      <c r="AP49" s="849"/>
      <c r="AQ49" s="854"/>
      <c r="AR49" s="21"/>
      <c r="AS49" s="12"/>
      <c r="AT49" s="841"/>
      <c r="AU49" s="456"/>
      <c r="AV49" s="841"/>
      <c r="AW49" s="851"/>
      <c r="AX49" s="849"/>
      <c r="AY49" s="854"/>
      <c r="AZ49" s="881"/>
      <c r="BA49" s="869">
        <v>0.01</v>
      </c>
      <c r="BB49" s="871">
        <v>0.03</v>
      </c>
      <c r="BC49" s="871">
        <v>0.04</v>
      </c>
      <c r="BD49" s="879">
        <v>0.06</v>
      </c>
      <c r="BE49" s="472"/>
      <c r="BF49" s="833">
        <v>0.95</v>
      </c>
      <c r="BG49" s="452"/>
      <c r="BI49" s="475"/>
      <c r="BJ49" s="459">
        <v>21</v>
      </c>
      <c r="BK49" s="459">
        <v>22</v>
      </c>
      <c r="BL49" s="866"/>
      <c r="BM49" s="13"/>
      <c r="BN49" s="13"/>
      <c r="BO49" s="13"/>
      <c r="BP49" s="13"/>
      <c r="BQ49" s="13"/>
      <c r="BR49" s="13"/>
      <c r="BS49" s="13"/>
      <c r="BT49" s="13"/>
      <c r="BU49" s="13"/>
      <c r="BV49" s="13"/>
      <c r="BW49" s="13"/>
      <c r="BX49" s="13"/>
      <c r="BY49" s="13"/>
    </row>
    <row r="50" spans="1:77" s="25" customFormat="1" ht="13.5" customHeight="1">
      <c r="A50" s="874"/>
      <c r="B50" s="894"/>
      <c r="C50" s="832"/>
      <c r="D50" s="24" t="s">
        <v>12</v>
      </c>
      <c r="E50" s="20"/>
      <c r="F50" s="109">
        <v>183200</v>
      </c>
      <c r="G50" s="110"/>
      <c r="H50" s="109">
        <v>178870</v>
      </c>
      <c r="I50" s="110"/>
      <c r="J50" s="476" t="s">
        <v>3126</v>
      </c>
      <c r="K50" s="101">
        <v>1720</v>
      </c>
      <c r="L50" s="111"/>
      <c r="M50" s="112" t="s">
        <v>3025</v>
      </c>
      <c r="N50" s="101">
        <v>1680</v>
      </c>
      <c r="O50" s="111"/>
      <c r="P50" s="112" t="s">
        <v>3025</v>
      </c>
      <c r="Q50" s="23"/>
      <c r="R50" s="106"/>
      <c r="S50" s="113"/>
      <c r="T50" s="840"/>
      <c r="U50" s="475"/>
      <c r="V50" s="469">
        <v>587300</v>
      </c>
      <c r="W50" s="849"/>
      <c r="X50" s="472">
        <v>5870</v>
      </c>
      <c r="Y50" s="21"/>
      <c r="Z50" s="876"/>
      <c r="AA50" s="472"/>
      <c r="AB50" s="839"/>
      <c r="AC50" s="106"/>
      <c r="AD50" s="106"/>
      <c r="AE50" s="840"/>
      <c r="AF50" s="121"/>
      <c r="AG50" s="841"/>
      <c r="AH50" s="844"/>
      <c r="AI50" s="847"/>
      <c r="AJ50" s="848"/>
      <c r="AK50" s="466" t="s">
        <v>3043</v>
      </c>
      <c r="AL50" s="115">
        <v>2400</v>
      </c>
      <c r="AM50" s="116">
        <v>2600</v>
      </c>
      <c r="AN50" s="849"/>
      <c r="AO50" s="852"/>
      <c r="AP50" s="849"/>
      <c r="AQ50" s="855"/>
      <c r="AR50" s="21"/>
      <c r="AS50" s="12"/>
      <c r="AT50" s="841"/>
      <c r="AU50" s="456"/>
      <c r="AV50" s="841"/>
      <c r="AW50" s="852"/>
      <c r="AX50" s="849"/>
      <c r="AY50" s="855"/>
      <c r="AZ50" s="881"/>
      <c r="BA50" s="870"/>
      <c r="BB50" s="872"/>
      <c r="BC50" s="872"/>
      <c r="BD50" s="880"/>
      <c r="BE50" s="472"/>
      <c r="BF50" s="833"/>
      <c r="BG50" s="452"/>
      <c r="BI50" s="475"/>
      <c r="BJ50" s="459">
        <v>21</v>
      </c>
      <c r="BK50" s="459">
        <v>22</v>
      </c>
      <c r="BL50" s="866"/>
      <c r="BM50" s="13"/>
      <c r="BN50" s="13"/>
      <c r="BO50" s="13"/>
      <c r="BP50" s="13"/>
      <c r="BQ50" s="13"/>
      <c r="BR50" s="13"/>
      <c r="BS50" s="13"/>
      <c r="BT50" s="13"/>
      <c r="BU50" s="13"/>
      <c r="BV50" s="13"/>
      <c r="BW50" s="13"/>
      <c r="BX50" s="13"/>
      <c r="BY50" s="13"/>
    </row>
    <row r="51" spans="1:77" s="25" customFormat="1" ht="13.5" customHeight="1">
      <c r="A51" s="874"/>
      <c r="B51" s="890" t="s">
        <v>19</v>
      </c>
      <c r="C51" s="837" t="s">
        <v>3105</v>
      </c>
      <c r="D51" s="19" t="s">
        <v>4</v>
      </c>
      <c r="E51" s="20"/>
      <c r="F51" s="86">
        <v>34540</v>
      </c>
      <c r="G51" s="87">
        <v>42270</v>
      </c>
      <c r="H51" s="86">
        <v>30540</v>
      </c>
      <c r="I51" s="87">
        <v>38270</v>
      </c>
      <c r="J51" s="476" t="s">
        <v>3126</v>
      </c>
      <c r="K51" s="88">
        <v>320</v>
      </c>
      <c r="L51" s="89">
        <v>390</v>
      </c>
      <c r="M51" s="90" t="s">
        <v>3025</v>
      </c>
      <c r="N51" s="88">
        <v>280</v>
      </c>
      <c r="O51" s="89">
        <v>350</v>
      </c>
      <c r="P51" s="90" t="s">
        <v>3025</v>
      </c>
      <c r="Q51" s="476" t="s">
        <v>3126</v>
      </c>
      <c r="R51" s="91">
        <v>7730</v>
      </c>
      <c r="S51" s="92">
        <v>70</v>
      </c>
      <c r="T51" s="839"/>
      <c r="U51" s="475"/>
      <c r="V51" s="27"/>
      <c r="W51" s="849"/>
      <c r="X51" s="118"/>
      <c r="Y51" s="119"/>
      <c r="Z51" s="876"/>
      <c r="AA51" s="27"/>
      <c r="AB51" s="839"/>
      <c r="AC51" s="106"/>
      <c r="AD51" s="106"/>
      <c r="AE51" s="840"/>
      <c r="AF51" s="121"/>
      <c r="AG51" s="841" t="s">
        <v>3126</v>
      </c>
      <c r="AH51" s="842">
        <v>2400</v>
      </c>
      <c r="AI51" s="845">
        <v>2700</v>
      </c>
      <c r="AJ51" s="848" t="s">
        <v>3126</v>
      </c>
      <c r="AK51" s="464" t="s">
        <v>3040</v>
      </c>
      <c r="AL51" s="94">
        <v>5100</v>
      </c>
      <c r="AM51" s="95">
        <v>5700</v>
      </c>
      <c r="AN51" s="849" t="s">
        <v>3126</v>
      </c>
      <c r="AO51" s="850">
        <v>3560</v>
      </c>
      <c r="AP51" s="849" t="s">
        <v>3126</v>
      </c>
      <c r="AQ51" s="853">
        <v>30</v>
      </c>
      <c r="AR51" s="848" t="s">
        <v>3126</v>
      </c>
      <c r="AS51" s="886">
        <v>4500</v>
      </c>
      <c r="AT51" s="841"/>
      <c r="AU51" s="456"/>
      <c r="AV51" s="841" t="s">
        <v>237</v>
      </c>
      <c r="AW51" s="850">
        <v>4140</v>
      </c>
      <c r="AX51" s="849" t="s">
        <v>3126</v>
      </c>
      <c r="AY51" s="853">
        <v>40</v>
      </c>
      <c r="AZ51" s="881" t="s">
        <v>237</v>
      </c>
      <c r="BA51" s="882" t="s">
        <v>3177</v>
      </c>
      <c r="BB51" s="884" t="s">
        <v>3177</v>
      </c>
      <c r="BC51" s="884" t="s">
        <v>3177</v>
      </c>
      <c r="BD51" s="867" t="s">
        <v>3177</v>
      </c>
      <c r="BE51" s="472"/>
      <c r="BF51" s="829" t="s">
        <v>3164</v>
      </c>
      <c r="BG51" s="452"/>
      <c r="BI51" s="475"/>
      <c r="BJ51" s="459">
        <v>23</v>
      </c>
      <c r="BK51" s="459">
        <v>24</v>
      </c>
      <c r="BL51" s="866">
        <v>12</v>
      </c>
      <c r="BM51" s="13"/>
      <c r="BN51" s="13"/>
      <c r="BO51" s="13"/>
      <c r="BP51" s="13"/>
      <c r="BQ51" s="13"/>
      <c r="BR51" s="13"/>
      <c r="BS51" s="13"/>
      <c r="BT51" s="13"/>
      <c r="BU51" s="13"/>
      <c r="BV51" s="13"/>
      <c r="BW51" s="13"/>
      <c r="BX51" s="13"/>
      <c r="BY51" s="13"/>
    </row>
    <row r="52" spans="1:77" s="25" customFormat="1" ht="13.5" customHeight="1">
      <c r="A52" s="874"/>
      <c r="B52" s="889"/>
      <c r="C52" s="838"/>
      <c r="D52" s="22" t="s">
        <v>3</v>
      </c>
      <c r="E52" s="20"/>
      <c r="F52" s="96">
        <v>42270</v>
      </c>
      <c r="G52" s="97">
        <v>104480</v>
      </c>
      <c r="H52" s="96">
        <v>38270</v>
      </c>
      <c r="I52" s="97">
        <v>100480</v>
      </c>
      <c r="J52" s="476" t="s">
        <v>3126</v>
      </c>
      <c r="K52" s="98">
        <v>390</v>
      </c>
      <c r="L52" s="99">
        <v>930</v>
      </c>
      <c r="M52" s="100" t="s">
        <v>3025</v>
      </c>
      <c r="N52" s="98">
        <v>350</v>
      </c>
      <c r="O52" s="99">
        <v>890</v>
      </c>
      <c r="P52" s="100" t="s">
        <v>3025</v>
      </c>
      <c r="Q52" s="476" t="s">
        <v>3126</v>
      </c>
      <c r="R52" s="101">
        <v>7730</v>
      </c>
      <c r="S52" s="102">
        <v>70</v>
      </c>
      <c r="T52" s="839"/>
      <c r="U52" s="475"/>
      <c r="V52" s="469" t="s">
        <v>3036</v>
      </c>
      <c r="W52" s="849"/>
      <c r="X52" s="472" t="s">
        <v>3036</v>
      </c>
      <c r="Y52" s="477"/>
      <c r="Z52" s="876"/>
      <c r="AA52" s="469"/>
      <c r="AB52" s="839"/>
      <c r="AC52" s="106"/>
      <c r="AD52" s="106"/>
      <c r="AE52" s="840"/>
      <c r="AF52" s="121"/>
      <c r="AG52" s="841"/>
      <c r="AH52" s="843"/>
      <c r="AI52" s="846"/>
      <c r="AJ52" s="848"/>
      <c r="AK52" s="465" t="s">
        <v>3041</v>
      </c>
      <c r="AL52" s="104">
        <v>2800</v>
      </c>
      <c r="AM52" s="105">
        <v>3100</v>
      </c>
      <c r="AN52" s="849"/>
      <c r="AO52" s="851"/>
      <c r="AP52" s="849"/>
      <c r="AQ52" s="854"/>
      <c r="AR52" s="848"/>
      <c r="AS52" s="887"/>
      <c r="AT52" s="841"/>
      <c r="AU52" s="456"/>
      <c r="AV52" s="841"/>
      <c r="AW52" s="851"/>
      <c r="AX52" s="849"/>
      <c r="AY52" s="854"/>
      <c r="AZ52" s="881"/>
      <c r="BA52" s="883"/>
      <c r="BB52" s="885"/>
      <c r="BC52" s="885"/>
      <c r="BD52" s="868"/>
      <c r="BE52" s="472"/>
      <c r="BF52" s="830"/>
      <c r="BG52" s="452"/>
      <c r="BI52" s="475"/>
      <c r="BJ52" s="459">
        <v>23</v>
      </c>
      <c r="BK52" s="459">
        <v>24</v>
      </c>
      <c r="BL52" s="866"/>
      <c r="BM52" s="13"/>
      <c r="BN52" s="13"/>
      <c r="BO52" s="13"/>
      <c r="BP52" s="13"/>
      <c r="BQ52" s="13"/>
      <c r="BR52" s="13"/>
      <c r="BS52" s="13"/>
      <c r="BT52" s="13"/>
      <c r="BU52" s="13"/>
      <c r="BV52" s="13"/>
      <c r="BW52" s="13"/>
      <c r="BX52" s="13"/>
      <c r="BY52" s="13"/>
    </row>
    <row r="53" spans="1:77" s="25" customFormat="1" ht="13.5" customHeight="1">
      <c r="A53" s="874"/>
      <c r="B53" s="889"/>
      <c r="C53" s="831" t="s">
        <v>3106</v>
      </c>
      <c r="D53" s="22" t="s">
        <v>13</v>
      </c>
      <c r="E53" s="20"/>
      <c r="F53" s="96">
        <v>104480</v>
      </c>
      <c r="G53" s="97">
        <v>181820</v>
      </c>
      <c r="H53" s="96">
        <v>100480</v>
      </c>
      <c r="I53" s="97">
        <v>177820</v>
      </c>
      <c r="J53" s="476" t="s">
        <v>3126</v>
      </c>
      <c r="K53" s="98">
        <v>930</v>
      </c>
      <c r="L53" s="99">
        <v>1710</v>
      </c>
      <c r="M53" s="100" t="s">
        <v>3025</v>
      </c>
      <c r="N53" s="98">
        <v>890</v>
      </c>
      <c r="O53" s="99">
        <v>1670</v>
      </c>
      <c r="P53" s="100" t="s">
        <v>3025</v>
      </c>
      <c r="Q53" s="23"/>
      <c r="R53" s="106"/>
      <c r="S53" s="107"/>
      <c r="T53" s="840"/>
      <c r="U53" s="475"/>
      <c r="V53" s="469">
        <v>625300</v>
      </c>
      <c r="W53" s="849"/>
      <c r="X53" s="472">
        <v>6250</v>
      </c>
      <c r="Y53" s="21"/>
      <c r="Z53" s="876"/>
      <c r="AA53" s="472"/>
      <c r="AB53" s="839"/>
      <c r="AC53" s="106"/>
      <c r="AD53" s="106"/>
      <c r="AE53" s="840"/>
      <c r="AF53" s="121"/>
      <c r="AG53" s="841"/>
      <c r="AH53" s="843"/>
      <c r="AI53" s="846"/>
      <c r="AJ53" s="848"/>
      <c r="AK53" s="465" t="s">
        <v>3042</v>
      </c>
      <c r="AL53" s="104">
        <v>2400</v>
      </c>
      <c r="AM53" s="105">
        <v>2700</v>
      </c>
      <c r="AN53" s="849"/>
      <c r="AO53" s="851"/>
      <c r="AP53" s="849"/>
      <c r="AQ53" s="854"/>
      <c r="AR53" s="21"/>
      <c r="AS53" s="12"/>
      <c r="AT53" s="841"/>
      <c r="AU53" s="456"/>
      <c r="AV53" s="841"/>
      <c r="AW53" s="851"/>
      <c r="AX53" s="849"/>
      <c r="AY53" s="854"/>
      <c r="AZ53" s="881"/>
      <c r="BA53" s="869">
        <v>0.02</v>
      </c>
      <c r="BB53" s="871">
        <v>0.03</v>
      </c>
      <c r="BC53" s="871">
        <v>0.05</v>
      </c>
      <c r="BD53" s="879">
        <v>0.06</v>
      </c>
      <c r="BE53" s="472"/>
      <c r="BF53" s="833">
        <v>0.97</v>
      </c>
      <c r="BG53" s="452"/>
      <c r="BI53" s="475"/>
      <c r="BJ53" s="459">
        <v>23</v>
      </c>
      <c r="BK53" s="459">
        <v>24</v>
      </c>
      <c r="BL53" s="866"/>
      <c r="BM53" s="13"/>
      <c r="BN53" s="13"/>
      <c r="BO53" s="13"/>
      <c r="BP53" s="13"/>
      <c r="BQ53" s="13"/>
      <c r="BR53" s="13"/>
      <c r="BS53" s="13"/>
      <c r="BT53" s="13"/>
      <c r="BU53" s="13"/>
      <c r="BV53" s="13"/>
      <c r="BW53" s="13"/>
      <c r="BX53" s="13"/>
      <c r="BY53" s="13"/>
    </row>
    <row r="54" spans="1:77" s="25" customFormat="1" ht="13.5" customHeight="1">
      <c r="A54" s="874"/>
      <c r="B54" s="889"/>
      <c r="C54" s="832"/>
      <c r="D54" s="24" t="s">
        <v>12</v>
      </c>
      <c r="E54" s="20"/>
      <c r="F54" s="109">
        <v>181820</v>
      </c>
      <c r="G54" s="110"/>
      <c r="H54" s="109">
        <v>177820</v>
      </c>
      <c r="I54" s="110"/>
      <c r="J54" s="476" t="s">
        <v>3126</v>
      </c>
      <c r="K54" s="101">
        <v>1710</v>
      </c>
      <c r="L54" s="111"/>
      <c r="M54" s="112" t="s">
        <v>3025</v>
      </c>
      <c r="N54" s="101">
        <v>1670</v>
      </c>
      <c r="O54" s="111"/>
      <c r="P54" s="112" t="s">
        <v>3025</v>
      </c>
      <c r="Q54" s="23"/>
      <c r="R54" s="106"/>
      <c r="S54" s="113"/>
      <c r="T54" s="840"/>
      <c r="U54" s="475"/>
      <c r="V54" s="27"/>
      <c r="W54" s="849"/>
      <c r="X54" s="118"/>
      <c r="Y54" s="119"/>
      <c r="Z54" s="876"/>
      <c r="AA54" s="27"/>
      <c r="AB54" s="839"/>
      <c r="AC54" s="106"/>
      <c r="AD54" s="106"/>
      <c r="AE54" s="840"/>
      <c r="AF54" s="121"/>
      <c r="AG54" s="841"/>
      <c r="AH54" s="844"/>
      <c r="AI54" s="847"/>
      <c r="AJ54" s="848"/>
      <c r="AK54" s="466" t="s">
        <v>3043</v>
      </c>
      <c r="AL54" s="115">
        <v>2200</v>
      </c>
      <c r="AM54" s="116">
        <v>2400</v>
      </c>
      <c r="AN54" s="849"/>
      <c r="AO54" s="852"/>
      <c r="AP54" s="849"/>
      <c r="AQ54" s="855"/>
      <c r="AR54" s="21"/>
      <c r="AS54" s="12"/>
      <c r="AT54" s="841"/>
      <c r="AU54" s="456"/>
      <c r="AV54" s="841"/>
      <c r="AW54" s="852"/>
      <c r="AX54" s="849"/>
      <c r="AY54" s="855"/>
      <c r="AZ54" s="881"/>
      <c r="BA54" s="870"/>
      <c r="BB54" s="872"/>
      <c r="BC54" s="872"/>
      <c r="BD54" s="880"/>
      <c r="BE54" s="472"/>
      <c r="BF54" s="833"/>
      <c r="BG54" s="452"/>
      <c r="BI54" s="475"/>
      <c r="BJ54" s="459">
        <v>23</v>
      </c>
      <c r="BK54" s="459">
        <v>24</v>
      </c>
      <c r="BL54" s="866"/>
      <c r="BM54" s="13"/>
      <c r="BN54" s="13"/>
      <c r="BO54" s="13"/>
      <c r="BP54" s="13"/>
      <c r="BQ54" s="13"/>
      <c r="BR54" s="13"/>
      <c r="BS54" s="13"/>
      <c r="BT54" s="13"/>
      <c r="BU54" s="13"/>
      <c r="BV54" s="13"/>
      <c r="BW54" s="13"/>
      <c r="BX54" s="13"/>
      <c r="BY54" s="13"/>
    </row>
    <row r="55" spans="1:77" s="25" customFormat="1" ht="13.5" customHeight="1">
      <c r="A55" s="874"/>
      <c r="B55" s="888" t="s">
        <v>18</v>
      </c>
      <c r="C55" s="837" t="s">
        <v>3105</v>
      </c>
      <c r="D55" s="19" t="s">
        <v>4</v>
      </c>
      <c r="E55" s="20"/>
      <c r="F55" s="86">
        <v>33390</v>
      </c>
      <c r="G55" s="87">
        <v>41120</v>
      </c>
      <c r="H55" s="86">
        <v>29680</v>
      </c>
      <c r="I55" s="87">
        <v>37410</v>
      </c>
      <c r="J55" s="476" t="s">
        <v>3126</v>
      </c>
      <c r="K55" s="88">
        <v>310</v>
      </c>
      <c r="L55" s="89">
        <v>380</v>
      </c>
      <c r="M55" s="90" t="s">
        <v>3025</v>
      </c>
      <c r="N55" s="88">
        <v>270</v>
      </c>
      <c r="O55" s="89">
        <v>340</v>
      </c>
      <c r="P55" s="90" t="s">
        <v>3025</v>
      </c>
      <c r="Q55" s="476" t="s">
        <v>3126</v>
      </c>
      <c r="R55" s="91">
        <v>7730</v>
      </c>
      <c r="S55" s="92">
        <v>70</v>
      </c>
      <c r="T55" s="839"/>
      <c r="U55" s="475"/>
      <c r="V55" s="469" t="s">
        <v>3037</v>
      </c>
      <c r="W55" s="849"/>
      <c r="X55" s="472" t="s">
        <v>3037</v>
      </c>
      <c r="Y55" s="477"/>
      <c r="Z55" s="876"/>
      <c r="AA55" s="469"/>
      <c r="AB55" s="839"/>
      <c r="AC55" s="106"/>
      <c r="AD55" s="106"/>
      <c r="AE55" s="840"/>
      <c r="AF55" s="121"/>
      <c r="AG55" s="841" t="s">
        <v>3126</v>
      </c>
      <c r="AH55" s="842">
        <v>2600</v>
      </c>
      <c r="AI55" s="845">
        <v>2900</v>
      </c>
      <c r="AJ55" s="848" t="s">
        <v>3126</v>
      </c>
      <c r="AK55" s="464" t="s">
        <v>3040</v>
      </c>
      <c r="AL55" s="94">
        <v>5500</v>
      </c>
      <c r="AM55" s="95">
        <v>6200</v>
      </c>
      <c r="AN55" s="849" t="s">
        <v>3126</v>
      </c>
      <c r="AO55" s="850">
        <v>3310</v>
      </c>
      <c r="AP55" s="849" t="s">
        <v>3126</v>
      </c>
      <c r="AQ55" s="853">
        <v>30</v>
      </c>
      <c r="AR55" s="848" t="s">
        <v>3126</v>
      </c>
      <c r="AS55" s="886">
        <v>4500</v>
      </c>
      <c r="AT55" s="841"/>
      <c r="AU55" s="456"/>
      <c r="AV55" s="841" t="s">
        <v>237</v>
      </c>
      <c r="AW55" s="850">
        <v>3850</v>
      </c>
      <c r="AX55" s="849" t="s">
        <v>3126</v>
      </c>
      <c r="AY55" s="853">
        <v>30</v>
      </c>
      <c r="AZ55" s="881" t="s">
        <v>237</v>
      </c>
      <c r="BA55" s="882" t="s">
        <v>3177</v>
      </c>
      <c r="BB55" s="884" t="s">
        <v>3177</v>
      </c>
      <c r="BC55" s="884" t="s">
        <v>3177</v>
      </c>
      <c r="BD55" s="867" t="s">
        <v>3177</v>
      </c>
      <c r="BE55" s="472"/>
      <c r="BF55" s="829" t="s">
        <v>3164</v>
      </c>
      <c r="BG55" s="452"/>
      <c r="BI55" s="475"/>
      <c r="BJ55" s="459">
        <v>25</v>
      </c>
      <c r="BK55" s="459">
        <v>26</v>
      </c>
      <c r="BL55" s="866">
        <v>13</v>
      </c>
      <c r="BM55" s="13"/>
      <c r="BN55" s="13"/>
      <c r="BO55" s="13"/>
      <c r="BP55" s="13"/>
      <c r="BQ55" s="13"/>
      <c r="BR55" s="13"/>
      <c r="BS55" s="13"/>
      <c r="BT55" s="13"/>
      <c r="BU55" s="13"/>
      <c r="BV55" s="13"/>
      <c r="BW55" s="13"/>
      <c r="BX55" s="13"/>
      <c r="BY55" s="13"/>
    </row>
    <row r="56" spans="1:77" s="25" customFormat="1" ht="13.5" customHeight="1">
      <c r="A56" s="874"/>
      <c r="B56" s="889"/>
      <c r="C56" s="838"/>
      <c r="D56" s="22" t="s">
        <v>3</v>
      </c>
      <c r="E56" s="20"/>
      <c r="F56" s="96">
        <v>41120</v>
      </c>
      <c r="G56" s="97">
        <v>103330</v>
      </c>
      <c r="H56" s="96">
        <v>37410</v>
      </c>
      <c r="I56" s="97">
        <v>99620</v>
      </c>
      <c r="J56" s="476" t="s">
        <v>3126</v>
      </c>
      <c r="K56" s="98">
        <v>380</v>
      </c>
      <c r="L56" s="99">
        <v>910</v>
      </c>
      <c r="M56" s="100" t="s">
        <v>3025</v>
      </c>
      <c r="N56" s="98">
        <v>340</v>
      </c>
      <c r="O56" s="99">
        <v>880</v>
      </c>
      <c r="P56" s="100" t="s">
        <v>3025</v>
      </c>
      <c r="Q56" s="476" t="s">
        <v>3126</v>
      </c>
      <c r="R56" s="101">
        <v>7730</v>
      </c>
      <c r="S56" s="102">
        <v>70</v>
      </c>
      <c r="T56" s="840"/>
      <c r="U56" s="475"/>
      <c r="V56" s="469">
        <v>663200</v>
      </c>
      <c r="W56" s="849"/>
      <c r="X56" s="472">
        <v>6630</v>
      </c>
      <c r="Y56" s="21"/>
      <c r="Z56" s="876"/>
      <c r="AA56" s="472"/>
      <c r="AB56" s="839"/>
      <c r="AC56" s="106"/>
      <c r="AD56" s="106"/>
      <c r="AE56" s="840"/>
      <c r="AF56" s="121"/>
      <c r="AG56" s="841"/>
      <c r="AH56" s="843"/>
      <c r="AI56" s="846"/>
      <c r="AJ56" s="848"/>
      <c r="AK56" s="465" t="s">
        <v>3041</v>
      </c>
      <c r="AL56" s="104">
        <v>3000</v>
      </c>
      <c r="AM56" s="105">
        <v>3400</v>
      </c>
      <c r="AN56" s="849"/>
      <c r="AO56" s="851"/>
      <c r="AP56" s="849"/>
      <c r="AQ56" s="854"/>
      <c r="AR56" s="848"/>
      <c r="AS56" s="887"/>
      <c r="AT56" s="841"/>
      <c r="AU56" s="456"/>
      <c r="AV56" s="841"/>
      <c r="AW56" s="851"/>
      <c r="AX56" s="849"/>
      <c r="AY56" s="854"/>
      <c r="AZ56" s="881"/>
      <c r="BA56" s="883"/>
      <c r="BB56" s="885"/>
      <c r="BC56" s="885"/>
      <c r="BD56" s="868"/>
      <c r="BE56" s="472"/>
      <c r="BF56" s="830"/>
      <c r="BG56" s="452"/>
      <c r="BI56" s="475"/>
      <c r="BJ56" s="459">
        <v>25</v>
      </c>
      <c r="BK56" s="459">
        <v>26</v>
      </c>
      <c r="BL56" s="866"/>
      <c r="BM56" s="13"/>
      <c r="BN56" s="13"/>
      <c r="BO56" s="13"/>
      <c r="BP56" s="13"/>
      <c r="BQ56" s="13"/>
      <c r="BR56" s="13"/>
      <c r="BS56" s="13"/>
      <c r="BT56" s="13"/>
      <c r="BU56" s="13"/>
      <c r="BV56" s="13"/>
      <c r="BW56" s="13"/>
      <c r="BX56" s="13"/>
      <c r="BY56" s="13"/>
    </row>
    <row r="57" spans="1:77" s="25" customFormat="1" ht="13.5" customHeight="1">
      <c r="A57" s="874"/>
      <c r="B57" s="889"/>
      <c r="C57" s="831" t="s">
        <v>3106</v>
      </c>
      <c r="D57" s="22" t="s">
        <v>13</v>
      </c>
      <c r="E57" s="20"/>
      <c r="F57" s="96">
        <v>103330</v>
      </c>
      <c r="G57" s="97">
        <v>180670</v>
      </c>
      <c r="H57" s="96">
        <v>99620</v>
      </c>
      <c r="I57" s="97">
        <v>176960</v>
      </c>
      <c r="J57" s="476" t="s">
        <v>3126</v>
      </c>
      <c r="K57" s="98">
        <v>910</v>
      </c>
      <c r="L57" s="99">
        <v>1690</v>
      </c>
      <c r="M57" s="100" t="s">
        <v>3025</v>
      </c>
      <c r="N57" s="98">
        <v>880</v>
      </c>
      <c r="O57" s="99">
        <v>1660</v>
      </c>
      <c r="P57" s="100" t="s">
        <v>3025</v>
      </c>
      <c r="Q57" s="23"/>
      <c r="R57" s="106"/>
      <c r="S57" s="107"/>
      <c r="T57" s="840"/>
      <c r="U57" s="475"/>
      <c r="V57" s="27"/>
      <c r="W57" s="849"/>
      <c r="X57" s="118"/>
      <c r="Y57" s="119"/>
      <c r="Z57" s="876"/>
      <c r="AA57" s="27"/>
      <c r="AB57" s="839"/>
      <c r="AC57" s="106"/>
      <c r="AD57" s="106"/>
      <c r="AE57" s="840"/>
      <c r="AF57" s="121"/>
      <c r="AG57" s="841"/>
      <c r="AH57" s="843"/>
      <c r="AI57" s="846"/>
      <c r="AJ57" s="848"/>
      <c r="AK57" s="465" t="s">
        <v>3042</v>
      </c>
      <c r="AL57" s="104">
        <v>2600</v>
      </c>
      <c r="AM57" s="105">
        <v>2900</v>
      </c>
      <c r="AN57" s="849"/>
      <c r="AO57" s="851"/>
      <c r="AP57" s="849"/>
      <c r="AQ57" s="854"/>
      <c r="AR57" s="21"/>
      <c r="AS57" s="12"/>
      <c r="AT57" s="841"/>
      <c r="AU57" s="456"/>
      <c r="AV57" s="841"/>
      <c r="AW57" s="851"/>
      <c r="AX57" s="849"/>
      <c r="AY57" s="854"/>
      <c r="AZ57" s="881"/>
      <c r="BA57" s="869">
        <v>0.02</v>
      </c>
      <c r="BB57" s="871">
        <v>0.03</v>
      </c>
      <c r="BC57" s="871">
        <v>0.05</v>
      </c>
      <c r="BD57" s="879">
        <v>0.06</v>
      </c>
      <c r="BE57" s="472"/>
      <c r="BF57" s="833">
        <v>0.98</v>
      </c>
      <c r="BG57" s="452"/>
      <c r="BI57" s="475"/>
      <c r="BJ57" s="459">
        <v>25</v>
      </c>
      <c r="BK57" s="459">
        <v>26</v>
      </c>
      <c r="BL57" s="866"/>
      <c r="BM57" s="13"/>
      <c r="BN57" s="13"/>
      <c r="BO57" s="13"/>
      <c r="BP57" s="13"/>
      <c r="BQ57" s="13"/>
      <c r="BR57" s="13"/>
      <c r="BS57" s="13"/>
      <c r="BT57" s="13"/>
      <c r="BU57" s="13"/>
      <c r="BV57" s="13"/>
      <c r="BW57" s="13"/>
      <c r="BX57" s="13"/>
      <c r="BY57" s="13"/>
    </row>
    <row r="58" spans="1:77" s="25" customFormat="1" ht="13.5" customHeight="1">
      <c r="A58" s="874"/>
      <c r="B58" s="889"/>
      <c r="C58" s="832"/>
      <c r="D58" s="24" t="s">
        <v>12</v>
      </c>
      <c r="E58" s="20"/>
      <c r="F58" s="109">
        <v>180670</v>
      </c>
      <c r="G58" s="110"/>
      <c r="H58" s="109">
        <v>176960</v>
      </c>
      <c r="I58" s="110"/>
      <c r="J58" s="476" t="s">
        <v>3126</v>
      </c>
      <c r="K58" s="101">
        <v>1690</v>
      </c>
      <c r="L58" s="111"/>
      <c r="M58" s="112" t="s">
        <v>3025</v>
      </c>
      <c r="N58" s="101">
        <v>1660</v>
      </c>
      <c r="O58" s="111"/>
      <c r="P58" s="112" t="s">
        <v>3025</v>
      </c>
      <c r="Q58" s="23"/>
      <c r="R58" s="106"/>
      <c r="S58" s="113"/>
      <c r="T58" s="840"/>
      <c r="U58" s="475"/>
      <c r="V58" s="469" t="s">
        <v>3038</v>
      </c>
      <c r="W58" s="849"/>
      <c r="X58" s="472" t="s">
        <v>3038</v>
      </c>
      <c r="Y58" s="477"/>
      <c r="Z58" s="876"/>
      <c r="AA58" s="469"/>
      <c r="AB58" s="839"/>
      <c r="AC58" s="106"/>
      <c r="AD58" s="106"/>
      <c r="AE58" s="840"/>
      <c r="AF58" s="121"/>
      <c r="AG58" s="841"/>
      <c r="AH58" s="844"/>
      <c r="AI58" s="847"/>
      <c r="AJ58" s="848"/>
      <c r="AK58" s="466" t="s">
        <v>3043</v>
      </c>
      <c r="AL58" s="115">
        <v>2400</v>
      </c>
      <c r="AM58" s="116">
        <v>2600</v>
      </c>
      <c r="AN58" s="849"/>
      <c r="AO58" s="852"/>
      <c r="AP58" s="849"/>
      <c r="AQ58" s="855"/>
      <c r="AR58" s="21"/>
      <c r="AS58" s="12"/>
      <c r="AT58" s="841"/>
      <c r="AU58" s="456"/>
      <c r="AV58" s="841"/>
      <c r="AW58" s="852"/>
      <c r="AX58" s="849"/>
      <c r="AY58" s="855"/>
      <c r="AZ58" s="881"/>
      <c r="BA58" s="870"/>
      <c r="BB58" s="872"/>
      <c r="BC58" s="872"/>
      <c r="BD58" s="880"/>
      <c r="BE58" s="472"/>
      <c r="BF58" s="833"/>
      <c r="BG58" s="452"/>
      <c r="BI58" s="475"/>
      <c r="BJ58" s="459">
        <v>25</v>
      </c>
      <c r="BK58" s="459">
        <v>26</v>
      </c>
      <c r="BL58" s="866"/>
      <c r="BM58" s="13"/>
      <c r="BN58" s="13"/>
      <c r="BO58" s="13"/>
      <c r="BP58" s="13"/>
      <c r="BQ58" s="13"/>
      <c r="BR58" s="13"/>
      <c r="BS58" s="13"/>
      <c r="BT58" s="13"/>
      <c r="BU58" s="13"/>
      <c r="BV58" s="13"/>
      <c r="BW58" s="13"/>
      <c r="BX58" s="13"/>
      <c r="BY58" s="13"/>
    </row>
    <row r="59" spans="1:77" s="25" customFormat="1" ht="13.5" customHeight="1">
      <c r="A59" s="874"/>
      <c r="B59" s="888" t="s">
        <v>17</v>
      </c>
      <c r="C59" s="837" t="s">
        <v>3105</v>
      </c>
      <c r="D59" s="19" t="s">
        <v>4</v>
      </c>
      <c r="E59" s="20"/>
      <c r="F59" s="86">
        <v>32370</v>
      </c>
      <c r="G59" s="87">
        <v>40100</v>
      </c>
      <c r="H59" s="86">
        <v>28900</v>
      </c>
      <c r="I59" s="87">
        <v>36630</v>
      </c>
      <c r="J59" s="476" t="s">
        <v>3126</v>
      </c>
      <c r="K59" s="88">
        <v>300</v>
      </c>
      <c r="L59" s="89">
        <v>370</v>
      </c>
      <c r="M59" s="90" t="s">
        <v>3025</v>
      </c>
      <c r="N59" s="88">
        <v>270</v>
      </c>
      <c r="O59" s="89">
        <v>340</v>
      </c>
      <c r="P59" s="90" t="s">
        <v>3025</v>
      </c>
      <c r="Q59" s="476" t="s">
        <v>3126</v>
      </c>
      <c r="R59" s="91">
        <v>7730</v>
      </c>
      <c r="S59" s="92">
        <v>70</v>
      </c>
      <c r="T59" s="839"/>
      <c r="U59" s="475"/>
      <c r="V59" s="469">
        <v>701100</v>
      </c>
      <c r="W59" s="849"/>
      <c r="X59" s="472">
        <v>7010</v>
      </c>
      <c r="Y59" s="21"/>
      <c r="Z59" s="876"/>
      <c r="AA59" s="472"/>
      <c r="AB59" s="839"/>
      <c r="AC59" s="106"/>
      <c r="AD59" s="106"/>
      <c r="AE59" s="840"/>
      <c r="AF59" s="121"/>
      <c r="AG59" s="841" t="s">
        <v>3126</v>
      </c>
      <c r="AH59" s="842">
        <v>2400</v>
      </c>
      <c r="AI59" s="845">
        <v>2700</v>
      </c>
      <c r="AJ59" s="848" t="s">
        <v>3126</v>
      </c>
      <c r="AK59" s="464" t="s">
        <v>3040</v>
      </c>
      <c r="AL59" s="94">
        <v>5400</v>
      </c>
      <c r="AM59" s="95">
        <v>6000</v>
      </c>
      <c r="AN59" s="849" t="s">
        <v>3126</v>
      </c>
      <c r="AO59" s="850">
        <v>3090</v>
      </c>
      <c r="AP59" s="849" t="s">
        <v>3126</v>
      </c>
      <c r="AQ59" s="853">
        <v>30</v>
      </c>
      <c r="AR59" s="848" t="s">
        <v>3126</v>
      </c>
      <c r="AS59" s="886">
        <v>4500</v>
      </c>
      <c r="AT59" s="841"/>
      <c r="AU59" s="456"/>
      <c r="AV59" s="841" t="s">
        <v>237</v>
      </c>
      <c r="AW59" s="850">
        <v>3590</v>
      </c>
      <c r="AX59" s="849" t="s">
        <v>3126</v>
      </c>
      <c r="AY59" s="853">
        <v>30</v>
      </c>
      <c r="AZ59" s="881" t="s">
        <v>237</v>
      </c>
      <c r="BA59" s="882" t="s">
        <v>3177</v>
      </c>
      <c r="BB59" s="884" t="s">
        <v>3177</v>
      </c>
      <c r="BC59" s="884" t="s">
        <v>3177</v>
      </c>
      <c r="BD59" s="867" t="s">
        <v>3177</v>
      </c>
      <c r="BE59" s="472"/>
      <c r="BF59" s="829" t="s">
        <v>3164</v>
      </c>
      <c r="BG59" s="452"/>
      <c r="BI59" s="475"/>
      <c r="BJ59" s="459">
        <v>27</v>
      </c>
      <c r="BK59" s="459">
        <v>28</v>
      </c>
      <c r="BL59" s="866">
        <v>14</v>
      </c>
      <c r="BM59" s="13"/>
      <c r="BN59" s="13"/>
      <c r="BO59" s="13"/>
      <c r="BP59" s="13"/>
      <c r="BQ59" s="13"/>
      <c r="BR59" s="13"/>
      <c r="BS59" s="13"/>
      <c r="BT59" s="13"/>
      <c r="BU59" s="13"/>
      <c r="BV59" s="13"/>
      <c r="BW59" s="13"/>
      <c r="BX59" s="13"/>
      <c r="BY59" s="13"/>
    </row>
    <row r="60" spans="1:77" s="25" customFormat="1" ht="13.5" customHeight="1">
      <c r="A60" s="874"/>
      <c r="B60" s="889"/>
      <c r="C60" s="838"/>
      <c r="D60" s="22" t="s">
        <v>3</v>
      </c>
      <c r="E60" s="20"/>
      <c r="F60" s="96">
        <v>40100</v>
      </c>
      <c r="G60" s="97">
        <v>102310</v>
      </c>
      <c r="H60" s="96">
        <v>36630</v>
      </c>
      <c r="I60" s="97">
        <v>98840</v>
      </c>
      <c r="J60" s="476" t="s">
        <v>3126</v>
      </c>
      <c r="K60" s="98">
        <v>370</v>
      </c>
      <c r="L60" s="99">
        <v>900</v>
      </c>
      <c r="M60" s="100" t="s">
        <v>3025</v>
      </c>
      <c r="N60" s="98">
        <v>340</v>
      </c>
      <c r="O60" s="99">
        <v>870</v>
      </c>
      <c r="P60" s="100" t="s">
        <v>3025</v>
      </c>
      <c r="Q60" s="476" t="s">
        <v>3126</v>
      </c>
      <c r="R60" s="101">
        <v>7730</v>
      </c>
      <c r="S60" s="102">
        <v>70</v>
      </c>
      <c r="T60" s="839"/>
      <c r="U60" s="475"/>
      <c r="V60" s="27"/>
      <c r="W60" s="849"/>
      <c r="X60" s="118"/>
      <c r="Y60" s="119"/>
      <c r="Z60" s="876"/>
      <c r="AA60" s="27"/>
      <c r="AB60" s="839"/>
      <c r="AC60" s="106"/>
      <c r="AD60" s="106"/>
      <c r="AE60" s="840"/>
      <c r="AF60" s="121"/>
      <c r="AG60" s="841"/>
      <c r="AH60" s="843"/>
      <c r="AI60" s="846"/>
      <c r="AJ60" s="848"/>
      <c r="AK60" s="465" t="s">
        <v>3041</v>
      </c>
      <c r="AL60" s="104">
        <v>2900</v>
      </c>
      <c r="AM60" s="105">
        <v>3300</v>
      </c>
      <c r="AN60" s="849"/>
      <c r="AO60" s="851"/>
      <c r="AP60" s="849"/>
      <c r="AQ60" s="854"/>
      <c r="AR60" s="848"/>
      <c r="AS60" s="887"/>
      <c r="AT60" s="841"/>
      <c r="AU60" s="456"/>
      <c r="AV60" s="841"/>
      <c r="AW60" s="851"/>
      <c r="AX60" s="849"/>
      <c r="AY60" s="854"/>
      <c r="AZ60" s="881"/>
      <c r="BA60" s="883"/>
      <c r="BB60" s="885"/>
      <c r="BC60" s="885"/>
      <c r="BD60" s="868"/>
      <c r="BE60" s="472"/>
      <c r="BF60" s="830"/>
      <c r="BG60" s="452"/>
      <c r="BI60" s="475"/>
      <c r="BJ60" s="459">
        <v>27</v>
      </c>
      <c r="BK60" s="459">
        <v>28</v>
      </c>
      <c r="BL60" s="866"/>
      <c r="BM60" s="13"/>
      <c r="BN60" s="13"/>
      <c r="BO60" s="13"/>
      <c r="BP60" s="13"/>
      <c r="BQ60" s="13"/>
      <c r="BR60" s="13"/>
      <c r="BS60" s="13"/>
      <c r="BT60" s="13"/>
      <c r="BU60" s="13"/>
      <c r="BV60" s="13"/>
      <c r="BW60" s="13"/>
      <c r="BX60" s="13"/>
      <c r="BY60" s="13"/>
    </row>
    <row r="61" spans="1:77" s="25" customFormat="1" ht="13.5" customHeight="1">
      <c r="A61" s="874"/>
      <c r="B61" s="889"/>
      <c r="C61" s="831" t="s">
        <v>3106</v>
      </c>
      <c r="D61" s="22" t="s">
        <v>13</v>
      </c>
      <c r="E61" s="20"/>
      <c r="F61" s="96">
        <v>102310</v>
      </c>
      <c r="G61" s="97">
        <v>179650</v>
      </c>
      <c r="H61" s="96">
        <v>98840</v>
      </c>
      <c r="I61" s="97">
        <v>176180</v>
      </c>
      <c r="J61" s="476" t="s">
        <v>3126</v>
      </c>
      <c r="K61" s="98">
        <v>900</v>
      </c>
      <c r="L61" s="99">
        <v>1680</v>
      </c>
      <c r="M61" s="100" t="s">
        <v>3025</v>
      </c>
      <c r="N61" s="98">
        <v>870</v>
      </c>
      <c r="O61" s="99">
        <v>1650</v>
      </c>
      <c r="P61" s="100" t="s">
        <v>3025</v>
      </c>
      <c r="Q61" s="23"/>
      <c r="R61" s="106"/>
      <c r="S61" s="107"/>
      <c r="T61" s="840"/>
      <c r="U61" s="475"/>
      <c r="V61" s="469" t="s">
        <v>3039</v>
      </c>
      <c r="W61" s="849"/>
      <c r="X61" s="472" t="s">
        <v>3039</v>
      </c>
      <c r="Y61" s="477"/>
      <c r="Z61" s="876"/>
      <c r="AA61" s="469"/>
      <c r="AB61" s="839"/>
      <c r="AC61" s="106"/>
      <c r="AD61" s="106"/>
      <c r="AE61" s="840"/>
      <c r="AF61" s="121"/>
      <c r="AG61" s="841"/>
      <c r="AH61" s="843"/>
      <c r="AI61" s="846"/>
      <c r="AJ61" s="848"/>
      <c r="AK61" s="465" t="s">
        <v>3042</v>
      </c>
      <c r="AL61" s="104">
        <v>2500</v>
      </c>
      <c r="AM61" s="105">
        <v>2800</v>
      </c>
      <c r="AN61" s="849"/>
      <c r="AO61" s="851"/>
      <c r="AP61" s="849"/>
      <c r="AQ61" s="854"/>
      <c r="AR61" s="21"/>
      <c r="AS61" s="12"/>
      <c r="AT61" s="841"/>
      <c r="AU61" s="456"/>
      <c r="AV61" s="841"/>
      <c r="AW61" s="851"/>
      <c r="AX61" s="849"/>
      <c r="AY61" s="854"/>
      <c r="AZ61" s="881"/>
      <c r="BA61" s="869">
        <v>0.02</v>
      </c>
      <c r="BB61" s="871">
        <v>0.03</v>
      </c>
      <c r="BC61" s="871">
        <v>0.05</v>
      </c>
      <c r="BD61" s="879">
        <v>0.06</v>
      </c>
      <c r="BE61" s="472"/>
      <c r="BF61" s="833">
        <v>0.98</v>
      </c>
      <c r="BG61" s="452"/>
      <c r="BI61" s="475"/>
      <c r="BJ61" s="459">
        <v>27</v>
      </c>
      <c r="BK61" s="459">
        <v>28</v>
      </c>
      <c r="BL61" s="866"/>
      <c r="BM61" s="13"/>
      <c r="BN61" s="13"/>
      <c r="BO61" s="13"/>
      <c r="BP61" s="13"/>
      <c r="BQ61" s="13"/>
      <c r="BR61" s="13"/>
      <c r="BS61" s="13"/>
      <c r="BT61" s="13"/>
      <c r="BU61" s="13"/>
      <c r="BV61" s="13"/>
      <c r="BW61" s="13"/>
      <c r="BX61" s="13"/>
      <c r="BY61" s="13"/>
    </row>
    <row r="62" spans="1:77" s="25" customFormat="1" ht="13.5" customHeight="1">
      <c r="A62" s="874"/>
      <c r="B62" s="889"/>
      <c r="C62" s="832"/>
      <c r="D62" s="24" t="s">
        <v>12</v>
      </c>
      <c r="E62" s="20"/>
      <c r="F62" s="109">
        <v>179650</v>
      </c>
      <c r="G62" s="110"/>
      <c r="H62" s="109">
        <v>176180</v>
      </c>
      <c r="I62" s="110"/>
      <c r="J62" s="476" t="s">
        <v>3126</v>
      </c>
      <c r="K62" s="101">
        <v>1680</v>
      </c>
      <c r="L62" s="111"/>
      <c r="M62" s="112" t="s">
        <v>3025</v>
      </c>
      <c r="N62" s="101">
        <v>1650</v>
      </c>
      <c r="O62" s="111"/>
      <c r="P62" s="112" t="s">
        <v>3025</v>
      </c>
      <c r="Q62" s="23"/>
      <c r="R62" s="106"/>
      <c r="S62" s="113"/>
      <c r="T62" s="840"/>
      <c r="U62" s="475"/>
      <c r="V62" s="469">
        <v>739000</v>
      </c>
      <c r="W62" s="849"/>
      <c r="X62" s="472">
        <v>7390</v>
      </c>
      <c r="Y62" s="21"/>
      <c r="Z62" s="876"/>
      <c r="AA62" s="472"/>
      <c r="AB62" s="839"/>
      <c r="AC62" s="106"/>
      <c r="AD62" s="106"/>
      <c r="AE62" s="840"/>
      <c r="AF62" s="121"/>
      <c r="AG62" s="841"/>
      <c r="AH62" s="844"/>
      <c r="AI62" s="847"/>
      <c r="AJ62" s="848"/>
      <c r="AK62" s="466" t="s">
        <v>3043</v>
      </c>
      <c r="AL62" s="115">
        <v>2300</v>
      </c>
      <c r="AM62" s="116">
        <v>2500</v>
      </c>
      <c r="AN62" s="849"/>
      <c r="AO62" s="852"/>
      <c r="AP62" s="849"/>
      <c r="AQ62" s="855"/>
      <c r="AR62" s="21"/>
      <c r="AS62" s="12"/>
      <c r="AT62" s="841"/>
      <c r="AU62" s="456"/>
      <c r="AV62" s="841"/>
      <c r="AW62" s="852"/>
      <c r="AX62" s="849"/>
      <c r="AY62" s="855"/>
      <c r="AZ62" s="881"/>
      <c r="BA62" s="870"/>
      <c r="BB62" s="872"/>
      <c r="BC62" s="872"/>
      <c r="BD62" s="880"/>
      <c r="BE62" s="472"/>
      <c r="BF62" s="833"/>
      <c r="BG62" s="452"/>
      <c r="BI62" s="475"/>
      <c r="BJ62" s="459">
        <v>27</v>
      </c>
      <c r="BK62" s="459">
        <v>28</v>
      </c>
      <c r="BL62" s="866"/>
      <c r="BM62" s="13"/>
      <c r="BN62" s="13"/>
      <c r="BO62" s="13"/>
      <c r="BP62" s="13"/>
      <c r="BQ62" s="13"/>
      <c r="BR62" s="13"/>
      <c r="BS62" s="13"/>
      <c r="BT62" s="13"/>
      <c r="BU62" s="13"/>
      <c r="BV62" s="13"/>
      <c r="BW62" s="13"/>
      <c r="BX62" s="13"/>
      <c r="BY62" s="13"/>
    </row>
    <row r="63" spans="1:77" s="25" customFormat="1" ht="13.5" customHeight="1">
      <c r="A63" s="874"/>
      <c r="B63" s="888" t="s">
        <v>16</v>
      </c>
      <c r="C63" s="837" t="s">
        <v>3105</v>
      </c>
      <c r="D63" s="19" t="s">
        <v>4</v>
      </c>
      <c r="E63" s="20"/>
      <c r="F63" s="86">
        <v>32340</v>
      </c>
      <c r="G63" s="87">
        <v>40070</v>
      </c>
      <c r="H63" s="86">
        <v>29090</v>
      </c>
      <c r="I63" s="87">
        <v>36820</v>
      </c>
      <c r="J63" s="476" t="s">
        <v>3126</v>
      </c>
      <c r="K63" s="88">
        <v>300</v>
      </c>
      <c r="L63" s="89">
        <v>370</v>
      </c>
      <c r="M63" s="90" t="s">
        <v>3025</v>
      </c>
      <c r="N63" s="88">
        <v>270</v>
      </c>
      <c r="O63" s="89">
        <v>340</v>
      </c>
      <c r="P63" s="90" t="s">
        <v>3025</v>
      </c>
      <c r="Q63" s="476" t="s">
        <v>3126</v>
      </c>
      <c r="R63" s="91">
        <v>7730</v>
      </c>
      <c r="S63" s="92">
        <v>70</v>
      </c>
      <c r="T63" s="839"/>
      <c r="U63" s="475"/>
      <c r="V63" s="27"/>
      <c r="W63" s="849"/>
      <c r="X63" s="472"/>
      <c r="Y63" s="21"/>
      <c r="Z63" s="876"/>
      <c r="AA63" s="472"/>
      <c r="AB63" s="839"/>
      <c r="AC63" s="106"/>
      <c r="AD63" s="106"/>
      <c r="AE63" s="840"/>
      <c r="AF63" s="121"/>
      <c r="AG63" s="841" t="s">
        <v>3126</v>
      </c>
      <c r="AH63" s="842">
        <v>2300</v>
      </c>
      <c r="AI63" s="845">
        <v>2500</v>
      </c>
      <c r="AJ63" s="848" t="s">
        <v>3126</v>
      </c>
      <c r="AK63" s="464" t="s">
        <v>3040</v>
      </c>
      <c r="AL63" s="94">
        <v>4800</v>
      </c>
      <c r="AM63" s="95">
        <v>5400</v>
      </c>
      <c r="AN63" s="849" t="s">
        <v>3126</v>
      </c>
      <c r="AO63" s="850">
        <v>2900</v>
      </c>
      <c r="AP63" s="849" t="s">
        <v>3126</v>
      </c>
      <c r="AQ63" s="853">
        <v>20</v>
      </c>
      <c r="AR63" s="848" t="s">
        <v>3126</v>
      </c>
      <c r="AS63" s="886">
        <v>4500</v>
      </c>
      <c r="AT63" s="841"/>
      <c r="AU63" s="456"/>
      <c r="AV63" s="841" t="s">
        <v>237</v>
      </c>
      <c r="AW63" s="850">
        <v>3360</v>
      </c>
      <c r="AX63" s="849" t="s">
        <v>3126</v>
      </c>
      <c r="AY63" s="853">
        <v>30</v>
      </c>
      <c r="AZ63" s="881" t="s">
        <v>237</v>
      </c>
      <c r="BA63" s="882" t="s">
        <v>3177</v>
      </c>
      <c r="BB63" s="884" t="s">
        <v>3177</v>
      </c>
      <c r="BC63" s="884" t="s">
        <v>3177</v>
      </c>
      <c r="BD63" s="867" t="s">
        <v>3177</v>
      </c>
      <c r="BE63" s="472"/>
      <c r="BF63" s="829" t="s">
        <v>3164</v>
      </c>
      <c r="BG63" s="452"/>
      <c r="BI63" s="475"/>
      <c r="BJ63" s="459">
        <v>29</v>
      </c>
      <c r="BK63" s="459">
        <v>30</v>
      </c>
      <c r="BL63" s="866">
        <v>15</v>
      </c>
      <c r="BM63" s="13"/>
      <c r="BN63" s="13"/>
      <c r="BO63" s="13"/>
      <c r="BP63" s="13"/>
      <c r="BQ63" s="13"/>
      <c r="BR63" s="13"/>
      <c r="BS63" s="13"/>
      <c r="BT63" s="13"/>
      <c r="BU63" s="13"/>
      <c r="BV63" s="13"/>
      <c r="BW63" s="13"/>
      <c r="BX63" s="13"/>
      <c r="BY63" s="13"/>
    </row>
    <row r="64" spans="1:77" s="25" customFormat="1" ht="13.5" customHeight="1">
      <c r="A64" s="874"/>
      <c r="B64" s="889"/>
      <c r="C64" s="838"/>
      <c r="D64" s="22" t="s">
        <v>3</v>
      </c>
      <c r="E64" s="20"/>
      <c r="F64" s="96">
        <v>40070</v>
      </c>
      <c r="G64" s="97">
        <v>102280</v>
      </c>
      <c r="H64" s="96">
        <v>36820</v>
      </c>
      <c r="I64" s="97">
        <v>99030</v>
      </c>
      <c r="J64" s="476" t="s">
        <v>3126</v>
      </c>
      <c r="K64" s="98">
        <v>370</v>
      </c>
      <c r="L64" s="99">
        <v>900</v>
      </c>
      <c r="M64" s="100" t="s">
        <v>3025</v>
      </c>
      <c r="N64" s="98">
        <v>340</v>
      </c>
      <c r="O64" s="99">
        <v>870</v>
      </c>
      <c r="P64" s="100" t="s">
        <v>3025</v>
      </c>
      <c r="Q64" s="476" t="s">
        <v>3126</v>
      </c>
      <c r="R64" s="101">
        <v>7730</v>
      </c>
      <c r="S64" s="102">
        <v>70</v>
      </c>
      <c r="T64" s="839"/>
      <c r="U64" s="475"/>
      <c r="V64" s="27"/>
      <c r="W64" s="849"/>
      <c r="X64" s="472"/>
      <c r="Y64" s="21"/>
      <c r="Z64" s="876"/>
      <c r="AA64" s="472"/>
      <c r="AB64" s="839"/>
      <c r="AC64" s="106"/>
      <c r="AD64" s="106"/>
      <c r="AE64" s="840"/>
      <c r="AF64" s="121"/>
      <c r="AG64" s="841"/>
      <c r="AH64" s="843"/>
      <c r="AI64" s="846"/>
      <c r="AJ64" s="848"/>
      <c r="AK64" s="465" t="s">
        <v>3041</v>
      </c>
      <c r="AL64" s="104">
        <v>2600</v>
      </c>
      <c r="AM64" s="105">
        <v>2900</v>
      </c>
      <c r="AN64" s="849"/>
      <c r="AO64" s="851"/>
      <c r="AP64" s="849"/>
      <c r="AQ64" s="854"/>
      <c r="AR64" s="848"/>
      <c r="AS64" s="887"/>
      <c r="AT64" s="841"/>
      <c r="AU64" s="456"/>
      <c r="AV64" s="841"/>
      <c r="AW64" s="851"/>
      <c r="AX64" s="849"/>
      <c r="AY64" s="854"/>
      <c r="AZ64" s="881"/>
      <c r="BA64" s="883"/>
      <c r="BB64" s="885"/>
      <c r="BC64" s="885"/>
      <c r="BD64" s="868"/>
      <c r="BE64" s="472"/>
      <c r="BF64" s="830"/>
      <c r="BG64" s="452"/>
      <c r="BI64" s="475"/>
      <c r="BJ64" s="459">
        <v>29</v>
      </c>
      <c r="BK64" s="459">
        <v>30</v>
      </c>
      <c r="BL64" s="866"/>
      <c r="BM64" s="13"/>
      <c r="BN64" s="13"/>
      <c r="BO64" s="13"/>
      <c r="BP64" s="13"/>
      <c r="BQ64" s="13"/>
      <c r="BR64" s="13"/>
      <c r="BS64" s="13"/>
      <c r="BT64" s="13"/>
      <c r="BU64" s="13"/>
      <c r="BV64" s="13"/>
      <c r="BW64" s="13"/>
      <c r="BX64" s="13"/>
      <c r="BY64" s="13"/>
    </row>
    <row r="65" spans="1:77" s="25" customFormat="1" ht="13.5" customHeight="1">
      <c r="A65" s="874"/>
      <c r="B65" s="889"/>
      <c r="C65" s="831" t="s">
        <v>3106</v>
      </c>
      <c r="D65" s="22" t="s">
        <v>13</v>
      </c>
      <c r="E65" s="20"/>
      <c r="F65" s="96">
        <v>102280</v>
      </c>
      <c r="G65" s="97">
        <v>179620</v>
      </c>
      <c r="H65" s="96">
        <v>99030</v>
      </c>
      <c r="I65" s="97">
        <v>176370</v>
      </c>
      <c r="J65" s="476" t="s">
        <v>3126</v>
      </c>
      <c r="K65" s="98">
        <v>900</v>
      </c>
      <c r="L65" s="99">
        <v>1680</v>
      </c>
      <c r="M65" s="100" t="s">
        <v>3025</v>
      </c>
      <c r="N65" s="98">
        <v>870</v>
      </c>
      <c r="O65" s="99">
        <v>1650</v>
      </c>
      <c r="P65" s="100" t="s">
        <v>3025</v>
      </c>
      <c r="Q65" s="23"/>
      <c r="R65" s="106"/>
      <c r="S65" s="107"/>
      <c r="T65" s="840"/>
      <c r="U65" s="475"/>
      <c r="V65" s="27"/>
      <c r="W65" s="849"/>
      <c r="X65" s="472"/>
      <c r="Y65" s="21"/>
      <c r="Z65" s="876"/>
      <c r="AA65" s="472"/>
      <c r="AB65" s="839"/>
      <c r="AC65" s="106"/>
      <c r="AD65" s="106"/>
      <c r="AE65" s="840"/>
      <c r="AF65" s="121"/>
      <c r="AG65" s="841"/>
      <c r="AH65" s="843"/>
      <c r="AI65" s="846"/>
      <c r="AJ65" s="848"/>
      <c r="AK65" s="465" t="s">
        <v>3042</v>
      </c>
      <c r="AL65" s="104">
        <v>2300</v>
      </c>
      <c r="AM65" s="105">
        <v>2500</v>
      </c>
      <c r="AN65" s="849"/>
      <c r="AO65" s="851"/>
      <c r="AP65" s="849"/>
      <c r="AQ65" s="854"/>
      <c r="AR65" s="21"/>
      <c r="AS65" s="12"/>
      <c r="AT65" s="841"/>
      <c r="AU65" s="456"/>
      <c r="AV65" s="841"/>
      <c r="AW65" s="851"/>
      <c r="AX65" s="849"/>
      <c r="AY65" s="854"/>
      <c r="AZ65" s="881"/>
      <c r="BA65" s="869">
        <v>0.02</v>
      </c>
      <c r="BB65" s="871">
        <v>0.03</v>
      </c>
      <c r="BC65" s="871">
        <v>0.05</v>
      </c>
      <c r="BD65" s="879">
        <v>0.06</v>
      </c>
      <c r="BE65" s="472"/>
      <c r="BF65" s="833">
        <v>0.98</v>
      </c>
      <c r="BG65" s="452"/>
      <c r="BI65" s="475"/>
      <c r="BJ65" s="459">
        <v>29</v>
      </c>
      <c r="BK65" s="459">
        <v>30</v>
      </c>
      <c r="BL65" s="866"/>
      <c r="BM65" s="13"/>
      <c r="BN65" s="13"/>
      <c r="BO65" s="13"/>
      <c r="BP65" s="13"/>
      <c r="BQ65" s="13"/>
      <c r="BR65" s="13"/>
      <c r="BS65" s="13"/>
      <c r="BT65" s="13"/>
      <c r="BU65" s="13"/>
      <c r="BV65" s="13"/>
      <c r="BW65" s="13"/>
      <c r="BX65" s="13"/>
      <c r="BY65" s="13"/>
    </row>
    <row r="66" spans="1:77" s="25" customFormat="1" ht="13.5" customHeight="1">
      <c r="A66" s="874"/>
      <c r="B66" s="889"/>
      <c r="C66" s="832"/>
      <c r="D66" s="24" t="s">
        <v>12</v>
      </c>
      <c r="E66" s="20"/>
      <c r="F66" s="109">
        <v>179620</v>
      </c>
      <c r="G66" s="110"/>
      <c r="H66" s="109">
        <v>176370</v>
      </c>
      <c r="I66" s="110"/>
      <c r="J66" s="476" t="s">
        <v>3126</v>
      </c>
      <c r="K66" s="101">
        <v>1680</v>
      </c>
      <c r="L66" s="111"/>
      <c r="M66" s="112" t="s">
        <v>3025</v>
      </c>
      <c r="N66" s="101">
        <v>1650</v>
      </c>
      <c r="O66" s="111"/>
      <c r="P66" s="112" t="s">
        <v>3025</v>
      </c>
      <c r="Q66" s="23"/>
      <c r="R66" s="106"/>
      <c r="S66" s="113"/>
      <c r="T66" s="840"/>
      <c r="U66" s="475"/>
      <c r="V66" s="27"/>
      <c r="W66" s="849"/>
      <c r="X66" s="472"/>
      <c r="Y66" s="21"/>
      <c r="Z66" s="876"/>
      <c r="AA66" s="472"/>
      <c r="AB66" s="839"/>
      <c r="AC66" s="106"/>
      <c r="AD66" s="106"/>
      <c r="AE66" s="840"/>
      <c r="AF66" s="121"/>
      <c r="AG66" s="841"/>
      <c r="AH66" s="844"/>
      <c r="AI66" s="847"/>
      <c r="AJ66" s="848"/>
      <c r="AK66" s="466" t="s">
        <v>3043</v>
      </c>
      <c r="AL66" s="115">
        <v>2000</v>
      </c>
      <c r="AM66" s="116">
        <v>2300</v>
      </c>
      <c r="AN66" s="849"/>
      <c r="AO66" s="852"/>
      <c r="AP66" s="849"/>
      <c r="AQ66" s="855"/>
      <c r="AR66" s="21"/>
      <c r="AS66" s="12"/>
      <c r="AT66" s="841"/>
      <c r="AU66" s="456"/>
      <c r="AV66" s="841"/>
      <c r="AW66" s="852"/>
      <c r="AX66" s="849"/>
      <c r="AY66" s="855"/>
      <c r="AZ66" s="881"/>
      <c r="BA66" s="870"/>
      <c r="BB66" s="872"/>
      <c r="BC66" s="872"/>
      <c r="BD66" s="880"/>
      <c r="BE66" s="472"/>
      <c r="BF66" s="833"/>
      <c r="BG66" s="452"/>
      <c r="BI66" s="475"/>
      <c r="BJ66" s="459">
        <v>29</v>
      </c>
      <c r="BK66" s="459">
        <v>30</v>
      </c>
      <c r="BL66" s="866"/>
      <c r="BM66" s="13"/>
      <c r="BN66" s="13"/>
      <c r="BO66" s="13"/>
      <c r="BP66" s="13"/>
      <c r="BQ66" s="13"/>
      <c r="BR66" s="13"/>
      <c r="BS66" s="13"/>
      <c r="BT66" s="13"/>
      <c r="BU66" s="13"/>
      <c r="BV66" s="13"/>
      <c r="BW66" s="13"/>
      <c r="BX66" s="13"/>
      <c r="BY66" s="13"/>
    </row>
    <row r="67" spans="1:77" s="25" customFormat="1" ht="13.5" customHeight="1">
      <c r="A67" s="874"/>
      <c r="B67" s="892" t="s">
        <v>15</v>
      </c>
      <c r="C67" s="837" t="s">
        <v>3105</v>
      </c>
      <c r="D67" s="19" t="s">
        <v>4</v>
      </c>
      <c r="E67" s="20"/>
      <c r="F67" s="86">
        <v>31520</v>
      </c>
      <c r="G67" s="87">
        <v>39250</v>
      </c>
      <c r="H67" s="86">
        <v>28470</v>
      </c>
      <c r="I67" s="87">
        <v>36200</v>
      </c>
      <c r="J67" s="476" t="s">
        <v>3126</v>
      </c>
      <c r="K67" s="88">
        <v>290</v>
      </c>
      <c r="L67" s="89">
        <v>360</v>
      </c>
      <c r="M67" s="90" t="s">
        <v>3025</v>
      </c>
      <c r="N67" s="88">
        <v>260</v>
      </c>
      <c r="O67" s="89">
        <v>330</v>
      </c>
      <c r="P67" s="90" t="s">
        <v>3025</v>
      </c>
      <c r="Q67" s="476" t="s">
        <v>3126</v>
      </c>
      <c r="R67" s="91">
        <v>7730</v>
      </c>
      <c r="S67" s="92">
        <v>70</v>
      </c>
      <c r="T67" s="839"/>
      <c r="U67" s="475"/>
      <c r="V67" s="27"/>
      <c r="W67" s="849"/>
      <c r="X67" s="472"/>
      <c r="Y67" s="21"/>
      <c r="Z67" s="876"/>
      <c r="AA67" s="472"/>
      <c r="AB67" s="839"/>
      <c r="AC67" s="106"/>
      <c r="AD67" s="106"/>
      <c r="AE67" s="840"/>
      <c r="AF67" s="121"/>
      <c r="AG67" s="841" t="s">
        <v>3126</v>
      </c>
      <c r="AH67" s="842">
        <v>2400</v>
      </c>
      <c r="AI67" s="845">
        <v>2700</v>
      </c>
      <c r="AJ67" s="848" t="s">
        <v>3126</v>
      </c>
      <c r="AK67" s="464" t="s">
        <v>3040</v>
      </c>
      <c r="AL67" s="94">
        <v>5400</v>
      </c>
      <c r="AM67" s="95">
        <v>6000</v>
      </c>
      <c r="AN67" s="849" t="s">
        <v>3126</v>
      </c>
      <c r="AO67" s="850">
        <v>2720</v>
      </c>
      <c r="AP67" s="849" t="s">
        <v>3126</v>
      </c>
      <c r="AQ67" s="853">
        <v>20</v>
      </c>
      <c r="AR67" s="848" t="s">
        <v>3126</v>
      </c>
      <c r="AS67" s="886">
        <v>4500</v>
      </c>
      <c r="AT67" s="841"/>
      <c r="AU67" s="456"/>
      <c r="AV67" s="841" t="s">
        <v>237</v>
      </c>
      <c r="AW67" s="850">
        <v>3170</v>
      </c>
      <c r="AX67" s="849" t="s">
        <v>3126</v>
      </c>
      <c r="AY67" s="853">
        <v>30</v>
      </c>
      <c r="AZ67" s="881" t="s">
        <v>237</v>
      </c>
      <c r="BA67" s="882" t="s">
        <v>3177</v>
      </c>
      <c r="BB67" s="884" t="s">
        <v>3177</v>
      </c>
      <c r="BC67" s="884" t="s">
        <v>3177</v>
      </c>
      <c r="BD67" s="867" t="s">
        <v>3177</v>
      </c>
      <c r="BE67" s="472"/>
      <c r="BF67" s="829" t="s">
        <v>3164</v>
      </c>
      <c r="BG67" s="452"/>
      <c r="BI67" s="475"/>
      <c r="BJ67" s="459">
        <v>31</v>
      </c>
      <c r="BK67" s="459">
        <v>32</v>
      </c>
      <c r="BL67" s="866">
        <v>16</v>
      </c>
      <c r="BM67" s="13"/>
      <c r="BN67" s="13"/>
      <c r="BO67" s="13"/>
      <c r="BP67" s="13"/>
      <c r="BQ67" s="13"/>
      <c r="BR67" s="13"/>
      <c r="BS67" s="13"/>
      <c r="BT67" s="13"/>
      <c r="BU67" s="13"/>
      <c r="BV67" s="13"/>
      <c r="BW67" s="13"/>
      <c r="BX67" s="13"/>
      <c r="BY67" s="13"/>
    </row>
    <row r="68" spans="1:77" s="25" customFormat="1" ht="13.5" customHeight="1">
      <c r="A68" s="874"/>
      <c r="B68" s="893"/>
      <c r="C68" s="838"/>
      <c r="D68" s="22" t="s">
        <v>3</v>
      </c>
      <c r="E68" s="20"/>
      <c r="F68" s="96">
        <v>39250</v>
      </c>
      <c r="G68" s="97">
        <v>101460</v>
      </c>
      <c r="H68" s="96">
        <v>36200</v>
      </c>
      <c r="I68" s="97">
        <v>98410</v>
      </c>
      <c r="J68" s="476" t="s">
        <v>3126</v>
      </c>
      <c r="K68" s="98">
        <v>360</v>
      </c>
      <c r="L68" s="99">
        <v>900</v>
      </c>
      <c r="M68" s="100" t="s">
        <v>3025</v>
      </c>
      <c r="N68" s="98">
        <v>330</v>
      </c>
      <c r="O68" s="99">
        <v>860</v>
      </c>
      <c r="P68" s="100" t="s">
        <v>3025</v>
      </c>
      <c r="Q68" s="476" t="s">
        <v>3126</v>
      </c>
      <c r="R68" s="101">
        <v>7730</v>
      </c>
      <c r="S68" s="102">
        <v>70</v>
      </c>
      <c r="T68" s="839"/>
      <c r="U68" s="475"/>
      <c r="V68" s="27"/>
      <c r="W68" s="849"/>
      <c r="X68" s="472"/>
      <c r="Y68" s="21"/>
      <c r="Z68" s="876"/>
      <c r="AA68" s="472"/>
      <c r="AB68" s="839"/>
      <c r="AC68" s="106"/>
      <c r="AD68" s="106"/>
      <c r="AE68" s="840"/>
      <c r="AF68" s="121"/>
      <c r="AG68" s="841"/>
      <c r="AH68" s="843"/>
      <c r="AI68" s="846"/>
      <c r="AJ68" s="848"/>
      <c r="AK68" s="465" t="s">
        <v>3041</v>
      </c>
      <c r="AL68" s="104">
        <v>2900</v>
      </c>
      <c r="AM68" s="105">
        <v>3300</v>
      </c>
      <c r="AN68" s="849"/>
      <c r="AO68" s="851"/>
      <c r="AP68" s="849"/>
      <c r="AQ68" s="854"/>
      <c r="AR68" s="848"/>
      <c r="AS68" s="887"/>
      <c r="AT68" s="841"/>
      <c r="AU68" s="456"/>
      <c r="AV68" s="841"/>
      <c r="AW68" s="851"/>
      <c r="AX68" s="849"/>
      <c r="AY68" s="854"/>
      <c r="AZ68" s="881"/>
      <c r="BA68" s="883"/>
      <c r="BB68" s="885"/>
      <c r="BC68" s="885"/>
      <c r="BD68" s="868"/>
      <c r="BE68" s="472"/>
      <c r="BF68" s="830"/>
      <c r="BG68" s="452"/>
      <c r="BI68" s="475"/>
      <c r="BJ68" s="459">
        <v>31</v>
      </c>
      <c r="BK68" s="459">
        <v>32</v>
      </c>
      <c r="BL68" s="866"/>
      <c r="BM68" s="13"/>
      <c r="BN68" s="13"/>
      <c r="BO68" s="13"/>
      <c r="BP68" s="13"/>
      <c r="BQ68" s="13"/>
      <c r="BR68" s="13"/>
      <c r="BS68" s="13"/>
      <c r="BT68" s="13"/>
      <c r="BU68" s="13"/>
      <c r="BV68" s="13"/>
      <c r="BW68" s="13"/>
      <c r="BX68" s="13"/>
      <c r="BY68" s="13"/>
    </row>
    <row r="69" spans="1:77" s="25" customFormat="1" ht="13.5" customHeight="1">
      <c r="A69" s="874"/>
      <c r="B69" s="893"/>
      <c r="C69" s="831" t="s">
        <v>3106</v>
      </c>
      <c r="D69" s="22" t="s">
        <v>13</v>
      </c>
      <c r="E69" s="20"/>
      <c r="F69" s="96">
        <v>101460</v>
      </c>
      <c r="G69" s="97">
        <v>178800</v>
      </c>
      <c r="H69" s="96">
        <v>98410</v>
      </c>
      <c r="I69" s="97">
        <v>175750</v>
      </c>
      <c r="J69" s="476" t="s">
        <v>3126</v>
      </c>
      <c r="K69" s="98">
        <v>900</v>
      </c>
      <c r="L69" s="99">
        <v>1680</v>
      </c>
      <c r="M69" s="100" t="s">
        <v>3025</v>
      </c>
      <c r="N69" s="98">
        <v>860</v>
      </c>
      <c r="O69" s="99">
        <v>1640</v>
      </c>
      <c r="P69" s="100" t="s">
        <v>3025</v>
      </c>
      <c r="Q69" s="23"/>
      <c r="R69" s="106"/>
      <c r="S69" s="107"/>
      <c r="T69" s="840"/>
      <c r="U69" s="475"/>
      <c r="V69" s="469"/>
      <c r="W69" s="849"/>
      <c r="X69" s="472"/>
      <c r="Y69" s="21"/>
      <c r="Z69" s="876"/>
      <c r="AA69" s="472"/>
      <c r="AB69" s="839"/>
      <c r="AC69" s="106"/>
      <c r="AD69" s="106"/>
      <c r="AE69" s="840"/>
      <c r="AF69" s="121"/>
      <c r="AG69" s="841"/>
      <c r="AH69" s="843"/>
      <c r="AI69" s="846"/>
      <c r="AJ69" s="848"/>
      <c r="AK69" s="465" t="s">
        <v>3042</v>
      </c>
      <c r="AL69" s="104">
        <v>2500</v>
      </c>
      <c r="AM69" s="105">
        <v>2800</v>
      </c>
      <c r="AN69" s="849"/>
      <c r="AO69" s="851"/>
      <c r="AP69" s="849"/>
      <c r="AQ69" s="854"/>
      <c r="AR69" s="21"/>
      <c r="AS69" s="12"/>
      <c r="AT69" s="841"/>
      <c r="AU69" s="456"/>
      <c r="AV69" s="841"/>
      <c r="AW69" s="851"/>
      <c r="AX69" s="849"/>
      <c r="AY69" s="854"/>
      <c r="AZ69" s="881"/>
      <c r="BA69" s="869">
        <v>0.02</v>
      </c>
      <c r="BB69" s="871">
        <v>0.03</v>
      </c>
      <c r="BC69" s="871">
        <v>0.05</v>
      </c>
      <c r="BD69" s="879">
        <v>0.06</v>
      </c>
      <c r="BE69" s="472"/>
      <c r="BF69" s="833">
        <v>0.99</v>
      </c>
      <c r="BG69" s="452"/>
      <c r="BI69" s="475"/>
      <c r="BJ69" s="459">
        <v>31</v>
      </c>
      <c r="BK69" s="459">
        <v>32</v>
      </c>
      <c r="BL69" s="866"/>
      <c r="BM69" s="13"/>
      <c r="BN69" s="13"/>
      <c r="BO69" s="13"/>
      <c r="BP69" s="13"/>
      <c r="BQ69" s="13"/>
      <c r="BR69" s="13"/>
      <c r="BS69" s="13"/>
      <c r="BT69" s="13"/>
      <c r="BU69" s="13"/>
      <c r="BV69" s="13"/>
      <c r="BW69" s="13"/>
      <c r="BX69" s="13"/>
      <c r="BY69" s="13"/>
    </row>
    <row r="70" spans="1:77" s="25" customFormat="1" ht="13.5" customHeight="1">
      <c r="A70" s="874"/>
      <c r="B70" s="894"/>
      <c r="C70" s="832"/>
      <c r="D70" s="24" t="s">
        <v>12</v>
      </c>
      <c r="E70" s="20"/>
      <c r="F70" s="109">
        <v>178800</v>
      </c>
      <c r="G70" s="110"/>
      <c r="H70" s="109">
        <v>175750</v>
      </c>
      <c r="I70" s="110"/>
      <c r="J70" s="476" t="s">
        <v>3126</v>
      </c>
      <c r="K70" s="101">
        <v>1680</v>
      </c>
      <c r="L70" s="111"/>
      <c r="M70" s="112" t="s">
        <v>3025</v>
      </c>
      <c r="N70" s="101">
        <v>1640</v>
      </c>
      <c r="O70" s="111"/>
      <c r="P70" s="112" t="s">
        <v>3025</v>
      </c>
      <c r="Q70" s="23"/>
      <c r="R70" s="106"/>
      <c r="S70" s="113"/>
      <c r="T70" s="840"/>
      <c r="U70" s="475"/>
      <c r="V70" s="469"/>
      <c r="W70" s="849"/>
      <c r="X70" s="472"/>
      <c r="Y70" s="21"/>
      <c r="Z70" s="876"/>
      <c r="AA70" s="472"/>
      <c r="AB70" s="839"/>
      <c r="AC70" s="106"/>
      <c r="AD70" s="106"/>
      <c r="AE70" s="840"/>
      <c r="AF70" s="121"/>
      <c r="AG70" s="841"/>
      <c r="AH70" s="844"/>
      <c r="AI70" s="847"/>
      <c r="AJ70" s="848"/>
      <c r="AK70" s="466" t="s">
        <v>3043</v>
      </c>
      <c r="AL70" s="115">
        <v>2300</v>
      </c>
      <c r="AM70" s="116">
        <v>2500</v>
      </c>
      <c r="AN70" s="849"/>
      <c r="AO70" s="852"/>
      <c r="AP70" s="849"/>
      <c r="AQ70" s="855"/>
      <c r="AR70" s="21"/>
      <c r="AS70" s="12"/>
      <c r="AT70" s="841"/>
      <c r="AU70" s="456"/>
      <c r="AV70" s="841"/>
      <c r="AW70" s="852"/>
      <c r="AX70" s="849"/>
      <c r="AY70" s="855"/>
      <c r="AZ70" s="881"/>
      <c r="BA70" s="870"/>
      <c r="BB70" s="872"/>
      <c r="BC70" s="872"/>
      <c r="BD70" s="880"/>
      <c r="BE70" s="472"/>
      <c r="BF70" s="833"/>
      <c r="BG70" s="452"/>
      <c r="BI70" s="475"/>
      <c r="BJ70" s="459">
        <v>31</v>
      </c>
      <c r="BK70" s="459">
        <v>32</v>
      </c>
      <c r="BL70" s="866"/>
      <c r="BM70" s="13"/>
      <c r="BN70" s="13"/>
      <c r="BO70" s="13"/>
      <c r="BP70" s="13"/>
      <c r="BQ70" s="13"/>
      <c r="BR70" s="13"/>
      <c r="BS70" s="13"/>
      <c r="BT70" s="13"/>
      <c r="BU70" s="13"/>
      <c r="BV70" s="13"/>
      <c r="BW70" s="13"/>
      <c r="BX70" s="13"/>
      <c r="BY70" s="13"/>
    </row>
    <row r="71" spans="1:77" s="25" customFormat="1" ht="13.5" customHeight="1">
      <c r="A71" s="874"/>
      <c r="B71" s="890" t="s">
        <v>14</v>
      </c>
      <c r="C71" s="837" t="s">
        <v>3105</v>
      </c>
      <c r="D71" s="19" t="s">
        <v>4</v>
      </c>
      <c r="E71" s="20"/>
      <c r="F71" s="86">
        <v>30770</v>
      </c>
      <c r="G71" s="87">
        <v>38500</v>
      </c>
      <c r="H71" s="86">
        <v>27890</v>
      </c>
      <c r="I71" s="87">
        <v>35620</v>
      </c>
      <c r="J71" s="476" t="s">
        <v>3126</v>
      </c>
      <c r="K71" s="88">
        <v>280</v>
      </c>
      <c r="L71" s="89">
        <v>350</v>
      </c>
      <c r="M71" s="90" t="s">
        <v>3025</v>
      </c>
      <c r="N71" s="88">
        <v>260</v>
      </c>
      <c r="O71" s="89">
        <v>330</v>
      </c>
      <c r="P71" s="90" t="s">
        <v>3025</v>
      </c>
      <c r="Q71" s="476" t="s">
        <v>3126</v>
      </c>
      <c r="R71" s="91">
        <v>7730</v>
      </c>
      <c r="S71" s="92">
        <v>70</v>
      </c>
      <c r="T71" s="839"/>
      <c r="U71" s="475"/>
      <c r="V71" s="469"/>
      <c r="W71" s="849"/>
      <c r="X71" s="472"/>
      <c r="Y71" s="21"/>
      <c r="Z71" s="876"/>
      <c r="AA71" s="472"/>
      <c r="AB71" s="839"/>
      <c r="AC71" s="106"/>
      <c r="AD71" s="106"/>
      <c r="AE71" s="840"/>
      <c r="AF71" s="121"/>
      <c r="AG71" s="841" t="s">
        <v>3126</v>
      </c>
      <c r="AH71" s="842">
        <v>2300</v>
      </c>
      <c r="AI71" s="845">
        <v>2500</v>
      </c>
      <c r="AJ71" s="848" t="s">
        <v>3126</v>
      </c>
      <c r="AK71" s="464" t="s">
        <v>3040</v>
      </c>
      <c r="AL71" s="94">
        <v>4800</v>
      </c>
      <c r="AM71" s="95">
        <v>5400</v>
      </c>
      <c r="AN71" s="849" t="s">
        <v>3126</v>
      </c>
      <c r="AO71" s="850">
        <v>2570</v>
      </c>
      <c r="AP71" s="849" t="s">
        <v>3126</v>
      </c>
      <c r="AQ71" s="853">
        <v>20</v>
      </c>
      <c r="AR71" s="848" t="s">
        <v>3126</v>
      </c>
      <c r="AS71" s="886">
        <v>4500</v>
      </c>
      <c r="AT71" s="841"/>
      <c r="AU71" s="456"/>
      <c r="AV71" s="841" t="s">
        <v>237</v>
      </c>
      <c r="AW71" s="850">
        <v>2990</v>
      </c>
      <c r="AX71" s="849" t="s">
        <v>3126</v>
      </c>
      <c r="AY71" s="853">
        <v>20</v>
      </c>
      <c r="AZ71" s="881" t="s">
        <v>237</v>
      </c>
      <c r="BA71" s="882" t="s">
        <v>3177</v>
      </c>
      <c r="BB71" s="884" t="s">
        <v>3177</v>
      </c>
      <c r="BC71" s="884" t="s">
        <v>3177</v>
      </c>
      <c r="BD71" s="867" t="s">
        <v>3177</v>
      </c>
      <c r="BE71" s="21"/>
      <c r="BF71" s="829" t="s">
        <v>3164</v>
      </c>
      <c r="BG71" s="452"/>
      <c r="BI71" s="475"/>
      <c r="BJ71" s="459">
        <v>33</v>
      </c>
      <c r="BK71" s="459">
        <v>34</v>
      </c>
      <c r="BL71" s="866">
        <v>17</v>
      </c>
      <c r="BM71" s="13"/>
      <c r="BN71" s="13"/>
      <c r="BO71" s="13"/>
      <c r="BP71" s="13"/>
      <c r="BQ71" s="13"/>
      <c r="BR71" s="13"/>
      <c r="BS71" s="13"/>
      <c r="BT71" s="13"/>
      <c r="BU71" s="13"/>
      <c r="BV71" s="13"/>
      <c r="BW71" s="13"/>
      <c r="BX71" s="13"/>
      <c r="BY71" s="13"/>
    </row>
    <row r="72" spans="1:77" s="25" customFormat="1" ht="13.5" customHeight="1">
      <c r="A72" s="874"/>
      <c r="B72" s="889"/>
      <c r="C72" s="838"/>
      <c r="D72" s="22" t="s">
        <v>3</v>
      </c>
      <c r="E72" s="20"/>
      <c r="F72" s="96">
        <v>38500</v>
      </c>
      <c r="G72" s="97">
        <v>100710</v>
      </c>
      <c r="H72" s="96">
        <v>35620</v>
      </c>
      <c r="I72" s="97">
        <v>97830</v>
      </c>
      <c r="J72" s="476" t="s">
        <v>3126</v>
      </c>
      <c r="K72" s="98">
        <v>350</v>
      </c>
      <c r="L72" s="99">
        <v>890</v>
      </c>
      <c r="M72" s="100" t="s">
        <v>3025</v>
      </c>
      <c r="N72" s="98">
        <v>330</v>
      </c>
      <c r="O72" s="99">
        <v>860</v>
      </c>
      <c r="P72" s="100" t="s">
        <v>3025</v>
      </c>
      <c r="Q72" s="476" t="s">
        <v>3126</v>
      </c>
      <c r="R72" s="101">
        <v>7730</v>
      </c>
      <c r="S72" s="102">
        <v>70</v>
      </c>
      <c r="T72" s="839"/>
      <c r="U72" s="475"/>
      <c r="V72" s="469"/>
      <c r="W72" s="849"/>
      <c r="X72" s="472"/>
      <c r="Y72" s="21"/>
      <c r="Z72" s="876"/>
      <c r="AA72" s="472"/>
      <c r="AB72" s="839"/>
      <c r="AC72" s="106"/>
      <c r="AD72" s="106"/>
      <c r="AE72" s="840"/>
      <c r="AF72" s="121"/>
      <c r="AG72" s="841"/>
      <c r="AH72" s="843"/>
      <c r="AI72" s="846"/>
      <c r="AJ72" s="848"/>
      <c r="AK72" s="465" t="s">
        <v>3041</v>
      </c>
      <c r="AL72" s="104">
        <v>2600</v>
      </c>
      <c r="AM72" s="105">
        <v>2900</v>
      </c>
      <c r="AN72" s="849"/>
      <c r="AO72" s="851"/>
      <c r="AP72" s="849"/>
      <c r="AQ72" s="854"/>
      <c r="AR72" s="848"/>
      <c r="AS72" s="887"/>
      <c r="AT72" s="841"/>
      <c r="AU72" s="456"/>
      <c r="AV72" s="841"/>
      <c r="AW72" s="851"/>
      <c r="AX72" s="849"/>
      <c r="AY72" s="854"/>
      <c r="AZ72" s="881"/>
      <c r="BA72" s="883"/>
      <c r="BB72" s="885"/>
      <c r="BC72" s="885"/>
      <c r="BD72" s="868"/>
      <c r="BE72" s="21"/>
      <c r="BF72" s="830"/>
      <c r="BG72" s="452"/>
      <c r="BI72" s="475"/>
      <c r="BJ72" s="459">
        <v>33</v>
      </c>
      <c r="BK72" s="459">
        <v>34</v>
      </c>
      <c r="BL72" s="866"/>
      <c r="BM72" s="13"/>
      <c r="BN72" s="13"/>
      <c r="BO72" s="13"/>
      <c r="BP72" s="13"/>
      <c r="BQ72" s="13"/>
      <c r="BR72" s="13"/>
      <c r="BS72" s="13"/>
      <c r="BT72" s="13"/>
      <c r="BU72" s="13"/>
      <c r="BV72" s="13"/>
      <c r="BW72" s="13"/>
      <c r="BX72" s="13"/>
      <c r="BY72" s="13"/>
    </row>
    <row r="73" spans="1:77" s="25" customFormat="1" ht="13.5" customHeight="1">
      <c r="A73" s="874"/>
      <c r="B73" s="889"/>
      <c r="C73" s="831" t="s">
        <v>3106</v>
      </c>
      <c r="D73" s="22" t="s">
        <v>13</v>
      </c>
      <c r="E73" s="20"/>
      <c r="F73" s="96">
        <v>100710</v>
      </c>
      <c r="G73" s="97">
        <v>178050</v>
      </c>
      <c r="H73" s="96">
        <v>97830</v>
      </c>
      <c r="I73" s="97">
        <v>175170</v>
      </c>
      <c r="J73" s="476" t="s">
        <v>3126</v>
      </c>
      <c r="K73" s="98">
        <v>890</v>
      </c>
      <c r="L73" s="99">
        <v>1670</v>
      </c>
      <c r="M73" s="100" t="s">
        <v>3025</v>
      </c>
      <c r="N73" s="98">
        <v>860</v>
      </c>
      <c r="O73" s="99">
        <v>1640</v>
      </c>
      <c r="P73" s="100" t="s">
        <v>3025</v>
      </c>
      <c r="Q73" s="23"/>
      <c r="R73" s="106"/>
      <c r="S73" s="107"/>
      <c r="T73" s="840"/>
      <c r="U73" s="475"/>
      <c r="V73" s="469"/>
      <c r="W73" s="849"/>
      <c r="X73" s="472"/>
      <c r="Y73" s="21"/>
      <c r="Z73" s="876"/>
      <c r="AA73" s="472"/>
      <c r="AB73" s="839"/>
      <c r="AC73" s="106"/>
      <c r="AD73" s="106"/>
      <c r="AE73" s="840"/>
      <c r="AF73" s="121"/>
      <c r="AG73" s="841"/>
      <c r="AH73" s="843"/>
      <c r="AI73" s="846"/>
      <c r="AJ73" s="848"/>
      <c r="AK73" s="465" t="s">
        <v>3042</v>
      </c>
      <c r="AL73" s="104">
        <v>2300</v>
      </c>
      <c r="AM73" s="105">
        <v>2500</v>
      </c>
      <c r="AN73" s="849"/>
      <c r="AO73" s="851"/>
      <c r="AP73" s="849"/>
      <c r="AQ73" s="854"/>
      <c r="AR73" s="21"/>
      <c r="AS73" s="12"/>
      <c r="AT73" s="841"/>
      <c r="AU73" s="456"/>
      <c r="AV73" s="841"/>
      <c r="AW73" s="851"/>
      <c r="AX73" s="849"/>
      <c r="AY73" s="854"/>
      <c r="AZ73" s="881"/>
      <c r="BA73" s="869">
        <v>0.02</v>
      </c>
      <c r="BB73" s="871">
        <v>0.03</v>
      </c>
      <c r="BC73" s="871">
        <v>0.05</v>
      </c>
      <c r="BD73" s="879">
        <v>0.06</v>
      </c>
      <c r="BE73" s="21"/>
      <c r="BF73" s="833">
        <v>0.99</v>
      </c>
      <c r="BG73" s="452"/>
      <c r="BI73" s="475"/>
      <c r="BJ73" s="459">
        <v>33</v>
      </c>
      <c r="BK73" s="459">
        <v>34</v>
      </c>
      <c r="BL73" s="866"/>
      <c r="BM73" s="13"/>
      <c r="BN73" s="13"/>
      <c r="BO73" s="13"/>
      <c r="BP73" s="13"/>
      <c r="BQ73" s="13"/>
      <c r="BR73" s="13"/>
      <c r="BS73" s="13"/>
      <c r="BT73" s="13"/>
      <c r="BU73" s="13"/>
      <c r="BV73" s="13"/>
      <c r="BW73" s="13"/>
      <c r="BX73" s="13"/>
      <c r="BY73" s="13"/>
    </row>
    <row r="74" spans="1:77" s="25" customFormat="1" ht="13.5" customHeight="1">
      <c r="A74" s="875"/>
      <c r="B74" s="891"/>
      <c r="C74" s="832"/>
      <c r="D74" s="24" t="s">
        <v>12</v>
      </c>
      <c r="E74" s="20"/>
      <c r="F74" s="109">
        <v>178050</v>
      </c>
      <c r="G74" s="110"/>
      <c r="H74" s="109">
        <v>175170</v>
      </c>
      <c r="I74" s="110"/>
      <c r="J74" s="476" t="s">
        <v>3126</v>
      </c>
      <c r="K74" s="101">
        <v>1670</v>
      </c>
      <c r="L74" s="111"/>
      <c r="M74" s="112" t="s">
        <v>3025</v>
      </c>
      <c r="N74" s="101">
        <v>1640</v>
      </c>
      <c r="O74" s="111"/>
      <c r="P74" s="112" t="s">
        <v>3025</v>
      </c>
      <c r="Q74" s="23"/>
      <c r="R74" s="106"/>
      <c r="S74" s="26"/>
      <c r="T74" s="840"/>
      <c r="U74" s="475"/>
      <c r="V74" s="470"/>
      <c r="W74" s="849"/>
      <c r="X74" s="473"/>
      <c r="Y74" s="21"/>
      <c r="Z74" s="876"/>
      <c r="AA74" s="473"/>
      <c r="AB74" s="839"/>
      <c r="AC74" s="106"/>
      <c r="AD74" s="106"/>
      <c r="AE74" s="840"/>
      <c r="AF74" s="121"/>
      <c r="AG74" s="841"/>
      <c r="AH74" s="844"/>
      <c r="AI74" s="847"/>
      <c r="AJ74" s="848"/>
      <c r="AK74" s="466" t="s">
        <v>3043</v>
      </c>
      <c r="AL74" s="115">
        <v>2000</v>
      </c>
      <c r="AM74" s="116">
        <v>2300</v>
      </c>
      <c r="AN74" s="849"/>
      <c r="AO74" s="852"/>
      <c r="AP74" s="849"/>
      <c r="AQ74" s="855"/>
      <c r="AR74" s="21"/>
      <c r="AS74" s="12"/>
      <c r="AT74" s="841"/>
      <c r="AU74" s="450"/>
      <c r="AV74" s="841"/>
      <c r="AW74" s="852"/>
      <c r="AX74" s="849"/>
      <c r="AY74" s="855"/>
      <c r="AZ74" s="881"/>
      <c r="BA74" s="870"/>
      <c r="BB74" s="872"/>
      <c r="BC74" s="872"/>
      <c r="BD74" s="880"/>
      <c r="BE74" s="21"/>
      <c r="BF74" s="834"/>
      <c r="BG74" s="452"/>
      <c r="BI74" s="475"/>
      <c r="BJ74" s="459">
        <v>33</v>
      </c>
      <c r="BK74" s="459">
        <v>34</v>
      </c>
      <c r="BL74" s="866"/>
      <c r="BM74" s="13"/>
      <c r="BN74" s="13"/>
      <c r="BO74" s="13"/>
      <c r="BP74" s="13"/>
      <c r="BQ74" s="13"/>
      <c r="BR74" s="13"/>
      <c r="BS74" s="13"/>
      <c r="BT74" s="13"/>
      <c r="BU74" s="13"/>
      <c r="BV74" s="13"/>
      <c r="BW74" s="13"/>
      <c r="BX74" s="13"/>
      <c r="BY74" s="13"/>
    </row>
    <row r="75" spans="1:77" s="14" customFormat="1" ht="13.5" customHeight="1">
      <c r="A75" s="873" t="s">
        <v>3236</v>
      </c>
      <c r="B75" s="835" t="s">
        <v>103</v>
      </c>
      <c r="C75" s="837" t="s">
        <v>3105</v>
      </c>
      <c r="D75" s="19" t="s">
        <v>4</v>
      </c>
      <c r="E75" s="20"/>
      <c r="F75" s="86">
        <v>120790</v>
      </c>
      <c r="G75" s="87">
        <v>128290</v>
      </c>
      <c r="H75" s="86">
        <v>95510</v>
      </c>
      <c r="I75" s="87">
        <v>103010</v>
      </c>
      <c r="J75" s="476" t="s">
        <v>3126</v>
      </c>
      <c r="K75" s="88">
        <v>1180</v>
      </c>
      <c r="L75" s="89">
        <v>1250</v>
      </c>
      <c r="M75" s="90" t="s">
        <v>3025</v>
      </c>
      <c r="N75" s="88">
        <v>930</v>
      </c>
      <c r="O75" s="89">
        <v>1000</v>
      </c>
      <c r="P75" s="90" t="s">
        <v>3025</v>
      </c>
      <c r="Q75" s="476" t="s">
        <v>3126</v>
      </c>
      <c r="R75" s="91">
        <v>7500</v>
      </c>
      <c r="S75" s="92">
        <v>70</v>
      </c>
      <c r="T75" s="839" t="s">
        <v>0</v>
      </c>
      <c r="U75" s="475"/>
      <c r="V75" s="468"/>
      <c r="W75" s="849" t="s">
        <v>3126</v>
      </c>
      <c r="X75" s="471"/>
      <c r="Y75" s="21"/>
      <c r="Z75" s="876" t="s">
        <v>3155</v>
      </c>
      <c r="AA75" s="471"/>
      <c r="AB75" s="849" t="s">
        <v>3126</v>
      </c>
      <c r="AC75" s="861">
        <v>30600</v>
      </c>
      <c r="AD75" s="93"/>
      <c r="AE75" s="849" t="s">
        <v>3126</v>
      </c>
      <c r="AF75" s="853">
        <v>230</v>
      </c>
      <c r="AG75" s="848" t="s">
        <v>3126</v>
      </c>
      <c r="AH75" s="842">
        <v>7300</v>
      </c>
      <c r="AI75" s="845">
        <v>8000</v>
      </c>
      <c r="AJ75" s="848" t="s">
        <v>3126</v>
      </c>
      <c r="AK75" s="464" t="s">
        <v>3040</v>
      </c>
      <c r="AL75" s="94">
        <v>15800</v>
      </c>
      <c r="AM75" s="95">
        <v>17600</v>
      </c>
      <c r="AN75" s="849" t="s">
        <v>3126</v>
      </c>
      <c r="AO75" s="850">
        <v>22500</v>
      </c>
      <c r="AP75" s="849" t="s">
        <v>3126</v>
      </c>
      <c r="AQ75" s="853">
        <v>220</v>
      </c>
      <c r="AR75" s="848" t="s">
        <v>3126</v>
      </c>
      <c r="AS75" s="886">
        <v>4500</v>
      </c>
      <c r="AT75" s="841" t="s">
        <v>237</v>
      </c>
      <c r="AU75" s="453"/>
      <c r="AV75" s="841" t="s">
        <v>237</v>
      </c>
      <c r="AW75" s="850">
        <v>26060</v>
      </c>
      <c r="AX75" s="849" t="s">
        <v>3126</v>
      </c>
      <c r="AY75" s="853">
        <v>260</v>
      </c>
      <c r="AZ75" s="881" t="s">
        <v>237</v>
      </c>
      <c r="BA75" s="882" t="s">
        <v>3177</v>
      </c>
      <c r="BB75" s="884" t="s">
        <v>3177</v>
      </c>
      <c r="BC75" s="884" t="s">
        <v>3177</v>
      </c>
      <c r="BD75" s="867" t="s">
        <v>3177</v>
      </c>
      <c r="BE75" s="472"/>
      <c r="BF75" s="829" t="s">
        <v>3164</v>
      </c>
      <c r="BG75" s="452"/>
      <c r="BI75" s="10"/>
      <c r="BJ75" s="459">
        <v>35</v>
      </c>
      <c r="BK75" s="459">
        <v>36</v>
      </c>
      <c r="BL75" s="866">
        <v>1</v>
      </c>
      <c r="BM75" s="13"/>
      <c r="BN75" s="13"/>
      <c r="BO75" s="13"/>
      <c r="BP75" s="13"/>
      <c r="BQ75" s="13"/>
      <c r="BR75" s="13"/>
      <c r="BS75" s="13"/>
      <c r="BT75" s="13"/>
      <c r="BU75" s="13"/>
      <c r="BV75" s="13"/>
      <c r="BW75" s="13"/>
      <c r="BX75" s="13"/>
      <c r="BY75" s="13"/>
    </row>
    <row r="76" spans="1:77" s="14" customFormat="1" ht="13.5" customHeight="1">
      <c r="A76" s="874"/>
      <c r="B76" s="836"/>
      <c r="C76" s="838"/>
      <c r="D76" s="22" t="s">
        <v>3</v>
      </c>
      <c r="E76" s="20"/>
      <c r="F76" s="96">
        <v>128290</v>
      </c>
      <c r="G76" s="97">
        <v>188870</v>
      </c>
      <c r="H76" s="96">
        <v>103010</v>
      </c>
      <c r="I76" s="97">
        <v>163590</v>
      </c>
      <c r="J76" s="476" t="s">
        <v>3126</v>
      </c>
      <c r="K76" s="98">
        <v>1250</v>
      </c>
      <c r="L76" s="99">
        <v>1780</v>
      </c>
      <c r="M76" s="100" t="s">
        <v>3025</v>
      </c>
      <c r="N76" s="98">
        <v>1000</v>
      </c>
      <c r="O76" s="99">
        <v>1530</v>
      </c>
      <c r="P76" s="100" t="s">
        <v>3025</v>
      </c>
      <c r="Q76" s="476" t="s">
        <v>3126</v>
      </c>
      <c r="R76" s="101">
        <v>7500</v>
      </c>
      <c r="S76" s="102">
        <v>70</v>
      </c>
      <c r="T76" s="839"/>
      <c r="U76" s="475"/>
      <c r="V76" s="469"/>
      <c r="W76" s="849"/>
      <c r="X76" s="472"/>
      <c r="Y76" s="21"/>
      <c r="Z76" s="876"/>
      <c r="AA76" s="472"/>
      <c r="AB76" s="849"/>
      <c r="AC76" s="877"/>
      <c r="AD76" s="103">
        <v>28870</v>
      </c>
      <c r="AE76" s="849"/>
      <c r="AF76" s="854"/>
      <c r="AG76" s="848"/>
      <c r="AH76" s="843" t="e">
        <v>#REF!</v>
      </c>
      <c r="AI76" s="846" t="e">
        <v>#REF!</v>
      </c>
      <c r="AJ76" s="848"/>
      <c r="AK76" s="465" t="s">
        <v>3041</v>
      </c>
      <c r="AL76" s="104">
        <v>8700</v>
      </c>
      <c r="AM76" s="105">
        <v>9700</v>
      </c>
      <c r="AN76" s="849"/>
      <c r="AO76" s="851"/>
      <c r="AP76" s="849"/>
      <c r="AQ76" s="854"/>
      <c r="AR76" s="848"/>
      <c r="AS76" s="887"/>
      <c r="AT76" s="841"/>
      <c r="AU76" s="454"/>
      <c r="AV76" s="841"/>
      <c r="AW76" s="851"/>
      <c r="AX76" s="849"/>
      <c r="AY76" s="854"/>
      <c r="AZ76" s="881"/>
      <c r="BA76" s="883"/>
      <c r="BB76" s="885"/>
      <c r="BC76" s="885"/>
      <c r="BD76" s="868"/>
      <c r="BE76" s="472"/>
      <c r="BF76" s="830"/>
      <c r="BG76" s="452"/>
      <c r="BH76" s="452"/>
      <c r="BI76" s="10"/>
      <c r="BJ76" s="459">
        <v>35</v>
      </c>
      <c r="BK76" s="459">
        <v>36</v>
      </c>
      <c r="BL76" s="866"/>
      <c r="BM76" s="13"/>
      <c r="BN76" s="13"/>
      <c r="BO76" s="13"/>
      <c r="BP76" s="13"/>
      <c r="BQ76" s="13"/>
      <c r="BR76" s="13"/>
      <c r="BS76" s="13"/>
      <c r="BT76" s="13"/>
      <c r="BU76" s="13"/>
      <c r="BV76" s="13"/>
      <c r="BW76" s="13"/>
      <c r="BX76" s="13"/>
      <c r="BY76" s="13"/>
    </row>
    <row r="77" spans="1:77" s="14" customFormat="1" ht="13.5" customHeight="1">
      <c r="A77" s="874"/>
      <c r="B77" s="836"/>
      <c r="C77" s="831" t="s">
        <v>3106</v>
      </c>
      <c r="D77" s="22" t="s">
        <v>13</v>
      </c>
      <c r="E77" s="20"/>
      <c r="F77" s="96">
        <v>188870</v>
      </c>
      <c r="G77" s="97">
        <v>263900</v>
      </c>
      <c r="H77" s="96">
        <v>163590</v>
      </c>
      <c r="I77" s="97">
        <v>238620</v>
      </c>
      <c r="J77" s="476" t="s">
        <v>3126</v>
      </c>
      <c r="K77" s="98">
        <v>1780</v>
      </c>
      <c r="L77" s="99">
        <v>2530</v>
      </c>
      <c r="M77" s="100" t="s">
        <v>3025</v>
      </c>
      <c r="N77" s="98">
        <v>1530</v>
      </c>
      <c r="O77" s="99">
        <v>2280</v>
      </c>
      <c r="P77" s="100" t="s">
        <v>3025</v>
      </c>
      <c r="Q77" s="23"/>
      <c r="R77" s="106"/>
      <c r="S77" s="107"/>
      <c r="T77" s="840"/>
      <c r="U77" s="475"/>
      <c r="V77" s="469"/>
      <c r="W77" s="849"/>
      <c r="X77" s="472"/>
      <c r="Y77" s="21"/>
      <c r="Z77" s="876"/>
      <c r="AA77" s="472"/>
      <c r="AB77" s="849" t="s">
        <v>3126</v>
      </c>
      <c r="AC77" s="863">
        <v>28870</v>
      </c>
      <c r="AD77" s="108"/>
      <c r="AE77" s="849"/>
      <c r="AF77" s="854"/>
      <c r="AG77" s="848"/>
      <c r="AH77" s="843" t="e">
        <v>#REF!</v>
      </c>
      <c r="AI77" s="846" t="e">
        <v>#REF!</v>
      </c>
      <c r="AJ77" s="848"/>
      <c r="AK77" s="465" t="s">
        <v>3042</v>
      </c>
      <c r="AL77" s="104">
        <v>7600</v>
      </c>
      <c r="AM77" s="105">
        <v>8400</v>
      </c>
      <c r="AN77" s="849"/>
      <c r="AO77" s="851"/>
      <c r="AP77" s="849"/>
      <c r="AQ77" s="854"/>
      <c r="AR77" s="21"/>
      <c r="AS77" s="12"/>
      <c r="AT77" s="841"/>
      <c r="AU77" s="454"/>
      <c r="AV77" s="841"/>
      <c r="AW77" s="851"/>
      <c r="AX77" s="849"/>
      <c r="AY77" s="854"/>
      <c r="AZ77" s="881"/>
      <c r="BA77" s="869">
        <v>0.01</v>
      </c>
      <c r="BB77" s="871">
        <v>0.03</v>
      </c>
      <c r="BC77" s="871">
        <v>0.04</v>
      </c>
      <c r="BD77" s="879">
        <v>0.05</v>
      </c>
      <c r="BE77" s="472"/>
      <c r="BF77" s="833">
        <v>0.79</v>
      </c>
      <c r="BG77" s="452"/>
      <c r="BI77" s="10"/>
      <c r="BJ77" s="459">
        <v>35</v>
      </c>
      <c r="BK77" s="459">
        <v>36</v>
      </c>
      <c r="BL77" s="866"/>
      <c r="BM77" s="13"/>
      <c r="BN77" s="13"/>
      <c r="BO77" s="13"/>
      <c r="BP77" s="13"/>
      <c r="BQ77" s="13"/>
      <c r="BR77" s="13"/>
      <c r="BS77" s="13"/>
      <c r="BT77" s="13"/>
      <c r="BU77" s="13"/>
      <c r="BV77" s="13"/>
      <c r="BW77" s="13"/>
      <c r="BX77" s="13"/>
      <c r="BY77" s="13"/>
    </row>
    <row r="78" spans="1:77" s="14" customFormat="1" ht="13.5" customHeight="1">
      <c r="A78" s="874"/>
      <c r="B78" s="836"/>
      <c r="C78" s="832"/>
      <c r="D78" s="24" t="s">
        <v>12</v>
      </c>
      <c r="E78" s="20"/>
      <c r="F78" s="109">
        <v>263900</v>
      </c>
      <c r="G78" s="110"/>
      <c r="H78" s="109">
        <v>238620</v>
      </c>
      <c r="I78" s="110"/>
      <c r="J78" s="476" t="s">
        <v>3126</v>
      </c>
      <c r="K78" s="101">
        <v>2530</v>
      </c>
      <c r="L78" s="111"/>
      <c r="M78" s="112" t="s">
        <v>3025</v>
      </c>
      <c r="N78" s="101">
        <v>2280</v>
      </c>
      <c r="O78" s="111"/>
      <c r="P78" s="112" t="s">
        <v>3025</v>
      </c>
      <c r="Q78" s="23"/>
      <c r="R78" s="106"/>
      <c r="S78" s="113"/>
      <c r="T78" s="840"/>
      <c r="U78" s="475"/>
      <c r="V78" s="469"/>
      <c r="W78" s="849"/>
      <c r="X78" s="472"/>
      <c r="Y78" s="21"/>
      <c r="Z78" s="876"/>
      <c r="AA78" s="472"/>
      <c r="AB78" s="849"/>
      <c r="AC78" s="864"/>
      <c r="AD78" s="114"/>
      <c r="AE78" s="849"/>
      <c r="AF78" s="855"/>
      <c r="AG78" s="848"/>
      <c r="AH78" s="844" t="e">
        <v>#REF!</v>
      </c>
      <c r="AI78" s="847" t="e">
        <v>#REF!</v>
      </c>
      <c r="AJ78" s="848"/>
      <c r="AK78" s="466" t="s">
        <v>3043</v>
      </c>
      <c r="AL78" s="115">
        <v>6800</v>
      </c>
      <c r="AM78" s="116">
        <v>7500</v>
      </c>
      <c r="AN78" s="849"/>
      <c r="AO78" s="852"/>
      <c r="AP78" s="849"/>
      <c r="AQ78" s="855"/>
      <c r="AR78" s="21"/>
      <c r="AS78" s="12"/>
      <c r="AT78" s="841"/>
      <c r="AU78" s="454"/>
      <c r="AV78" s="841"/>
      <c r="AW78" s="852"/>
      <c r="AX78" s="849"/>
      <c r="AY78" s="855"/>
      <c r="AZ78" s="881"/>
      <c r="BA78" s="870"/>
      <c r="BB78" s="872"/>
      <c r="BC78" s="872"/>
      <c r="BD78" s="880"/>
      <c r="BE78" s="472"/>
      <c r="BF78" s="833"/>
      <c r="BG78" s="452"/>
      <c r="BH78" s="452"/>
      <c r="BI78" s="10"/>
      <c r="BJ78" s="459">
        <v>35</v>
      </c>
      <c r="BK78" s="459">
        <v>36</v>
      </c>
      <c r="BL78" s="866"/>
      <c r="BM78" s="13"/>
      <c r="BN78" s="13"/>
      <c r="BO78" s="13"/>
      <c r="BP78" s="13"/>
      <c r="BQ78" s="13"/>
      <c r="BR78" s="13"/>
      <c r="BS78" s="13"/>
      <c r="BT78" s="13"/>
      <c r="BU78" s="13"/>
      <c r="BV78" s="13"/>
      <c r="BW78" s="13"/>
      <c r="BX78" s="13"/>
      <c r="BY78" s="13"/>
    </row>
    <row r="79" spans="1:77" s="14" customFormat="1" ht="13.5" customHeight="1">
      <c r="A79" s="874"/>
      <c r="B79" s="835" t="s">
        <v>29</v>
      </c>
      <c r="C79" s="837" t="s">
        <v>3105</v>
      </c>
      <c r="D79" s="19" t="s">
        <v>4</v>
      </c>
      <c r="E79" s="20"/>
      <c r="F79" s="86">
        <v>87110</v>
      </c>
      <c r="G79" s="87">
        <v>94610</v>
      </c>
      <c r="H79" s="86">
        <v>70250</v>
      </c>
      <c r="I79" s="87">
        <v>77750</v>
      </c>
      <c r="J79" s="476" t="s">
        <v>3126</v>
      </c>
      <c r="K79" s="88">
        <v>850</v>
      </c>
      <c r="L79" s="89">
        <v>920</v>
      </c>
      <c r="M79" s="90" t="s">
        <v>3025</v>
      </c>
      <c r="N79" s="88">
        <v>680</v>
      </c>
      <c r="O79" s="89">
        <v>750</v>
      </c>
      <c r="P79" s="90" t="s">
        <v>3025</v>
      </c>
      <c r="Q79" s="476" t="s">
        <v>3126</v>
      </c>
      <c r="R79" s="91">
        <v>7500</v>
      </c>
      <c r="S79" s="92">
        <v>70</v>
      </c>
      <c r="T79" s="839"/>
      <c r="U79" s="475"/>
      <c r="V79" s="469"/>
      <c r="W79" s="849"/>
      <c r="X79" s="472"/>
      <c r="Y79" s="21"/>
      <c r="Z79" s="876"/>
      <c r="AA79" s="472"/>
      <c r="AB79" s="849" t="s">
        <v>3126</v>
      </c>
      <c r="AC79" s="861">
        <v>22700</v>
      </c>
      <c r="AD79" s="93"/>
      <c r="AE79" s="849" t="s">
        <v>3126</v>
      </c>
      <c r="AF79" s="853">
        <v>150</v>
      </c>
      <c r="AG79" s="848" t="s">
        <v>3126</v>
      </c>
      <c r="AH79" s="842">
        <v>5100</v>
      </c>
      <c r="AI79" s="845">
        <v>5600</v>
      </c>
      <c r="AJ79" s="848" t="s">
        <v>3126</v>
      </c>
      <c r="AK79" s="464" t="s">
        <v>3040</v>
      </c>
      <c r="AL79" s="94">
        <v>10900</v>
      </c>
      <c r="AM79" s="95">
        <v>12200</v>
      </c>
      <c r="AN79" s="849" t="s">
        <v>3126</v>
      </c>
      <c r="AO79" s="850">
        <v>15000</v>
      </c>
      <c r="AP79" s="849" t="s">
        <v>3126</v>
      </c>
      <c r="AQ79" s="853">
        <v>150</v>
      </c>
      <c r="AR79" s="848" t="s">
        <v>3126</v>
      </c>
      <c r="AS79" s="886">
        <v>4500</v>
      </c>
      <c r="AT79" s="841"/>
      <c r="AU79" s="454"/>
      <c r="AV79" s="841" t="s">
        <v>237</v>
      </c>
      <c r="AW79" s="850">
        <v>17370</v>
      </c>
      <c r="AX79" s="849" t="s">
        <v>3126</v>
      </c>
      <c r="AY79" s="853">
        <v>170</v>
      </c>
      <c r="AZ79" s="881" t="s">
        <v>237</v>
      </c>
      <c r="BA79" s="882" t="s">
        <v>3177</v>
      </c>
      <c r="BB79" s="884" t="s">
        <v>3177</v>
      </c>
      <c r="BC79" s="884" t="s">
        <v>3177</v>
      </c>
      <c r="BD79" s="867" t="s">
        <v>3177</v>
      </c>
      <c r="BE79" s="472"/>
      <c r="BF79" s="829" t="s">
        <v>3164</v>
      </c>
      <c r="BG79" s="452"/>
      <c r="BI79" s="10"/>
      <c r="BJ79" s="459">
        <v>37</v>
      </c>
      <c r="BK79" s="459">
        <v>38</v>
      </c>
      <c r="BL79" s="866">
        <v>2</v>
      </c>
      <c r="BM79" s="13"/>
      <c r="BN79" s="13"/>
      <c r="BO79" s="13"/>
      <c r="BP79" s="13"/>
      <c r="BQ79" s="13"/>
      <c r="BR79" s="13"/>
      <c r="BS79" s="13"/>
      <c r="BT79" s="13"/>
      <c r="BU79" s="13"/>
      <c r="BV79" s="13"/>
      <c r="BW79" s="13"/>
      <c r="BX79" s="13"/>
      <c r="BY79" s="13"/>
    </row>
    <row r="80" spans="1:77" s="14" customFormat="1" ht="13.5" customHeight="1">
      <c r="A80" s="874"/>
      <c r="B80" s="836"/>
      <c r="C80" s="838"/>
      <c r="D80" s="22" t="s">
        <v>3</v>
      </c>
      <c r="E80" s="20"/>
      <c r="F80" s="96">
        <v>94610</v>
      </c>
      <c r="G80" s="97">
        <v>155190</v>
      </c>
      <c r="H80" s="96">
        <v>77750</v>
      </c>
      <c r="I80" s="97">
        <v>138330</v>
      </c>
      <c r="J80" s="476" t="s">
        <v>3126</v>
      </c>
      <c r="K80" s="98">
        <v>920</v>
      </c>
      <c r="L80" s="99">
        <v>1440</v>
      </c>
      <c r="M80" s="100" t="s">
        <v>3025</v>
      </c>
      <c r="N80" s="98">
        <v>750</v>
      </c>
      <c r="O80" s="99">
        <v>1270</v>
      </c>
      <c r="P80" s="100" t="s">
        <v>3025</v>
      </c>
      <c r="Q80" s="476" t="s">
        <v>3126</v>
      </c>
      <c r="R80" s="101">
        <v>7500</v>
      </c>
      <c r="S80" s="102">
        <v>70</v>
      </c>
      <c r="T80" s="839"/>
      <c r="U80" s="475"/>
      <c r="V80" s="469"/>
      <c r="W80" s="849"/>
      <c r="X80" s="472"/>
      <c r="Y80" s="21"/>
      <c r="Z80" s="876"/>
      <c r="AA80" s="472"/>
      <c r="AB80" s="849"/>
      <c r="AC80" s="877"/>
      <c r="AD80" s="103">
        <v>20970</v>
      </c>
      <c r="AE80" s="849"/>
      <c r="AF80" s="854"/>
      <c r="AG80" s="848"/>
      <c r="AH80" s="843" t="e">
        <v>#REF!</v>
      </c>
      <c r="AI80" s="846" t="e">
        <v>#REF!</v>
      </c>
      <c r="AJ80" s="848"/>
      <c r="AK80" s="465" t="s">
        <v>3041</v>
      </c>
      <c r="AL80" s="104">
        <v>6000</v>
      </c>
      <c r="AM80" s="105">
        <v>6700</v>
      </c>
      <c r="AN80" s="849"/>
      <c r="AO80" s="851"/>
      <c r="AP80" s="849"/>
      <c r="AQ80" s="854"/>
      <c r="AR80" s="848"/>
      <c r="AS80" s="887"/>
      <c r="AT80" s="841"/>
      <c r="AU80" s="454"/>
      <c r="AV80" s="841"/>
      <c r="AW80" s="851"/>
      <c r="AX80" s="849"/>
      <c r="AY80" s="854"/>
      <c r="AZ80" s="881"/>
      <c r="BA80" s="883"/>
      <c r="BB80" s="885"/>
      <c r="BC80" s="885"/>
      <c r="BD80" s="868"/>
      <c r="BE80" s="472"/>
      <c r="BF80" s="830"/>
      <c r="BG80" s="452"/>
      <c r="BH80" s="452"/>
      <c r="BI80" s="10"/>
      <c r="BJ80" s="459">
        <v>37</v>
      </c>
      <c r="BK80" s="459">
        <v>38</v>
      </c>
      <c r="BL80" s="866"/>
      <c r="BM80" s="13"/>
      <c r="BN80" s="13"/>
      <c r="BO80" s="13"/>
      <c r="BP80" s="13"/>
      <c r="BQ80" s="13"/>
      <c r="BR80" s="13"/>
      <c r="BS80" s="13"/>
      <c r="BT80" s="13"/>
      <c r="BU80" s="13"/>
      <c r="BV80" s="13"/>
      <c r="BW80" s="13"/>
      <c r="BX80" s="13"/>
      <c r="BY80" s="13"/>
    </row>
    <row r="81" spans="1:77" s="14" customFormat="1" ht="13.5" customHeight="1">
      <c r="A81" s="874"/>
      <c r="B81" s="836"/>
      <c r="C81" s="831" t="s">
        <v>3106</v>
      </c>
      <c r="D81" s="22" t="s">
        <v>13</v>
      </c>
      <c r="E81" s="20"/>
      <c r="F81" s="96">
        <v>155190</v>
      </c>
      <c r="G81" s="97">
        <v>230220</v>
      </c>
      <c r="H81" s="96">
        <v>138330</v>
      </c>
      <c r="I81" s="97">
        <v>213360</v>
      </c>
      <c r="J81" s="476" t="s">
        <v>3126</v>
      </c>
      <c r="K81" s="98">
        <v>1440</v>
      </c>
      <c r="L81" s="99">
        <v>2190</v>
      </c>
      <c r="M81" s="100" t="s">
        <v>3025</v>
      </c>
      <c r="N81" s="98">
        <v>1270</v>
      </c>
      <c r="O81" s="99">
        <v>2020</v>
      </c>
      <c r="P81" s="100" t="s">
        <v>3025</v>
      </c>
      <c r="Q81" s="23"/>
      <c r="R81" s="106"/>
      <c r="S81" s="107"/>
      <c r="T81" s="840"/>
      <c r="U81" s="475"/>
      <c r="V81" s="117"/>
      <c r="W81" s="849"/>
      <c r="X81" s="472"/>
      <c r="Y81" s="21"/>
      <c r="Z81" s="876"/>
      <c r="AA81" s="472"/>
      <c r="AB81" s="849" t="s">
        <v>3126</v>
      </c>
      <c r="AC81" s="863">
        <v>20970</v>
      </c>
      <c r="AD81" s="108"/>
      <c r="AE81" s="849"/>
      <c r="AF81" s="854">
        <v>0</v>
      </c>
      <c r="AG81" s="848"/>
      <c r="AH81" s="843" t="e">
        <v>#REF!</v>
      </c>
      <c r="AI81" s="846" t="e">
        <v>#REF!</v>
      </c>
      <c r="AJ81" s="848"/>
      <c r="AK81" s="465" t="s">
        <v>3042</v>
      </c>
      <c r="AL81" s="104">
        <v>5200</v>
      </c>
      <c r="AM81" s="105">
        <v>5800</v>
      </c>
      <c r="AN81" s="849"/>
      <c r="AO81" s="851"/>
      <c r="AP81" s="849"/>
      <c r="AQ81" s="854"/>
      <c r="AR81" s="21"/>
      <c r="AS81" s="12"/>
      <c r="AT81" s="841"/>
      <c r="AU81" s="454"/>
      <c r="AV81" s="841"/>
      <c r="AW81" s="851"/>
      <c r="AX81" s="849"/>
      <c r="AY81" s="854"/>
      <c r="AZ81" s="881"/>
      <c r="BA81" s="869">
        <v>0.01</v>
      </c>
      <c r="BB81" s="871">
        <v>0.03</v>
      </c>
      <c r="BC81" s="871">
        <v>0.04</v>
      </c>
      <c r="BD81" s="879">
        <v>0.05</v>
      </c>
      <c r="BE81" s="472"/>
      <c r="BF81" s="833">
        <v>0.87</v>
      </c>
      <c r="BG81" s="452"/>
      <c r="BI81" s="10"/>
      <c r="BJ81" s="459">
        <v>37</v>
      </c>
      <c r="BK81" s="459">
        <v>38</v>
      </c>
      <c r="BL81" s="866"/>
      <c r="BM81" s="13"/>
      <c r="BN81" s="13"/>
      <c r="BO81" s="13"/>
      <c r="BP81" s="13"/>
      <c r="BQ81" s="13"/>
      <c r="BR81" s="13"/>
      <c r="BS81" s="13"/>
      <c r="BT81" s="13"/>
      <c r="BU81" s="13"/>
      <c r="BV81" s="13"/>
      <c r="BW81" s="13"/>
      <c r="BX81" s="13"/>
      <c r="BY81" s="13"/>
    </row>
    <row r="82" spans="1:77" s="14" customFormat="1" ht="13.5" customHeight="1">
      <c r="A82" s="874"/>
      <c r="B82" s="836"/>
      <c r="C82" s="832"/>
      <c r="D82" s="24" t="s">
        <v>12</v>
      </c>
      <c r="E82" s="20"/>
      <c r="F82" s="109">
        <v>230220</v>
      </c>
      <c r="G82" s="110"/>
      <c r="H82" s="109">
        <v>213360</v>
      </c>
      <c r="I82" s="110"/>
      <c r="J82" s="476" t="s">
        <v>3126</v>
      </c>
      <c r="K82" s="101">
        <v>2190</v>
      </c>
      <c r="L82" s="111"/>
      <c r="M82" s="112" t="s">
        <v>3025</v>
      </c>
      <c r="N82" s="101">
        <v>2020</v>
      </c>
      <c r="O82" s="111"/>
      <c r="P82" s="112" t="s">
        <v>3025</v>
      </c>
      <c r="Q82" s="23"/>
      <c r="R82" s="106"/>
      <c r="S82" s="113"/>
      <c r="T82" s="840"/>
      <c r="U82" s="475"/>
      <c r="V82" s="117"/>
      <c r="W82" s="849"/>
      <c r="X82" s="472"/>
      <c r="Y82" s="21"/>
      <c r="Z82" s="876"/>
      <c r="AA82" s="472"/>
      <c r="AB82" s="849"/>
      <c r="AC82" s="864"/>
      <c r="AD82" s="114"/>
      <c r="AE82" s="849"/>
      <c r="AF82" s="855"/>
      <c r="AG82" s="848"/>
      <c r="AH82" s="844" t="e">
        <v>#REF!</v>
      </c>
      <c r="AI82" s="847" t="e">
        <v>#REF!</v>
      </c>
      <c r="AJ82" s="848"/>
      <c r="AK82" s="466" t="s">
        <v>3043</v>
      </c>
      <c r="AL82" s="115">
        <v>4700</v>
      </c>
      <c r="AM82" s="116">
        <v>5200</v>
      </c>
      <c r="AN82" s="849"/>
      <c r="AO82" s="852"/>
      <c r="AP82" s="849"/>
      <c r="AQ82" s="855"/>
      <c r="AR82" s="21"/>
      <c r="AS82" s="12"/>
      <c r="AT82" s="841"/>
      <c r="AU82" s="454"/>
      <c r="AV82" s="841"/>
      <c r="AW82" s="852"/>
      <c r="AX82" s="849"/>
      <c r="AY82" s="855"/>
      <c r="AZ82" s="881"/>
      <c r="BA82" s="870"/>
      <c r="BB82" s="872"/>
      <c r="BC82" s="872"/>
      <c r="BD82" s="880"/>
      <c r="BE82" s="472"/>
      <c r="BF82" s="833"/>
      <c r="BG82" s="452"/>
      <c r="BH82" s="452"/>
      <c r="BI82" s="10"/>
      <c r="BJ82" s="459">
        <v>37</v>
      </c>
      <c r="BK82" s="459">
        <v>38</v>
      </c>
      <c r="BL82" s="866"/>
      <c r="BM82" s="13"/>
      <c r="BN82" s="13"/>
      <c r="BO82" s="13"/>
      <c r="BP82" s="13"/>
      <c r="BQ82" s="13"/>
      <c r="BR82" s="13"/>
      <c r="BS82" s="13"/>
      <c r="BT82" s="13"/>
      <c r="BU82" s="13"/>
      <c r="BV82" s="13"/>
      <c r="BW82" s="13"/>
      <c r="BX82" s="13"/>
      <c r="BY82" s="13"/>
    </row>
    <row r="83" spans="1:77" s="25" customFormat="1" ht="13.5" customHeight="1">
      <c r="A83" s="874"/>
      <c r="B83" s="888" t="s">
        <v>28</v>
      </c>
      <c r="C83" s="837" t="s">
        <v>3105</v>
      </c>
      <c r="D83" s="19" t="s">
        <v>4</v>
      </c>
      <c r="E83" s="20"/>
      <c r="F83" s="86">
        <v>70510</v>
      </c>
      <c r="G83" s="87">
        <v>78010</v>
      </c>
      <c r="H83" s="86">
        <v>57870</v>
      </c>
      <c r="I83" s="87">
        <v>65370</v>
      </c>
      <c r="J83" s="476" t="s">
        <v>3126</v>
      </c>
      <c r="K83" s="88">
        <v>680</v>
      </c>
      <c r="L83" s="89">
        <v>750</v>
      </c>
      <c r="M83" s="90" t="s">
        <v>3025</v>
      </c>
      <c r="N83" s="88">
        <v>560</v>
      </c>
      <c r="O83" s="89">
        <v>630</v>
      </c>
      <c r="P83" s="90" t="s">
        <v>3025</v>
      </c>
      <c r="Q83" s="476" t="s">
        <v>3126</v>
      </c>
      <c r="R83" s="91">
        <v>7500</v>
      </c>
      <c r="S83" s="92">
        <v>70</v>
      </c>
      <c r="T83" s="839"/>
      <c r="U83" s="475"/>
      <c r="V83" s="117"/>
      <c r="W83" s="849"/>
      <c r="X83" s="472"/>
      <c r="Y83" s="21"/>
      <c r="Z83" s="876"/>
      <c r="AA83" s="472"/>
      <c r="AB83" s="849" t="s">
        <v>3126</v>
      </c>
      <c r="AC83" s="861">
        <v>18750</v>
      </c>
      <c r="AD83" s="93"/>
      <c r="AE83" s="849" t="s">
        <v>3126</v>
      </c>
      <c r="AF83" s="853">
        <v>110</v>
      </c>
      <c r="AG83" s="848" t="s">
        <v>3126</v>
      </c>
      <c r="AH83" s="842">
        <v>4400</v>
      </c>
      <c r="AI83" s="845">
        <v>4900</v>
      </c>
      <c r="AJ83" s="848" t="s">
        <v>3126</v>
      </c>
      <c r="AK83" s="464" t="s">
        <v>3040</v>
      </c>
      <c r="AL83" s="94">
        <v>9800</v>
      </c>
      <c r="AM83" s="95">
        <v>10900</v>
      </c>
      <c r="AN83" s="849" t="s">
        <v>3126</v>
      </c>
      <c r="AO83" s="850">
        <v>11250</v>
      </c>
      <c r="AP83" s="849" t="s">
        <v>3126</v>
      </c>
      <c r="AQ83" s="853">
        <v>110</v>
      </c>
      <c r="AR83" s="848" t="s">
        <v>3126</v>
      </c>
      <c r="AS83" s="886">
        <v>4500</v>
      </c>
      <c r="AT83" s="841"/>
      <c r="AU83" s="454"/>
      <c r="AV83" s="841" t="s">
        <v>237</v>
      </c>
      <c r="AW83" s="850">
        <v>13030</v>
      </c>
      <c r="AX83" s="849" t="s">
        <v>3126</v>
      </c>
      <c r="AY83" s="853">
        <v>130</v>
      </c>
      <c r="AZ83" s="881" t="s">
        <v>237</v>
      </c>
      <c r="BA83" s="882" t="s">
        <v>3177</v>
      </c>
      <c r="BB83" s="884" t="s">
        <v>3177</v>
      </c>
      <c r="BC83" s="884" t="s">
        <v>3177</v>
      </c>
      <c r="BD83" s="867" t="s">
        <v>3177</v>
      </c>
      <c r="BE83" s="472"/>
      <c r="BF83" s="829" t="s">
        <v>3164</v>
      </c>
      <c r="BG83" s="452"/>
      <c r="BI83" s="475"/>
      <c r="BJ83" s="459">
        <v>39</v>
      </c>
      <c r="BK83" s="459">
        <v>40</v>
      </c>
      <c r="BL83" s="866">
        <v>3</v>
      </c>
      <c r="BM83" s="13"/>
      <c r="BN83" s="13"/>
      <c r="BO83" s="13"/>
      <c r="BP83" s="13"/>
      <c r="BQ83" s="13"/>
      <c r="BR83" s="13"/>
      <c r="BS83" s="13"/>
      <c r="BT83" s="13"/>
      <c r="BU83" s="13"/>
      <c r="BV83" s="13"/>
      <c r="BW83" s="13"/>
      <c r="BX83" s="13"/>
      <c r="BY83" s="13"/>
    </row>
    <row r="84" spans="1:77" s="25" customFormat="1" ht="13.5" customHeight="1">
      <c r="A84" s="874"/>
      <c r="B84" s="889"/>
      <c r="C84" s="838"/>
      <c r="D84" s="22" t="s">
        <v>3</v>
      </c>
      <c r="E84" s="20"/>
      <c r="F84" s="96">
        <v>78010</v>
      </c>
      <c r="G84" s="97">
        <v>138590</v>
      </c>
      <c r="H84" s="96">
        <v>65370</v>
      </c>
      <c r="I84" s="97">
        <v>125950</v>
      </c>
      <c r="J84" s="476" t="s">
        <v>3126</v>
      </c>
      <c r="K84" s="98">
        <v>750</v>
      </c>
      <c r="L84" s="99">
        <v>1280</v>
      </c>
      <c r="M84" s="100" t="s">
        <v>3025</v>
      </c>
      <c r="N84" s="98">
        <v>630</v>
      </c>
      <c r="O84" s="99">
        <v>1150</v>
      </c>
      <c r="P84" s="100" t="s">
        <v>3025</v>
      </c>
      <c r="Q84" s="476" t="s">
        <v>3126</v>
      </c>
      <c r="R84" s="101">
        <v>7500</v>
      </c>
      <c r="S84" s="102">
        <v>70</v>
      </c>
      <c r="T84" s="839"/>
      <c r="U84" s="475"/>
      <c r="V84" s="117"/>
      <c r="W84" s="849"/>
      <c r="X84" s="472"/>
      <c r="Y84" s="21"/>
      <c r="Z84" s="876"/>
      <c r="AA84" s="472"/>
      <c r="AB84" s="849"/>
      <c r="AC84" s="877"/>
      <c r="AD84" s="103">
        <v>17020</v>
      </c>
      <c r="AE84" s="849"/>
      <c r="AF84" s="854"/>
      <c r="AG84" s="848"/>
      <c r="AH84" s="843" t="e">
        <v>#REF!</v>
      </c>
      <c r="AI84" s="846" t="e">
        <v>#REF!</v>
      </c>
      <c r="AJ84" s="848"/>
      <c r="AK84" s="465" t="s">
        <v>3041</v>
      </c>
      <c r="AL84" s="104">
        <v>5400</v>
      </c>
      <c r="AM84" s="105">
        <v>6000</v>
      </c>
      <c r="AN84" s="849"/>
      <c r="AO84" s="851"/>
      <c r="AP84" s="849"/>
      <c r="AQ84" s="854"/>
      <c r="AR84" s="848"/>
      <c r="AS84" s="887"/>
      <c r="AT84" s="841"/>
      <c r="AU84" s="454"/>
      <c r="AV84" s="841"/>
      <c r="AW84" s="851"/>
      <c r="AX84" s="849"/>
      <c r="AY84" s="854"/>
      <c r="AZ84" s="881"/>
      <c r="BA84" s="883"/>
      <c r="BB84" s="885"/>
      <c r="BC84" s="885"/>
      <c r="BD84" s="868"/>
      <c r="BE84" s="472"/>
      <c r="BF84" s="830"/>
      <c r="BG84" s="452"/>
      <c r="BH84" s="452"/>
      <c r="BI84" s="475"/>
      <c r="BJ84" s="459">
        <v>39</v>
      </c>
      <c r="BK84" s="459">
        <v>40</v>
      </c>
      <c r="BL84" s="866"/>
      <c r="BM84" s="13"/>
      <c r="BN84" s="13"/>
      <c r="BO84" s="13"/>
      <c r="BP84" s="13"/>
      <c r="BQ84" s="13"/>
      <c r="BR84" s="13"/>
      <c r="BS84" s="13"/>
      <c r="BT84" s="13"/>
      <c r="BU84" s="13"/>
      <c r="BV84" s="13"/>
      <c r="BW84" s="13"/>
      <c r="BX84" s="13"/>
      <c r="BY84" s="13"/>
    </row>
    <row r="85" spans="1:77" s="25" customFormat="1" ht="13.5" customHeight="1">
      <c r="A85" s="874"/>
      <c r="B85" s="889"/>
      <c r="C85" s="831" t="s">
        <v>3106</v>
      </c>
      <c r="D85" s="22" t="s">
        <v>13</v>
      </c>
      <c r="E85" s="20"/>
      <c r="F85" s="96">
        <v>138590</v>
      </c>
      <c r="G85" s="97">
        <v>213620</v>
      </c>
      <c r="H85" s="96">
        <v>125950</v>
      </c>
      <c r="I85" s="97">
        <v>200980</v>
      </c>
      <c r="J85" s="476" t="s">
        <v>3126</v>
      </c>
      <c r="K85" s="98">
        <v>1280</v>
      </c>
      <c r="L85" s="99">
        <v>2030</v>
      </c>
      <c r="M85" s="100" t="s">
        <v>3025</v>
      </c>
      <c r="N85" s="98">
        <v>1150</v>
      </c>
      <c r="O85" s="99">
        <v>1900</v>
      </c>
      <c r="P85" s="100" t="s">
        <v>3025</v>
      </c>
      <c r="Q85" s="23"/>
      <c r="R85" s="106"/>
      <c r="S85" s="107"/>
      <c r="T85" s="840"/>
      <c r="U85" s="475"/>
      <c r="V85" s="117"/>
      <c r="W85" s="849"/>
      <c r="X85" s="472"/>
      <c r="Y85" s="21"/>
      <c r="Z85" s="876"/>
      <c r="AA85" s="472"/>
      <c r="AB85" s="849" t="s">
        <v>3126</v>
      </c>
      <c r="AC85" s="863">
        <v>17020</v>
      </c>
      <c r="AD85" s="108"/>
      <c r="AE85" s="849"/>
      <c r="AF85" s="854">
        <v>0</v>
      </c>
      <c r="AG85" s="848"/>
      <c r="AH85" s="843" t="e">
        <v>#REF!</v>
      </c>
      <c r="AI85" s="846" t="e">
        <v>#REF!</v>
      </c>
      <c r="AJ85" s="848"/>
      <c r="AK85" s="465" t="s">
        <v>3042</v>
      </c>
      <c r="AL85" s="104">
        <v>4700</v>
      </c>
      <c r="AM85" s="105">
        <v>5200</v>
      </c>
      <c r="AN85" s="849"/>
      <c r="AO85" s="851"/>
      <c r="AP85" s="849"/>
      <c r="AQ85" s="854"/>
      <c r="AR85" s="21"/>
      <c r="AS85" s="12"/>
      <c r="AT85" s="841"/>
      <c r="AU85" s="454"/>
      <c r="AV85" s="841"/>
      <c r="AW85" s="851"/>
      <c r="AX85" s="849"/>
      <c r="AY85" s="854"/>
      <c r="AZ85" s="881"/>
      <c r="BA85" s="869">
        <v>0.01</v>
      </c>
      <c r="BB85" s="871">
        <v>0.03</v>
      </c>
      <c r="BC85" s="871">
        <v>0.04</v>
      </c>
      <c r="BD85" s="879">
        <v>0.05</v>
      </c>
      <c r="BE85" s="472"/>
      <c r="BF85" s="833">
        <v>0.96</v>
      </c>
      <c r="BG85" s="452"/>
      <c r="BI85" s="475"/>
      <c r="BJ85" s="459">
        <v>39</v>
      </c>
      <c r="BK85" s="459">
        <v>40</v>
      </c>
      <c r="BL85" s="866"/>
      <c r="BM85" s="13"/>
      <c r="BN85" s="13"/>
      <c r="BO85" s="13"/>
      <c r="BP85" s="13"/>
      <c r="BQ85" s="13"/>
      <c r="BR85" s="13"/>
      <c r="BS85" s="13"/>
      <c r="BT85" s="13"/>
      <c r="BU85" s="13"/>
      <c r="BV85" s="13"/>
      <c r="BW85" s="13"/>
      <c r="BX85" s="13"/>
      <c r="BY85" s="13"/>
    </row>
    <row r="86" spans="1:77" s="25" customFormat="1" ht="13.5" customHeight="1">
      <c r="A86" s="874"/>
      <c r="B86" s="889"/>
      <c r="C86" s="832"/>
      <c r="D86" s="24" t="s">
        <v>12</v>
      </c>
      <c r="E86" s="20"/>
      <c r="F86" s="109">
        <v>213620</v>
      </c>
      <c r="G86" s="110"/>
      <c r="H86" s="109">
        <v>200980</v>
      </c>
      <c r="I86" s="110"/>
      <c r="J86" s="476" t="s">
        <v>3126</v>
      </c>
      <c r="K86" s="101">
        <v>2030</v>
      </c>
      <c r="L86" s="111"/>
      <c r="M86" s="112" t="s">
        <v>3025</v>
      </c>
      <c r="N86" s="101">
        <v>1900</v>
      </c>
      <c r="O86" s="111"/>
      <c r="P86" s="112" t="s">
        <v>3025</v>
      </c>
      <c r="Q86" s="23"/>
      <c r="R86" s="106"/>
      <c r="S86" s="113"/>
      <c r="T86" s="840"/>
      <c r="U86" s="475"/>
      <c r="V86" s="117"/>
      <c r="W86" s="849"/>
      <c r="X86" s="472"/>
      <c r="Y86" s="21"/>
      <c r="Z86" s="876"/>
      <c r="AA86" s="472"/>
      <c r="AB86" s="849"/>
      <c r="AC86" s="864"/>
      <c r="AD86" s="114"/>
      <c r="AE86" s="849"/>
      <c r="AF86" s="855"/>
      <c r="AG86" s="848"/>
      <c r="AH86" s="844" t="e">
        <v>#REF!</v>
      </c>
      <c r="AI86" s="847" t="e">
        <v>#REF!</v>
      </c>
      <c r="AJ86" s="848"/>
      <c r="AK86" s="466" t="s">
        <v>3043</v>
      </c>
      <c r="AL86" s="115">
        <v>4200</v>
      </c>
      <c r="AM86" s="116">
        <v>4600</v>
      </c>
      <c r="AN86" s="849"/>
      <c r="AO86" s="852"/>
      <c r="AP86" s="849"/>
      <c r="AQ86" s="855"/>
      <c r="AR86" s="21"/>
      <c r="AS86" s="12"/>
      <c r="AT86" s="841"/>
      <c r="AU86" s="454"/>
      <c r="AV86" s="841"/>
      <c r="AW86" s="852"/>
      <c r="AX86" s="849"/>
      <c r="AY86" s="855"/>
      <c r="AZ86" s="881"/>
      <c r="BA86" s="870"/>
      <c r="BB86" s="872"/>
      <c r="BC86" s="872"/>
      <c r="BD86" s="880"/>
      <c r="BE86" s="472"/>
      <c r="BF86" s="833"/>
      <c r="BG86" s="452"/>
      <c r="BH86" s="452"/>
      <c r="BI86" s="475"/>
      <c r="BJ86" s="459">
        <v>39</v>
      </c>
      <c r="BK86" s="459">
        <v>40</v>
      </c>
      <c r="BL86" s="866"/>
      <c r="BM86" s="13"/>
      <c r="BN86" s="13"/>
      <c r="BO86" s="13"/>
      <c r="BP86" s="13"/>
      <c r="BQ86" s="13"/>
      <c r="BR86" s="13"/>
      <c r="BS86" s="13"/>
      <c r="BT86" s="13"/>
      <c r="BU86" s="13"/>
      <c r="BV86" s="13"/>
      <c r="BW86" s="13"/>
      <c r="BX86" s="13"/>
      <c r="BY86" s="13"/>
    </row>
    <row r="87" spans="1:77" s="25" customFormat="1" ht="13.5" customHeight="1">
      <c r="A87" s="874"/>
      <c r="B87" s="856" t="s">
        <v>27</v>
      </c>
      <c r="C87" s="837" t="s">
        <v>3105</v>
      </c>
      <c r="D87" s="19" t="s">
        <v>4</v>
      </c>
      <c r="E87" s="20"/>
      <c r="F87" s="86">
        <v>65980</v>
      </c>
      <c r="G87" s="87">
        <v>73480</v>
      </c>
      <c r="H87" s="86">
        <v>55860</v>
      </c>
      <c r="I87" s="87">
        <v>63360</v>
      </c>
      <c r="J87" s="476" t="s">
        <v>3126</v>
      </c>
      <c r="K87" s="88">
        <v>640</v>
      </c>
      <c r="L87" s="89">
        <v>710</v>
      </c>
      <c r="M87" s="90" t="s">
        <v>3025</v>
      </c>
      <c r="N87" s="88">
        <v>540</v>
      </c>
      <c r="O87" s="89">
        <v>610</v>
      </c>
      <c r="P87" s="90" t="s">
        <v>3025</v>
      </c>
      <c r="Q87" s="476" t="s">
        <v>3126</v>
      </c>
      <c r="R87" s="91">
        <v>7500</v>
      </c>
      <c r="S87" s="92">
        <v>70</v>
      </c>
      <c r="T87" s="839"/>
      <c r="U87" s="475"/>
      <c r="V87" s="859" t="s">
        <v>3107</v>
      </c>
      <c r="W87" s="849"/>
      <c r="X87" s="865" t="s">
        <v>3107</v>
      </c>
      <c r="Y87" s="9"/>
      <c r="Z87" s="876"/>
      <c r="AA87" s="480"/>
      <c r="AB87" s="849" t="s">
        <v>3126</v>
      </c>
      <c r="AC87" s="861">
        <v>16380</v>
      </c>
      <c r="AD87" s="93"/>
      <c r="AE87" s="849" t="s">
        <v>3126</v>
      </c>
      <c r="AF87" s="853">
        <v>90</v>
      </c>
      <c r="AG87" s="848" t="s">
        <v>3126</v>
      </c>
      <c r="AH87" s="842">
        <v>4000</v>
      </c>
      <c r="AI87" s="845">
        <v>4400</v>
      </c>
      <c r="AJ87" s="848" t="s">
        <v>3126</v>
      </c>
      <c r="AK87" s="464" t="s">
        <v>3040</v>
      </c>
      <c r="AL87" s="94">
        <v>8800</v>
      </c>
      <c r="AM87" s="95">
        <v>9800</v>
      </c>
      <c r="AN87" s="849" t="s">
        <v>3126</v>
      </c>
      <c r="AO87" s="850">
        <v>9000</v>
      </c>
      <c r="AP87" s="849" t="s">
        <v>3126</v>
      </c>
      <c r="AQ87" s="853">
        <v>90</v>
      </c>
      <c r="AR87" s="848" t="s">
        <v>3126</v>
      </c>
      <c r="AS87" s="886">
        <v>4500</v>
      </c>
      <c r="AT87" s="841"/>
      <c r="AU87" s="454"/>
      <c r="AV87" s="841" t="s">
        <v>237</v>
      </c>
      <c r="AW87" s="850">
        <v>10420</v>
      </c>
      <c r="AX87" s="849" t="s">
        <v>3126</v>
      </c>
      <c r="AY87" s="853">
        <v>100</v>
      </c>
      <c r="AZ87" s="881" t="s">
        <v>237</v>
      </c>
      <c r="BA87" s="882" t="s">
        <v>3177</v>
      </c>
      <c r="BB87" s="884" t="s">
        <v>3177</v>
      </c>
      <c r="BC87" s="884" t="s">
        <v>3177</v>
      </c>
      <c r="BD87" s="867" t="s">
        <v>3177</v>
      </c>
      <c r="BE87" s="472"/>
      <c r="BF87" s="829" t="s">
        <v>3164</v>
      </c>
      <c r="BG87" s="452"/>
      <c r="BI87" s="475"/>
      <c r="BJ87" s="459">
        <v>41</v>
      </c>
      <c r="BK87" s="459">
        <v>42</v>
      </c>
      <c r="BL87" s="866">
        <v>4</v>
      </c>
      <c r="BM87" s="13"/>
      <c r="BN87" s="13"/>
      <c r="BO87" s="13"/>
      <c r="BP87" s="13"/>
      <c r="BQ87" s="13"/>
      <c r="BR87" s="13"/>
      <c r="BS87" s="13"/>
      <c r="BT87" s="13"/>
      <c r="BU87" s="13"/>
      <c r="BV87" s="13"/>
      <c r="BW87" s="13"/>
      <c r="BX87" s="13"/>
      <c r="BY87" s="13"/>
    </row>
    <row r="88" spans="1:77" s="25" customFormat="1" ht="13.5" customHeight="1">
      <c r="A88" s="874"/>
      <c r="B88" s="836"/>
      <c r="C88" s="838"/>
      <c r="D88" s="22" t="s">
        <v>3</v>
      </c>
      <c r="E88" s="20"/>
      <c r="F88" s="96">
        <v>73480</v>
      </c>
      <c r="G88" s="97">
        <v>134060</v>
      </c>
      <c r="H88" s="96">
        <v>63360</v>
      </c>
      <c r="I88" s="97">
        <v>123940</v>
      </c>
      <c r="J88" s="476" t="s">
        <v>3126</v>
      </c>
      <c r="K88" s="98">
        <v>710</v>
      </c>
      <c r="L88" s="99">
        <v>1230</v>
      </c>
      <c r="M88" s="100" t="s">
        <v>3025</v>
      </c>
      <c r="N88" s="98">
        <v>610</v>
      </c>
      <c r="O88" s="99">
        <v>1130</v>
      </c>
      <c r="P88" s="100" t="s">
        <v>3025</v>
      </c>
      <c r="Q88" s="476" t="s">
        <v>3126</v>
      </c>
      <c r="R88" s="101">
        <v>7500</v>
      </c>
      <c r="S88" s="102">
        <v>70</v>
      </c>
      <c r="T88" s="839"/>
      <c r="U88" s="475"/>
      <c r="V88" s="859"/>
      <c r="W88" s="849"/>
      <c r="X88" s="865"/>
      <c r="Y88" s="9"/>
      <c r="Z88" s="876"/>
      <c r="AA88" s="480"/>
      <c r="AB88" s="849"/>
      <c r="AC88" s="877"/>
      <c r="AD88" s="103">
        <v>14660</v>
      </c>
      <c r="AE88" s="849"/>
      <c r="AF88" s="854"/>
      <c r="AG88" s="848"/>
      <c r="AH88" s="843" t="e">
        <v>#REF!</v>
      </c>
      <c r="AI88" s="846" t="e">
        <v>#REF!</v>
      </c>
      <c r="AJ88" s="848"/>
      <c r="AK88" s="465" t="s">
        <v>3041</v>
      </c>
      <c r="AL88" s="104">
        <v>4800</v>
      </c>
      <c r="AM88" s="105">
        <v>5400</v>
      </c>
      <c r="AN88" s="849"/>
      <c r="AO88" s="851"/>
      <c r="AP88" s="849"/>
      <c r="AQ88" s="854"/>
      <c r="AR88" s="848"/>
      <c r="AS88" s="887"/>
      <c r="AT88" s="841"/>
      <c r="AU88" s="454"/>
      <c r="AV88" s="841"/>
      <c r="AW88" s="851"/>
      <c r="AX88" s="849"/>
      <c r="AY88" s="854"/>
      <c r="AZ88" s="881"/>
      <c r="BA88" s="883"/>
      <c r="BB88" s="885"/>
      <c r="BC88" s="885"/>
      <c r="BD88" s="868"/>
      <c r="BE88" s="472"/>
      <c r="BF88" s="830"/>
      <c r="BG88" s="452"/>
      <c r="BH88" s="452"/>
      <c r="BI88" s="475"/>
      <c r="BJ88" s="459">
        <v>41</v>
      </c>
      <c r="BK88" s="459">
        <v>42</v>
      </c>
      <c r="BL88" s="866"/>
      <c r="BM88" s="13"/>
      <c r="BN88" s="13"/>
      <c r="BO88" s="13"/>
      <c r="BP88" s="13"/>
      <c r="BQ88" s="13"/>
      <c r="BR88" s="13"/>
      <c r="BS88" s="13"/>
      <c r="BT88" s="13"/>
      <c r="BU88" s="13"/>
      <c r="BV88" s="13"/>
      <c r="BW88" s="13"/>
      <c r="BX88" s="13"/>
      <c r="BY88" s="13"/>
    </row>
    <row r="89" spans="1:77" s="25" customFormat="1" ht="13.5" customHeight="1">
      <c r="A89" s="874"/>
      <c r="B89" s="836"/>
      <c r="C89" s="831" t="s">
        <v>3106</v>
      </c>
      <c r="D89" s="22" t="s">
        <v>13</v>
      </c>
      <c r="E89" s="20"/>
      <c r="F89" s="96">
        <v>134060</v>
      </c>
      <c r="G89" s="97">
        <v>209090</v>
      </c>
      <c r="H89" s="96">
        <v>123940</v>
      </c>
      <c r="I89" s="97">
        <v>198970</v>
      </c>
      <c r="J89" s="476" t="s">
        <v>3126</v>
      </c>
      <c r="K89" s="98">
        <v>1230</v>
      </c>
      <c r="L89" s="99">
        <v>1980</v>
      </c>
      <c r="M89" s="100" t="s">
        <v>3025</v>
      </c>
      <c r="N89" s="98">
        <v>1130</v>
      </c>
      <c r="O89" s="99">
        <v>1880</v>
      </c>
      <c r="P89" s="100" t="s">
        <v>3025</v>
      </c>
      <c r="Q89" s="23"/>
      <c r="R89" s="106"/>
      <c r="S89" s="107"/>
      <c r="T89" s="840"/>
      <c r="U89" s="475"/>
      <c r="V89" s="859"/>
      <c r="W89" s="849"/>
      <c r="X89" s="865"/>
      <c r="Y89" s="9"/>
      <c r="Z89" s="876"/>
      <c r="AA89" s="480"/>
      <c r="AB89" s="849" t="s">
        <v>3126</v>
      </c>
      <c r="AC89" s="863">
        <v>14660</v>
      </c>
      <c r="AD89" s="108"/>
      <c r="AE89" s="849"/>
      <c r="AF89" s="854">
        <v>0</v>
      </c>
      <c r="AG89" s="848"/>
      <c r="AH89" s="843" t="e">
        <v>#REF!</v>
      </c>
      <c r="AI89" s="846" t="e">
        <v>#REF!</v>
      </c>
      <c r="AJ89" s="848"/>
      <c r="AK89" s="465" t="s">
        <v>3042</v>
      </c>
      <c r="AL89" s="104">
        <v>4200</v>
      </c>
      <c r="AM89" s="105">
        <v>4700</v>
      </c>
      <c r="AN89" s="849"/>
      <c r="AO89" s="851"/>
      <c r="AP89" s="849"/>
      <c r="AQ89" s="854"/>
      <c r="AR89" s="21"/>
      <c r="AS89" s="12"/>
      <c r="AT89" s="841"/>
      <c r="AU89" s="454"/>
      <c r="AV89" s="841"/>
      <c r="AW89" s="851"/>
      <c r="AX89" s="849"/>
      <c r="AY89" s="854"/>
      <c r="AZ89" s="881"/>
      <c r="BA89" s="869">
        <v>0.01</v>
      </c>
      <c r="BB89" s="871">
        <v>0.03</v>
      </c>
      <c r="BC89" s="871">
        <v>0.04</v>
      </c>
      <c r="BD89" s="879">
        <v>0.06</v>
      </c>
      <c r="BE89" s="472"/>
      <c r="BF89" s="833">
        <v>0.92</v>
      </c>
      <c r="BG89" s="452"/>
      <c r="BI89" s="475"/>
      <c r="BJ89" s="459">
        <v>41</v>
      </c>
      <c r="BK89" s="459">
        <v>42</v>
      </c>
      <c r="BL89" s="866"/>
      <c r="BM89" s="13"/>
      <c r="BN89" s="13"/>
      <c r="BO89" s="13"/>
      <c r="BP89" s="13"/>
      <c r="BQ89" s="13"/>
      <c r="BR89" s="13"/>
      <c r="BS89" s="13"/>
      <c r="BT89" s="13"/>
      <c r="BU89" s="13"/>
      <c r="BV89" s="13"/>
      <c r="BW89" s="13"/>
      <c r="BX89" s="13"/>
      <c r="BY89" s="13"/>
    </row>
    <row r="90" spans="1:77" s="25" customFormat="1" ht="13.5" customHeight="1">
      <c r="A90" s="874"/>
      <c r="B90" s="836"/>
      <c r="C90" s="832"/>
      <c r="D90" s="24" t="s">
        <v>12</v>
      </c>
      <c r="E90" s="20"/>
      <c r="F90" s="109">
        <v>209090</v>
      </c>
      <c r="G90" s="110"/>
      <c r="H90" s="109">
        <v>198970</v>
      </c>
      <c r="I90" s="110"/>
      <c r="J90" s="476" t="s">
        <v>3126</v>
      </c>
      <c r="K90" s="101">
        <v>1980</v>
      </c>
      <c r="L90" s="111"/>
      <c r="M90" s="112" t="s">
        <v>3025</v>
      </c>
      <c r="N90" s="101">
        <v>1880</v>
      </c>
      <c r="O90" s="111"/>
      <c r="P90" s="112" t="s">
        <v>3025</v>
      </c>
      <c r="Q90" s="23"/>
      <c r="R90" s="106"/>
      <c r="S90" s="113"/>
      <c r="T90" s="840"/>
      <c r="U90" s="475"/>
      <c r="V90" s="469" t="s">
        <v>3026</v>
      </c>
      <c r="W90" s="849"/>
      <c r="X90" s="472" t="s">
        <v>3026</v>
      </c>
      <c r="Y90" s="477"/>
      <c r="Z90" s="876"/>
      <c r="AA90" s="469"/>
      <c r="AB90" s="849"/>
      <c r="AC90" s="864"/>
      <c r="AD90" s="114"/>
      <c r="AE90" s="849"/>
      <c r="AF90" s="855"/>
      <c r="AG90" s="848"/>
      <c r="AH90" s="844" t="e">
        <v>#REF!</v>
      </c>
      <c r="AI90" s="847" t="e">
        <v>#REF!</v>
      </c>
      <c r="AJ90" s="848"/>
      <c r="AK90" s="466" t="s">
        <v>3043</v>
      </c>
      <c r="AL90" s="115">
        <v>3800</v>
      </c>
      <c r="AM90" s="116">
        <v>4200</v>
      </c>
      <c r="AN90" s="849"/>
      <c r="AO90" s="852"/>
      <c r="AP90" s="849"/>
      <c r="AQ90" s="855"/>
      <c r="AR90" s="21"/>
      <c r="AS90" s="12"/>
      <c r="AT90" s="841"/>
      <c r="AU90" s="454"/>
      <c r="AV90" s="841"/>
      <c r="AW90" s="852"/>
      <c r="AX90" s="849"/>
      <c r="AY90" s="855"/>
      <c r="AZ90" s="881"/>
      <c r="BA90" s="870"/>
      <c r="BB90" s="872"/>
      <c r="BC90" s="872"/>
      <c r="BD90" s="880"/>
      <c r="BE90" s="472"/>
      <c r="BF90" s="833"/>
      <c r="BG90" s="452"/>
      <c r="BH90" s="452"/>
      <c r="BI90" s="475"/>
      <c r="BJ90" s="459">
        <v>41</v>
      </c>
      <c r="BK90" s="459">
        <v>42</v>
      </c>
      <c r="BL90" s="866"/>
      <c r="BM90" s="13"/>
      <c r="BN90" s="13"/>
      <c r="BO90" s="13"/>
      <c r="BP90" s="13"/>
      <c r="BQ90" s="13"/>
      <c r="BR90" s="13"/>
      <c r="BS90" s="13"/>
      <c r="BT90" s="13"/>
      <c r="BU90" s="13"/>
      <c r="BV90" s="13"/>
      <c r="BW90" s="13"/>
      <c r="BX90" s="13"/>
      <c r="BY90" s="13"/>
    </row>
    <row r="91" spans="1:77" s="25" customFormat="1" ht="13.5" customHeight="1">
      <c r="A91" s="874"/>
      <c r="B91" s="856" t="s">
        <v>26</v>
      </c>
      <c r="C91" s="837" t="s">
        <v>3105</v>
      </c>
      <c r="D91" s="19" t="s">
        <v>4</v>
      </c>
      <c r="E91" s="20"/>
      <c r="F91" s="86">
        <v>57810</v>
      </c>
      <c r="G91" s="87">
        <v>65310</v>
      </c>
      <c r="H91" s="86">
        <v>49380</v>
      </c>
      <c r="I91" s="87">
        <v>56880</v>
      </c>
      <c r="J91" s="476" t="s">
        <v>3126</v>
      </c>
      <c r="K91" s="88">
        <v>550</v>
      </c>
      <c r="L91" s="89">
        <v>620</v>
      </c>
      <c r="M91" s="90" t="s">
        <v>3025</v>
      </c>
      <c r="N91" s="88">
        <v>470</v>
      </c>
      <c r="O91" s="89">
        <v>540</v>
      </c>
      <c r="P91" s="90" t="s">
        <v>3025</v>
      </c>
      <c r="Q91" s="476" t="s">
        <v>3126</v>
      </c>
      <c r="R91" s="91">
        <v>7500</v>
      </c>
      <c r="S91" s="92">
        <v>70</v>
      </c>
      <c r="T91" s="839"/>
      <c r="U91" s="475"/>
      <c r="V91" s="469">
        <v>258500</v>
      </c>
      <c r="W91" s="849"/>
      <c r="X91" s="472">
        <v>2580</v>
      </c>
      <c r="Y91" s="21"/>
      <c r="Z91" s="876"/>
      <c r="AA91" s="472"/>
      <c r="AB91" s="849" t="s">
        <v>3126</v>
      </c>
      <c r="AC91" s="861">
        <v>14800</v>
      </c>
      <c r="AD91" s="93"/>
      <c r="AE91" s="849" t="s">
        <v>3126</v>
      </c>
      <c r="AF91" s="853">
        <v>70</v>
      </c>
      <c r="AG91" s="848" t="s">
        <v>3126</v>
      </c>
      <c r="AH91" s="842">
        <v>3400</v>
      </c>
      <c r="AI91" s="845">
        <v>3700</v>
      </c>
      <c r="AJ91" s="848" t="s">
        <v>3126</v>
      </c>
      <c r="AK91" s="464" t="s">
        <v>3040</v>
      </c>
      <c r="AL91" s="94">
        <v>7200</v>
      </c>
      <c r="AM91" s="95">
        <v>8100</v>
      </c>
      <c r="AN91" s="849" t="s">
        <v>3126</v>
      </c>
      <c r="AO91" s="850">
        <v>7500</v>
      </c>
      <c r="AP91" s="849" t="s">
        <v>3126</v>
      </c>
      <c r="AQ91" s="853">
        <v>70</v>
      </c>
      <c r="AR91" s="848" t="s">
        <v>3126</v>
      </c>
      <c r="AS91" s="886">
        <v>4500</v>
      </c>
      <c r="AT91" s="841"/>
      <c r="AU91" s="454"/>
      <c r="AV91" s="841" t="s">
        <v>237</v>
      </c>
      <c r="AW91" s="850">
        <v>8680</v>
      </c>
      <c r="AX91" s="849" t="s">
        <v>3126</v>
      </c>
      <c r="AY91" s="853">
        <v>80</v>
      </c>
      <c r="AZ91" s="881" t="s">
        <v>237</v>
      </c>
      <c r="BA91" s="882" t="s">
        <v>3177</v>
      </c>
      <c r="BB91" s="884" t="s">
        <v>3177</v>
      </c>
      <c r="BC91" s="884" t="s">
        <v>3177</v>
      </c>
      <c r="BD91" s="867" t="s">
        <v>3177</v>
      </c>
      <c r="BE91" s="472"/>
      <c r="BF91" s="829" t="s">
        <v>3164</v>
      </c>
      <c r="BG91" s="452"/>
      <c r="BI91" s="475"/>
      <c r="BJ91" s="459">
        <v>43</v>
      </c>
      <c r="BK91" s="459">
        <v>44</v>
      </c>
      <c r="BL91" s="866">
        <v>5</v>
      </c>
      <c r="BM91" s="13"/>
      <c r="BN91" s="13"/>
      <c r="BO91" s="13"/>
      <c r="BP91" s="13"/>
      <c r="BQ91" s="13"/>
      <c r="BR91" s="13"/>
      <c r="BS91" s="13"/>
      <c r="BT91" s="13"/>
      <c r="BU91" s="13"/>
      <c r="BV91" s="13"/>
      <c r="BW91" s="13"/>
      <c r="BX91" s="13"/>
      <c r="BY91" s="13"/>
    </row>
    <row r="92" spans="1:77" s="25" customFormat="1" ht="13.5" customHeight="1">
      <c r="A92" s="874"/>
      <c r="B92" s="836"/>
      <c r="C92" s="838"/>
      <c r="D92" s="22" t="s">
        <v>3</v>
      </c>
      <c r="E92" s="20"/>
      <c r="F92" s="96">
        <v>65310</v>
      </c>
      <c r="G92" s="97">
        <v>125890</v>
      </c>
      <c r="H92" s="96">
        <v>56880</v>
      </c>
      <c r="I92" s="97">
        <v>117460</v>
      </c>
      <c r="J92" s="476" t="s">
        <v>3126</v>
      </c>
      <c r="K92" s="98">
        <v>620</v>
      </c>
      <c r="L92" s="99">
        <v>1150</v>
      </c>
      <c r="M92" s="100" t="s">
        <v>3025</v>
      </c>
      <c r="N92" s="98">
        <v>540</v>
      </c>
      <c r="O92" s="99">
        <v>1060</v>
      </c>
      <c r="P92" s="100" t="s">
        <v>3025</v>
      </c>
      <c r="Q92" s="476" t="s">
        <v>3126</v>
      </c>
      <c r="R92" s="101">
        <v>7500</v>
      </c>
      <c r="S92" s="102">
        <v>70</v>
      </c>
      <c r="T92" s="839"/>
      <c r="U92" s="475"/>
      <c r="V92" s="27"/>
      <c r="W92" s="849"/>
      <c r="X92" s="118"/>
      <c r="Y92" s="119"/>
      <c r="Z92" s="876"/>
      <c r="AA92" s="27"/>
      <c r="AB92" s="849"/>
      <c r="AC92" s="877"/>
      <c r="AD92" s="103">
        <v>13080</v>
      </c>
      <c r="AE92" s="849"/>
      <c r="AF92" s="854"/>
      <c r="AG92" s="848"/>
      <c r="AH92" s="843" t="e">
        <v>#REF!</v>
      </c>
      <c r="AI92" s="846" t="e">
        <v>#REF!</v>
      </c>
      <c r="AJ92" s="848"/>
      <c r="AK92" s="465" t="s">
        <v>3041</v>
      </c>
      <c r="AL92" s="104">
        <v>4000</v>
      </c>
      <c r="AM92" s="105">
        <v>4400</v>
      </c>
      <c r="AN92" s="849"/>
      <c r="AO92" s="851"/>
      <c r="AP92" s="849"/>
      <c r="AQ92" s="854"/>
      <c r="AR92" s="848"/>
      <c r="AS92" s="887"/>
      <c r="AT92" s="841"/>
      <c r="AU92" s="454"/>
      <c r="AV92" s="841"/>
      <c r="AW92" s="851"/>
      <c r="AX92" s="849"/>
      <c r="AY92" s="854"/>
      <c r="AZ92" s="881"/>
      <c r="BA92" s="883"/>
      <c r="BB92" s="885"/>
      <c r="BC92" s="885"/>
      <c r="BD92" s="868"/>
      <c r="BE92" s="472"/>
      <c r="BF92" s="830"/>
      <c r="BG92" s="452"/>
      <c r="BH92" s="452"/>
      <c r="BI92" s="475"/>
      <c r="BJ92" s="459">
        <v>43</v>
      </c>
      <c r="BK92" s="459">
        <v>44</v>
      </c>
      <c r="BL92" s="866"/>
      <c r="BM92" s="13"/>
      <c r="BN92" s="13"/>
      <c r="BO92" s="13"/>
      <c r="BP92" s="13"/>
      <c r="BQ92" s="13"/>
      <c r="BR92" s="13"/>
      <c r="BS92" s="13"/>
      <c r="BT92" s="13"/>
      <c r="BU92" s="13"/>
      <c r="BV92" s="13"/>
      <c r="BW92" s="13"/>
      <c r="BX92" s="13"/>
      <c r="BY92" s="13"/>
    </row>
    <row r="93" spans="1:77" s="25" customFormat="1" ht="13.5" customHeight="1">
      <c r="A93" s="874"/>
      <c r="B93" s="836"/>
      <c r="C93" s="831" t="s">
        <v>3106</v>
      </c>
      <c r="D93" s="22" t="s">
        <v>13</v>
      </c>
      <c r="E93" s="20"/>
      <c r="F93" s="96">
        <v>125890</v>
      </c>
      <c r="G93" s="97">
        <v>200920</v>
      </c>
      <c r="H93" s="96">
        <v>117460</v>
      </c>
      <c r="I93" s="97">
        <v>192490</v>
      </c>
      <c r="J93" s="476" t="s">
        <v>3126</v>
      </c>
      <c r="K93" s="98">
        <v>1150</v>
      </c>
      <c r="L93" s="99">
        <v>1900</v>
      </c>
      <c r="M93" s="100" t="s">
        <v>3025</v>
      </c>
      <c r="N93" s="98">
        <v>1060</v>
      </c>
      <c r="O93" s="99">
        <v>1810</v>
      </c>
      <c r="P93" s="100" t="s">
        <v>3025</v>
      </c>
      <c r="Q93" s="23"/>
      <c r="R93" s="106"/>
      <c r="S93" s="107"/>
      <c r="T93" s="840"/>
      <c r="U93" s="475"/>
      <c r="V93" s="469" t="s">
        <v>3027</v>
      </c>
      <c r="W93" s="849"/>
      <c r="X93" s="472" t="s">
        <v>3027</v>
      </c>
      <c r="Y93" s="477"/>
      <c r="Z93" s="876"/>
      <c r="AA93" s="469"/>
      <c r="AB93" s="849" t="s">
        <v>3126</v>
      </c>
      <c r="AC93" s="863">
        <v>13080</v>
      </c>
      <c r="AD93" s="108"/>
      <c r="AE93" s="849"/>
      <c r="AF93" s="854">
        <v>0</v>
      </c>
      <c r="AG93" s="848"/>
      <c r="AH93" s="843" t="e">
        <v>#REF!</v>
      </c>
      <c r="AI93" s="846" t="e">
        <v>#REF!</v>
      </c>
      <c r="AJ93" s="848"/>
      <c r="AK93" s="465" t="s">
        <v>3042</v>
      </c>
      <c r="AL93" s="104">
        <v>3500</v>
      </c>
      <c r="AM93" s="105">
        <v>3800</v>
      </c>
      <c r="AN93" s="849"/>
      <c r="AO93" s="851"/>
      <c r="AP93" s="849"/>
      <c r="AQ93" s="854"/>
      <c r="AR93" s="21"/>
      <c r="AS93" s="12"/>
      <c r="AT93" s="841"/>
      <c r="AU93" s="454"/>
      <c r="AV93" s="841"/>
      <c r="AW93" s="851"/>
      <c r="AX93" s="849"/>
      <c r="AY93" s="854"/>
      <c r="AZ93" s="881"/>
      <c r="BA93" s="869">
        <v>0.01</v>
      </c>
      <c r="BB93" s="871">
        <v>0.03</v>
      </c>
      <c r="BC93" s="871">
        <v>0.04</v>
      </c>
      <c r="BD93" s="879">
        <v>0.06</v>
      </c>
      <c r="BE93" s="472"/>
      <c r="BF93" s="833">
        <v>0.9</v>
      </c>
      <c r="BG93" s="452"/>
      <c r="BI93" s="475"/>
      <c r="BJ93" s="459">
        <v>43</v>
      </c>
      <c r="BK93" s="459">
        <v>44</v>
      </c>
      <c r="BL93" s="866"/>
      <c r="BM93" s="13"/>
      <c r="BN93" s="13"/>
      <c r="BO93" s="13"/>
      <c r="BP93" s="13"/>
      <c r="BQ93" s="13"/>
      <c r="BR93" s="13"/>
      <c r="BS93" s="13"/>
      <c r="BT93" s="13"/>
      <c r="BU93" s="13"/>
      <c r="BV93" s="13"/>
      <c r="BW93" s="13"/>
      <c r="BX93" s="13"/>
      <c r="BY93" s="13"/>
    </row>
    <row r="94" spans="1:77" s="25" customFormat="1" ht="13.5" customHeight="1">
      <c r="A94" s="874"/>
      <c r="B94" s="836"/>
      <c r="C94" s="832"/>
      <c r="D94" s="24" t="s">
        <v>12</v>
      </c>
      <c r="E94" s="20"/>
      <c r="F94" s="109">
        <v>200920</v>
      </c>
      <c r="G94" s="110"/>
      <c r="H94" s="109">
        <v>192490</v>
      </c>
      <c r="I94" s="110"/>
      <c r="J94" s="476" t="s">
        <v>3126</v>
      </c>
      <c r="K94" s="101">
        <v>1900</v>
      </c>
      <c r="L94" s="111"/>
      <c r="M94" s="112" t="s">
        <v>3025</v>
      </c>
      <c r="N94" s="101">
        <v>1810</v>
      </c>
      <c r="O94" s="111"/>
      <c r="P94" s="112" t="s">
        <v>3025</v>
      </c>
      <c r="Q94" s="23"/>
      <c r="R94" s="106"/>
      <c r="S94" s="113"/>
      <c r="T94" s="840"/>
      <c r="U94" s="475"/>
      <c r="V94" s="469">
        <v>276800</v>
      </c>
      <c r="W94" s="849"/>
      <c r="X94" s="472">
        <v>2760</v>
      </c>
      <c r="Y94" s="21"/>
      <c r="Z94" s="876"/>
      <c r="AA94" s="472"/>
      <c r="AB94" s="849"/>
      <c r="AC94" s="864"/>
      <c r="AD94" s="114"/>
      <c r="AE94" s="849"/>
      <c r="AF94" s="855"/>
      <c r="AG94" s="848"/>
      <c r="AH94" s="844" t="e">
        <v>#REF!</v>
      </c>
      <c r="AI94" s="847" t="e">
        <v>#REF!</v>
      </c>
      <c r="AJ94" s="848"/>
      <c r="AK94" s="466" t="s">
        <v>3043</v>
      </c>
      <c r="AL94" s="115">
        <v>3100</v>
      </c>
      <c r="AM94" s="116">
        <v>3400</v>
      </c>
      <c r="AN94" s="849"/>
      <c r="AO94" s="852"/>
      <c r="AP94" s="849"/>
      <c r="AQ94" s="855"/>
      <c r="AR94" s="21"/>
      <c r="AS94" s="12"/>
      <c r="AT94" s="841"/>
      <c r="AU94" s="454"/>
      <c r="AV94" s="841"/>
      <c r="AW94" s="852"/>
      <c r="AX94" s="849"/>
      <c r="AY94" s="855"/>
      <c r="AZ94" s="881"/>
      <c r="BA94" s="870"/>
      <c r="BB94" s="872"/>
      <c r="BC94" s="872"/>
      <c r="BD94" s="880"/>
      <c r="BE94" s="472"/>
      <c r="BF94" s="833"/>
      <c r="BG94" s="452"/>
      <c r="BI94" s="475"/>
      <c r="BJ94" s="459">
        <v>43</v>
      </c>
      <c r="BK94" s="459">
        <v>44</v>
      </c>
      <c r="BL94" s="866"/>
      <c r="BM94" s="13"/>
      <c r="BN94" s="13"/>
      <c r="BO94" s="13"/>
      <c r="BP94" s="13"/>
      <c r="BQ94" s="13"/>
      <c r="BR94" s="13"/>
      <c r="BS94" s="13"/>
      <c r="BT94" s="13"/>
      <c r="BU94" s="13"/>
      <c r="BV94" s="13"/>
      <c r="BW94" s="13"/>
      <c r="BX94" s="13"/>
      <c r="BY94" s="13"/>
    </row>
    <row r="95" spans="1:77" s="25" customFormat="1" ht="13.5" customHeight="1">
      <c r="A95" s="874"/>
      <c r="B95" s="856" t="s">
        <v>25</v>
      </c>
      <c r="C95" s="837" t="s">
        <v>3105</v>
      </c>
      <c r="D95" s="19" t="s">
        <v>4</v>
      </c>
      <c r="E95" s="20"/>
      <c r="F95" s="86">
        <v>52060</v>
      </c>
      <c r="G95" s="87">
        <v>59560</v>
      </c>
      <c r="H95" s="86">
        <v>44830</v>
      </c>
      <c r="I95" s="87">
        <v>52330</v>
      </c>
      <c r="J95" s="476" t="s">
        <v>3126</v>
      </c>
      <c r="K95" s="88">
        <v>500</v>
      </c>
      <c r="L95" s="89">
        <v>570</v>
      </c>
      <c r="M95" s="90" t="s">
        <v>3025</v>
      </c>
      <c r="N95" s="88">
        <v>430</v>
      </c>
      <c r="O95" s="89">
        <v>500</v>
      </c>
      <c r="P95" s="90" t="s">
        <v>3025</v>
      </c>
      <c r="Q95" s="476" t="s">
        <v>3126</v>
      </c>
      <c r="R95" s="91">
        <v>7500</v>
      </c>
      <c r="S95" s="92">
        <v>70</v>
      </c>
      <c r="T95" s="839"/>
      <c r="U95" s="475"/>
      <c r="V95" s="27"/>
      <c r="W95" s="849"/>
      <c r="X95" s="118"/>
      <c r="Y95" s="119"/>
      <c r="Z95" s="876"/>
      <c r="AA95" s="27"/>
      <c r="AB95" s="849" t="s">
        <v>3126</v>
      </c>
      <c r="AC95" s="861">
        <v>13680</v>
      </c>
      <c r="AD95" s="93"/>
      <c r="AE95" s="849" t="s">
        <v>3126</v>
      </c>
      <c r="AF95" s="853">
        <v>60</v>
      </c>
      <c r="AG95" s="848" t="s">
        <v>3126</v>
      </c>
      <c r="AH95" s="842">
        <v>2900</v>
      </c>
      <c r="AI95" s="845">
        <v>3200</v>
      </c>
      <c r="AJ95" s="848" t="s">
        <v>3126</v>
      </c>
      <c r="AK95" s="464" t="s">
        <v>3040</v>
      </c>
      <c r="AL95" s="94">
        <v>6300</v>
      </c>
      <c r="AM95" s="95">
        <v>7100</v>
      </c>
      <c r="AN95" s="849" t="s">
        <v>3126</v>
      </c>
      <c r="AO95" s="850">
        <v>6430</v>
      </c>
      <c r="AP95" s="849" t="s">
        <v>3126</v>
      </c>
      <c r="AQ95" s="853">
        <v>60</v>
      </c>
      <c r="AR95" s="848" t="s">
        <v>3126</v>
      </c>
      <c r="AS95" s="886">
        <v>4500</v>
      </c>
      <c r="AT95" s="841"/>
      <c r="AU95" s="454"/>
      <c r="AV95" s="841" t="s">
        <v>237</v>
      </c>
      <c r="AW95" s="850">
        <v>7440</v>
      </c>
      <c r="AX95" s="849" t="s">
        <v>3126</v>
      </c>
      <c r="AY95" s="853">
        <v>70</v>
      </c>
      <c r="AZ95" s="881" t="s">
        <v>237</v>
      </c>
      <c r="BA95" s="882" t="s">
        <v>3177</v>
      </c>
      <c r="BB95" s="884" t="s">
        <v>3177</v>
      </c>
      <c r="BC95" s="884" t="s">
        <v>3177</v>
      </c>
      <c r="BD95" s="867" t="s">
        <v>3177</v>
      </c>
      <c r="BE95" s="472"/>
      <c r="BF95" s="829" t="s">
        <v>3164</v>
      </c>
      <c r="BG95" s="452"/>
      <c r="BI95" s="475"/>
      <c r="BJ95" s="459">
        <v>45</v>
      </c>
      <c r="BK95" s="459">
        <v>46</v>
      </c>
      <c r="BL95" s="866">
        <v>6</v>
      </c>
      <c r="BM95" s="13"/>
      <c r="BN95" s="13"/>
      <c r="BO95" s="13"/>
      <c r="BP95" s="13"/>
      <c r="BQ95" s="13"/>
      <c r="BR95" s="13"/>
      <c r="BS95" s="13"/>
      <c r="BT95" s="13"/>
      <c r="BU95" s="13"/>
      <c r="BV95" s="13"/>
      <c r="BW95" s="13"/>
      <c r="BX95" s="13"/>
      <c r="BY95" s="13"/>
    </row>
    <row r="96" spans="1:77" s="25" customFormat="1" ht="13.5" customHeight="1">
      <c r="A96" s="874"/>
      <c r="B96" s="836"/>
      <c r="C96" s="838"/>
      <c r="D96" s="22" t="s">
        <v>3</v>
      </c>
      <c r="E96" s="20"/>
      <c r="F96" s="96">
        <v>59560</v>
      </c>
      <c r="G96" s="97">
        <v>120140</v>
      </c>
      <c r="H96" s="96">
        <v>52330</v>
      </c>
      <c r="I96" s="97">
        <v>112910</v>
      </c>
      <c r="J96" s="476" t="s">
        <v>3126</v>
      </c>
      <c r="K96" s="98">
        <v>570</v>
      </c>
      <c r="L96" s="99">
        <v>1090</v>
      </c>
      <c r="M96" s="100" t="s">
        <v>3025</v>
      </c>
      <c r="N96" s="98">
        <v>500</v>
      </c>
      <c r="O96" s="99">
        <v>1020</v>
      </c>
      <c r="P96" s="100" t="s">
        <v>3025</v>
      </c>
      <c r="Q96" s="476" t="s">
        <v>3126</v>
      </c>
      <c r="R96" s="101">
        <v>7500</v>
      </c>
      <c r="S96" s="102">
        <v>70</v>
      </c>
      <c r="T96" s="839"/>
      <c r="U96" s="475"/>
      <c r="V96" s="469" t="s">
        <v>3028</v>
      </c>
      <c r="W96" s="849"/>
      <c r="X96" s="472" t="s">
        <v>3028</v>
      </c>
      <c r="Y96" s="477"/>
      <c r="Z96" s="876"/>
      <c r="AA96" s="469"/>
      <c r="AB96" s="849"/>
      <c r="AC96" s="877"/>
      <c r="AD96" s="103">
        <v>11950</v>
      </c>
      <c r="AE96" s="849"/>
      <c r="AF96" s="854"/>
      <c r="AG96" s="848"/>
      <c r="AH96" s="843" t="e">
        <v>#REF!</v>
      </c>
      <c r="AI96" s="846" t="e">
        <v>#REF!</v>
      </c>
      <c r="AJ96" s="848"/>
      <c r="AK96" s="465" t="s">
        <v>3041</v>
      </c>
      <c r="AL96" s="104">
        <v>3500</v>
      </c>
      <c r="AM96" s="105">
        <v>3900</v>
      </c>
      <c r="AN96" s="849"/>
      <c r="AO96" s="851"/>
      <c r="AP96" s="849"/>
      <c r="AQ96" s="854"/>
      <c r="AR96" s="848"/>
      <c r="AS96" s="887"/>
      <c r="AT96" s="841"/>
      <c r="AU96" s="454"/>
      <c r="AV96" s="841"/>
      <c r="AW96" s="851"/>
      <c r="AX96" s="849"/>
      <c r="AY96" s="854"/>
      <c r="AZ96" s="881"/>
      <c r="BA96" s="883"/>
      <c r="BB96" s="885"/>
      <c r="BC96" s="885"/>
      <c r="BD96" s="868"/>
      <c r="BE96" s="472"/>
      <c r="BF96" s="830"/>
      <c r="BG96" s="452"/>
      <c r="BI96" s="475"/>
      <c r="BJ96" s="459">
        <v>45</v>
      </c>
      <c r="BK96" s="459">
        <v>46</v>
      </c>
      <c r="BL96" s="866"/>
      <c r="BM96" s="13"/>
      <c r="BN96" s="13"/>
      <c r="BO96" s="13"/>
      <c r="BP96" s="13"/>
      <c r="BQ96" s="13"/>
      <c r="BR96" s="13"/>
      <c r="BS96" s="13"/>
      <c r="BT96" s="13"/>
      <c r="BU96" s="13"/>
      <c r="BV96" s="13"/>
      <c r="BW96" s="13"/>
      <c r="BX96" s="13"/>
      <c r="BY96" s="13"/>
    </row>
    <row r="97" spans="1:77" s="25" customFormat="1" ht="13.5" customHeight="1">
      <c r="A97" s="874"/>
      <c r="B97" s="836"/>
      <c r="C97" s="831" t="s">
        <v>3106</v>
      </c>
      <c r="D97" s="22" t="s">
        <v>13</v>
      </c>
      <c r="E97" s="20"/>
      <c r="F97" s="96">
        <v>120140</v>
      </c>
      <c r="G97" s="97">
        <v>195170</v>
      </c>
      <c r="H97" s="96">
        <v>112910</v>
      </c>
      <c r="I97" s="97">
        <v>187940</v>
      </c>
      <c r="J97" s="476" t="s">
        <v>3126</v>
      </c>
      <c r="K97" s="98">
        <v>1090</v>
      </c>
      <c r="L97" s="99">
        <v>1840</v>
      </c>
      <c r="M97" s="100" t="s">
        <v>3025</v>
      </c>
      <c r="N97" s="98">
        <v>1020</v>
      </c>
      <c r="O97" s="99">
        <v>1770</v>
      </c>
      <c r="P97" s="100" t="s">
        <v>3025</v>
      </c>
      <c r="Q97" s="23"/>
      <c r="R97" s="106"/>
      <c r="S97" s="107"/>
      <c r="T97" s="840"/>
      <c r="U97" s="475"/>
      <c r="V97" s="469">
        <v>313600</v>
      </c>
      <c r="W97" s="849"/>
      <c r="X97" s="472">
        <v>3130</v>
      </c>
      <c r="Y97" s="21"/>
      <c r="Z97" s="876"/>
      <c r="AA97" s="472"/>
      <c r="AB97" s="849" t="s">
        <v>3126</v>
      </c>
      <c r="AC97" s="863">
        <v>11950</v>
      </c>
      <c r="AD97" s="108"/>
      <c r="AE97" s="849"/>
      <c r="AF97" s="854">
        <v>0</v>
      </c>
      <c r="AG97" s="848"/>
      <c r="AH97" s="843" t="e">
        <v>#REF!</v>
      </c>
      <c r="AI97" s="846" t="e">
        <v>#REF!</v>
      </c>
      <c r="AJ97" s="848"/>
      <c r="AK97" s="465" t="s">
        <v>3042</v>
      </c>
      <c r="AL97" s="104">
        <v>3000</v>
      </c>
      <c r="AM97" s="105">
        <v>3400</v>
      </c>
      <c r="AN97" s="849"/>
      <c r="AO97" s="851"/>
      <c r="AP97" s="849"/>
      <c r="AQ97" s="854"/>
      <c r="AR97" s="21"/>
      <c r="AS97" s="12"/>
      <c r="AT97" s="841"/>
      <c r="AU97" s="454"/>
      <c r="AV97" s="841"/>
      <c r="AW97" s="851"/>
      <c r="AX97" s="849"/>
      <c r="AY97" s="854"/>
      <c r="AZ97" s="881"/>
      <c r="BA97" s="869">
        <v>0.01</v>
      </c>
      <c r="BB97" s="871">
        <v>0.03</v>
      </c>
      <c r="BC97" s="871">
        <v>0.04</v>
      </c>
      <c r="BD97" s="879">
        <v>0.06</v>
      </c>
      <c r="BE97" s="472"/>
      <c r="BF97" s="833">
        <v>0.92</v>
      </c>
      <c r="BG97" s="452"/>
      <c r="BI97" s="475"/>
      <c r="BJ97" s="459">
        <v>45</v>
      </c>
      <c r="BK97" s="459">
        <v>46</v>
      </c>
      <c r="BL97" s="866"/>
      <c r="BM97" s="13"/>
      <c r="BN97" s="13"/>
      <c r="BO97" s="13"/>
      <c r="BP97" s="13"/>
      <c r="BQ97" s="13"/>
      <c r="BR97" s="13"/>
      <c r="BS97" s="13"/>
      <c r="BT97" s="13"/>
      <c r="BU97" s="13"/>
      <c r="BV97" s="13"/>
      <c r="BW97" s="13"/>
      <c r="BX97" s="13"/>
      <c r="BY97" s="13"/>
    </row>
    <row r="98" spans="1:77" s="25" customFormat="1" ht="13.5" customHeight="1">
      <c r="A98" s="874"/>
      <c r="B98" s="836"/>
      <c r="C98" s="832"/>
      <c r="D98" s="24" t="s">
        <v>12</v>
      </c>
      <c r="E98" s="20"/>
      <c r="F98" s="109">
        <v>195170</v>
      </c>
      <c r="G98" s="110"/>
      <c r="H98" s="109">
        <v>187940</v>
      </c>
      <c r="I98" s="110"/>
      <c r="J98" s="476" t="s">
        <v>3126</v>
      </c>
      <c r="K98" s="101">
        <v>1840</v>
      </c>
      <c r="L98" s="111"/>
      <c r="M98" s="112" t="s">
        <v>3025</v>
      </c>
      <c r="N98" s="101">
        <v>1770</v>
      </c>
      <c r="O98" s="111"/>
      <c r="P98" s="112" t="s">
        <v>3025</v>
      </c>
      <c r="Q98" s="23"/>
      <c r="R98" s="106"/>
      <c r="S98" s="113"/>
      <c r="T98" s="840"/>
      <c r="U98" s="475"/>
      <c r="V98" s="27"/>
      <c r="W98" s="849"/>
      <c r="X98" s="118"/>
      <c r="Y98" s="119"/>
      <c r="Z98" s="876"/>
      <c r="AA98" s="27"/>
      <c r="AB98" s="849"/>
      <c r="AC98" s="864"/>
      <c r="AD98" s="114"/>
      <c r="AE98" s="849"/>
      <c r="AF98" s="855"/>
      <c r="AG98" s="848"/>
      <c r="AH98" s="844" t="e">
        <v>#REF!</v>
      </c>
      <c r="AI98" s="847" t="e">
        <v>#REF!</v>
      </c>
      <c r="AJ98" s="848"/>
      <c r="AK98" s="466" t="s">
        <v>3043</v>
      </c>
      <c r="AL98" s="115">
        <v>2700</v>
      </c>
      <c r="AM98" s="116">
        <v>3000</v>
      </c>
      <c r="AN98" s="849"/>
      <c r="AO98" s="852"/>
      <c r="AP98" s="849"/>
      <c r="AQ98" s="855"/>
      <c r="AR98" s="21"/>
      <c r="AS98" s="12"/>
      <c r="AT98" s="841"/>
      <c r="AU98" s="454"/>
      <c r="AV98" s="841"/>
      <c r="AW98" s="852"/>
      <c r="AX98" s="849"/>
      <c r="AY98" s="855"/>
      <c r="AZ98" s="881"/>
      <c r="BA98" s="870"/>
      <c r="BB98" s="872"/>
      <c r="BC98" s="872"/>
      <c r="BD98" s="880"/>
      <c r="BE98" s="472"/>
      <c r="BF98" s="833"/>
      <c r="BG98" s="452"/>
      <c r="BI98" s="475"/>
      <c r="BJ98" s="459">
        <v>45</v>
      </c>
      <c r="BK98" s="459">
        <v>46</v>
      </c>
      <c r="BL98" s="866"/>
      <c r="BM98" s="13"/>
      <c r="BN98" s="13"/>
      <c r="BO98" s="13"/>
      <c r="BP98" s="13"/>
      <c r="BQ98" s="13"/>
      <c r="BR98" s="13"/>
      <c r="BS98" s="13"/>
      <c r="BT98" s="13"/>
      <c r="BU98" s="13"/>
      <c r="BV98" s="13"/>
      <c r="BW98" s="13"/>
      <c r="BX98" s="13"/>
      <c r="BY98" s="13"/>
    </row>
    <row r="99" spans="1:77" s="25" customFormat="1" ht="13.5" customHeight="1">
      <c r="A99" s="874"/>
      <c r="B99" s="856" t="s">
        <v>24</v>
      </c>
      <c r="C99" s="837" t="s">
        <v>3105</v>
      </c>
      <c r="D99" s="19" t="s">
        <v>4</v>
      </c>
      <c r="E99" s="20"/>
      <c r="F99" s="86">
        <v>47800</v>
      </c>
      <c r="G99" s="87">
        <v>55300</v>
      </c>
      <c r="H99" s="86">
        <v>41480</v>
      </c>
      <c r="I99" s="87">
        <v>48980</v>
      </c>
      <c r="J99" s="476" t="s">
        <v>3126</v>
      </c>
      <c r="K99" s="88">
        <v>450</v>
      </c>
      <c r="L99" s="89">
        <v>520</v>
      </c>
      <c r="M99" s="90" t="s">
        <v>3025</v>
      </c>
      <c r="N99" s="88">
        <v>390</v>
      </c>
      <c r="O99" s="89">
        <v>460</v>
      </c>
      <c r="P99" s="90" t="s">
        <v>3025</v>
      </c>
      <c r="Q99" s="476" t="s">
        <v>3126</v>
      </c>
      <c r="R99" s="91">
        <v>7500</v>
      </c>
      <c r="S99" s="92">
        <v>70</v>
      </c>
      <c r="T99" s="839"/>
      <c r="U99" s="475"/>
      <c r="V99" s="469" t="s">
        <v>3029</v>
      </c>
      <c r="W99" s="849"/>
      <c r="X99" s="472" t="s">
        <v>3029</v>
      </c>
      <c r="Y99" s="477"/>
      <c r="Z99" s="876"/>
      <c r="AA99" s="469"/>
      <c r="AB99" s="849" t="s">
        <v>3126</v>
      </c>
      <c r="AC99" s="861">
        <v>12830</v>
      </c>
      <c r="AD99" s="93"/>
      <c r="AE99" s="849" t="s">
        <v>3126</v>
      </c>
      <c r="AF99" s="853">
        <v>50</v>
      </c>
      <c r="AG99" s="848" t="s">
        <v>3126</v>
      </c>
      <c r="AH99" s="842">
        <v>3300</v>
      </c>
      <c r="AI99" s="845">
        <v>3600</v>
      </c>
      <c r="AJ99" s="848" t="s">
        <v>3126</v>
      </c>
      <c r="AK99" s="464" t="s">
        <v>3040</v>
      </c>
      <c r="AL99" s="94">
        <v>7100</v>
      </c>
      <c r="AM99" s="95">
        <v>7900</v>
      </c>
      <c r="AN99" s="849" t="s">
        <v>3126</v>
      </c>
      <c r="AO99" s="850">
        <v>5620</v>
      </c>
      <c r="AP99" s="849" t="s">
        <v>3126</v>
      </c>
      <c r="AQ99" s="853">
        <v>50</v>
      </c>
      <c r="AR99" s="848" t="s">
        <v>3126</v>
      </c>
      <c r="AS99" s="886">
        <v>4500</v>
      </c>
      <c r="AT99" s="841"/>
      <c r="AU99" s="454"/>
      <c r="AV99" s="841" t="s">
        <v>237</v>
      </c>
      <c r="AW99" s="850">
        <v>6510</v>
      </c>
      <c r="AX99" s="849" t="s">
        <v>3126</v>
      </c>
      <c r="AY99" s="853">
        <v>60</v>
      </c>
      <c r="AZ99" s="881" t="s">
        <v>237</v>
      </c>
      <c r="BA99" s="882" t="s">
        <v>3177</v>
      </c>
      <c r="BB99" s="884" t="s">
        <v>3177</v>
      </c>
      <c r="BC99" s="884" t="s">
        <v>3177</v>
      </c>
      <c r="BD99" s="867" t="s">
        <v>3177</v>
      </c>
      <c r="BE99" s="472"/>
      <c r="BF99" s="829" t="s">
        <v>3164</v>
      </c>
      <c r="BG99" s="452"/>
      <c r="BI99" s="475"/>
      <c r="BJ99" s="459">
        <v>47</v>
      </c>
      <c r="BK99" s="459">
        <v>48</v>
      </c>
      <c r="BL99" s="866">
        <v>7</v>
      </c>
      <c r="BM99" s="13"/>
      <c r="BN99" s="13"/>
      <c r="BO99" s="13"/>
      <c r="BP99" s="13"/>
      <c r="BQ99" s="13"/>
      <c r="BR99" s="13"/>
      <c r="BS99" s="13"/>
      <c r="BT99" s="13"/>
      <c r="BU99" s="13"/>
      <c r="BV99" s="13"/>
      <c r="BW99" s="13"/>
      <c r="BX99" s="13"/>
      <c r="BY99" s="13"/>
    </row>
    <row r="100" spans="1:77" s="25" customFormat="1" ht="13.5" customHeight="1">
      <c r="A100" s="874"/>
      <c r="B100" s="836"/>
      <c r="C100" s="838"/>
      <c r="D100" s="22" t="s">
        <v>3</v>
      </c>
      <c r="E100" s="20"/>
      <c r="F100" s="96">
        <v>55300</v>
      </c>
      <c r="G100" s="97">
        <v>115880</v>
      </c>
      <c r="H100" s="96">
        <v>48980</v>
      </c>
      <c r="I100" s="97">
        <v>109560</v>
      </c>
      <c r="J100" s="476" t="s">
        <v>3126</v>
      </c>
      <c r="K100" s="98">
        <v>520</v>
      </c>
      <c r="L100" s="99">
        <v>1050</v>
      </c>
      <c r="M100" s="100" t="s">
        <v>3025</v>
      </c>
      <c r="N100" s="98">
        <v>460</v>
      </c>
      <c r="O100" s="99">
        <v>980</v>
      </c>
      <c r="P100" s="100" t="s">
        <v>3025</v>
      </c>
      <c r="Q100" s="476" t="s">
        <v>3126</v>
      </c>
      <c r="R100" s="101">
        <v>7500</v>
      </c>
      <c r="S100" s="102">
        <v>70</v>
      </c>
      <c r="T100" s="839"/>
      <c r="U100" s="475"/>
      <c r="V100" s="469">
        <v>350300</v>
      </c>
      <c r="W100" s="849"/>
      <c r="X100" s="472">
        <v>3500</v>
      </c>
      <c r="Y100" s="21"/>
      <c r="Z100" s="876"/>
      <c r="AA100" s="472"/>
      <c r="AB100" s="849"/>
      <c r="AC100" s="877"/>
      <c r="AD100" s="103">
        <v>11100</v>
      </c>
      <c r="AE100" s="849"/>
      <c r="AF100" s="854"/>
      <c r="AG100" s="848"/>
      <c r="AH100" s="843" t="e">
        <v>#REF!</v>
      </c>
      <c r="AI100" s="846" t="e">
        <v>#REF!</v>
      </c>
      <c r="AJ100" s="848"/>
      <c r="AK100" s="465" t="s">
        <v>3041</v>
      </c>
      <c r="AL100" s="104">
        <v>3900</v>
      </c>
      <c r="AM100" s="105">
        <v>4300</v>
      </c>
      <c r="AN100" s="849"/>
      <c r="AO100" s="851"/>
      <c r="AP100" s="849"/>
      <c r="AQ100" s="854"/>
      <c r="AR100" s="848"/>
      <c r="AS100" s="887"/>
      <c r="AT100" s="841"/>
      <c r="AU100" s="454"/>
      <c r="AV100" s="841"/>
      <c r="AW100" s="851"/>
      <c r="AX100" s="849"/>
      <c r="AY100" s="854"/>
      <c r="AZ100" s="881"/>
      <c r="BA100" s="883"/>
      <c r="BB100" s="885"/>
      <c r="BC100" s="885"/>
      <c r="BD100" s="868"/>
      <c r="BE100" s="472"/>
      <c r="BF100" s="830"/>
      <c r="BG100" s="452"/>
      <c r="BI100" s="475"/>
      <c r="BJ100" s="459">
        <v>47</v>
      </c>
      <c r="BK100" s="459">
        <v>48</v>
      </c>
      <c r="BL100" s="866"/>
      <c r="BM100" s="13"/>
      <c r="BN100" s="13"/>
      <c r="BO100" s="13"/>
      <c r="BP100" s="13"/>
      <c r="BQ100" s="13"/>
      <c r="BR100" s="13"/>
      <c r="BS100" s="13"/>
      <c r="BT100" s="13"/>
      <c r="BU100" s="13"/>
      <c r="BV100" s="13"/>
      <c r="BW100" s="13"/>
      <c r="BX100" s="13"/>
      <c r="BY100" s="13"/>
    </row>
    <row r="101" spans="1:77" s="25" customFormat="1" ht="13.5" customHeight="1">
      <c r="A101" s="874"/>
      <c r="B101" s="836"/>
      <c r="C101" s="831" t="s">
        <v>3106</v>
      </c>
      <c r="D101" s="22" t="s">
        <v>13</v>
      </c>
      <c r="E101" s="20"/>
      <c r="F101" s="96">
        <v>115880</v>
      </c>
      <c r="G101" s="97">
        <v>190910</v>
      </c>
      <c r="H101" s="96">
        <v>109560</v>
      </c>
      <c r="I101" s="97">
        <v>184590</v>
      </c>
      <c r="J101" s="476" t="s">
        <v>3126</v>
      </c>
      <c r="K101" s="98">
        <v>1050</v>
      </c>
      <c r="L101" s="99">
        <v>1800</v>
      </c>
      <c r="M101" s="100" t="s">
        <v>3025</v>
      </c>
      <c r="N101" s="98">
        <v>980</v>
      </c>
      <c r="O101" s="99">
        <v>1730</v>
      </c>
      <c r="P101" s="100" t="s">
        <v>3025</v>
      </c>
      <c r="Q101" s="23"/>
      <c r="R101" s="106"/>
      <c r="S101" s="107"/>
      <c r="T101" s="840"/>
      <c r="U101" s="475"/>
      <c r="V101" s="27"/>
      <c r="W101" s="849"/>
      <c r="X101" s="118"/>
      <c r="Y101" s="119"/>
      <c r="Z101" s="876"/>
      <c r="AA101" s="27"/>
      <c r="AB101" s="849" t="s">
        <v>3126</v>
      </c>
      <c r="AC101" s="863">
        <v>11100</v>
      </c>
      <c r="AD101" s="108"/>
      <c r="AE101" s="849"/>
      <c r="AF101" s="854">
        <v>0</v>
      </c>
      <c r="AG101" s="848"/>
      <c r="AH101" s="843" t="e">
        <v>#REF!</v>
      </c>
      <c r="AI101" s="846" t="e">
        <v>#REF!</v>
      </c>
      <c r="AJ101" s="848"/>
      <c r="AK101" s="465" t="s">
        <v>3042</v>
      </c>
      <c r="AL101" s="104">
        <v>3400</v>
      </c>
      <c r="AM101" s="105">
        <v>3800</v>
      </c>
      <c r="AN101" s="849"/>
      <c r="AO101" s="851"/>
      <c r="AP101" s="849"/>
      <c r="AQ101" s="854"/>
      <c r="AR101" s="21"/>
      <c r="AS101" s="12"/>
      <c r="AT101" s="841"/>
      <c r="AU101" s="455"/>
      <c r="AV101" s="841"/>
      <c r="AW101" s="851"/>
      <c r="AX101" s="849"/>
      <c r="AY101" s="854"/>
      <c r="AZ101" s="881"/>
      <c r="BA101" s="869">
        <v>0.01</v>
      </c>
      <c r="BB101" s="871">
        <v>0.03</v>
      </c>
      <c r="BC101" s="871">
        <v>0.04</v>
      </c>
      <c r="BD101" s="879">
        <v>0.06</v>
      </c>
      <c r="BE101" s="472"/>
      <c r="BF101" s="833">
        <v>0.89</v>
      </c>
      <c r="BG101" s="452"/>
      <c r="BI101" s="475"/>
      <c r="BJ101" s="459">
        <v>47</v>
      </c>
      <c r="BK101" s="459">
        <v>48</v>
      </c>
      <c r="BL101" s="866"/>
      <c r="BM101" s="13"/>
      <c r="BN101" s="13"/>
      <c r="BO101" s="13"/>
      <c r="BP101" s="13"/>
      <c r="BQ101" s="13"/>
      <c r="BR101" s="13"/>
      <c r="BS101" s="13"/>
      <c r="BT101" s="13"/>
      <c r="BU101" s="13"/>
      <c r="BV101" s="13"/>
      <c r="BW101" s="13"/>
      <c r="BX101" s="13"/>
      <c r="BY101" s="13"/>
    </row>
    <row r="102" spans="1:77" s="25" customFormat="1" ht="13.5" customHeight="1">
      <c r="A102" s="874"/>
      <c r="B102" s="836"/>
      <c r="C102" s="832"/>
      <c r="D102" s="24" t="s">
        <v>12</v>
      </c>
      <c r="E102" s="20"/>
      <c r="F102" s="109">
        <v>190910</v>
      </c>
      <c r="G102" s="110"/>
      <c r="H102" s="109">
        <v>184590</v>
      </c>
      <c r="I102" s="110"/>
      <c r="J102" s="476" t="s">
        <v>3126</v>
      </c>
      <c r="K102" s="101">
        <v>1800</v>
      </c>
      <c r="L102" s="111"/>
      <c r="M102" s="112" t="s">
        <v>3025</v>
      </c>
      <c r="N102" s="101">
        <v>1730</v>
      </c>
      <c r="O102" s="111"/>
      <c r="P102" s="112" t="s">
        <v>3025</v>
      </c>
      <c r="Q102" s="23"/>
      <c r="R102" s="106"/>
      <c r="S102" s="113"/>
      <c r="T102" s="840"/>
      <c r="U102" s="475"/>
      <c r="V102" s="469" t="s">
        <v>3030</v>
      </c>
      <c r="W102" s="849"/>
      <c r="X102" s="472" t="s">
        <v>3030</v>
      </c>
      <c r="Y102" s="477"/>
      <c r="Z102" s="876"/>
      <c r="AA102" s="469"/>
      <c r="AB102" s="849"/>
      <c r="AC102" s="864"/>
      <c r="AD102" s="114"/>
      <c r="AE102" s="849"/>
      <c r="AF102" s="855"/>
      <c r="AG102" s="848"/>
      <c r="AH102" s="844" t="e">
        <v>#REF!</v>
      </c>
      <c r="AI102" s="847" t="e">
        <v>#REF!</v>
      </c>
      <c r="AJ102" s="848"/>
      <c r="AK102" s="466" t="s">
        <v>3043</v>
      </c>
      <c r="AL102" s="115">
        <v>3000</v>
      </c>
      <c r="AM102" s="116">
        <v>3400</v>
      </c>
      <c r="AN102" s="849"/>
      <c r="AO102" s="852"/>
      <c r="AP102" s="849"/>
      <c r="AQ102" s="855"/>
      <c r="AR102" s="21"/>
      <c r="AS102" s="12"/>
      <c r="AT102" s="841"/>
      <c r="AU102" s="455"/>
      <c r="AV102" s="841"/>
      <c r="AW102" s="852"/>
      <c r="AX102" s="849"/>
      <c r="AY102" s="855"/>
      <c r="AZ102" s="881"/>
      <c r="BA102" s="870"/>
      <c r="BB102" s="872"/>
      <c r="BC102" s="872"/>
      <c r="BD102" s="880"/>
      <c r="BE102" s="472"/>
      <c r="BF102" s="833"/>
      <c r="BG102" s="452"/>
      <c r="BI102" s="475"/>
      <c r="BJ102" s="459">
        <v>47</v>
      </c>
      <c r="BK102" s="459">
        <v>48</v>
      </c>
      <c r="BL102" s="866"/>
      <c r="BM102" s="13"/>
      <c r="BN102" s="13"/>
      <c r="BO102" s="13"/>
      <c r="BP102" s="13"/>
      <c r="BQ102" s="13"/>
      <c r="BR102" s="13"/>
      <c r="BS102" s="13"/>
      <c r="BT102" s="13"/>
      <c r="BU102" s="13"/>
      <c r="BV102" s="13"/>
      <c r="BW102" s="13"/>
      <c r="BX102" s="13"/>
      <c r="BY102" s="13"/>
    </row>
    <row r="103" spans="1:77" s="25" customFormat="1" ht="13.5" customHeight="1">
      <c r="A103" s="874"/>
      <c r="B103" s="856" t="s">
        <v>23</v>
      </c>
      <c r="C103" s="837" t="s">
        <v>3105</v>
      </c>
      <c r="D103" s="19" t="s">
        <v>4</v>
      </c>
      <c r="E103" s="20"/>
      <c r="F103" s="86">
        <v>44430</v>
      </c>
      <c r="G103" s="87">
        <v>51930</v>
      </c>
      <c r="H103" s="86">
        <v>38810</v>
      </c>
      <c r="I103" s="87">
        <v>46310</v>
      </c>
      <c r="J103" s="476" t="s">
        <v>3126</v>
      </c>
      <c r="K103" s="88">
        <v>420</v>
      </c>
      <c r="L103" s="89">
        <v>490</v>
      </c>
      <c r="M103" s="90" t="s">
        <v>3025</v>
      </c>
      <c r="N103" s="88">
        <v>360</v>
      </c>
      <c r="O103" s="89">
        <v>430</v>
      </c>
      <c r="P103" s="90" t="s">
        <v>3025</v>
      </c>
      <c r="Q103" s="476" t="s">
        <v>3126</v>
      </c>
      <c r="R103" s="91">
        <v>7500</v>
      </c>
      <c r="S103" s="92">
        <v>70</v>
      </c>
      <c r="T103" s="839"/>
      <c r="U103" s="475"/>
      <c r="V103" s="469">
        <v>387100</v>
      </c>
      <c r="W103" s="849"/>
      <c r="X103" s="472">
        <v>3870</v>
      </c>
      <c r="Y103" s="21"/>
      <c r="Z103" s="876"/>
      <c r="AA103" s="472"/>
      <c r="AB103" s="849" t="s">
        <v>3126</v>
      </c>
      <c r="AC103" s="861">
        <v>12170</v>
      </c>
      <c r="AD103" s="93"/>
      <c r="AE103" s="849" t="s">
        <v>3126</v>
      </c>
      <c r="AF103" s="853">
        <v>50</v>
      </c>
      <c r="AG103" s="848" t="s">
        <v>3126</v>
      </c>
      <c r="AH103" s="842">
        <v>2900</v>
      </c>
      <c r="AI103" s="845">
        <v>3200</v>
      </c>
      <c r="AJ103" s="848" t="s">
        <v>3126</v>
      </c>
      <c r="AK103" s="464" t="s">
        <v>3040</v>
      </c>
      <c r="AL103" s="94">
        <v>6300</v>
      </c>
      <c r="AM103" s="95">
        <v>7100</v>
      </c>
      <c r="AN103" s="849" t="s">
        <v>3126</v>
      </c>
      <c r="AO103" s="850">
        <v>5000</v>
      </c>
      <c r="AP103" s="849" t="s">
        <v>3126</v>
      </c>
      <c r="AQ103" s="853">
        <v>50</v>
      </c>
      <c r="AR103" s="848" t="s">
        <v>3126</v>
      </c>
      <c r="AS103" s="886">
        <v>4500</v>
      </c>
      <c r="AT103" s="841"/>
      <c r="AU103" s="455"/>
      <c r="AV103" s="841" t="s">
        <v>237</v>
      </c>
      <c r="AW103" s="850">
        <v>5790</v>
      </c>
      <c r="AX103" s="849" t="s">
        <v>3126</v>
      </c>
      <c r="AY103" s="853">
        <v>50</v>
      </c>
      <c r="AZ103" s="881" t="s">
        <v>237</v>
      </c>
      <c r="BA103" s="882" t="s">
        <v>3177</v>
      </c>
      <c r="BB103" s="884" t="s">
        <v>3177</v>
      </c>
      <c r="BC103" s="884" t="s">
        <v>3177</v>
      </c>
      <c r="BD103" s="867" t="s">
        <v>3177</v>
      </c>
      <c r="BE103" s="472"/>
      <c r="BF103" s="829" t="s">
        <v>3164</v>
      </c>
      <c r="BG103" s="452"/>
      <c r="BI103" s="475"/>
      <c r="BJ103" s="459">
        <v>49</v>
      </c>
      <c r="BK103" s="459">
        <v>50</v>
      </c>
      <c r="BL103" s="866">
        <v>8</v>
      </c>
      <c r="BM103" s="13"/>
      <c r="BN103" s="13"/>
      <c r="BO103" s="13"/>
      <c r="BP103" s="13"/>
      <c r="BQ103" s="13"/>
      <c r="BR103" s="13"/>
      <c r="BS103" s="13"/>
      <c r="BT103" s="13"/>
      <c r="BU103" s="13"/>
      <c r="BV103" s="13"/>
      <c r="BW103" s="13"/>
      <c r="BX103" s="13"/>
      <c r="BY103" s="13"/>
    </row>
    <row r="104" spans="1:77" s="25" customFormat="1" ht="13.5" customHeight="1">
      <c r="A104" s="874"/>
      <c r="B104" s="836"/>
      <c r="C104" s="838"/>
      <c r="D104" s="22" t="s">
        <v>3</v>
      </c>
      <c r="E104" s="20"/>
      <c r="F104" s="96">
        <v>51930</v>
      </c>
      <c r="G104" s="97">
        <v>112510</v>
      </c>
      <c r="H104" s="96">
        <v>46310</v>
      </c>
      <c r="I104" s="97">
        <v>106890</v>
      </c>
      <c r="J104" s="476" t="s">
        <v>3126</v>
      </c>
      <c r="K104" s="98">
        <v>490</v>
      </c>
      <c r="L104" s="99">
        <v>1010</v>
      </c>
      <c r="M104" s="100" t="s">
        <v>3025</v>
      </c>
      <c r="N104" s="98">
        <v>430</v>
      </c>
      <c r="O104" s="99">
        <v>960</v>
      </c>
      <c r="P104" s="100" t="s">
        <v>3025</v>
      </c>
      <c r="Q104" s="476" t="s">
        <v>3126</v>
      </c>
      <c r="R104" s="101">
        <v>7500</v>
      </c>
      <c r="S104" s="102">
        <v>70</v>
      </c>
      <c r="T104" s="839"/>
      <c r="U104" s="475"/>
      <c r="V104" s="27"/>
      <c r="W104" s="849"/>
      <c r="X104" s="118"/>
      <c r="Y104" s="119"/>
      <c r="Z104" s="876"/>
      <c r="AA104" s="27"/>
      <c r="AB104" s="849"/>
      <c r="AC104" s="877"/>
      <c r="AD104" s="103">
        <v>10440</v>
      </c>
      <c r="AE104" s="849"/>
      <c r="AF104" s="854"/>
      <c r="AG104" s="848"/>
      <c r="AH104" s="843" t="e">
        <v>#REF!</v>
      </c>
      <c r="AI104" s="846" t="e">
        <v>#REF!</v>
      </c>
      <c r="AJ104" s="848"/>
      <c r="AK104" s="465" t="s">
        <v>3041</v>
      </c>
      <c r="AL104" s="104">
        <v>3500</v>
      </c>
      <c r="AM104" s="105">
        <v>3900</v>
      </c>
      <c r="AN104" s="849"/>
      <c r="AO104" s="851"/>
      <c r="AP104" s="849"/>
      <c r="AQ104" s="854"/>
      <c r="AR104" s="848"/>
      <c r="AS104" s="887"/>
      <c r="AT104" s="841"/>
      <c r="AU104" s="455"/>
      <c r="AV104" s="841"/>
      <c r="AW104" s="851"/>
      <c r="AX104" s="849"/>
      <c r="AY104" s="854"/>
      <c r="AZ104" s="881"/>
      <c r="BA104" s="883"/>
      <c r="BB104" s="885"/>
      <c r="BC104" s="885"/>
      <c r="BD104" s="868"/>
      <c r="BE104" s="472"/>
      <c r="BF104" s="830"/>
      <c r="BG104" s="452"/>
      <c r="BI104" s="475"/>
      <c r="BJ104" s="459">
        <v>49</v>
      </c>
      <c r="BK104" s="459">
        <v>50</v>
      </c>
      <c r="BL104" s="866"/>
      <c r="BM104" s="13"/>
      <c r="BN104" s="13"/>
      <c r="BO104" s="13"/>
      <c r="BP104" s="13"/>
      <c r="BQ104" s="13"/>
      <c r="BR104" s="13"/>
      <c r="BS104" s="13"/>
      <c r="BT104" s="13"/>
      <c r="BU104" s="13"/>
      <c r="BV104" s="13"/>
      <c r="BW104" s="13"/>
      <c r="BX104" s="13"/>
      <c r="BY104" s="13"/>
    </row>
    <row r="105" spans="1:77" s="25" customFormat="1" ht="13.5" customHeight="1">
      <c r="A105" s="874"/>
      <c r="B105" s="836"/>
      <c r="C105" s="831" t="s">
        <v>3106</v>
      </c>
      <c r="D105" s="22" t="s">
        <v>13</v>
      </c>
      <c r="E105" s="20"/>
      <c r="F105" s="96">
        <v>112510</v>
      </c>
      <c r="G105" s="97">
        <v>187540</v>
      </c>
      <c r="H105" s="96">
        <v>106890</v>
      </c>
      <c r="I105" s="97">
        <v>181920</v>
      </c>
      <c r="J105" s="476" t="s">
        <v>3126</v>
      </c>
      <c r="K105" s="98">
        <v>1010</v>
      </c>
      <c r="L105" s="99">
        <v>1760</v>
      </c>
      <c r="M105" s="100" t="s">
        <v>3025</v>
      </c>
      <c r="N105" s="98">
        <v>960</v>
      </c>
      <c r="O105" s="99">
        <v>1710</v>
      </c>
      <c r="P105" s="100" t="s">
        <v>3025</v>
      </c>
      <c r="Q105" s="23"/>
      <c r="R105" s="106"/>
      <c r="S105" s="107"/>
      <c r="T105" s="840"/>
      <c r="U105" s="475"/>
      <c r="V105" s="469" t="s">
        <v>3031</v>
      </c>
      <c r="W105" s="849"/>
      <c r="X105" s="472" t="s">
        <v>3031</v>
      </c>
      <c r="Y105" s="477"/>
      <c r="Z105" s="876"/>
      <c r="AA105" s="469"/>
      <c r="AB105" s="849" t="s">
        <v>3126</v>
      </c>
      <c r="AC105" s="863">
        <v>10440</v>
      </c>
      <c r="AD105" s="108"/>
      <c r="AE105" s="849"/>
      <c r="AF105" s="854">
        <v>0</v>
      </c>
      <c r="AG105" s="848"/>
      <c r="AH105" s="843" t="e">
        <v>#REF!</v>
      </c>
      <c r="AI105" s="846" t="e">
        <v>#REF!</v>
      </c>
      <c r="AJ105" s="848"/>
      <c r="AK105" s="465" t="s">
        <v>3042</v>
      </c>
      <c r="AL105" s="104">
        <v>3000</v>
      </c>
      <c r="AM105" s="105">
        <v>3400</v>
      </c>
      <c r="AN105" s="849"/>
      <c r="AO105" s="851"/>
      <c r="AP105" s="849"/>
      <c r="AQ105" s="854"/>
      <c r="AR105" s="21"/>
      <c r="AS105" s="12"/>
      <c r="AT105" s="841"/>
      <c r="AU105" s="456"/>
      <c r="AV105" s="841"/>
      <c r="AW105" s="851"/>
      <c r="AX105" s="849"/>
      <c r="AY105" s="854"/>
      <c r="AZ105" s="881"/>
      <c r="BA105" s="869">
        <v>0.02</v>
      </c>
      <c r="BB105" s="871">
        <v>0.03</v>
      </c>
      <c r="BC105" s="871">
        <v>0.05</v>
      </c>
      <c r="BD105" s="879">
        <v>0.06</v>
      </c>
      <c r="BE105" s="472"/>
      <c r="BF105" s="833">
        <v>0.91</v>
      </c>
      <c r="BG105" s="452"/>
      <c r="BI105" s="475"/>
      <c r="BJ105" s="459">
        <v>49</v>
      </c>
      <c r="BK105" s="459">
        <v>50</v>
      </c>
      <c r="BL105" s="866"/>
      <c r="BM105" s="13"/>
      <c r="BN105" s="13"/>
      <c r="BO105" s="13"/>
      <c r="BP105" s="13"/>
      <c r="BQ105" s="13"/>
      <c r="BR105" s="13"/>
      <c r="BS105" s="13"/>
      <c r="BT105" s="13"/>
      <c r="BU105" s="13"/>
      <c r="BV105" s="13"/>
      <c r="BW105" s="13"/>
      <c r="BX105" s="13"/>
      <c r="BY105" s="13"/>
    </row>
    <row r="106" spans="1:77" s="25" customFormat="1" ht="13.5" customHeight="1">
      <c r="A106" s="874"/>
      <c r="B106" s="836"/>
      <c r="C106" s="832"/>
      <c r="D106" s="24" t="s">
        <v>12</v>
      </c>
      <c r="E106" s="20"/>
      <c r="F106" s="109">
        <v>187540</v>
      </c>
      <c r="G106" s="110"/>
      <c r="H106" s="109">
        <v>181920</v>
      </c>
      <c r="I106" s="110"/>
      <c r="J106" s="476" t="s">
        <v>3126</v>
      </c>
      <c r="K106" s="101">
        <v>1760</v>
      </c>
      <c r="L106" s="111"/>
      <c r="M106" s="112" t="s">
        <v>3025</v>
      </c>
      <c r="N106" s="101">
        <v>1710</v>
      </c>
      <c r="O106" s="111"/>
      <c r="P106" s="112" t="s">
        <v>3025</v>
      </c>
      <c r="Q106" s="23"/>
      <c r="R106" s="106"/>
      <c r="S106" s="113"/>
      <c r="T106" s="840"/>
      <c r="U106" s="475"/>
      <c r="V106" s="469">
        <v>423800</v>
      </c>
      <c r="W106" s="849"/>
      <c r="X106" s="472">
        <v>4230</v>
      </c>
      <c r="Y106" s="21"/>
      <c r="Z106" s="876"/>
      <c r="AA106" s="472"/>
      <c r="AB106" s="849"/>
      <c r="AC106" s="864"/>
      <c r="AD106" s="114"/>
      <c r="AE106" s="849"/>
      <c r="AF106" s="855"/>
      <c r="AG106" s="848"/>
      <c r="AH106" s="844" t="e">
        <v>#REF!</v>
      </c>
      <c r="AI106" s="847" t="e">
        <v>#REF!</v>
      </c>
      <c r="AJ106" s="848"/>
      <c r="AK106" s="466" t="s">
        <v>3043</v>
      </c>
      <c r="AL106" s="115">
        <v>2700</v>
      </c>
      <c r="AM106" s="116">
        <v>3000</v>
      </c>
      <c r="AN106" s="849"/>
      <c r="AO106" s="852"/>
      <c r="AP106" s="849"/>
      <c r="AQ106" s="855"/>
      <c r="AR106" s="21"/>
      <c r="AS106" s="12"/>
      <c r="AT106" s="841"/>
      <c r="AU106" s="456"/>
      <c r="AV106" s="841"/>
      <c r="AW106" s="852"/>
      <c r="AX106" s="849"/>
      <c r="AY106" s="855"/>
      <c r="AZ106" s="881"/>
      <c r="BA106" s="870"/>
      <c r="BB106" s="872"/>
      <c r="BC106" s="872"/>
      <c r="BD106" s="880"/>
      <c r="BE106" s="472"/>
      <c r="BF106" s="833"/>
      <c r="BG106" s="452"/>
      <c r="BI106" s="475"/>
      <c r="BJ106" s="459">
        <v>49</v>
      </c>
      <c r="BK106" s="459">
        <v>50</v>
      </c>
      <c r="BL106" s="866"/>
      <c r="BM106" s="13"/>
      <c r="BN106" s="13"/>
      <c r="BO106" s="13"/>
      <c r="BP106" s="13"/>
      <c r="BQ106" s="13"/>
      <c r="BR106" s="13"/>
      <c r="BS106" s="13"/>
      <c r="BT106" s="13"/>
      <c r="BU106" s="13"/>
      <c r="BV106" s="13"/>
      <c r="BW106" s="13"/>
      <c r="BX106" s="13"/>
      <c r="BY106" s="13"/>
    </row>
    <row r="107" spans="1:77" s="25" customFormat="1" ht="13.5" customHeight="1">
      <c r="A107" s="874"/>
      <c r="B107" s="856" t="s">
        <v>22</v>
      </c>
      <c r="C107" s="837" t="s">
        <v>3105</v>
      </c>
      <c r="D107" s="19" t="s">
        <v>4</v>
      </c>
      <c r="E107" s="20"/>
      <c r="F107" s="86">
        <v>38420</v>
      </c>
      <c r="G107" s="87">
        <v>45920</v>
      </c>
      <c r="H107" s="86">
        <v>33360</v>
      </c>
      <c r="I107" s="87">
        <v>40860</v>
      </c>
      <c r="J107" s="476" t="s">
        <v>3126</v>
      </c>
      <c r="K107" s="88">
        <v>360</v>
      </c>
      <c r="L107" s="89">
        <v>430</v>
      </c>
      <c r="M107" s="90" t="s">
        <v>3025</v>
      </c>
      <c r="N107" s="88">
        <v>310</v>
      </c>
      <c r="O107" s="89">
        <v>380</v>
      </c>
      <c r="P107" s="90" t="s">
        <v>3025</v>
      </c>
      <c r="Q107" s="476" t="s">
        <v>3126</v>
      </c>
      <c r="R107" s="91">
        <v>7500</v>
      </c>
      <c r="S107" s="92">
        <v>70</v>
      </c>
      <c r="T107" s="839"/>
      <c r="U107" s="475"/>
      <c r="V107" s="27"/>
      <c r="W107" s="849"/>
      <c r="X107" s="118"/>
      <c r="Y107" s="119"/>
      <c r="Z107" s="876"/>
      <c r="AA107" s="27"/>
      <c r="AB107" s="839"/>
      <c r="AC107" s="106"/>
      <c r="AD107" s="106"/>
      <c r="AE107" s="840"/>
      <c r="AF107" s="120"/>
      <c r="AG107" s="841" t="s">
        <v>3126</v>
      </c>
      <c r="AH107" s="842">
        <v>2600</v>
      </c>
      <c r="AI107" s="845">
        <v>2900</v>
      </c>
      <c r="AJ107" s="848" t="s">
        <v>3126</v>
      </c>
      <c r="AK107" s="464" t="s">
        <v>3040</v>
      </c>
      <c r="AL107" s="94">
        <v>5500</v>
      </c>
      <c r="AM107" s="95">
        <v>6200</v>
      </c>
      <c r="AN107" s="849" t="s">
        <v>3126</v>
      </c>
      <c r="AO107" s="850">
        <v>4500</v>
      </c>
      <c r="AP107" s="849" t="s">
        <v>3126</v>
      </c>
      <c r="AQ107" s="853">
        <v>40</v>
      </c>
      <c r="AR107" s="848" t="s">
        <v>3126</v>
      </c>
      <c r="AS107" s="886">
        <v>4500</v>
      </c>
      <c r="AT107" s="841"/>
      <c r="AU107" s="860" t="s">
        <v>3237</v>
      </c>
      <c r="AV107" s="841" t="s">
        <v>237</v>
      </c>
      <c r="AW107" s="850">
        <v>5210</v>
      </c>
      <c r="AX107" s="849" t="s">
        <v>3126</v>
      </c>
      <c r="AY107" s="853">
        <v>50</v>
      </c>
      <c r="AZ107" s="881" t="s">
        <v>237</v>
      </c>
      <c r="BA107" s="882" t="s">
        <v>3177</v>
      </c>
      <c r="BB107" s="884" t="s">
        <v>3177</v>
      </c>
      <c r="BC107" s="884" t="s">
        <v>3177</v>
      </c>
      <c r="BD107" s="867" t="s">
        <v>3177</v>
      </c>
      <c r="BE107" s="472"/>
      <c r="BF107" s="829" t="s">
        <v>3164</v>
      </c>
      <c r="BG107" s="452"/>
      <c r="BI107" s="475"/>
      <c r="BJ107" s="459">
        <v>51</v>
      </c>
      <c r="BK107" s="459">
        <v>52</v>
      </c>
      <c r="BL107" s="866">
        <v>9</v>
      </c>
      <c r="BM107" s="13"/>
      <c r="BN107" s="13"/>
      <c r="BO107" s="13"/>
      <c r="BP107" s="13"/>
      <c r="BQ107" s="13"/>
      <c r="BR107" s="13"/>
      <c r="BS107" s="13"/>
      <c r="BT107" s="13"/>
      <c r="BU107" s="13"/>
      <c r="BV107" s="13"/>
      <c r="BW107" s="13"/>
      <c r="BX107" s="13"/>
      <c r="BY107" s="13"/>
    </row>
    <row r="108" spans="1:77" s="25" customFormat="1" ht="13.5" customHeight="1">
      <c r="A108" s="874"/>
      <c r="B108" s="836"/>
      <c r="C108" s="838"/>
      <c r="D108" s="22" t="s">
        <v>3</v>
      </c>
      <c r="E108" s="20"/>
      <c r="F108" s="96">
        <v>45920</v>
      </c>
      <c r="G108" s="97">
        <v>106500</v>
      </c>
      <c r="H108" s="96">
        <v>40860</v>
      </c>
      <c r="I108" s="97">
        <v>101440</v>
      </c>
      <c r="J108" s="476" t="s">
        <v>3126</v>
      </c>
      <c r="K108" s="98">
        <v>430</v>
      </c>
      <c r="L108" s="99">
        <v>950</v>
      </c>
      <c r="M108" s="100" t="s">
        <v>3025</v>
      </c>
      <c r="N108" s="98">
        <v>380</v>
      </c>
      <c r="O108" s="99">
        <v>900</v>
      </c>
      <c r="P108" s="100" t="s">
        <v>3025</v>
      </c>
      <c r="Q108" s="476" t="s">
        <v>3126</v>
      </c>
      <c r="R108" s="101">
        <v>7500</v>
      </c>
      <c r="S108" s="102">
        <v>70</v>
      </c>
      <c r="T108" s="839"/>
      <c r="U108" s="475"/>
      <c r="V108" s="469" t="s">
        <v>3032</v>
      </c>
      <c r="W108" s="849"/>
      <c r="X108" s="472" t="s">
        <v>3032</v>
      </c>
      <c r="Y108" s="477"/>
      <c r="Z108" s="876"/>
      <c r="AA108" s="469" t="s">
        <v>3108</v>
      </c>
      <c r="AB108" s="839"/>
      <c r="AC108" s="106"/>
      <c r="AD108" s="106"/>
      <c r="AE108" s="840"/>
      <c r="AF108" s="121"/>
      <c r="AG108" s="841"/>
      <c r="AH108" s="843" t="e">
        <v>#REF!</v>
      </c>
      <c r="AI108" s="846" t="e">
        <v>#REF!</v>
      </c>
      <c r="AJ108" s="848"/>
      <c r="AK108" s="465" t="s">
        <v>3041</v>
      </c>
      <c r="AL108" s="104">
        <v>3000</v>
      </c>
      <c r="AM108" s="105">
        <v>3400</v>
      </c>
      <c r="AN108" s="849"/>
      <c r="AO108" s="851"/>
      <c r="AP108" s="849"/>
      <c r="AQ108" s="854"/>
      <c r="AR108" s="848"/>
      <c r="AS108" s="887"/>
      <c r="AT108" s="841"/>
      <c r="AU108" s="860"/>
      <c r="AV108" s="841"/>
      <c r="AW108" s="851"/>
      <c r="AX108" s="849"/>
      <c r="AY108" s="854"/>
      <c r="AZ108" s="881"/>
      <c r="BA108" s="883"/>
      <c r="BB108" s="885"/>
      <c r="BC108" s="885"/>
      <c r="BD108" s="868"/>
      <c r="BE108" s="472"/>
      <c r="BF108" s="830"/>
      <c r="BG108" s="452"/>
      <c r="BI108" s="475"/>
      <c r="BJ108" s="459">
        <v>51</v>
      </c>
      <c r="BK108" s="459">
        <v>52</v>
      </c>
      <c r="BL108" s="866"/>
      <c r="BM108" s="13"/>
      <c r="BN108" s="13"/>
      <c r="BO108" s="13"/>
      <c r="BP108" s="13"/>
      <c r="BQ108" s="13"/>
      <c r="BR108" s="13"/>
      <c r="BS108" s="13"/>
      <c r="BT108" s="13"/>
      <c r="BU108" s="13"/>
      <c r="BV108" s="13"/>
      <c r="BW108" s="13"/>
      <c r="BX108" s="13"/>
      <c r="BY108" s="13"/>
    </row>
    <row r="109" spans="1:77" s="25" customFormat="1" ht="13.5" customHeight="1">
      <c r="A109" s="874"/>
      <c r="B109" s="836"/>
      <c r="C109" s="831" t="s">
        <v>3106</v>
      </c>
      <c r="D109" s="22" t="s">
        <v>13</v>
      </c>
      <c r="E109" s="20"/>
      <c r="F109" s="96">
        <v>106500</v>
      </c>
      <c r="G109" s="97">
        <v>181530</v>
      </c>
      <c r="H109" s="96">
        <v>101440</v>
      </c>
      <c r="I109" s="97">
        <v>176470</v>
      </c>
      <c r="J109" s="476" t="s">
        <v>3126</v>
      </c>
      <c r="K109" s="98">
        <v>950</v>
      </c>
      <c r="L109" s="99">
        <v>1700</v>
      </c>
      <c r="M109" s="100" t="s">
        <v>3025</v>
      </c>
      <c r="N109" s="98">
        <v>900</v>
      </c>
      <c r="O109" s="99">
        <v>1650</v>
      </c>
      <c r="P109" s="100" t="s">
        <v>3025</v>
      </c>
      <c r="Q109" s="23"/>
      <c r="R109" s="106"/>
      <c r="S109" s="107"/>
      <c r="T109" s="840"/>
      <c r="U109" s="475"/>
      <c r="V109" s="469">
        <v>460600</v>
      </c>
      <c r="W109" s="849"/>
      <c r="X109" s="472">
        <v>4600</v>
      </c>
      <c r="Y109" s="21"/>
      <c r="Z109" s="876"/>
      <c r="AA109" s="122" t="s">
        <v>3109</v>
      </c>
      <c r="AB109" s="839"/>
      <c r="AC109" s="106"/>
      <c r="AD109" s="106"/>
      <c r="AE109" s="840"/>
      <c r="AF109" s="121"/>
      <c r="AG109" s="841"/>
      <c r="AH109" s="843" t="e">
        <v>#REF!</v>
      </c>
      <c r="AI109" s="846" t="e">
        <v>#REF!</v>
      </c>
      <c r="AJ109" s="848"/>
      <c r="AK109" s="465" t="s">
        <v>3042</v>
      </c>
      <c r="AL109" s="104">
        <v>2600</v>
      </c>
      <c r="AM109" s="105">
        <v>2900</v>
      </c>
      <c r="AN109" s="849"/>
      <c r="AO109" s="851"/>
      <c r="AP109" s="849"/>
      <c r="AQ109" s="854"/>
      <c r="AR109" s="21"/>
      <c r="AS109" s="12"/>
      <c r="AT109" s="841"/>
      <c r="AU109" s="858">
        <v>0.1</v>
      </c>
      <c r="AV109" s="841"/>
      <c r="AW109" s="851"/>
      <c r="AX109" s="849"/>
      <c r="AY109" s="854"/>
      <c r="AZ109" s="881"/>
      <c r="BA109" s="869">
        <v>0.02</v>
      </c>
      <c r="BB109" s="871">
        <v>0.03</v>
      </c>
      <c r="BC109" s="871">
        <v>0.05</v>
      </c>
      <c r="BD109" s="879">
        <v>0.06</v>
      </c>
      <c r="BE109" s="472"/>
      <c r="BF109" s="833">
        <v>0.96</v>
      </c>
      <c r="BG109" s="452"/>
      <c r="BI109" s="475"/>
      <c r="BJ109" s="459">
        <v>51</v>
      </c>
      <c r="BK109" s="459">
        <v>52</v>
      </c>
      <c r="BL109" s="866"/>
      <c r="BM109" s="13"/>
      <c r="BN109" s="13"/>
      <c r="BO109" s="13"/>
      <c r="BP109" s="13"/>
      <c r="BQ109" s="13"/>
      <c r="BR109" s="13"/>
      <c r="BS109" s="13"/>
      <c r="BT109" s="13"/>
      <c r="BU109" s="13"/>
      <c r="BV109" s="13"/>
      <c r="BW109" s="13"/>
      <c r="BX109" s="13"/>
      <c r="BY109" s="13"/>
    </row>
    <row r="110" spans="1:77" s="25" customFormat="1" ht="13.5" customHeight="1">
      <c r="A110" s="874"/>
      <c r="B110" s="836"/>
      <c r="C110" s="832"/>
      <c r="D110" s="24" t="s">
        <v>12</v>
      </c>
      <c r="E110" s="20"/>
      <c r="F110" s="109">
        <v>181530</v>
      </c>
      <c r="G110" s="110"/>
      <c r="H110" s="109">
        <v>176470</v>
      </c>
      <c r="I110" s="110"/>
      <c r="J110" s="476" t="s">
        <v>3126</v>
      </c>
      <c r="K110" s="101">
        <v>1700</v>
      </c>
      <c r="L110" s="111"/>
      <c r="M110" s="112" t="s">
        <v>3025</v>
      </c>
      <c r="N110" s="101">
        <v>1650</v>
      </c>
      <c r="O110" s="111"/>
      <c r="P110" s="112" t="s">
        <v>3025</v>
      </c>
      <c r="Q110" s="23"/>
      <c r="R110" s="106"/>
      <c r="S110" s="113"/>
      <c r="T110" s="840"/>
      <c r="U110" s="475"/>
      <c r="V110" s="27"/>
      <c r="W110" s="849"/>
      <c r="X110" s="118"/>
      <c r="Y110" s="119"/>
      <c r="Z110" s="876"/>
      <c r="AA110" s="27"/>
      <c r="AB110" s="839"/>
      <c r="AC110" s="106"/>
      <c r="AD110" s="106"/>
      <c r="AE110" s="840"/>
      <c r="AF110" s="121"/>
      <c r="AG110" s="841"/>
      <c r="AH110" s="844" t="e">
        <v>#REF!</v>
      </c>
      <c r="AI110" s="847" t="e">
        <v>#REF!</v>
      </c>
      <c r="AJ110" s="848"/>
      <c r="AK110" s="466" t="s">
        <v>3043</v>
      </c>
      <c r="AL110" s="115">
        <v>2400</v>
      </c>
      <c r="AM110" s="116">
        <v>2600</v>
      </c>
      <c r="AN110" s="849"/>
      <c r="AO110" s="852"/>
      <c r="AP110" s="849"/>
      <c r="AQ110" s="855"/>
      <c r="AR110" s="21"/>
      <c r="AS110" s="12"/>
      <c r="AT110" s="841"/>
      <c r="AU110" s="858"/>
      <c r="AV110" s="841"/>
      <c r="AW110" s="852"/>
      <c r="AX110" s="849"/>
      <c r="AY110" s="855"/>
      <c r="AZ110" s="881"/>
      <c r="BA110" s="870"/>
      <c r="BB110" s="872"/>
      <c r="BC110" s="872"/>
      <c r="BD110" s="880"/>
      <c r="BE110" s="472"/>
      <c r="BF110" s="833"/>
      <c r="BG110" s="452"/>
      <c r="BI110" s="475"/>
      <c r="BJ110" s="459">
        <v>51</v>
      </c>
      <c r="BK110" s="459">
        <v>52</v>
      </c>
      <c r="BL110" s="866"/>
      <c r="BM110" s="13"/>
      <c r="BN110" s="13"/>
      <c r="BO110" s="13"/>
      <c r="BP110" s="13"/>
      <c r="BQ110" s="13"/>
      <c r="BR110" s="13"/>
      <c r="BS110" s="13"/>
      <c r="BT110" s="13"/>
      <c r="BU110" s="13"/>
      <c r="BV110" s="13"/>
      <c r="BW110" s="13"/>
      <c r="BX110" s="13"/>
      <c r="BY110" s="13"/>
    </row>
    <row r="111" spans="1:77" s="25" customFormat="1" ht="13.5" customHeight="1">
      <c r="A111" s="874"/>
      <c r="B111" s="856" t="s">
        <v>21</v>
      </c>
      <c r="C111" s="837" t="s">
        <v>3105</v>
      </c>
      <c r="D111" s="19" t="s">
        <v>4</v>
      </c>
      <c r="E111" s="20"/>
      <c r="F111" s="86">
        <v>36560</v>
      </c>
      <c r="G111" s="87">
        <v>44060</v>
      </c>
      <c r="H111" s="86">
        <v>31960</v>
      </c>
      <c r="I111" s="87">
        <v>39460</v>
      </c>
      <c r="J111" s="476" t="s">
        <v>3126</v>
      </c>
      <c r="K111" s="88">
        <v>340</v>
      </c>
      <c r="L111" s="89">
        <v>410</v>
      </c>
      <c r="M111" s="90" t="s">
        <v>3025</v>
      </c>
      <c r="N111" s="88">
        <v>300</v>
      </c>
      <c r="O111" s="89">
        <v>370</v>
      </c>
      <c r="P111" s="90" t="s">
        <v>3025</v>
      </c>
      <c r="Q111" s="476" t="s">
        <v>3126</v>
      </c>
      <c r="R111" s="91">
        <v>7500</v>
      </c>
      <c r="S111" s="92">
        <v>70</v>
      </c>
      <c r="T111" s="839"/>
      <c r="U111" s="475"/>
      <c r="V111" s="469" t="s">
        <v>3033</v>
      </c>
      <c r="W111" s="849"/>
      <c r="X111" s="472" t="s">
        <v>3033</v>
      </c>
      <c r="Y111" s="477"/>
      <c r="Z111" s="876"/>
      <c r="AA111" s="469"/>
      <c r="AB111" s="839"/>
      <c r="AC111" s="106"/>
      <c r="AD111" s="106"/>
      <c r="AE111" s="840"/>
      <c r="AF111" s="121"/>
      <c r="AG111" s="841" t="s">
        <v>3126</v>
      </c>
      <c r="AH111" s="842">
        <v>2900</v>
      </c>
      <c r="AI111" s="845">
        <v>3100</v>
      </c>
      <c r="AJ111" s="848" t="s">
        <v>3126</v>
      </c>
      <c r="AK111" s="464" t="s">
        <v>3040</v>
      </c>
      <c r="AL111" s="94">
        <v>6100</v>
      </c>
      <c r="AM111" s="95">
        <v>6800</v>
      </c>
      <c r="AN111" s="849" t="s">
        <v>3126</v>
      </c>
      <c r="AO111" s="850">
        <v>4090</v>
      </c>
      <c r="AP111" s="849" t="s">
        <v>3126</v>
      </c>
      <c r="AQ111" s="853">
        <v>40</v>
      </c>
      <c r="AR111" s="848" t="s">
        <v>3126</v>
      </c>
      <c r="AS111" s="886">
        <v>4500</v>
      </c>
      <c r="AT111" s="841"/>
      <c r="AU111" s="456"/>
      <c r="AV111" s="841" t="s">
        <v>237</v>
      </c>
      <c r="AW111" s="850">
        <v>4730</v>
      </c>
      <c r="AX111" s="849" t="s">
        <v>3126</v>
      </c>
      <c r="AY111" s="853">
        <v>40</v>
      </c>
      <c r="AZ111" s="881" t="s">
        <v>237</v>
      </c>
      <c r="BA111" s="882" t="s">
        <v>3177</v>
      </c>
      <c r="BB111" s="884" t="s">
        <v>3177</v>
      </c>
      <c r="BC111" s="884" t="s">
        <v>3177</v>
      </c>
      <c r="BD111" s="867" t="s">
        <v>3177</v>
      </c>
      <c r="BE111" s="472"/>
      <c r="BF111" s="829" t="s">
        <v>3164</v>
      </c>
      <c r="BG111" s="452"/>
      <c r="BI111" s="475"/>
      <c r="BJ111" s="459">
        <v>53</v>
      </c>
      <c r="BK111" s="459">
        <v>54</v>
      </c>
      <c r="BL111" s="866">
        <v>10</v>
      </c>
      <c r="BM111" s="13"/>
      <c r="BN111" s="13"/>
      <c r="BO111" s="13"/>
      <c r="BP111" s="13"/>
      <c r="BQ111" s="13"/>
      <c r="BR111" s="13"/>
      <c r="BS111" s="13"/>
      <c r="BT111" s="13"/>
      <c r="BU111" s="13"/>
      <c r="BV111" s="13"/>
      <c r="BW111" s="13"/>
      <c r="BX111" s="13"/>
      <c r="BY111" s="13"/>
    </row>
    <row r="112" spans="1:77" s="25" customFormat="1" ht="13.5" customHeight="1">
      <c r="A112" s="874"/>
      <c r="B112" s="836"/>
      <c r="C112" s="838"/>
      <c r="D112" s="22" t="s">
        <v>3</v>
      </c>
      <c r="E112" s="20"/>
      <c r="F112" s="96">
        <v>44060</v>
      </c>
      <c r="G112" s="97">
        <v>104640</v>
      </c>
      <c r="H112" s="96">
        <v>39460</v>
      </c>
      <c r="I112" s="97">
        <v>100040</v>
      </c>
      <c r="J112" s="476" t="s">
        <v>3126</v>
      </c>
      <c r="K112" s="98">
        <v>410</v>
      </c>
      <c r="L112" s="99">
        <v>940</v>
      </c>
      <c r="M112" s="100" t="s">
        <v>3025</v>
      </c>
      <c r="N112" s="98">
        <v>370</v>
      </c>
      <c r="O112" s="99">
        <v>890</v>
      </c>
      <c r="P112" s="100" t="s">
        <v>3025</v>
      </c>
      <c r="Q112" s="476" t="s">
        <v>3126</v>
      </c>
      <c r="R112" s="101">
        <v>7500</v>
      </c>
      <c r="S112" s="102">
        <v>70</v>
      </c>
      <c r="T112" s="839"/>
      <c r="U112" s="475"/>
      <c r="V112" s="469">
        <v>497300</v>
      </c>
      <c r="W112" s="849"/>
      <c r="X112" s="472">
        <v>4970</v>
      </c>
      <c r="Y112" s="21"/>
      <c r="Z112" s="876"/>
      <c r="AA112" s="472"/>
      <c r="AB112" s="839"/>
      <c r="AC112" s="106"/>
      <c r="AD112" s="106"/>
      <c r="AE112" s="840"/>
      <c r="AF112" s="121"/>
      <c r="AG112" s="841"/>
      <c r="AH112" s="843" t="e">
        <v>#REF!</v>
      </c>
      <c r="AI112" s="846" t="e">
        <v>#REF!</v>
      </c>
      <c r="AJ112" s="848"/>
      <c r="AK112" s="465" t="s">
        <v>3041</v>
      </c>
      <c r="AL112" s="104">
        <v>3300</v>
      </c>
      <c r="AM112" s="105">
        <v>3700</v>
      </c>
      <c r="AN112" s="849"/>
      <c r="AO112" s="851"/>
      <c r="AP112" s="849"/>
      <c r="AQ112" s="854"/>
      <c r="AR112" s="848"/>
      <c r="AS112" s="887"/>
      <c r="AT112" s="841"/>
      <c r="AU112" s="456"/>
      <c r="AV112" s="841"/>
      <c r="AW112" s="851"/>
      <c r="AX112" s="849"/>
      <c r="AY112" s="854"/>
      <c r="AZ112" s="881"/>
      <c r="BA112" s="883"/>
      <c r="BB112" s="885"/>
      <c r="BC112" s="885"/>
      <c r="BD112" s="868"/>
      <c r="BE112" s="472"/>
      <c r="BF112" s="830"/>
      <c r="BG112" s="452"/>
      <c r="BI112" s="475"/>
      <c r="BJ112" s="459">
        <v>53</v>
      </c>
      <c r="BK112" s="459">
        <v>54</v>
      </c>
      <c r="BL112" s="866"/>
      <c r="BM112" s="13"/>
      <c r="BN112" s="13"/>
      <c r="BO112" s="13"/>
      <c r="BP112" s="13"/>
      <c r="BQ112" s="13"/>
      <c r="BR112" s="13"/>
      <c r="BS112" s="13"/>
      <c r="BT112" s="13"/>
      <c r="BU112" s="13"/>
      <c r="BV112" s="13"/>
      <c r="BW112" s="13"/>
      <c r="BX112" s="13"/>
      <c r="BY112" s="13"/>
    </row>
    <row r="113" spans="1:77" s="25" customFormat="1" ht="13.5" customHeight="1">
      <c r="A113" s="874"/>
      <c r="B113" s="836"/>
      <c r="C113" s="831" t="s">
        <v>3106</v>
      </c>
      <c r="D113" s="22" t="s">
        <v>13</v>
      </c>
      <c r="E113" s="20"/>
      <c r="F113" s="96">
        <v>104640</v>
      </c>
      <c r="G113" s="97">
        <v>179670</v>
      </c>
      <c r="H113" s="96">
        <v>100040</v>
      </c>
      <c r="I113" s="97">
        <v>175070</v>
      </c>
      <c r="J113" s="476" t="s">
        <v>3126</v>
      </c>
      <c r="K113" s="98">
        <v>940</v>
      </c>
      <c r="L113" s="99">
        <v>1690</v>
      </c>
      <c r="M113" s="100" t="s">
        <v>3025</v>
      </c>
      <c r="N113" s="98">
        <v>890</v>
      </c>
      <c r="O113" s="99">
        <v>1640</v>
      </c>
      <c r="P113" s="100" t="s">
        <v>3025</v>
      </c>
      <c r="Q113" s="23"/>
      <c r="R113" s="106"/>
      <c r="S113" s="107"/>
      <c r="T113" s="840"/>
      <c r="U113" s="475"/>
      <c r="V113" s="27"/>
      <c r="W113" s="849"/>
      <c r="X113" s="118"/>
      <c r="Y113" s="119"/>
      <c r="Z113" s="876"/>
      <c r="AA113" s="27"/>
      <c r="AB113" s="839"/>
      <c r="AC113" s="106"/>
      <c r="AD113" s="106"/>
      <c r="AE113" s="840"/>
      <c r="AF113" s="121"/>
      <c r="AG113" s="841"/>
      <c r="AH113" s="843" t="e">
        <v>#REF!</v>
      </c>
      <c r="AI113" s="846" t="e">
        <v>#REF!</v>
      </c>
      <c r="AJ113" s="848"/>
      <c r="AK113" s="465" t="s">
        <v>3042</v>
      </c>
      <c r="AL113" s="104">
        <v>2900</v>
      </c>
      <c r="AM113" s="105">
        <v>3200</v>
      </c>
      <c r="AN113" s="849"/>
      <c r="AO113" s="851"/>
      <c r="AP113" s="849"/>
      <c r="AQ113" s="854"/>
      <c r="AR113" s="21"/>
      <c r="AS113" s="12"/>
      <c r="AT113" s="841"/>
      <c r="AU113" s="456"/>
      <c r="AV113" s="841"/>
      <c r="AW113" s="851"/>
      <c r="AX113" s="849"/>
      <c r="AY113" s="854"/>
      <c r="AZ113" s="881"/>
      <c r="BA113" s="869">
        <v>0.02</v>
      </c>
      <c r="BB113" s="871">
        <v>0.03</v>
      </c>
      <c r="BC113" s="871">
        <v>0.05</v>
      </c>
      <c r="BD113" s="879">
        <v>0.06</v>
      </c>
      <c r="BE113" s="472"/>
      <c r="BF113" s="833">
        <v>0.95</v>
      </c>
      <c r="BG113" s="452"/>
      <c r="BI113" s="475"/>
      <c r="BJ113" s="459">
        <v>53</v>
      </c>
      <c r="BK113" s="459">
        <v>54</v>
      </c>
      <c r="BL113" s="866"/>
      <c r="BM113" s="13"/>
      <c r="BN113" s="13"/>
      <c r="BO113" s="13"/>
      <c r="BP113" s="13"/>
      <c r="BQ113" s="13"/>
      <c r="BR113" s="13"/>
      <c r="BS113" s="13"/>
      <c r="BT113" s="13"/>
      <c r="BU113" s="13"/>
      <c r="BV113" s="13"/>
      <c r="BW113" s="13"/>
      <c r="BX113" s="13"/>
      <c r="BY113" s="13"/>
    </row>
    <row r="114" spans="1:77" s="25" customFormat="1" ht="13.5" customHeight="1">
      <c r="A114" s="874"/>
      <c r="B114" s="836"/>
      <c r="C114" s="832"/>
      <c r="D114" s="24" t="s">
        <v>12</v>
      </c>
      <c r="E114" s="20"/>
      <c r="F114" s="109">
        <v>179670</v>
      </c>
      <c r="G114" s="110"/>
      <c r="H114" s="109">
        <v>175070</v>
      </c>
      <c r="I114" s="110"/>
      <c r="J114" s="476" t="s">
        <v>3126</v>
      </c>
      <c r="K114" s="101">
        <v>1690</v>
      </c>
      <c r="L114" s="111"/>
      <c r="M114" s="112" t="s">
        <v>3025</v>
      </c>
      <c r="N114" s="101">
        <v>1640</v>
      </c>
      <c r="O114" s="111"/>
      <c r="P114" s="112" t="s">
        <v>3025</v>
      </c>
      <c r="Q114" s="23"/>
      <c r="R114" s="106"/>
      <c r="S114" s="113"/>
      <c r="T114" s="840"/>
      <c r="U114" s="475"/>
      <c r="V114" s="469" t="s">
        <v>3034</v>
      </c>
      <c r="W114" s="849"/>
      <c r="X114" s="472" t="s">
        <v>3034</v>
      </c>
      <c r="Y114" s="477"/>
      <c r="Z114" s="876"/>
      <c r="AA114" s="469"/>
      <c r="AB114" s="839"/>
      <c r="AC114" s="106"/>
      <c r="AD114" s="106"/>
      <c r="AE114" s="840"/>
      <c r="AF114" s="121"/>
      <c r="AG114" s="841"/>
      <c r="AH114" s="844" t="e">
        <v>#REF!</v>
      </c>
      <c r="AI114" s="847" t="e">
        <v>#REF!</v>
      </c>
      <c r="AJ114" s="848"/>
      <c r="AK114" s="466" t="s">
        <v>3043</v>
      </c>
      <c r="AL114" s="115">
        <v>2600</v>
      </c>
      <c r="AM114" s="116">
        <v>2900</v>
      </c>
      <c r="AN114" s="849"/>
      <c r="AO114" s="852"/>
      <c r="AP114" s="849"/>
      <c r="AQ114" s="855"/>
      <c r="AR114" s="21"/>
      <c r="AS114" s="12"/>
      <c r="AT114" s="841"/>
      <c r="AU114" s="456"/>
      <c r="AV114" s="841"/>
      <c r="AW114" s="852"/>
      <c r="AX114" s="849"/>
      <c r="AY114" s="855"/>
      <c r="AZ114" s="881"/>
      <c r="BA114" s="870"/>
      <c r="BB114" s="872"/>
      <c r="BC114" s="872"/>
      <c r="BD114" s="880"/>
      <c r="BE114" s="472"/>
      <c r="BF114" s="833"/>
      <c r="BG114" s="452"/>
      <c r="BI114" s="475"/>
      <c r="BJ114" s="459">
        <v>53</v>
      </c>
      <c r="BK114" s="459">
        <v>54</v>
      </c>
      <c r="BL114" s="866"/>
      <c r="BM114" s="13"/>
      <c r="BN114" s="13"/>
      <c r="BO114" s="13"/>
      <c r="BP114" s="13"/>
      <c r="BQ114" s="13"/>
      <c r="BR114" s="13"/>
      <c r="BS114" s="13"/>
      <c r="BT114" s="13"/>
      <c r="BU114" s="13"/>
      <c r="BV114" s="13"/>
      <c r="BW114" s="13"/>
      <c r="BX114" s="13"/>
      <c r="BY114" s="13"/>
    </row>
    <row r="115" spans="1:77" s="25" customFormat="1" ht="13.5" customHeight="1">
      <c r="A115" s="874"/>
      <c r="B115" s="856" t="s">
        <v>20</v>
      </c>
      <c r="C115" s="837" t="s">
        <v>3105</v>
      </c>
      <c r="D115" s="19" t="s">
        <v>4</v>
      </c>
      <c r="E115" s="20"/>
      <c r="F115" s="86">
        <v>34980</v>
      </c>
      <c r="G115" s="87">
        <v>42480</v>
      </c>
      <c r="H115" s="86">
        <v>30760</v>
      </c>
      <c r="I115" s="87">
        <v>38260</v>
      </c>
      <c r="J115" s="476" t="s">
        <v>3126</v>
      </c>
      <c r="K115" s="88">
        <v>330</v>
      </c>
      <c r="L115" s="89">
        <v>400</v>
      </c>
      <c r="M115" s="90" t="s">
        <v>3025</v>
      </c>
      <c r="N115" s="88">
        <v>280</v>
      </c>
      <c r="O115" s="89">
        <v>350</v>
      </c>
      <c r="P115" s="90" t="s">
        <v>3025</v>
      </c>
      <c r="Q115" s="476" t="s">
        <v>3126</v>
      </c>
      <c r="R115" s="91">
        <v>7500</v>
      </c>
      <c r="S115" s="92">
        <v>70</v>
      </c>
      <c r="T115" s="839"/>
      <c r="U115" s="475"/>
      <c r="V115" s="469">
        <v>534100</v>
      </c>
      <c r="W115" s="849"/>
      <c r="X115" s="472">
        <v>5340</v>
      </c>
      <c r="Y115" s="21"/>
      <c r="Z115" s="876"/>
      <c r="AA115" s="472"/>
      <c r="AB115" s="839"/>
      <c r="AC115" s="106"/>
      <c r="AD115" s="106"/>
      <c r="AE115" s="840"/>
      <c r="AF115" s="121"/>
      <c r="AG115" s="841" t="s">
        <v>3126</v>
      </c>
      <c r="AH115" s="842">
        <v>2600</v>
      </c>
      <c r="AI115" s="845">
        <v>2900</v>
      </c>
      <c r="AJ115" s="848" t="s">
        <v>3126</v>
      </c>
      <c r="AK115" s="464" t="s">
        <v>3040</v>
      </c>
      <c r="AL115" s="94">
        <v>5500</v>
      </c>
      <c r="AM115" s="95">
        <v>6200</v>
      </c>
      <c r="AN115" s="849" t="s">
        <v>3126</v>
      </c>
      <c r="AO115" s="850">
        <v>3750</v>
      </c>
      <c r="AP115" s="849" t="s">
        <v>3126</v>
      </c>
      <c r="AQ115" s="853">
        <v>30</v>
      </c>
      <c r="AR115" s="848" t="s">
        <v>3126</v>
      </c>
      <c r="AS115" s="886">
        <v>4500</v>
      </c>
      <c r="AT115" s="841"/>
      <c r="AU115" s="456"/>
      <c r="AV115" s="841" t="s">
        <v>237</v>
      </c>
      <c r="AW115" s="850">
        <v>4340</v>
      </c>
      <c r="AX115" s="849" t="s">
        <v>3126</v>
      </c>
      <c r="AY115" s="853">
        <v>40</v>
      </c>
      <c r="AZ115" s="881" t="s">
        <v>237</v>
      </c>
      <c r="BA115" s="882" t="s">
        <v>3177</v>
      </c>
      <c r="BB115" s="884" t="s">
        <v>3177</v>
      </c>
      <c r="BC115" s="884" t="s">
        <v>3177</v>
      </c>
      <c r="BD115" s="867" t="s">
        <v>3177</v>
      </c>
      <c r="BE115" s="472"/>
      <c r="BF115" s="829" t="s">
        <v>3164</v>
      </c>
      <c r="BG115" s="452"/>
      <c r="BI115" s="475"/>
      <c r="BJ115" s="459">
        <v>55</v>
      </c>
      <c r="BK115" s="459">
        <v>56</v>
      </c>
      <c r="BL115" s="866">
        <v>11</v>
      </c>
      <c r="BM115" s="13"/>
      <c r="BN115" s="13"/>
      <c r="BO115" s="13"/>
      <c r="BP115" s="13"/>
      <c r="BQ115" s="13"/>
      <c r="BR115" s="13"/>
      <c r="BS115" s="13"/>
      <c r="BT115" s="13"/>
      <c r="BU115" s="13"/>
      <c r="BV115" s="13"/>
      <c r="BW115" s="13"/>
      <c r="BX115" s="13"/>
      <c r="BY115" s="13"/>
    </row>
    <row r="116" spans="1:77" s="25" customFormat="1" ht="13.5" customHeight="1">
      <c r="A116" s="874"/>
      <c r="B116" s="836"/>
      <c r="C116" s="838"/>
      <c r="D116" s="22" t="s">
        <v>3</v>
      </c>
      <c r="E116" s="20"/>
      <c r="F116" s="96">
        <v>42480</v>
      </c>
      <c r="G116" s="97">
        <v>103060</v>
      </c>
      <c r="H116" s="96">
        <v>38260</v>
      </c>
      <c r="I116" s="97">
        <v>98840</v>
      </c>
      <c r="J116" s="476" t="s">
        <v>3126</v>
      </c>
      <c r="K116" s="98">
        <v>400</v>
      </c>
      <c r="L116" s="99">
        <v>920</v>
      </c>
      <c r="M116" s="100" t="s">
        <v>3025</v>
      </c>
      <c r="N116" s="98">
        <v>350</v>
      </c>
      <c r="O116" s="99">
        <v>880</v>
      </c>
      <c r="P116" s="100" t="s">
        <v>3025</v>
      </c>
      <c r="Q116" s="476" t="s">
        <v>3126</v>
      </c>
      <c r="R116" s="101">
        <v>7500</v>
      </c>
      <c r="S116" s="102">
        <v>70</v>
      </c>
      <c r="T116" s="839"/>
      <c r="U116" s="475"/>
      <c r="V116" s="27"/>
      <c r="W116" s="849"/>
      <c r="X116" s="118"/>
      <c r="Y116" s="119"/>
      <c r="Z116" s="876"/>
      <c r="AA116" s="27"/>
      <c r="AB116" s="839"/>
      <c r="AC116" s="106"/>
      <c r="AD116" s="106"/>
      <c r="AE116" s="840"/>
      <c r="AF116" s="121"/>
      <c r="AG116" s="841"/>
      <c r="AH116" s="843" t="e">
        <v>#REF!</v>
      </c>
      <c r="AI116" s="846" t="e">
        <v>#REF!</v>
      </c>
      <c r="AJ116" s="848"/>
      <c r="AK116" s="465" t="s">
        <v>3041</v>
      </c>
      <c r="AL116" s="104">
        <v>3000</v>
      </c>
      <c r="AM116" s="105">
        <v>3400</v>
      </c>
      <c r="AN116" s="849"/>
      <c r="AO116" s="851"/>
      <c r="AP116" s="849"/>
      <c r="AQ116" s="854"/>
      <c r="AR116" s="848"/>
      <c r="AS116" s="887"/>
      <c r="AT116" s="841"/>
      <c r="AU116" s="456"/>
      <c r="AV116" s="841"/>
      <c r="AW116" s="851"/>
      <c r="AX116" s="849"/>
      <c r="AY116" s="854"/>
      <c r="AZ116" s="881"/>
      <c r="BA116" s="883"/>
      <c r="BB116" s="885"/>
      <c r="BC116" s="885"/>
      <c r="BD116" s="868"/>
      <c r="BE116" s="472"/>
      <c r="BF116" s="830"/>
      <c r="BG116" s="452"/>
      <c r="BI116" s="475"/>
      <c r="BJ116" s="459">
        <v>55</v>
      </c>
      <c r="BK116" s="459">
        <v>56</v>
      </c>
      <c r="BL116" s="866"/>
      <c r="BM116" s="13"/>
      <c r="BN116" s="13"/>
      <c r="BO116" s="13"/>
      <c r="BP116" s="13"/>
      <c r="BQ116" s="13"/>
      <c r="BR116" s="13"/>
      <c r="BS116" s="13"/>
      <c r="BT116" s="13"/>
      <c r="BU116" s="13"/>
      <c r="BV116" s="13"/>
      <c r="BW116" s="13"/>
      <c r="BX116" s="13"/>
      <c r="BY116" s="13"/>
    </row>
    <row r="117" spans="1:77" s="25" customFormat="1" ht="13.5" customHeight="1">
      <c r="A117" s="874"/>
      <c r="B117" s="836"/>
      <c r="C117" s="831" t="s">
        <v>3106</v>
      </c>
      <c r="D117" s="22" t="s">
        <v>13</v>
      </c>
      <c r="E117" s="20"/>
      <c r="F117" s="96">
        <v>103060</v>
      </c>
      <c r="G117" s="97">
        <v>178090</v>
      </c>
      <c r="H117" s="96">
        <v>98840</v>
      </c>
      <c r="I117" s="97">
        <v>173870</v>
      </c>
      <c r="J117" s="476" t="s">
        <v>3126</v>
      </c>
      <c r="K117" s="98">
        <v>920</v>
      </c>
      <c r="L117" s="99">
        <v>1670</v>
      </c>
      <c r="M117" s="100" t="s">
        <v>3025</v>
      </c>
      <c r="N117" s="98">
        <v>880</v>
      </c>
      <c r="O117" s="99">
        <v>1630</v>
      </c>
      <c r="P117" s="100" t="s">
        <v>3025</v>
      </c>
      <c r="Q117" s="23"/>
      <c r="R117" s="106"/>
      <c r="S117" s="107"/>
      <c r="T117" s="840"/>
      <c r="U117" s="475"/>
      <c r="V117" s="469" t="s">
        <v>3035</v>
      </c>
      <c r="W117" s="849"/>
      <c r="X117" s="472" t="s">
        <v>3035</v>
      </c>
      <c r="Y117" s="477"/>
      <c r="Z117" s="876"/>
      <c r="AA117" s="469"/>
      <c r="AB117" s="839"/>
      <c r="AC117" s="106"/>
      <c r="AD117" s="106"/>
      <c r="AE117" s="840"/>
      <c r="AF117" s="121"/>
      <c r="AG117" s="841"/>
      <c r="AH117" s="843" t="e">
        <v>#REF!</v>
      </c>
      <c r="AI117" s="846" t="e">
        <v>#REF!</v>
      </c>
      <c r="AJ117" s="848"/>
      <c r="AK117" s="465" t="s">
        <v>3042</v>
      </c>
      <c r="AL117" s="104">
        <v>2600</v>
      </c>
      <c r="AM117" s="105">
        <v>2900</v>
      </c>
      <c r="AN117" s="849"/>
      <c r="AO117" s="851"/>
      <c r="AP117" s="849"/>
      <c r="AQ117" s="854"/>
      <c r="AR117" s="21"/>
      <c r="AS117" s="12"/>
      <c r="AT117" s="841"/>
      <c r="AU117" s="456"/>
      <c r="AV117" s="841"/>
      <c r="AW117" s="851"/>
      <c r="AX117" s="849"/>
      <c r="AY117" s="854"/>
      <c r="AZ117" s="881"/>
      <c r="BA117" s="869">
        <v>0.02</v>
      </c>
      <c r="BB117" s="871">
        <v>0.03</v>
      </c>
      <c r="BC117" s="871">
        <v>0.05</v>
      </c>
      <c r="BD117" s="879">
        <v>0.06</v>
      </c>
      <c r="BE117" s="472"/>
      <c r="BF117" s="833">
        <v>0.95</v>
      </c>
      <c r="BG117" s="452"/>
      <c r="BI117" s="475"/>
      <c r="BJ117" s="459">
        <v>55</v>
      </c>
      <c r="BK117" s="459">
        <v>56</v>
      </c>
      <c r="BL117" s="866"/>
      <c r="BM117" s="13"/>
      <c r="BN117" s="13"/>
      <c r="BO117" s="13"/>
      <c r="BP117" s="13"/>
      <c r="BQ117" s="13"/>
      <c r="BR117" s="13"/>
      <c r="BS117" s="13"/>
      <c r="BT117" s="13"/>
      <c r="BU117" s="13"/>
      <c r="BV117" s="13"/>
      <c r="BW117" s="13"/>
      <c r="BX117" s="13"/>
      <c r="BY117" s="13"/>
    </row>
    <row r="118" spans="1:77" s="25" customFormat="1" ht="13.5" customHeight="1">
      <c r="A118" s="874"/>
      <c r="B118" s="836"/>
      <c r="C118" s="832"/>
      <c r="D118" s="24" t="s">
        <v>12</v>
      </c>
      <c r="E118" s="20"/>
      <c r="F118" s="109">
        <v>178090</v>
      </c>
      <c r="G118" s="110"/>
      <c r="H118" s="109">
        <v>173870</v>
      </c>
      <c r="I118" s="110"/>
      <c r="J118" s="476" t="s">
        <v>3126</v>
      </c>
      <c r="K118" s="101">
        <v>1670</v>
      </c>
      <c r="L118" s="111"/>
      <c r="M118" s="112" t="s">
        <v>3025</v>
      </c>
      <c r="N118" s="101">
        <v>1630</v>
      </c>
      <c r="O118" s="111"/>
      <c r="P118" s="112" t="s">
        <v>3025</v>
      </c>
      <c r="Q118" s="23"/>
      <c r="R118" s="106"/>
      <c r="S118" s="113"/>
      <c r="T118" s="840"/>
      <c r="U118" s="475"/>
      <c r="V118" s="469">
        <v>570800</v>
      </c>
      <c r="W118" s="849"/>
      <c r="X118" s="472">
        <v>5700</v>
      </c>
      <c r="Y118" s="21"/>
      <c r="Z118" s="876"/>
      <c r="AA118" s="472"/>
      <c r="AB118" s="839"/>
      <c r="AC118" s="106"/>
      <c r="AD118" s="106"/>
      <c r="AE118" s="840"/>
      <c r="AF118" s="121"/>
      <c r="AG118" s="841"/>
      <c r="AH118" s="844" t="e">
        <v>#REF!</v>
      </c>
      <c r="AI118" s="847" t="e">
        <v>#REF!</v>
      </c>
      <c r="AJ118" s="848"/>
      <c r="AK118" s="466" t="s">
        <v>3043</v>
      </c>
      <c r="AL118" s="115">
        <v>2400</v>
      </c>
      <c r="AM118" s="116">
        <v>2600</v>
      </c>
      <c r="AN118" s="849"/>
      <c r="AO118" s="852"/>
      <c r="AP118" s="849"/>
      <c r="AQ118" s="855"/>
      <c r="AR118" s="21"/>
      <c r="AS118" s="12"/>
      <c r="AT118" s="841"/>
      <c r="AU118" s="456"/>
      <c r="AV118" s="841"/>
      <c r="AW118" s="852"/>
      <c r="AX118" s="849"/>
      <c r="AY118" s="855"/>
      <c r="AZ118" s="881"/>
      <c r="BA118" s="870"/>
      <c r="BB118" s="872"/>
      <c r="BC118" s="872"/>
      <c r="BD118" s="880"/>
      <c r="BE118" s="472"/>
      <c r="BF118" s="833"/>
      <c r="BG118" s="452"/>
      <c r="BI118" s="475"/>
      <c r="BJ118" s="459">
        <v>55</v>
      </c>
      <c r="BK118" s="459">
        <v>56</v>
      </c>
      <c r="BL118" s="866"/>
      <c r="BM118" s="13"/>
      <c r="BN118" s="13"/>
      <c r="BO118" s="13"/>
      <c r="BP118" s="13"/>
      <c r="BQ118" s="13"/>
      <c r="BR118" s="13"/>
      <c r="BS118" s="13"/>
      <c r="BT118" s="13"/>
      <c r="BU118" s="13"/>
      <c r="BV118" s="13"/>
      <c r="BW118" s="13"/>
      <c r="BX118" s="13"/>
      <c r="BY118" s="13"/>
    </row>
    <row r="119" spans="1:77" s="25" customFormat="1" ht="13.5" customHeight="1">
      <c r="A119" s="874"/>
      <c r="B119" s="856" t="s">
        <v>19</v>
      </c>
      <c r="C119" s="837" t="s">
        <v>3105</v>
      </c>
      <c r="D119" s="19" t="s">
        <v>4</v>
      </c>
      <c r="E119" s="20"/>
      <c r="F119" s="86">
        <v>33630</v>
      </c>
      <c r="G119" s="87">
        <v>41130</v>
      </c>
      <c r="H119" s="86">
        <v>29740</v>
      </c>
      <c r="I119" s="87">
        <v>37240</v>
      </c>
      <c r="J119" s="476" t="s">
        <v>3126</v>
      </c>
      <c r="K119" s="88">
        <v>310</v>
      </c>
      <c r="L119" s="89">
        <v>380</v>
      </c>
      <c r="M119" s="90" t="s">
        <v>3025</v>
      </c>
      <c r="N119" s="88">
        <v>270</v>
      </c>
      <c r="O119" s="89">
        <v>340</v>
      </c>
      <c r="P119" s="90" t="s">
        <v>3025</v>
      </c>
      <c r="Q119" s="476" t="s">
        <v>3126</v>
      </c>
      <c r="R119" s="91">
        <v>7500</v>
      </c>
      <c r="S119" s="92">
        <v>70</v>
      </c>
      <c r="T119" s="839"/>
      <c r="U119" s="475"/>
      <c r="V119" s="27"/>
      <c r="W119" s="849"/>
      <c r="X119" s="118"/>
      <c r="Y119" s="119"/>
      <c r="Z119" s="876"/>
      <c r="AA119" s="27"/>
      <c r="AB119" s="839"/>
      <c r="AC119" s="106"/>
      <c r="AD119" s="106"/>
      <c r="AE119" s="840"/>
      <c r="AF119" s="121"/>
      <c r="AG119" s="841" t="s">
        <v>3126</v>
      </c>
      <c r="AH119" s="842">
        <v>2400</v>
      </c>
      <c r="AI119" s="845">
        <v>2700</v>
      </c>
      <c r="AJ119" s="848" t="s">
        <v>3126</v>
      </c>
      <c r="AK119" s="464" t="s">
        <v>3040</v>
      </c>
      <c r="AL119" s="94">
        <v>5100</v>
      </c>
      <c r="AM119" s="95">
        <v>5700</v>
      </c>
      <c r="AN119" s="849" t="s">
        <v>3126</v>
      </c>
      <c r="AO119" s="850">
        <v>3460</v>
      </c>
      <c r="AP119" s="849" t="s">
        <v>3126</v>
      </c>
      <c r="AQ119" s="853">
        <v>30</v>
      </c>
      <c r="AR119" s="848" t="s">
        <v>3126</v>
      </c>
      <c r="AS119" s="886">
        <v>4500</v>
      </c>
      <c r="AT119" s="841"/>
      <c r="AU119" s="456"/>
      <c r="AV119" s="841" t="s">
        <v>237</v>
      </c>
      <c r="AW119" s="850">
        <v>4000</v>
      </c>
      <c r="AX119" s="849" t="s">
        <v>3126</v>
      </c>
      <c r="AY119" s="853">
        <v>40</v>
      </c>
      <c r="AZ119" s="881" t="s">
        <v>237</v>
      </c>
      <c r="BA119" s="882" t="s">
        <v>3177</v>
      </c>
      <c r="BB119" s="884" t="s">
        <v>3177</v>
      </c>
      <c r="BC119" s="884" t="s">
        <v>3177</v>
      </c>
      <c r="BD119" s="867" t="s">
        <v>3177</v>
      </c>
      <c r="BE119" s="472"/>
      <c r="BF119" s="829" t="s">
        <v>3164</v>
      </c>
      <c r="BG119" s="452"/>
      <c r="BI119" s="475"/>
      <c r="BJ119" s="459">
        <v>57</v>
      </c>
      <c r="BK119" s="459">
        <v>58</v>
      </c>
      <c r="BL119" s="866">
        <v>12</v>
      </c>
      <c r="BM119" s="13"/>
      <c r="BN119" s="13"/>
      <c r="BO119" s="13"/>
      <c r="BP119" s="13"/>
      <c r="BQ119" s="13"/>
      <c r="BR119" s="13"/>
      <c r="BS119" s="13"/>
      <c r="BT119" s="13"/>
      <c r="BU119" s="13"/>
      <c r="BV119" s="13"/>
      <c r="BW119" s="13"/>
      <c r="BX119" s="13"/>
      <c r="BY119" s="13"/>
    </row>
    <row r="120" spans="1:77" s="25" customFormat="1" ht="13.5" customHeight="1">
      <c r="A120" s="874"/>
      <c r="B120" s="836"/>
      <c r="C120" s="838"/>
      <c r="D120" s="22" t="s">
        <v>3</v>
      </c>
      <c r="E120" s="20"/>
      <c r="F120" s="96">
        <v>41130</v>
      </c>
      <c r="G120" s="97">
        <v>101710</v>
      </c>
      <c r="H120" s="96">
        <v>37240</v>
      </c>
      <c r="I120" s="97">
        <v>97820</v>
      </c>
      <c r="J120" s="476" t="s">
        <v>3126</v>
      </c>
      <c r="K120" s="98">
        <v>380</v>
      </c>
      <c r="L120" s="99">
        <v>910</v>
      </c>
      <c r="M120" s="100" t="s">
        <v>3025</v>
      </c>
      <c r="N120" s="98">
        <v>340</v>
      </c>
      <c r="O120" s="99">
        <v>870</v>
      </c>
      <c r="P120" s="100" t="s">
        <v>3025</v>
      </c>
      <c r="Q120" s="476" t="s">
        <v>3126</v>
      </c>
      <c r="R120" s="101">
        <v>7500</v>
      </c>
      <c r="S120" s="102">
        <v>70</v>
      </c>
      <c r="T120" s="839"/>
      <c r="U120" s="475"/>
      <c r="V120" s="469" t="s">
        <v>3036</v>
      </c>
      <c r="W120" s="849"/>
      <c r="X120" s="472" t="s">
        <v>3036</v>
      </c>
      <c r="Y120" s="477"/>
      <c r="Z120" s="876"/>
      <c r="AA120" s="469"/>
      <c r="AB120" s="839"/>
      <c r="AC120" s="106"/>
      <c r="AD120" s="106"/>
      <c r="AE120" s="840"/>
      <c r="AF120" s="121"/>
      <c r="AG120" s="841"/>
      <c r="AH120" s="843" t="e">
        <v>#REF!</v>
      </c>
      <c r="AI120" s="846" t="e">
        <v>#REF!</v>
      </c>
      <c r="AJ120" s="848"/>
      <c r="AK120" s="465" t="s">
        <v>3041</v>
      </c>
      <c r="AL120" s="104">
        <v>2800</v>
      </c>
      <c r="AM120" s="105">
        <v>3100</v>
      </c>
      <c r="AN120" s="849"/>
      <c r="AO120" s="851"/>
      <c r="AP120" s="849"/>
      <c r="AQ120" s="854"/>
      <c r="AR120" s="848"/>
      <c r="AS120" s="887"/>
      <c r="AT120" s="841"/>
      <c r="AU120" s="456"/>
      <c r="AV120" s="841"/>
      <c r="AW120" s="851"/>
      <c r="AX120" s="849"/>
      <c r="AY120" s="854"/>
      <c r="AZ120" s="881"/>
      <c r="BA120" s="883"/>
      <c r="BB120" s="885"/>
      <c r="BC120" s="885"/>
      <c r="BD120" s="868"/>
      <c r="BE120" s="472"/>
      <c r="BF120" s="830"/>
      <c r="BG120" s="452"/>
      <c r="BI120" s="475"/>
      <c r="BJ120" s="459">
        <v>57</v>
      </c>
      <c r="BK120" s="459">
        <v>58</v>
      </c>
      <c r="BL120" s="866"/>
      <c r="BM120" s="13"/>
      <c r="BN120" s="13"/>
      <c r="BO120" s="13"/>
      <c r="BP120" s="13"/>
      <c r="BQ120" s="13"/>
      <c r="BR120" s="13"/>
      <c r="BS120" s="13"/>
      <c r="BT120" s="13"/>
      <c r="BU120" s="13"/>
      <c r="BV120" s="13"/>
      <c r="BW120" s="13"/>
      <c r="BX120" s="13"/>
      <c r="BY120" s="13"/>
    </row>
    <row r="121" spans="1:77" s="25" customFormat="1" ht="13.5" customHeight="1">
      <c r="A121" s="874"/>
      <c r="B121" s="836"/>
      <c r="C121" s="831" t="s">
        <v>3106</v>
      </c>
      <c r="D121" s="22" t="s">
        <v>13</v>
      </c>
      <c r="E121" s="20"/>
      <c r="F121" s="96">
        <v>101710</v>
      </c>
      <c r="G121" s="97">
        <v>176740</v>
      </c>
      <c r="H121" s="96">
        <v>97820</v>
      </c>
      <c r="I121" s="97">
        <v>172850</v>
      </c>
      <c r="J121" s="476" t="s">
        <v>3126</v>
      </c>
      <c r="K121" s="98">
        <v>910</v>
      </c>
      <c r="L121" s="99">
        <v>1660</v>
      </c>
      <c r="M121" s="100" t="s">
        <v>3025</v>
      </c>
      <c r="N121" s="98">
        <v>870</v>
      </c>
      <c r="O121" s="99">
        <v>1620</v>
      </c>
      <c r="P121" s="100" t="s">
        <v>3025</v>
      </c>
      <c r="Q121" s="23"/>
      <c r="R121" s="106"/>
      <c r="S121" s="107"/>
      <c r="T121" s="840"/>
      <c r="U121" s="475"/>
      <c r="V121" s="469">
        <v>607600</v>
      </c>
      <c r="W121" s="849"/>
      <c r="X121" s="472">
        <v>6070</v>
      </c>
      <c r="Y121" s="21"/>
      <c r="Z121" s="876"/>
      <c r="AA121" s="472"/>
      <c r="AB121" s="839"/>
      <c r="AC121" s="106"/>
      <c r="AD121" s="106"/>
      <c r="AE121" s="840"/>
      <c r="AF121" s="121"/>
      <c r="AG121" s="841"/>
      <c r="AH121" s="843" t="e">
        <v>#REF!</v>
      </c>
      <c r="AI121" s="846" t="e">
        <v>#REF!</v>
      </c>
      <c r="AJ121" s="848"/>
      <c r="AK121" s="465" t="s">
        <v>3042</v>
      </c>
      <c r="AL121" s="104">
        <v>2400</v>
      </c>
      <c r="AM121" s="105">
        <v>2700</v>
      </c>
      <c r="AN121" s="849"/>
      <c r="AO121" s="851"/>
      <c r="AP121" s="849"/>
      <c r="AQ121" s="854"/>
      <c r="AR121" s="21"/>
      <c r="AS121" s="12"/>
      <c r="AT121" s="841"/>
      <c r="AU121" s="456"/>
      <c r="AV121" s="841"/>
      <c r="AW121" s="851"/>
      <c r="AX121" s="849"/>
      <c r="AY121" s="854"/>
      <c r="AZ121" s="881"/>
      <c r="BA121" s="869">
        <v>0.02</v>
      </c>
      <c r="BB121" s="871">
        <v>0.03</v>
      </c>
      <c r="BC121" s="871">
        <v>0.05</v>
      </c>
      <c r="BD121" s="879">
        <v>0.06</v>
      </c>
      <c r="BE121" s="472"/>
      <c r="BF121" s="833">
        <v>0.97</v>
      </c>
      <c r="BG121" s="452"/>
      <c r="BI121" s="475"/>
      <c r="BJ121" s="459">
        <v>57</v>
      </c>
      <c r="BK121" s="459">
        <v>58</v>
      </c>
      <c r="BL121" s="866"/>
      <c r="BM121" s="13"/>
      <c r="BN121" s="13"/>
      <c r="BO121" s="13"/>
      <c r="BP121" s="13"/>
      <c r="BQ121" s="13"/>
      <c r="BR121" s="13"/>
      <c r="BS121" s="13"/>
      <c r="BT121" s="13"/>
      <c r="BU121" s="13"/>
      <c r="BV121" s="13"/>
      <c r="BW121" s="13"/>
      <c r="BX121" s="13"/>
      <c r="BY121" s="13"/>
    </row>
    <row r="122" spans="1:77" s="25" customFormat="1" ht="13.5" customHeight="1">
      <c r="A122" s="874"/>
      <c r="B122" s="836"/>
      <c r="C122" s="832"/>
      <c r="D122" s="24" t="s">
        <v>12</v>
      </c>
      <c r="E122" s="20"/>
      <c r="F122" s="109">
        <v>176740</v>
      </c>
      <c r="G122" s="110"/>
      <c r="H122" s="109">
        <v>172850</v>
      </c>
      <c r="I122" s="110"/>
      <c r="J122" s="476" t="s">
        <v>3126</v>
      </c>
      <c r="K122" s="101">
        <v>1660</v>
      </c>
      <c r="L122" s="111"/>
      <c r="M122" s="112" t="s">
        <v>3025</v>
      </c>
      <c r="N122" s="101">
        <v>1620</v>
      </c>
      <c r="O122" s="111"/>
      <c r="P122" s="112" t="s">
        <v>3025</v>
      </c>
      <c r="Q122" s="23"/>
      <c r="R122" s="106"/>
      <c r="S122" s="113"/>
      <c r="T122" s="840"/>
      <c r="U122" s="475"/>
      <c r="V122" s="27"/>
      <c r="W122" s="849"/>
      <c r="X122" s="118"/>
      <c r="Y122" s="119"/>
      <c r="Z122" s="876"/>
      <c r="AA122" s="27"/>
      <c r="AB122" s="839"/>
      <c r="AC122" s="106"/>
      <c r="AD122" s="106"/>
      <c r="AE122" s="840"/>
      <c r="AF122" s="121"/>
      <c r="AG122" s="841"/>
      <c r="AH122" s="844" t="e">
        <v>#REF!</v>
      </c>
      <c r="AI122" s="847" t="e">
        <v>#REF!</v>
      </c>
      <c r="AJ122" s="848"/>
      <c r="AK122" s="466" t="s">
        <v>3043</v>
      </c>
      <c r="AL122" s="115">
        <v>2200</v>
      </c>
      <c r="AM122" s="116">
        <v>2400</v>
      </c>
      <c r="AN122" s="849"/>
      <c r="AO122" s="852"/>
      <c r="AP122" s="849"/>
      <c r="AQ122" s="855"/>
      <c r="AR122" s="21"/>
      <c r="AS122" s="12"/>
      <c r="AT122" s="841"/>
      <c r="AU122" s="456"/>
      <c r="AV122" s="841"/>
      <c r="AW122" s="852"/>
      <c r="AX122" s="849"/>
      <c r="AY122" s="855"/>
      <c r="AZ122" s="881"/>
      <c r="BA122" s="870"/>
      <c r="BB122" s="872"/>
      <c r="BC122" s="872"/>
      <c r="BD122" s="880"/>
      <c r="BE122" s="472"/>
      <c r="BF122" s="833"/>
      <c r="BG122" s="452"/>
      <c r="BI122" s="475"/>
      <c r="BJ122" s="459">
        <v>57</v>
      </c>
      <c r="BK122" s="459">
        <v>58</v>
      </c>
      <c r="BL122" s="866"/>
      <c r="BM122" s="13"/>
      <c r="BN122" s="13"/>
      <c r="BO122" s="13"/>
      <c r="BP122" s="13"/>
      <c r="BQ122" s="13"/>
      <c r="BR122" s="13"/>
      <c r="BS122" s="13"/>
      <c r="BT122" s="13"/>
      <c r="BU122" s="13"/>
      <c r="BV122" s="13"/>
      <c r="BW122" s="13"/>
      <c r="BX122" s="13"/>
      <c r="BY122" s="13"/>
    </row>
    <row r="123" spans="1:77" s="25" customFormat="1" ht="13.5" customHeight="1">
      <c r="A123" s="874"/>
      <c r="B123" s="856" t="s">
        <v>18</v>
      </c>
      <c r="C123" s="837" t="s">
        <v>3105</v>
      </c>
      <c r="D123" s="19" t="s">
        <v>4</v>
      </c>
      <c r="E123" s="20"/>
      <c r="F123" s="86">
        <v>32510</v>
      </c>
      <c r="G123" s="87">
        <v>40010</v>
      </c>
      <c r="H123" s="86">
        <v>28900</v>
      </c>
      <c r="I123" s="87">
        <v>36400</v>
      </c>
      <c r="J123" s="476" t="s">
        <v>3126</v>
      </c>
      <c r="K123" s="88">
        <v>300</v>
      </c>
      <c r="L123" s="89">
        <v>370</v>
      </c>
      <c r="M123" s="90" t="s">
        <v>3025</v>
      </c>
      <c r="N123" s="88">
        <v>270</v>
      </c>
      <c r="O123" s="89">
        <v>340</v>
      </c>
      <c r="P123" s="90" t="s">
        <v>3025</v>
      </c>
      <c r="Q123" s="476" t="s">
        <v>3126</v>
      </c>
      <c r="R123" s="91">
        <v>7500</v>
      </c>
      <c r="S123" s="92">
        <v>70</v>
      </c>
      <c r="T123" s="839"/>
      <c r="U123" s="475"/>
      <c r="V123" s="469" t="s">
        <v>3037</v>
      </c>
      <c r="W123" s="849"/>
      <c r="X123" s="472" t="s">
        <v>3037</v>
      </c>
      <c r="Y123" s="477"/>
      <c r="Z123" s="876"/>
      <c r="AA123" s="469"/>
      <c r="AB123" s="839"/>
      <c r="AC123" s="106"/>
      <c r="AD123" s="106"/>
      <c r="AE123" s="840"/>
      <c r="AF123" s="121"/>
      <c r="AG123" s="841" t="s">
        <v>3126</v>
      </c>
      <c r="AH123" s="842">
        <v>2600</v>
      </c>
      <c r="AI123" s="845">
        <v>2900</v>
      </c>
      <c r="AJ123" s="848" t="s">
        <v>3126</v>
      </c>
      <c r="AK123" s="464" t="s">
        <v>3040</v>
      </c>
      <c r="AL123" s="94">
        <v>5500</v>
      </c>
      <c r="AM123" s="95">
        <v>6200</v>
      </c>
      <c r="AN123" s="849" t="s">
        <v>3126</v>
      </c>
      <c r="AO123" s="850">
        <v>3210</v>
      </c>
      <c r="AP123" s="849" t="s">
        <v>3126</v>
      </c>
      <c r="AQ123" s="853">
        <v>30</v>
      </c>
      <c r="AR123" s="848" t="s">
        <v>3126</v>
      </c>
      <c r="AS123" s="886">
        <v>4500</v>
      </c>
      <c r="AT123" s="841"/>
      <c r="AU123" s="456"/>
      <c r="AV123" s="841" t="s">
        <v>237</v>
      </c>
      <c r="AW123" s="850">
        <v>3720</v>
      </c>
      <c r="AX123" s="849" t="s">
        <v>3126</v>
      </c>
      <c r="AY123" s="853">
        <v>30</v>
      </c>
      <c r="AZ123" s="881" t="s">
        <v>237</v>
      </c>
      <c r="BA123" s="882" t="s">
        <v>3177</v>
      </c>
      <c r="BB123" s="884" t="s">
        <v>3177</v>
      </c>
      <c r="BC123" s="884" t="s">
        <v>3177</v>
      </c>
      <c r="BD123" s="867" t="s">
        <v>3177</v>
      </c>
      <c r="BE123" s="472"/>
      <c r="BF123" s="829" t="s">
        <v>3164</v>
      </c>
      <c r="BG123" s="452"/>
      <c r="BI123" s="475"/>
      <c r="BJ123" s="459">
        <v>59</v>
      </c>
      <c r="BK123" s="459">
        <v>60</v>
      </c>
      <c r="BL123" s="866">
        <v>13</v>
      </c>
      <c r="BM123" s="13"/>
      <c r="BN123" s="13"/>
      <c r="BO123" s="13"/>
      <c r="BP123" s="13"/>
      <c r="BQ123" s="13"/>
      <c r="BR123" s="13"/>
      <c r="BS123" s="13"/>
      <c r="BT123" s="13"/>
      <c r="BU123" s="13"/>
      <c r="BV123" s="13"/>
      <c r="BW123" s="13"/>
      <c r="BX123" s="13"/>
      <c r="BY123" s="13"/>
    </row>
    <row r="124" spans="1:77" s="25" customFormat="1" ht="13.5" customHeight="1">
      <c r="A124" s="874"/>
      <c r="B124" s="836"/>
      <c r="C124" s="838"/>
      <c r="D124" s="22" t="s">
        <v>3</v>
      </c>
      <c r="E124" s="20"/>
      <c r="F124" s="96">
        <v>40010</v>
      </c>
      <c r="G124" s="97">
        <v>100590</v>
      </c>
      <c r="H124" s="96">
        <v>36400</v>
      </c>
      <c r="I124" s="97">
        <v>96980</v>
      </c>
      <c r="J124" s="476" t="s">
        <v>3126</v>
      </c>
      <c r="K124" s="98">
        <v>370</v>
      </c>
      <c r="L124" s="99">
        <v>900</v>
      </c>
      <c r="M124" s="100" t="s">
        <v>3025</v>
      </c>
      <c r="N124" s="98">
        <v>340</v>
      </c>
      <c r="O124" s="99">
        <v>860</v>
      </c>
      <c r="P124" s="100" t="s">
        <v>3025</v>
      </c>
      <c r="Q124" s="476" t="s">
        <v>3126</v>
      </c>
      <c r="R124" s="101">
        <v>7500</v>
      </c>
      <c r="S124" s="102">
        <v>70</v>
      </c>
      <c r="T124" s="840"/>
      <c r="U124" s="475"/>
      <c r="V124" s="469">
        <v>644300</v>
      </c>
      <c r="W124" s="849"/>
      <c r="X124" s="472">
        <v>6440</v>
      </c>
      <c r="Y124" s="21"/>
      <c r="Z124" s="876"/>
      <c r="AA124" s="472"/>
      <c r="AB124" s="839"/>
      <c r="AC124" s="106"/>
      <c r="AD124" s="106"/>
      <c r="AE124" s="840"/>
      <c r="AF124" s="121"/>
      <c r="AG124" s="841"/>
      <c r="AH124" s="843" t="e">
        <v>#REF!</v>
      </c>
      <c r="AI124" s="846" t="e">
        <v>#REF!</v>
      </c>
      <c r="AJ124" s="848"/>
      <c r="AK124" s="465" t="s">
        <v>3041</v>
      </c>
      <c r="AL124" s="104">
        <v>3000</v>
      </c>
      <c r="AM124" s="105">
        <v>3400</v>
      </c>
      <c r="AN124" s="849"/>
      <c r="AO124" s="851"/>
      <c r="AP124" s="849"/>
      <c r="AQ124" s="854"/>
      <c r="AR124" s="848"/>
      <c r="AS124" s="887"/>
      <c r="AT124" s="841"/>
      <c r="AU124" s="456"/>
      <c r="AV124" s="841"/>
      <c r="AW124" s="851"/>
      <c r="AX124" s="849"/>
      <c r="AY124" s="854"/>
      <c r="AZ124" s="881"/>
      <c r="BA124" s="883"/>
      <c r="BB124" s="885"/>
      <c r="BC124" s="885"/>
      <c r="BD124" s="868"/>
      <c r="BE124" s="472"/>
      <c r="BF124" s="830"/>
      <c r="BG124" s="452"/>
      <c r="BI124" s="475"/>
      <c r="BJ124" s="459">
        <v>59</v>
      </c>
      <c r="BK124" s="459">
        <v>60</v>
      </c>
      <c r="BL124" s="866"/>
      <c r="BM124" s="13"/>
      <c r="BN124" s="13"/>
      <c r="BO124" s="13"/>
      <c r="BP124" s="13"/>
      <c r="BQ124" s="13"/>
      <c r="BR124" s="13"/>
      <c r="BS124" s="13"/>
      <c r="BT124" s="13"/>
      <c r="BU124" s="13"/>
      <c r="BV124" s="13"/>
      <c r="BW124" s="13"/>
      <c r="BX124" s="13"/>
      <c r="BY124" s="13"/>
    </row>
    <row r="125" spans="1:77" s="25" customFormat="1" ht="13.5" customHeight="1">
      <c r="A125" s="874"/>
      <c r="B125" s="836"/>
      <c r="C125" s="831" t="s">
        <v>3106</v>
      </c>
      <c r="D125" s="22" t="s">
        <v>13</v>
      </c>
      <c r="E125" s="20"/>
      <c r="F125" s="96">
        <v>100590</v>
      </c>
      <c r="G125" s="97">
        <v>175620</v>
      </c>
      <c r="H125" s="96">
        <v>96980</v>
      </c>
      <c r="I125" s="97">
        <v>172010</v>
      </c>
      <c r="J125" s="476" t="s">
        <v>3126</v>
      </c>
      <c r="K125" s="98">
        <v>900</v>
      </c>
      <c r="L125" s="99">
        <v>1650</v>
      </c>
      <c r="M125" s="100" t="s">
        <v>3025</v>
      </c>
      <c r="N125" s="98">
        <v>860</v>
      </c>
      <c r="O125" s="99">
        <v>1610</v>
      </c>
      <c r="P125" s="100" t="s">
        <v>3025</v>
      </c>
      <c r="Q125" s="23"/>
      <c r="R125" s="106"/>
      <c r="S125" s="107"/>
      <c r="T125" s="840"/>
      <c r="U125" s="475"/>
      <c r="V125" s="27"/>
      <c r="W125" s="849"/>
      <c r="X125" s="118"/>
      <c r="Y125" s="119"/>
      <c r="Z125" s="876"/>
      <c r="AA125" s="27"/>
      <c r="AB125" s="839"/>
      <c r="AC125" s="106"/>
      <c r="AD125" s="106"/>
      <c r="AE125" s="840"/>
      <c r="AF125" s="121"/>
      <c r="AG125" s="841"/>
      <c r="AH125" s="843" t="e">
        <v>#REF!</v>
      </c>
      <c r="AI125" s="846" t="e">
        <v>#REF!</v>
      </c>
      <c r="AJ125" s="848"/>
      <c r="AK125" s="465" t="s">
        <v>3042</v>
      </c>
      <c r="AL125" s="104">
        <v>2600</v>
      </c>
      <c r="AM125" s="105">
        <v>2900</v>
      </c>
      <c r="AN125" s="849"/>
      <c r="AO125" s="851"/>
      <c r="AP125" s="849"/>
      <c r="AQ125" s="854"/>
      <c r="AR125" s="21"/>
      <c r="AS125" s="12"/>
      <c r="AT125" s="841"/>
      <c r="AU125" s="456"/>
      <c r="AV125" s="841"/>
      <c r="AW125" s="851"/>
      <c r="AX125" s="849"/>
      <c r="AY125" s="854"/>
      <c r="AZ125" s="881"/>
      <c r="BA125" s="869">
        <v>0.02</v>
      </c>
      <c r="BB125" s="871">
        <v>0.03</v>
      </c>
      <c r="BC125" s="871">
        <v>0.05</v>
      </c>
      <c r="BD125" s="879">
        <v>0.06</v>
      </c>
      <c r="BE125" s="472"/>
      <c r="BF125" s="833">
        <v>0.98</v>
      </c>
      <c r="BG125" s="452"/>
      <c r="BI125" s="475"/>
      <c r="BJ125" s="459">
        <v>59</v>
      </c>
      <c r="BK125" s="459">
        <v>60</v>
      </c>
      <c r="BL125" s="866"/>
      <c r="BM125" s="13"/>
      <c r="BN125" s="13"/>
      <c r="BO125" s="13"/>
      <c r="BP125" s="13"/>
      <c r="BQ125" s="13"/>
      <c r="BR125" s="13"/>
      <c r="BS125" s="13"/>
      <c r="BT125" s="13"/>
      <c r="BU125" s="13"/>
      <c r="BV125" s="13"/>
      <c r="BW125" s="13"/>
      <c r="BX125" s="13"/>
      <c r="BY125" s="13"/>
    </row>
    <row r="126" spans="1:77" s="25" customFormat="1" ht="13.5" customHeight="1">
      <c r="A126" s="874"/>
      <c r="B126" s="836"/>
      <c r="C126" s="832"/>
      <c r="D126" s="24" t="s">
        <v>12</v>
      </c>
      <c r="E126" s="20"/>
      <c r="F126" s="109">
        <v>175620</v>
      </c>
      <c r="G126" s="110"/>
      <c r="H126" s="109">
        <v>172010</v>
      </c>
      <c r="I126" s="110"/>
      <c r="J126" s="476" t="s">
        <v>3126</v>
      </c>
      <c r="K126" s="101">
        <v>1650</v>
      </c>
      <c r="L126" s="111"/>
      <c r="M126" s="112" t="s">
        <v>3025</v>
      </c>
      <c r="N126" s="101">
        <v>1610</v>
      </c>
      <c r="O126" s="111"/>
      <c r="P126" s="112" t="s">
        <v>3025</v>
      </c>
      <c r="Q126" s="23"/>
      <c r="R126" s="106"/>
      <c r="S126" s="113"/>
      <c r="T126" s="840"/>
      <c r="U126" s="475"/>
      <c r="V126" s="469" t="s">
        <v>3038</v>
      </c>
      <c r="W126" s="849"/>
      <c r="X126" s="472" t="s">
        <v>3038</v>
      </c>
      <c r="Y126" s="477"/>
      <c r="Z126" s="876"/>
      <c r="AA126" s="469"/>
      <c r="AB126" s="839"/>
      <c r="AC126" s="106"/>
      <c r="AD126" s="106"/>
      <c r="AE126" s="840"/>
      <c r="AF126" s="121"/>
      <c r="AG126" s="841"/>
      <c r="AH126" s="844" t="e">
        <v>#REF!</v>
      </c>
      <c r="AI126" s="847" t="e">
        <v>#REF!</v>
      </c>
      <c r="AJ126" s="848"/>
      <c r="AK126" s="466" t="s">
        <v>3043</v>
      </c>
      <c r="AL126" s="115">
        <v>2400</v>
      </c>
      <c r="AM126" s="116">
        <v>2600</v>
      </c>
      <c r="AN126" s="849"/>
      <c r="AO126" s="852"/>
      <c r="AP126" s="849"/>
      <c r="AQ126" s="855"/>
      <c r="AR126" s="21"/>
      <c r="AS126" s="12"/>
      <c r="AT126" s="841"/>
      <c r="AU126" s="456"/>
      <c r="AV126" s="841"/>
      <c r="AW126" s="852"/>
      <c r="AX126" s="849"/>
      <c r="AY126" s="855"/>
      <c r="AZ126" s="881"/>
      <c r="BA126" s="870"/>
      <c r="BB126" s="872"/>
      <c r="BC126" s="872"/>
      <c r="BD126" s="880"/>
      <c r="BE126" s="472"/>
      <c r="BF126" s="833"/>
      <c r="BG126" s="452"/>
      <c r="BI126" s="475"/>
      <c r="BJ126" s="459">
        <v>59</v>
      </c>
      <c r="BK126" s="459">
        <v>60</v>
      </c>
      <c r="BL126" s="866"/>
      <c r="BM126" s="13"/>
      <c r="BN126" s="13"/>
      <c r="BO126" s="13"/>
      <c r="BP126" s="13"/>
      <c r="BQ126" s="13"/>
      <c r="BR126" s="13"/>
      <c r="BS126" s="13"/>
      <c r="BT126" s="13"/>
      <c r="BU126" s="13"/>
      <c r="BV126" s="13"/>
      <c r="BW126" s="13"/>
      <c r="BX126" s="13"/>
      <c r="BY126" s="13"/>
    </row>
    <row r="127" spans="1:77" s="25" customFormat="1" ht="13.5" customHeight="1">
      <c r="A127" s="874"/>
      <c r="B127" s="856" t="s">
        <v>17</v>
      </c>
      <c r="C127" s="837" t="s">
        <v>3105</v>
      </c>
      <c r="D127" s="19" t="s">
        <v>4</v>
      </c>
      <c r="E127" s="20"/>
      <c r="F127" s="86">
        <v>31520</v>
      </c>
      <c r="G127" s="87">
        <v>39020</v>
      </c>
      <c r="H127" s="86">
        <v>28150</v>
      </c>
      <c r="I127" s="87">
        <v>35650</v>
      </c>
      <c r="J127" s="476" t="s">
        <v>3126</v>
      </c>
      <c r="K127" s="88">
        <v>290</v>
      </c>
      <c r="L127" s="89">
        <v>360</v>
      </c>
      <c r="M127" s="90" t="s">
        <v>3025</v>
      </c>
      <c r="N127" s="88">
        <v>260</v>
      </c>
      <c r="O127" s="89">
        <v>330</v>
      </c>
      <c r="P127" s="90" t="s">
        <v>3025</v>
      </c>
      <c r="Q127" s="476" t="s">
        <v>3126</v>
      </c>
      <c r="R127" s="91">
        <v>7500</v>
      </c>
      <c r="S127" s="92">
        <v>70</v>
      </c>
      <c r="T127" s="839"/>
      <c r="U127" s="475"/>
      <c r="V127" s="469">
        <v>681100</v>
      </c>
      <c r="W127" s="849"/>
      <c r="X127" s="472">
        <v>6810</v>
      </c>
      <c r="Y127" s="21"/>
      <c r="Z127" s="876"/>
      <c r="AA127" s="472"/>
      <c r="AB127" s="839"/>
      <c r="AC127" s="106"/>
      <c r="AD127" s="106"/>
      <c r="AE127" s="840"/>
      <c r="AF127" s="121"/>
      <c r="AG127" s="841" t="s">
        <v>3126</v>
      </c>
      <c r="AH127" s="842">
        <v>2400</v>
      </c>
      <c r="AI127" s="845">
        <v>2700</v>
      </c>
      <c r="AJ127" s="848" t="s">
        <v>3126</v>
      </c>
      <c r="AK127" s="464" t="s">
        <v>3040</v>
      </c>
      <c r="AL127" s="94">
        <v>5400</v>
      </c>
      <c r="AM127" s="95">
        <v>6000</v>
      </c>
      <c r="AN127" s="849" t="s">
        <v>3126</v>
      </c>
      <c r="AO127" s="850">
        <v>3000</v>
      </c>
      <c r="AP127" s="849" t="s">
        <v>3126</v>
      </c>
      <c r="AQ127" s="853">
        <v>30</v>
      </c>
      <c r="AR127" s="848" t="s">
        <v>3126</v>
      </c>
      <c r="AS127" s="886">
        <v>4500</v>
      </c>
      <c r="AT127" s="841"/>
      <c r="AU127" s="456"/>
      <c r="AV127" s="841" t="s">
        <v>237</v>
      </c>
      <c r="AW127" s="850">
        <v>3470</v>
      </c>
      <c r="AX127" s="849" t="s">
        <v>3126</v>
      </c>
      <c r="AY127" s="853">
        <v>30</v>
      </c>
      <c r="AZ127" s="881" t="s">
        <v>237</v>
      </c>
      <c r="BA127" s="882" t="s">
        <v>3177</v>
      </c>
      <c r="BB127" s="884" t="s">
        <v>3177</v>
      </c>
      <c r="BC127" s="884" t="s">
        <v>3177</v>
      </c>
      <c r="BD127" s="867" t="s">
        <v>3177</v>
      </c>
      <c r="BE127" s="472"/>
      <c r="BF127" s="829" t="s">
        <v>3164</v>
      </c>
      <c r="BG127" s="452"/>
      <c r="BI127" s="475"/>
      <c r="BJ127" s="459">
        <v>61</v>
      </c>
      <c r="BK127" s="459">
        <v>62</v>
      </c>
      <c r="BL127" s="866">
        <v>14</v>
      </c>
      <c r="BM127" s="13"/>
      <c r="BN127" s="13"/>
      <c r="BO127" s="13"/>
      <c r="BP127" s="13"/>
      <c r="BQ127" s="13"/>
      <c r="BR127" s="13"/>
      <c r="BS127" s="13"/>
      <c r="BT127" s="13"/>
      <c r="BU127" s="13"/>
      <c r="BV127" s="13"/>
      <c r="BW127" s="13"/>
      <c r="BX127" s="13"/>
      <c r="BY127" s="13"/>
    </row>
    <row r="128" spans="1:77" s="25" customFormat="1" ht="13.5" customHeight="1">
      <c r="A128" s="874"/>
      <c r="B128" s="836"/>
      <c r="C128" s="838"/>
      <c r="D128" s="22" t="s">
        <v>3</v>
      </c>
      <c r="E128" s="20"/>
      <c r="F128" s="96">
        <v>39020</v>
      </c>
      <c r="G128" s="97">
        <v>99600</v>
      </c>
      <c r="H128" s="96">
        <v>35650</v>
      </c>
      <c r="I128" s="97">
        <v>96230</v>
      </c>
      <c r="J128" s="476" t="s">
        <v>3126</v>
      </c>
      <c r="K128" s="98">
        <v>360</v>
      </c>
      <c r="L128" s="99">
        <v>890</v>
      </c>
      <c r="M128" s="100" t="s">
        <v>3025</v>
      </c>
      <c r="N128" s="98">
        <v>330</v>
      </c>
      <c r="O128" s="99">
        <v>850</v>
      </c>
      <c r="P128" s="100" t="s">
        <v>3025</v>
      </c>
      <c r="Q128" s="476" t="s">
        <v>3126</v>
      </c>
      <c r="R128" s="101">
        <v>7500</v>
      </c>
      <c r="S128" s="102">
        <v>70</v>
      </c>
      <c r="T128" s="839"/>
      <c r="U128" s="475"/>
      <c r="V128" s="27"/>
      <c r="W128" s="849"/>
      <c r="X128" s="118"/>
      <c r="Y128" s="119"/>
      <c r="Z128" s="876"/>
      <c r="AA128" s="27"/>
      <c r="AB128" s="839"/>
      <c r="AC128" s="106"/>
      <c r="AD128" s="106"/>
      <c r="AE128" s="840"/>
      <c r="AF128" s="121"/>
      <c r="AG128" s="841"/>
      <c r="AH128" s="843" t="e">
        <v>#REF!</v>
      </c>
      <c r="AI128" s="846" t="e">
        <v>#REF!</v>
      </c>
      <c r="AJ128" s="848"/>
      <c r="AK128" s="465" t="s">
        <v>3041</v>
      </c>
      <c r="AL128" s="104">
        <v>2900</v>
      </c>
      <c r="AM128" s="105">
        <v>3300</v>
      </c>
      <c r="AN128" s="849"/>
      <c r="AO128" s="851"/>
      <c r="AP128" s="849"/>
      <c r="AQ128" s="854"/>
      <c r="AR128" s="848"/>
      <c r="AS128" s="887"/>
      <c r="AT128" s="841"/>
      <c r="AU128" s="456"/>
      <c r="AV128" s="841"/>
      <c r="AW128" s="851"/>
      <c r="AX128" s="849"/>
      <c r="AY128" s="854"/>
      <c r="AZ128" s="881"/>
      <c r="BA128" s="883"/>
      <c r="BB128" s="885"/>
      <c r="BC128" s="885"/>
      <c r="BD128" s="868"/>
      <c r="BE128" s="472"/>
      <c r="BF128" s="830"/>
      <c r="BG128" s="452"/>
      <c r="BI128" s="475"/>
      <c r="BJ128" s="459">
        <v>61</v>
      </c>
      <c r="BK128" s="459">
        <v>62</v>
      </c>
      <c r="BL128" s="866"/>
      <c r="BM128" s="13"/>
      <c r="BN128" s="13"/>
      <c r="BO128" s="13"/>
      <c r="BP128" s="13"/>
      <c r="BQ128" s="13"/>
      <c r="BR128" s="13"/>
      <c r="BS128" s="13"/>
      <c r="BT128" s="13"/>
      <c r="BU128" s="13"/>
      <c r="BV128" s="13"/>
      <c r="BW128" s="13"/>
      <c r="BX128" s="13"/>
      <c r="BY128" s="13"/>
    </row>
    <row r="129" spans="1:77" s="25" customFormat="1" ht="13.5" customHeight="1">
      <c r="A129" s="874"/>
      <c r="B129" s="836"/>
      <c r="C129" s="831" t="s">
        <v>3106</v>
      </c>
      <c r="D129" s="22" t="s">
        <v>13</v>
      </c>
      <c r="E129" s="20"/>
      <c r="F129" s="96">
        <v>99600</v>
      </c>
      <c r="G129" s="97">
        <v>174630</v>
      </c>
      <c r="H129" s="96">
        <v>96230</v>
      </c>
      <c r="I129" s="97">
        <v>171260</v>
      </c>
      <c r="J129" s="476" t="s">
        <v>3126</v>
      </c>
      <c r="K129" s="98">
        <v>890</v>
      </c>
      <c r="L129" s="99">
        <v>1640</v>
      </c>
      <c r="M129" s="100" t="s">
        <v>3025</v>
      </c>
      <c r="N129" s="98">
        <v>850</v>
      </c>
      <c r="O129" s="99">
        <v>1600</v>
      </c>
      <c r="P129" s="100" t="s">
        <v>3025</v>
      </c>
      <c r="Q129" s="23"/>
      <c r="R129" s="106"/>
      <c r="S129" s="107"/>
      <c r="T129" s="840"/>
      <c r="U129" s="475"/>
      <c r="V129" s="469" t="s">
        <v>3039</v>
      </c>
      <c r="W129" s="849"/>
      <c r="X129" s="472" t="s">
        <v>3039</v>
      </c>
      <c r="Y129" s="477"/>
      <c r="Z129" s="876"/>
      <c r="AA129" s="469"/>
      <c r="AB129" s="839"/>
      <c r="AC129" s="106"/>
      <c r="AD129" s="106"/>
      <c r="AE129" s="840"/>
      <c r="AF129" s="121"/>
      <c r="AG129" s="841"/>
      <c r="AH129" s="843" t="e">
        <v>#REF!</v>
      </c>
      <c r="AI129" s="846" t="e">
        <v>#REF!</v>
      </c>
      <c r="AJ129" s="848"/>
      <c r="AK129" s="465" t="s">
        <v>3042</v>
      </c>
      <c r="AL129" s="104">
        <v>2500</v>
      </c>
      <c r="AM129" s="105">
        <v>2800</v>
      </c>
      <c r="AN129" s="849"/>
      <c r="AO129" s="851"/>
      <c r="AP129" s="849"/>
      <c r="AQ129" s="854"/>
      <c r="AR129" s="21"/>
      <c r="AS129" s="12"/>
      <c r="AT129" s="841"/>
      <c r="AU129" s="456"/>
      <c r="AV129" s="841"/>
      <c r="AW129" s="851"/>
      <c r="AX129" s="849"/>
      <c r="AY129" s="854"/>
      <c r="AZ129" s="881"/>
      <c r="BA129" s="869">
        <v>0.02</v>
      </c>
      <c r="BB129" s="871">
        <v>0.03</v>
      </c>
      <c r="BC129" s="871">
        <v>0.05</v>
      </c>
      <c r="BD129" s="879">
        <v>0.06</v>
      </c>
      <c r="BE129" s="472"/>
      <c r="BF129" s="833">
        <v>0.98</v>
      </c>
      <c r="BG129" s="452"/>
      <c r="BI129" s="475"/>
      <c r="BJ129" s="459">
        <v>61</v>
      </c>
      <c r="BK129" s="459">
        <v>62</v>
      </c>
      <c r="BL129" s="866"/>
      <c r="BM129" s="13"/>
      <c r="BN129" s="13"/>
      <c r="BO129" s="13"/>
      <c r="BP129" s="13"/>
      <c r="BQ129" s="13"/>
      <c r="BR129" s="13"/>
      <c r="BS129" s="13"/>
      <c r="BT129" s="13"/>
      <c r="BU129" s="13"/>
      <c r="BV129" s="13"/>
      <c r="BW129" s="13"/>
      <c r="BX129" s="13"/>
      <c r="BY129" s="13"/>
    </row>
    <row r="130" spans="1:77" s="25" customFormat="1" ht="13.5" customHeight="1">
      <c r="A130" s="874"/>
      <c r="B130" s="836"/>
      <c r="C130" s="832"/>
      <c r="D130" s="24" t="s">
        <v>12</v>
      </c>
      <c r="E130" s="20"/>
      <c r="F130" s="109">
        <v>174630</v>
      </c>
      <c r="G130" s="110"/>
      <c r="H130" s="109">
        <v>171260</v>
      </c>
      <c r="I130" s="110"/>
      <c r="J130" s="476" t="s">
        <v>3126</v>
      </c>
      <c r="K130" s="101">
        <v>1640</v>
      </c>
      <c r="L130" s="111"/>
      <c r="M130" s="112" t="s">
        <v>3025</v>
      </c>
      <c r="N130" s="101">
        <v>1600</v>
      </c>
      <c r="O130" s="111"/>
      <c r="P130" s="112" t="s">
        <v>3025</v>
      </c>
      <c r="Q130" s="23"/>
      <c r="R130" s="106"/>
      <c r="S130" s="113"/>
      <c r="T130" s="840"/>
      <c r="U130" s="475"/>
      <c r="V130" s="469">
        <v>717800</v>
      </c>
      <c r="W130" s="849"/>
      <c r="X130" s="472">
        <v>7170</v>
      </c>
      <c r="Y130" s="21"/>
      <c r="Z130" s="876"/>
      <c r="AA130" s="472"/>
      <c r="AB130" s="839"/>
      <c r="AC130" s="106"/>
      <c r="AD130" s="106"/>
      <c r="AE130" s="840"/>
      <c r="AF130" s="121"/>
      <c r="AG130" s="841"/>
      <c r="AH130" s="844" t="e">
        <v>#REF!</v>
      </c>
      <c r="AI130" s="847" t="e">
        <v>#REF!</v>
      </c>
      <c r="AJ130" s="848"/>
      <c r="AK130" s="466" t="s">
        <v>3043</v>
      </c>
      <c r="AL130" s="115">
        <v>2300</v>
      </c>
      <c r="AM130" s="116">
        <v>2500</v>
      </c>
      <c r="AN130" s="849"/>
      <c r="AO130" s="852"/>
      <c r="AP130" s="849"/>
      <c r="AQ130" s="855"/>
      <c r="AR130" s="21"/>
      <c r="AS130" s="12"/>
      <c r="AT130" s="841"/>
      <c r="AU130" s="456"/>
      <c r="AV130" s="841"/>
      <c r="AW130" s="852"/>
      <c r="AX130" s="849"/>
      <c r="AY130" s="855"/>
      <c r="AZ130" s="881"/>
      <c r="BA130" s="870"/>
      <c r="BB130" s="872"/>
      <c r="BC130" s="872"/>
      <c r="BD130" s="880"/>
      <c r="BE130" s="472"/>
      <c r="BF130" s="833"/>
      <c r="BG130" s="452"/>
      <c r="BI130" s="475"/>
      <c r="BJ130" s="459">
        <v>61</v>
      </c>
      <c r="BK130" s="459">
        <v>62</v>
      </c>
      <c r="BL130" s="866"/>
      <c r="BM130" s="13"/>
      <c r="BN130" s="13"/>
      <c r="BO130" s="13"/>
      <c r="BP130" s="13"/>
      <c r="BQ130" s="13"/>
      <c r="BR130" s="13"/>
      <c r="BS130" s="13"/>
      <c r="BT130" s="13"/>
      <c r="BU130" s="13"/>
      <c r="BV130" s="13"/>
      <c r="BW130" s="13"/>
      <c r="BX130" s="13"/>
      <c r="BY130" s="13"/>
    </row>
    <row r="131" spans="1:77" s="25" customFormat="1" ht="13.5" customHeight="1">
      <c r="A131" s="874"/>
      <c r="B131" s="856" t="s">
        <v>16</v>
      </c>
      <c r="C131" s="837" t="s">
        <v>3105</v>
      </c>
      <c r="D131" s="19" t="s">
        <v>4</v>
      </c>
      <c r="E131" s="20"/>
      <c r="F131" s="86">
        <v>31520</v>
      </c>
      <c r="G131" s="87">
        <v>39020</v>
      </c>
      <c r="H131" s="86">
        <v>28360</v>
      </c>
      <c r="I131" s="87">
        <v>35860</v>
      </c>
      <c r="J131" s="476" t="s">
        <v>3126</v>
      </c>
      <c r="K131" s="88">
        <v>290</v>
      </c>
      <c r="L131" s="89">
        <v>360</v>
      </c>
      <c r="M131" s="90" t="s">
        <v>3025</v>
      </c>
      <c r="N131" s="88">
        <v>260</v>
      </c>
      <c r="O131" s="89">
        <v>330</v>
      </c>
      <c r="P131" s="90" t="s">
        <v>3025</v>
      </c>
      <c r="Q131" s="476" t="s">
        <v>3126</v>
      </c>
      <c r="R131" s="91">
        <v>7500</v>
      </c>
      <c r="S131" s="92">
        <v>70</v>
      </c>
      <c r="T131" s="839"/>
      <c r="U131" s="475"/>
      <c r="V131" s="27"/>
      <c r="W131" s="849"/>
      <c r="X131" s="472"/>
      <c r="Y131" s="21"/>
      <c r="Z131" s="876"/>
      <c r="AA131" s="472"/>
      <c r="AB131" s="839"/>
      <c r="AC131" s="106"/>
      <c r="AD131" s="106"/>
      <c r="AE131" s="840"/>
      <c r="AF131" s="121"/>
      <c r="AG131" s="841" t="s">
        <v>3126</v>
      </c>
      <c r="AH131" s="842">
        <v>2300</v>
      </c>
      <c r="AI131" s="845">
        <v>2500</v>
      </c>
      <c r="AJ131" s="848" t="s">
        <v>3126</v>
      </c>
      <c r="AK131" s="464" t="s">
        <v>3040</v>
      </c>
      <c r="AL131" s="94">
        <v>4800</v>
      </c>
      <c r="AM131" s="95">
        <v>5400</v>
      </c>
      <c r="AN131" s="849" t="s">
        <v>3126</v>
      </c>
      <c r="AO131" s="850">
        <v>2810</v>
      </c>
      <c r="AP131" s="849" t="s">
        <v>3126</v>
      </c>
      <c r="AQ131" s="853">
        <v>20</v>
      </c>
      <c r="AR131" s="848" t="s">
        <v>3126</v>
      </c>
      <c r="AS131" s="886">
        <v>4500</v>
      </c>
      <c r="AT131" s="841"/>
      <c r="AU131" s="456"/>
      <c r="AV131" s="841" t="s">
        <v>237</v>
      </c>
      <c r="AW131" s="850">
        <v>3250</v>
      </c>
      <c r="AX131" s="849" t="s">
        <v>3126</v>
      </c>
      <c r="AY131" s="853">
        <v>30</v>
      </c>
      <c r="AZ131" s="881" t="s">
        <v>237</v>
      </c>
      <c r="BA131" s="882" t="s">
        <v>3177</v>
      </c>
      <c r="BB131" s="884" t="s">
        <v>3177</v>
      </c>
      <c r="BC131" s="884" t="s">
        <v>3177</v>
      </c>
      <c r="BD131" s="867" t="s">
        <v>3177</v>
      </c>
      <c r="BE131" s="472"/>
      <c r="BF131" s="829" t="s">
        <v>3164</v>
      </c>
      <c r="BG131" s="452"/>
      <c r="BI131" s="475"/>
      <c r="BJ131" s="459">
        <v>63</v>
      </c>
      <c r="BK131" s="459">
        <v>64</v>
      </c>
      <c r="BL131" s="866">
        <v>15</v>
      </c>
      <c r="BM131" s="13"/>
      <c r="BN131" s="13"/>
      <c r="BO131" s="13"/>
      <c r="BP131" s="13"/>
      <c r="BQ131" s="13"/>
      <c r="BR131" s="13"/>
      <c r="BS131" s="13"/>
      <c r="BT131" s="13"/>
      <c r="BU131" s="13"/>
      <c r="BV131" s="13"/>
      <c r="BW131" s="13"/>
      <c r="BX131" s="13"/>
      <c r="BY131" s="13"/>
    </row>
    <row r="132" spans="1:77" s="25" customFormat="1" ht="13.5" customHeight="1">
      <c r="A132" s="874"/>
      <c r="B132" s="836"/>
      <c r="C132" s="838"/>
      <c r="D132" s="22" t="s">
        <v>3</v>
      </c>
      <c r="E132" s="20"/>
      <c r="F132" s="96">
        <v>39020</v>
      </c>
      <c r="G132" s="97">
        <v>99600</v>
      </c>
      <c r="H132" s="96">
        <v>35860</v>
      </c>
      <c r="I132" s="97">
        <v>96440</v>
      </c>
      <c r="J132" s="476" t="s">
        <v>3126</v>
      </c>
      <c r="K132" s="98">
        <v>360</v>
      </c>
      <c r="L132" s="99">
        <v>890</v>
      </c>
      <c r="M132" s="100" t="s">
        <v>3025</v>
      </c>
      <c r="N132" s="98">
        <v>330</v>
      </c>
      <c r="O132" s="99">
        <v>850</v>
      </c>
      <c r="P132" s="100" t="s">
        <v>3025</v>
      </c>
      <c r="Q132" s="476" t="s">
        <v>3126</v>
      </c>
      <c r="R132" s="101">
        <v>7500</v>
      </c>
      <c r="S132" s="102">
        <v>70</v>
      </c>
      <c r="T132" s="839"/>
      <c r="U132" s="475"/>
      <c r="V132" s="27"/>
      <c r="W132" s="849"/>
      <c r="X132" s="472"/>
      <c r="Y132" s="21"/>
      <c r="Z132" s="876"/>
      <c r="AA132" s="472"/>
      <c r="AB132" s="839"/>
      <c r="AC132" s="106"/>
      <c r="AD132" s="106"/>
      <c r="AE132" s="840"/>
      <c r="AF132" s="121"/>
      <c r="AG132" s="841"/>
      <c r="AH132" s="843" t="e">
        <v>#REF!</v>
      </c>
      <c r="AI132" s="846" t="e">
        <v>#REF!</v>
      </c>
      <c r="AJ132" s="848"/>
      <c r="AK132" s="465" t="s">
        <v>3041</v>
      </c>
      <c r="AL132" s="104">
        <v>2600</v>
      </c>
      <c r="AM132" s="105">
        <v>2900</v>
      </c>
      <c r="AN132" s="849"/>
      <c r="AO132" s="851"/>
      <c r="AP132" s="849"/>
      <c r="AQ132" s="854"/>
      <c r="AR132" s="848"/>
      <c r="AS132" s="887"/>
      <c r="AT132" s="841"/>
      <c r="AU132" s="456"/>
      <c r="AV132" s="841"/>
      <c r="AW132" s="851"/>
      <c r="AX132" s="849"/>
      <c r="AY132" s="854"/>
      <c r="AZ132" s="881"/>
      <c r="BA132" s="883"/>
      <c r="BB132" s="885"/>
      <c r="BC132" s="885"/>
      <c r="BD132" s="868"/>
      <c r="BE132" s="472"/>
      <c r="BF132" s="830"/>
      <c r="BG132" s="452"/>
      <c r="BI132" s="475"/>
      <c r="BJ132" s="459">
        <v>63</v>
      </c>
      <c r="BK132" s="459">
        <v>64</v>
      </c>
      <c r="BL132" s="866"/>
      <c r="BM132" s="13"/>
      <c r="BN132" s="13"/>
      <c r="BO132" s="13"/>
      <c r="BP132" s="13"/>
      <c r="BQ132" s="13"/>
      <c r="BR132" s="13"/>
      <c r="BS132" s="13"/>
      <c r="BT132" s="13"/>
      <c r="BU132" s="13"/>
      <c r="BV132" s="13"/>
      <c r="BW132" s="13"/>
      <c r="BX132" s="13"/>
      <c r="BY132" s="13"/>
    </row>
    <row r="133" spans="1:77" s="25" customFormat="1" ht="13.5" customHeight="1">
      <c r="A133" s="874"/>
      <c r="B133" s="836"/>
      <c r="C133" s="831" t="s">
        <v>3106</v>
      </c>
      <c r="D133" s="22" t="s">
        <v>13</v>
      </c>
      <c r="E133" s="20"/>
      <c r="F133" s="96">
        <v>99600</v>
      </c>
      <c r="G133" s="97">
        <v>174630</v>
      </c>
      <c r="H133" s="96">
        <v>96440</v>
      </c>
      <c r="I133" s="97">
        <v>171470</v>
      </c>
      <c r="J133" s="476" t="s">
        <v>3126</v>
      </c>
      <c r="K133" s="98">
        <v>890</v>
      </c>
      <c r="L133" s="99">
        <v>1640</v>
      </c>
      <c r="M133" s="100" t="s">
        <v>3025</v>
      </c>
      <c r="N133" s="98">
        <v>850</v>
      </c>
      <c r="O133" s="99">
        <v>1600</v>
      </c>
      <c r="P133" s="100" t="s">
        <v>3025</v>
      </c>
      <c r="Q133" s="23"/>
      <c r="R133" s="106"/>
      <c r="S133" s="107"/>
      <c r="T133" s="840"/>
      <c r="U133" s="475"/>
      <c r="V133" s="27"/>
      <c r="W133" s="849"/>
      <c r="X133" s="472"/>
      <c r="Y133" s="21"/>
      <c r="Z133" s="876"/>
      <c r="AA133" s="472"/>
      <c r="AB133" s="839"/>
      <c r="AC133" s="106"/>
      <c r="AD133" s="106"/>
      <c r="AE133" s="840"/>
      <c r="AF133" s="121"/>
      <c r="AG133" s="841"/>
      <c r="AH133" s="843" t="e">
        <v>#REF!</v>
      </c>
      <c r="AI133" s="846" t="e">
        <v>#REF!</v>
      </c>
      <c r="AJ133" s="848"/>
      <c r="AK133" s="465" t="s">
        <v>3042</v>
      </c>
      <c r="AL133" s="104">
        <v>2300</v>
      </c>
      <c r="AM133" s="105">
        <v>2500</v>
      </c>
      <c r="AN133" s="849"/>
      <c r="AO133" s="851"/>
      <c r="AP133" s="849"/>
      <c r="AQ133" s="854"/>
      <c r="AR133" s="21"/>
      <c r="AS133" s="12"/>
      <c r="AT133" s="841"/>
      <c r="AU133" s="456"/>
      <c r="AV133" s="841"/>
      <c r="AW133" s="851"/>
      <c r="AX133" s="849"/>
      <c r="AY133" s="854"/>
      <c r="AZ133" s="881"/>
      <c r="BA133" s="869">
        <v>0.02</v>
      </c>
      <c r="BB133" s="871">
        <v>0.03</v>
      </c>
      <c r="BC133" s="871">
        <v>0.05</v>
      </c>
      <c r="BD133" s="879">
        <v>0.06</v>
      </c>
      <c r="BE133" s="472"/>
      <c r="BF133" s="833">
        <v>0.98</v>
      </c>
      <c r="BG133" s="452"/>
      <c r="BI133" s="475"/>
      <c r="BJ133" s="459">
        <v>63</v>
      </c>
      <c r="BK133" s="459">
        <v>64</v>
      </c>
      <c r="BL133" s="866"/>
      <c r="BM133" s="13"/>
      <c r="BN133" s="13"/>
      <c r="BO133" s="13"/>
      <c r="BP133" s="13"/>
      <c r="BQ133" s="13"/>
      <c r="BR133" s="13"/>
      <c r="BS133" s="13"/>
      <c r="BT133" s="13"/>
      <c r="BU133" s="13"/>
      <c r="BV133" s="13"/>
      <c r="BW133" s="13"/>
      <c r="BX133" s="13"/>
      <c r="BY133" s="13"/>
    </row>
    <row r="134" spans="1:77" s="25" customFormat="1" ht="13.5" customHeight="1">
      <c r="A134" s="874"/>
      <c r="B134" s="836"/>
      <c r="C134" s="832"/>
      <c r="D134" s="24" t="s">
        <v>12</v>
      </c>
      <c r="E134" s="20"/>
      <c r="F134" s="109">
        <v>174630</v>
      </c>
      <c r="G134" s="110"/>
      <c r="H134" s="109">
        <v>171470</v>
      </c>
      <c r="I134" s="110"/>
      <c r="J134" s="476" t="s">
        <v>3126</v>
      </c>
      <c r="K134" s="101">
        <v>1640</v>
      </c>
      <c r="L134" s="111"/>
      <c r="M134" s="112" t="s">
        <v>3025</v>
      </c>
      <c r="N134" s="101">
        <v>1600</v>
      </c>
      <c r="O134" s="111"/>
      <c r="P134" s="112" t="s">
        <v>3025</v>
      </c>
      <c r="Q134" s="23"/>
      <c r="R134" s="106"/>
      <c r="S134" s="113"/>
      <c r="T134" s="840"/>
      <c r="U134" s="475"/>
      <c r="V134" s="27"/>
      <c r="W134" s="849"/>
      <c r="X134" s="472"/>
      <c r="Y134" s="21"/>
      <c r="Z134" s="876"/>
      <c r="AA134" s="472"/>
      <c r="AB134" s="839"/>
      <c r="AC134" s="106"/>
      <c r="AD134" s="106"/>
      <c r="AE134" s="840"/>
      <c r="AF134" s="121"/>
      <c r="AG134" s="841"/>
      <c r="AH134" s="844" t="e">
        <v>#REF!</v>
      </c>
      <c r="AI134" s="847" t="e">
        <v>#REF!</v>
      </c>
      <c r="AJ134" s="848"/>
      <c r="AK134" s="466" t="s">
        <v>3043</v>
      </c>
      <c r="AL134" s="115">
        <v>2000</v>
      </c>
      <c r="AM134" s="116">
        <v>2300</v>
      </c>
      <c r="AN134" s="849"/>
      <c r="AO134" s="852"/>
      <c r="AP134" s="849"/>
      <c r="AQ134" s="855"/>
      <c r="AR134" s="21"/>
      <c r="AS134" s="12"/>
      <c r="AT134" s="841"/>
      <c r="AU134" s="456"/>
      <c r="AV134" s="841"/>
      <c r="AW134" s="852"/>
      <c r="AX134" s="849"/>
      <c r="AY134" s="855"/>
      <c r="AZ134" s="881"/>
      <c r="BA134" s="870"/>
      <c r="BB134" s="872"/>
      <c r="BC134" s="872"/>
      <c r="BD134" s="880"/>
      <c r="BE134" s="472"/>
      <c r="BF134" s="833"/>
      <c r="BG134" s="452"/>
      <c r="BI134" s="475"/>
      <c r="BJ134" s="459">
        <v>63</v>
      </c>
      <c r="BK134" s="459">
        <v>64</v>
      </c>
      <c r="BL134" s="866"/>
      <c r="BM134" s="13"/>
      <c r="BN134" s="13"/>
      <c r="BO134" s="13"/>
      <c r="BP134" s="13"/>
      <c r="BQ134" s="13"/>
      <c r="BR134" s="13"/>
      <c r="BS134" s="13"/>
      <c r="BT134" s="13"/>
      <c r="BU134" s="13"/>
      <c r="BV134" s="13"/>
      <c r="BW134" s="13"/>
      <c r="BX134" s="13"/>
      <c r="BY134" s="13"/>
    </row>
    <row r="135" spans="1:77" s="25" customFormat="1" ht="13.5" customHeight="1">
      <c r="A135" s="874"/>
      <c r="B135" s="856" t="s">
        <v>15</v>
      </c>
      <c r="C135" s="837" t="s">
        <v>3105</v>
      </c>
      <c r="D135" s="19" t="s">
        <v>4</v>
      </c>
      <c r="E135" s="20"/>
      <c r="F135" s="86">
        <v>30720</v>
      </c>
      <c r="G135" s="87">
        <v>38220</v>
      </c>
      <c r="H135" s="86">
        <v>27750</v>
      </c>
      <c r="I135" s="87">
        <v>35250</v>
      </c>
      <c r="J135" s="476" t="s">
        <v>3126</v>
      </c>
      <c r="K135" s="88">
        <v>280</v>
      </c>
      <c r="L135" s="89">
        <v>350</v>
      </c>
      <c r="M135" s="90" t="s">
        <v>3025</v>
      </c>
      <c r="N135" s="88">
        <v>250</v>
      </c>
      <c r="O135" s="89">
        <v>320</v>
      </c>
      <c r="P135" s="90" t="s">
        <v>3025</v>
      </c>
      <c r="Q135" s="476" t="s">
        <v>3126</v>
      </c>
      <c r="R135" s="91">
        <v>7500</v>
      </c>
      <c r="S135" s="92">
        <v>70</v>
      </c>
      <c r="T135" s="839"/>
      <c r="U135" s="475"/>
      <c r="V135" s="27"/>
      <c r="W135" s="849"/>
      <c r="X135" s="472"/>
      <c r="Y135" s="21"/>
      <c r="Z135" s="876"/>
      <c r="AA135" s="472"/>
      <c r="AB135" s="839"/>
      <c r="AC135" s="106"/>
      <c r="AD135" s="106"/>
      <c r="AE135" s="840"/>
      <c r="AF135" s="121"/>
      <c r="AG135" s="841" t="s">
        <v>3126</v>
      </c>
      <c r="AH135" s="842">
        <v>2400</v>
      </c>
      <c r="AI135" s="845">
        <v>2700</v>
      </c>
      <c r="AJ135" s="848" t="s">
        <v>3126</v>
      </c>
      <c r="AK135" s="464" t="s">
        <v>3040</v>
      </c>
      <c r="AL135" s="94">
        <v>5400</v>
      </c>
      <c r="AM135" s="95">
        <v>6000</v>
      </c>
      <c r="AN135" s="849" t="s">
        <v>3126</v>
      </c>
      <c r="AO135" s="850">
        <v>2640</v>
      </c>
      <c r="AP135" s="849" t="s">
        <v>3126</v>
      </c>
      <c r="AQ135" s="853">
        <v>20</v>
      </c>
      <c r="AR135" s="848" t="s">
        <v>3126</v>
      </c>
      <c r="AS135" s="886">
        <v>4500</v>
      </c>
      <c r="AT135" s="841"/>
      <c r="AU135" s="456"/>
      <c r="AV135" s="841" t="s">
        <v>237</v>
      </c>
      <c r="AW135" s="850">
        <v>3060</v>
      </c>
      <c r="AX135" s="849" t="s">
        <v>3126</v>
      </c>
      <c r="AY135" s="853">
        <v>30</v>
      </c>
      <c r="AZ135" s="881" t="s">
        <v>237</v>
      </c>
      <c r="BA135" s="882" t="s">
        <v>3177</v>
      </c>
      <c r="BB135" s="884" t="s">
        <v>3177</v>
      </c>
      <c r="BC135" s="884" t="s">
        <v>3177</v>
      </c>
      <c r="BD135" s="867" t="s">
        <v>3177</v>
      </c>
      <c r="BE135" s="472"/>
      <c r="BF135" s="829" t="s">
        <v>3164</v>
      </c>
      <c r="BG135" s="452"/>
      <c r="BI135" s="475"/>
      <c r="BJ135" s="459">
        <v>65</v>
      </c>
      <c r="BK135" s="459">
        <v>66</v>
      </c>
      <c r="BL135" s="866">
        <v>16</v>
      </c>
      <c r="BM135" s="13"/>
      <c r="BN135" s="13"/>
      <c r="BO135" s="13"/>
      <c r="BP135" s="13"/>
      <c r="BQ135" s="13"/>
      <c r="BR135" s="13"/>
      <c r="BS135" s="13"/>
      <c r="BT135" s="13"/>
      <c r="BU135" s="13"/>
      <c r="BV135" s="13"/>
      <c r="BW135" s="13"/>
      <c r="BX135" s="13"/>
      <c r="BY135" s="13"/>
    </row>
    <row r="136" spans="1:77" s="25" customFormat="1" ht="13.5" customHeight="1">
      <c r="A136" s="874"/>
      <c r="B136" s="836"/>
      <c r="C136" s="838"/>
      <c r="D136" s="22" t="s">
        <v>3</v>
      </c>
      <c r="E136" s="20"/>
      <c r="F136" s="96">
        <v>38220</v>
      </c>
      <c r="G136" s="97">
        <v>98800</v>
      </c>
      <c r="H136" s="96">
        <v>35250</v>
      </c>
      <c r="I136" s="97">
        <v>95830</v>
      </c>
      <c r="J136" s="476" t="s">
        <v>3126</v>
      </c>
      <c r="K136" s="98">
        <v>350</v>
      </c>
      <c r="L136" s="99">
        <v>880</v>
      </c>
      <c r="M136" s="100" t="s">
        <v>3025</v>
      </c>
      <c r="N136" s="98">
        <v>320</v>
      </c>
      <c r="O136" s="99">
        <v>850</v>
      </c>
      <c r="P136" s="100" t="s">
        <v>3025</v>
      </c>
      <c r="Q136" s="476" t="s">
        <v>3126</v>
      </c>
      <c r="R136" s="101">
        <v>7500</v>
      </c>
      <c r="S136" s="102">
        <v>70</v>
      </c>
      <c r="T136" s="839"/>
      <c r="U136" s="475"/>
      <c r="V136" s="27"/>
      <c r="W136" s="849"/>
      <c r="X136" s="472"/>
      <c r="Y136" s="21"/>
      <c r="Z136" s="876"/>
      <c r="AA136" s="472"/>
      <c r="AB136" s="839"/>
      <c r="AC136" s="106"/>
      <c r="AD136" s="106"/>
      <c r="AE136" s="840"/>
      <c r="AF136" s="121"/>
      <c r="AG136" s="841"/>
      <c r="AH136" s="843" t="e">
        <v>#REF!</v>
      </c>
      <c r="AI136" s="846" t="e">
        <v>#REF!</v>
      </c>
      <c r="AJ136" s="848"/>
      <c r="AK136" s="465" t="s">
        <v>3041</v>
      </c>
      <c r="AL136" s="104">
        <v>2900</v>
      </c>
      <c r="AM136" s="105">
        <v>3300</v>
      </c>
      <c r="AN136" s="849"/>
      <c r="AO136" s="851"/>
      <c r="AP136" s="849"/>
      <c r="AQ136" s="854"/>
      <c r="AR136" s="848"/>
      <c r="AS136" s="887"/>
      <c r="AT136" s="841"/>
      <c r="AU136" s="456"/>
      <c r="AV136" s="841"/>
      <c r="AW136" s="851"/>
      <c r="AX136" s="849"/>
      <c r="AY136" s="854"/>
      <c r="AZ136" s="881"/>
      <c r="BA136" s="883"/>
      <c r="BB136" s="885"/>
      <c r="BC136" s="885"/>
      <c r="BD136" s="868"/>
      <c r="BE136" s="472"/>
      <c r="BF136" s="830"/>
      <c r="BG136" s="452"/>
      <c r="BI136" s="475"/>
      <c r="BJ136" s="459">
        <v>65</v>
      </c>
      <c r="BK136" s="459">
        <v>66</v>
      </c>
      <c r="BL136" s="866"/>
      <c r="BM136" s="13"/>
      <c r="BN136" s="13"/>
      <c r="BO136" s="13"/>
      <c r="BP136" s="13"/>
      <c r="BQ136" s="13"/>
      <c r="BR136" s="13"/>
      <c r="BS136" s="13"/>
      <c r="BT136" s="13"/>
      <c r="BU136" s="13"/>
      <c r="BV136" s="13"/>
      <c r="BW136" s="13"/>
      <c r="BX136" s="13"/>
      <c r="BY136" s="13"/>
    </row>
    <row r="137" spans="1:77" s="25" customFormat="1" ht="13.5" customHeight="1">
      <c r="A137" s="874"/>
      <c r="B137" s="836"/>
      <c r="C137" s="831" t="s">
        <v>3106</v>
      </c>
      <c r="D137" s="22" t="s">
        <v>13</v>
      </c>
      <c r="E137" s="20"/>
      <c r="F137" s="96">
        <v>98800</v>
      </c>
      <c r="G137" s="97">
        <v>173830</v>
      </c>
      <c r="H137" s="96">
        <v>95830</v>
      </c>
      <c r="I137" s="97">
        <v>170860</v>
      </c>
      <c r="J137" s="476" t="s">
        <v>3126</v>
      </c>
      <c r="K137" s="98">
        <v>880</v>
      </c>
      <c r="L137" s="99">
        <v>1630</v>
      </c>
      <c r="M137" s="100" t="s">
        <v>3025</v>
      </c>
      <c r="N137" s="98">
        <v>850</v>
      </c>
      <c r="O137" s="99">
        <v>1600</v>
      </c>
      <c r="P137" s="100" t="s">
        <v>3025</v>
      </c>
      <c r="Q137" s="23"/>
      <c r="R137" s="106"/>
      <c r="S137" s="107"/>
      <c r="T137" s="840"/>
      <c r="U137" s="475"/>
      <c r="V137" s="469"/>
      <c r="W137" s="849"/>
      <c r="X137" s="472"/>
      <c r="Y137" s="21"/>
      <c r="Z137" s="876"/>
      <c r="AA137" s="472"/>
      <c r="AB137" s="839"/>
      <c r="AC137" s="106"/>
      <c r="AD137" s="106"/>
      <c r="AE137" s="840"/>
      <c r="AF137" s="121"/>
      <c r="AG137" s="841"/>
      <c r="AH137" s="843" t="e">
        <v>#REF!</v>
      </c>
      <c r="AI137" s="846" t="e">
        <v>#REF!</v>
      </c>
      <c r="AJ137" s="848"/>
      <c r="AK137" s="465" t="s">
        <v>3042</v>
      </c>
      <c r="AL137" s="104">
        <v>2500</v>
      </c>
      <c r="AM137" s="105">
        <v>2800</v>
      </c>
      <c r="AN137" s="849"/>
      <c r="AO137" s="851"/>
      <c r="AP137" s="849"/>
      <c r="AQ137" s="854"/>
      <c r="AR137" s="21"/>
      <c r="AS137" s="12"/>
      <c r="AT137" s="841"/>
      <c r="AU137" s="456"/>
      <c r="AV137" s="841"/>
      <c r="AW137" s="851"/>
      <c r="AX137" s="849"/>
      <c r="AY137" s="854"/>
      <c r="AZ137" s="881"/>
      <c r="BA137" s="869">
        <v>0.02</v>
      </c>
      <c r="BB137" s="871">
        <v>0.03</v>
      </c>
      <c r="BC137" s="871">
        <v>0.05</v>
      </c>
      <c r="BD137" s="879">
        <v>0.06</v>
      </c>
      <c r="BE137" s="472"/>
      <c r="BF137" s="833">
        <v>0.99</v>
      </c>
      <c r="BG137" s="452"/>
      <c r="BI137" s="475"/>
      <c r="BJ137" s="459">
        <v>65</v>
      </c>
      <c r="BK137" s="459">
        <v>66</v>
      </c>
      <c r="BL137" s="866"/>
      <c r="BM137" s="13"/>
      <c r="BN137" s="13"/>
      <c r="BO137" s="13"/>
      <c r="BP137" s="13"/>
      <c r="BQ137" s="13"/>
      <c r="BR137" s="13"/>
      <c r="BS137" s="13"/>
      <c r="BT137" s="13"/>
      <c r="BU137" s="13"/>
      <c r="BV137" s="13"/>
      <c r="BW137" s="13"/>
      <c r="BX137" s="13"/>
      <c r="BY137" s="13"/>
    </row>
    <row r="138" spans="1:77" s="25" customFormat="1" ht="13.5" customHeight="1">
      <c r="A138" s="874"/>
      <c r="B138" s="836"/>
      <c r="C138" s="832"/>
      <c r="D138" s="24" t="s">
        <v>12</v>
      </c>
      <c r="E138" s="20"/>
      <c r="F138" s="109">
        <v>173830</v>
      </c>
      <c r="G138" s="110"/>
      <c r="H138" s="109">
        <v>170860</v>
      </c>
      <c r="I138" s="110"/>
      <c r="J138" s="476" t="s">
        <v>3126</v>
      </c>
      <c r="K138" s="101">
        <v>1630</v>
      </c>
      <c r="L138" s="111"/>
      <c r="M138" s="112" t="s">
        <v>3025</v>
      </c>
      <c r="N138" s="101">
        <v>1600</v>
      </c>
      <c r="O138" s="111"/>
      <c r="P138" s="112" t="s">
        <v>3025</v>
      </c>
      <c r="Q138" s="23"/>
      <c r="R138" s="106"/>
      <c r="S138" s="113"/>
      <c r="T138" s="840"/>
      <c r="U138" s="475"/>
      <c r="V138" s="469"/>
      <c r="W138" s="849"/>
      <c r="X138" s="472"/>
      <c r="Y138" s="21"/>
      <c r="Z138" s="876"/>
      <c r="AA138" s="472"/>
      <c r="AB138" s="839"/>
      <c r="AC138" s="106"/>
      <c r="AD138" s="106"/>
      <c r="AE138" s="840"/>
      <c r="AF138" s="121"/>
      <c r="AG138" s="841"/>
      <c r="AH138" s="844" t="e">
        <v>#REF!</v>
      </c>
      <c r="AI138" s="847" t="e">
        <v>#REF!</v>
      </c>
      <c r="AJ138" s="848"/>
      <c r="AK138" s="466" t="s">
        <v>3043</v>
      </c>
      <c r="AL138" s="115">
        <v>2300</v>
      </c>
      <c r="AM138" s="116">
        <v>2500</v>
      </c>
      <c r="AN138" s="849"/>
      <c r="AO138" s="852"/>
      <c r="AP138" s="849"/>
      <c r="AQ138" s="855"/>
      <c r="AR138" s="21"/>
      <c r="AS138" s="12"/>
      <c r="AT138" s="841"/>
      <c r="AU138" s="456"/>
      <c r="AV138" s="841"/>
      <c r="AW138" s="852"/>
      <c r="AX138" s="849"/>
      <c r="AY138" s="855"/>
      <c r="AZ138" s="881"/>
      <c r="BA138" s="870"/>
      <c r="BB138" s="872"/>
      <c r="BC138" s="872"/>
      <c r="BD138" s="880"/>
      <c r="BE138" s="472"/>
      <c r="BF138" s="833"/>
      <c r="BG138" s="452"/>
      <c r="BI138" s="475"/>
      <c r="BJ138" s="459">
        <v>65</v>
      </c>
      <c r="BK138" s="459">
        <v>66</v>
      </c>
      <c r="BL138" s="866"/>
      <c r="BM138" s="13"/>
      <c r="BN138" s="13"/>
      <c r="BO138" s="13"/>
      <c r="BP138" s="13"/>
      <c r="BQ138" s="13"/>
      <c r="BR138" s="13"/>
      <c r="BS138" s="13"/>
      <c r="BT138" s="13"/>
      <c r="BU138" s="13"/>
      <c r="BV138" s="13"/>
      <c r="BW138" s="13"/>
      <c r="BX138" s="13"/>
      <c r="BY138" s="13"/>
    </row>
    <row r="139" spans="1:77" s="25" customFormat="1" ht="13.5" customHeight="1">
      <c r="A139" s="874"/>
      <c r="B139" s="856" t="s">
        <v>14</v>
      </c>
      <c r="C139" s="837" t="s">
        <v>3105</v>
      </c>
      <c r="D139" s="19" t="s">
        <v>4</v>
      </c>
      <c r="E139" s="20"/>
      <c r="F139" s="86">
        <v>29990</v>
      </c>
      <c r="G139" s="87">
        <v>37490</v>
      </c>
      <c r="H139" s="86">
        <v>27180</v>
      </c>
      <c r="I139" s="87">
        <v>34680</v>
      </c>
      <c r="J139" s="476" t="s">
        <v>3126</v>
      </c>
      <c r="K139" s="88">
        <v>280</v>
      </c>
      <c r="L139" s="89">
        <v>350</v>
      </c>
      <c r="M139" s="90" t="s">
        <v>3025</v>
      </c>
      <c r="N139" s="88">
        <v>250</v>
      </c>
      <c r="O139" s="89">
        <v>320</v>
      </c>
      <c r="P139" s="90" t="s">
        <v>3025</v>
      </c>
      <c r="Q139" s="476" t="s">
        <v>3126</v>
      </c>
      <c r="R139" s="91">
        <v>7500</v>
      </c>
      <c r="S139" s="92">
        <v>70</v>
      </c>
      <c r="T139" s="839"/>
      <c r="U139" s="475"/>
      <c r="V139" s="469"/>
      <c r="W139" s="849"/>
      <c r="X139" s="472"/>
      <c r="Y139" s="21"/>
      <c r="Z139" s="876"/>
      <c r="AA139" s="472"/>
      <c r="AB139" s="839"/>
      <c r="AC139" s="106"/>
      <c r="AD139" s="106"/>
      <c r="AE139" s="840"/>
      <c r="AF139" s="121"/>
      <c r="AG139" s="841" t="s">
        <v>3126</v>
      </c>
      <c r="AH139" s="842">
        <v>2300</v>
      </c>
      <c r="AI139" s="845">
        <v>2500</v>
      </c>
      <c r="AJ139" s="848" t="s">
        <v>3126</v>
      </c>
      <c r="AK139" s="464" t="s">
        <v>3040</v>
      </c>
      <c r="AL139" s="94">
        <v>4800</v>
      </c>
      <c r="AM139" s="95">
        <v>5400</v>
      </c>
      <c r="AN139" s="849" t="s">
        <v>3126</v>
      </c>
      <c r="AO139" s="850">
        <v>2500</v>
      </c>
      <c r="AP139" s="849" t="s">
        <v>3126</v>
      </c>
      <c r="AQ139" s="853">
        <v>20</v>
      </c>
      <c r="AR139" s="848" t="s">
        <v>3126</v>
      </c>
      <c r="AS139" s="886">
        <v>4500</v>
      </c>
      <c r="AT139" s="841"/>
      <c r="AU139" s="456"/>
      <c r="AV139" s="841" t="s">
        <v>237</v>
      </c>
      <c r="AW139" s="850">
        <v>2890</v>
      </c>
      <c r="AX139" s="849" t="s">
        <v>3126</v>
      </c>
      <c r="AY139" s="853">
        <v>20</v>
      </c>
      <c r="AZ139" s="881" t="s">
        <v>237</v>
      </c>
      <c r="BA139" s="882" t="s">
        <v>3177</v>
      </c>
      <c r="BB139" s="884" t="s">
        <v>3177</v>
      </c>
      <c r="BC139" s="884" t="s">
        <v>3177</v>
      </c>
      <c r="BD139" s="867" t="s">
        <v>3177</v>
      </c>
      <c r="BE139" s="21"/>
      <c r="BF139" s="829" t="s">
        <v>3164</v>
      </c>
      <c r="BG139" s="452"/>
      <c r="BI139" s="475"/>
      <c r="BJ139" s="459">
        <v>67</v>
      </c>
      <c r="BK139" s="459">
        <v>68</v>
      </c>
      <c r="BL139" s="866">
        <v>17</v>
      </c>
      <c r="BM139" s="13"/>
      <c r="BN139" s="13"/>
      <c r="BO139" s="13"/>
      <c r="BP139" s="13"/>
      <c r="BQ139" s="13"/>
      <c r="BR139" s="13"/>
      <c r="BS139" s="13"/>
      <c r="BT139" s="13"/>
      <c r="BU139" s="13"/>
      <c r="BV139" s="13"/>
      <c r="BW139" s="13"/>
      <c r="BX139" s="13"/>
      <c r="BY139" s="13"/>
    </row>
    <row r="140" spans="1:77" s="25" customFormat="1" ht="13.5" customHeight="1">
      <c r="A140" s="874"/>
      <c r="B140" s="836"/>
      <c r="C140" s="838"/>
      <c r="D140" s="22" t="s">
        <v>3</v>
      </c>
      <c r="E140" s="20"/>
      <c r="F140" s="96">
        <v>37490</v>
      </c>
      <c r="G140" s="97">
        <v>98070</v>
      </c>
      <c r="H140" s="96">
        <v>34680</v>
      </c>
      <c r="I140" s="97">
        <v>95260</v>
      </c>
      <c r="J140" s="476" t="s">
        <v>3126</v>
      </c>
      <c r="K140" s="98">
        <v>350</v>
      </c>
      <c r="L140" s="99">
        <v>870</v>
      </c>
      <c r="M140" s="100" t="s">
        <v>3025</v>
      </c>
      <c r="N140" s="98">
        <v>320</v>
      </c>
      <c r="O140" s="99">
        <v>840</v>
      </c>
      <c r="P140" s="100" t="s">
        <v>3025</v>
      </c>
      <c r="Q140" s="476" t="s">
        <v>3126</v>
      </c>
      <c r="R140" s="101">
        <v>7500</v>
      </c>
      <c r="S140" s="102">
        <v>70</v>
      </c>
      <c r="T140" s="839"/>
      <c r="U140" s="475"/>
      <c r="V140" s="469"/>
      <c r="W140" s="849"/>
      <c r="X140" s="472"/>
      <c r="Y140" s="21"/>
      <c r="Z140" s="876"/>
      <c r="AA140" s="472"/>
      <c r="AB140" s="839"/>
      <c r="AC140" s="106"/>
      <c r="AD140" s="106"/>
      <c r="AE140" s="840"/>
      <c r="AF140" s="121"/>
      <c r="AG140" s="841"/>
      <c r="AH140" s="843" t="e">
        <v>#REF!</v>
      </c>
      <c r="AI140" s="846" t="e">
        <v>#REF!</v>
      </c>
      <c r="AJ140" s="848"/>
      <c r="AK140" s="465" t="s">
        <v>3041</v>
      </c>
      <c r="AL140" s="104">
        <v>2600</v>
      </c>
      <c r="AM140" s="105">
        <v>2900</v>
      </c>
      <c r="AN140" s="849"/>
      <c r="AO140" s="851"/>
      <c r="AP140" s="849"/>
      <c r="AQ140" s="854"/>
      <c r="AR140" s="848"/>
      <c r="AS140" s="887"/>
      <c r="AT140" s="841"/>
      <c r="AU140" s="456"/>
      <c r="AV140" s="841"/>
      <c r="AW140" s="851"/>
      <c r="AX140" s="849"/>
      <c r="AY140" s="854"/>
      <c r="AZ140" s="881"/>
      <c r="BA140" s="883"/>
      <c r="BB140" s="885"/>
      <c r="BC140" s="885"/>
      <c r="BD140" s="868"/>
      <c r="BE140" s="21"/>
      <c r="BF140" s="830"/>
      <c r="BG140" s="452"/>
      <c r="BH140" s="452"/>
      <c r="BI140" s="475"/>
      <c r="BJ140" s="459">
        <v>67</v>
      </c>
      <c r="BK140" s="459">
        <v>68</v>
      </c>
      <c r="BL140" s="866"/>
      <c r="BM140" s="13"/>
      <c r="BN140" s="13"/>
      <c r="BO140" s="13"/>
      <c r="BP140" s="13"/>
      <c r="BQ140" s="13"/>
      <c r="BR140" s="13"/>
      <c r="BS140" s="13"/>
      <c r="BT140" s="13"/>
      <c r="BU140" s="13"/>
      <c r="BV140" s="13"/>
      <c r="BW140" s="13"/>
      <c r="BX140" s="13"/>
      <c r="BY140" s="13"/>
    </row>
    <row r="141" spans="1:77" s="25" customFormat="1" ht="13.5" customHeight="1">
      <c r="A141" s="874"/>
      <c r="B141" s="836"/>
      <c r="C141" s="831" t="s">
        <v>3106</v>
      </c>
      <c r="D141" s="22" t="s">
        <v>13</v>
      </c>
      <c r="E141" s="20"/>
      <c r="F141" s="96">
        <v>98070</v>
      </c>
      <c r="G141" s="97">
        <v>173100</v>
      </c>
      <c r="H141" s="96">
        <v>95260</v>
      </c>
      <c r="I141" s="97">
        <v>170290</v>
      </c>
      <c r="J141" s="476" t="s">
        <v>3126</v>
      </c>
      <c r="K141" s="98">
        <v>870</v>
      </c>
      <c r="L141" s="99">
        <v>1620</v>
      </c>
      <c r="M141" s="100" t="s">
        <v>3025</v>
      </c>
      <c r="N141" s="98">
        <v>840</v>
      </c>
      <c r="O141" s="99">
        <v>1590</v>
      </c>
      <c r="P141" s="100" t="s">
        <v>3025</v>
      </c>
      <c r="Q141" s="23"/>
      <c r="R141" s="106"/>
      <c r="S141" s="107"/>
      <c r="T141" s="840"/>
      <c r="U141" s="475"/>
      <c r="V141" s="469"/>
      <c r="W141" s="849"/>
      <c r="X141" s="472"/>
      <c r="Y141" s="21"/>
      <c r="Z141" s="876"/>
      <c r="AA141" s="472"/>
      <c r="AB141" s="839"/>
      <c r="AC141" s="106"/>
      <c r="AD141" s="106"/>
      <c r="AE141" s="840"/>
      <c r="AF141" s="121"/>
      <c r="AG141" s="841"/>
      <c r="AH141" s="843" t="e">
        <v>#REF!</v>
      </c>
      <c r="AI141" s="846" t="e">
        <v>#REF!</v>
      </c>
      <c r="AJ141" s="848"/>
      <c r="AK141" s="465" t="s">
        <v>3042</v>
      </c>
      <c r="AL141" s="104">
        <v>2300</v>
      </c>
      <c r="AM141" s="105">
        <v>2500</v>
      </c>
      <c r="AN141" s="849"/>
      <c r="AO141" s="851"/>
      <c r="AP141" s="849"/>
      <c r="AQ141" s="854"/>
      <c r="AR141" s="21"/>
      <c r="AS141" s="12"/>
      <c r="AT141" s="841"/>
      <c r="AU141" s="456"/>
      <c r="AV141" s="841"/>
      <c r="AW141" s="851"/>
      <c r="AX141" s="849"/>
      <c r="AY141" s="854"/>
      <c r="AZ141" s="881"/>
      <c r="BA141" s="869">
        <v>0.02</v>
      </c>
      <c r="BB141" s="871">
        <v>0.03</v>
      </c>
      <c r="BC141" s="871">
        <v>0.05</v>
      </c>
      <c r="BD141" s="879">
        <v>0.06</v>
      </c>
      <c r="BE141" s="21"/>
      <c r="BF141" s="833">
        <v>0.99</v>
      </c>
      <c r="BG141" s="452"/>
      <c r="BH141" s="452"/>
      <c r="BI141" s="475"/>
      <c r="BJ141" s="459">
        <v>67</v>
      </c>
      <c r="BK141" s="459">
        <v>68</v>
      </c>
      <c r="BL141" s="866"/>
      <c r="BM141" s="13"/>
      <c r="BN141" s="13"/>
      <c r="BO141" s="13"/>
      <c r="BP141" s="13"/>
      <c r="BQ141" s="13"/>
      <c r="BR141" s="13"/>
      <c r="BS141" s="13"/>
      <c r="BT141" s="13"/>
      <c r="BU141" s="13"/>
      <c r="BV141" s="13"/>
      <c r="BW141" s="13"/>
      <c r="BX141" s="13"/>
      <c r="BY141" s="13"/>
    </row>
    <row r="142" spans="1:77" s="25" customFormat="1" ht="13.5" customHeight="1">
      <c r="A142" s="875"/>
      <c r="B142" s="836"/>
      <c r="C142" s="832"/>
      <c r="D142" s="24" t="s">
        <v>12</v>
      </c>
      <c r="E142" s="20"/>
      <c r="F142" s="109">
        <v>173100</v>
      </c>
      <c r="G142" s="110"/>
      <c r="H142" s="109">
        <v>170290</v>
      </c>
      <c r="I142" s="110"/>
      <c r="J142" s="476" t="s">
        <v>3126</v>
      </c>
      <c r="K142" s="101">
        <v>1620</v>
      </c>
      <c r="L142" s="111"/>
      <c r="M142" s="112" t="s">
        <v>3025</v>
      </c>
      <c r="N142" s="101">
        <v>1590</v>
      </c>
      <c r="O142" s="111"/>
      <c r="P142" s="112" t="s">
        <v>3025</v>
      </c>
      <c r="Q142" s="23"/>
      <c r="R142" s="106"/>
      <c r="S142" s="26"/>
      <c r="T142" s="840"/>
      <c r="U142" s="475"/>
      <c r="V142" s="470"/>
      <c r="W142" s="849"/>
      <c r="X142" s="473"/>
      <c r="Y142" s="21"/>
      <c r="Z142" s="876"/>
      <c r="AA142" s="473"/>
      <c r="AB142" s="839"/>
      <c r="AC142" s="106"/>
      <c r="AD142" s="106"/>
      <c r="AE142" s="840"/>
      <c r="AF142" s="121"/>
      <c r="AG142" s="841"/>
      <c r="AH142" s="844" t="e">
        <v>#REF!</v>
      </c>
      <c r="AI142" s="847" t="e">
        <v>#REF!</v>
      </c>
      <c r="AJ142" s="848"/>
      <c r="AK142" s="466" t="s">
        <v>3043</v>
      </c>
      <c r="AL142" s="115">
        <v>2000</v>
      </c>
      <c r="AM142" s="116">
        <v>2300</v>
      </c>
      <c r="AN142" s="849"/>
      <c r="AO142" s="852"/>
      <c r="AP142" s="849"/>
      <c r="AQ142" s="855"/>
      <c r="AR142" s="21"/>
      <c r="AS142" s="12"/>
      <c r="AT142" s="841"/>
      <c r="AU142" s="450"/>
      <c r="AV142" s="841"/>
      <c r="AW142" s="852"/>
      <c r="AX142" s="849"/>
      <c r="AY142" s="855"/>
      <c r="AZ142" s="881"/>
      <c r="BA142" s="870"/>
      <c r="BB142" s="872"/>
      <c r="BC142" s="872"/>
      <c r="BD142" s="880"/>
      <c r="BE142" s="21"/>
      <c r="BF142" s="834"/>
      <c r="BG142" s="452"/>
      <c r="BH142" s="452"/>
      <c r="BI142" s="475"/>
      <c r="BJ142" s="459">
        <v>67</v>
      </c>
      <c r="BK142" s="459">
        <v>68</v>
      </c>
      <c r="BL142" s="866"/>
      <c r="BM142" s="13"/>
      <c r="BN142" s="13"/>
      <c r="BO142" s="13"/>
      <c r="BP142" s="13"/>
      <c r="BQ142" s="13"/>
      <c r="BR142" s="13"/>
      <c r="BS142" s="13"/>
      <c r="BT142" s="13"/>
      <c r="BU142" s="13"/>
      <c r="BV142" s="13"/>
      <c r="BW142" s="13"/>
      <c r="BX142" s="13"/>
      <c r="BY142" s="13"/>
    </row>
    <row r="143" spans="1:77" s="14" customFormat="1" ht="13.5" customHeight="1">
      <c r="A143" s="873" t="s">
        <v>3238</v>
      </c>
      <c r="B143" s="856" t="s">
        <v>103</v>
      </c>
      <c r="C143" s="837" t="s">
        <v>3105</v>
      </c>
      <c r="D143" s="19" t="s">
        <v>4</v>
      </c>
      <c r="E143" s="20"/>
      <c r="F143" s="86">
        <v>119940</v>
      </c>
      <c r="G143" s="87">
        <v>127380</v>
      </c>
      <c r="H143" s="86">
        <v>94830</v>
      </c>
      <c r="I143" s="87">
        <v>102270</v>
      </c>
      <c r="J143" s="476" t="s">
        <v>3126</v>
      </c>
      <c r="K143" s="88">
        <v>1180</v>
      </c>
      <c r="L143" s="89">
        <v>1250</v>
      </c>
      <c r="M143" s="90" t="s">
        <v>3025</v>
      </c>
      <c r="N143" s="88">
        <v>930</v>
      </c>
      <c r="O143" s="89">
        <v>1000</v>
      </c>
      <c r="P143" s="90" t="s">
        <v>3025</v>
      </c>
      <c r="Q143" s="476" t="s">
        <v>3126</v>
      </c>
      <c r="R143" s="91">
        <v>7440</v>
      </c>
      <c r="S143" s="92">
        <v>70</v>
      </c>
      <c r="T143" s="839" t="s">
        <v>0</v>
      </c>
      <c r="U143" s="475"/>
      <c r="V143" s="468"/>
      <c r="W143" s="849" t="s">
        <v>3126</v>
      </c>
      <c r="X143" s="471"/>
      <c r="Y143" s="21"/>
      <c r="Z143" s="876" t="s">
        <v>3155</v>
      </c>
      <c r="AA143" s="471"/>
      <c r="AB143" s="849" t="s">
        <v>3126</v>
      </c>
      <c r="AC143" s="861">
        <v>30600</v>
      </c>
      <c r="AD143" s="93"/>
      <c r="AE143" s="849" t="s">
        <v>3126</v>
      </c>
      <c r="AF143" s="853">
        <v>230</v>
      </c>
      <c r="AG143" s="848" t="s">
        <v>3126</v>
      </c>
      <c r="AH143" s="842">
        <v>7300</v>
      </c>
      <c r="AI143" s="845">
        <v>8000</v>
      </c>
      <c r="AJ143" s="848" t="s">
        <v>3126</v>
      </c>
      <c r="AK143" s="464" t="s">
        <v>3040</v>
      </c>
      <c r="AL143" s="94">
        <v>15800</v>
      </c>
      <c r="AM143" s="95">
        <v>17600</v>
      </c>
      <c r="AN143" s="849" t="s">
        <v>3126</v>
      </c>
      <c r="AO143" s="850">
        <v>22330</v>
      </c>
      <c r="AP143" s="849" t="s">
        <v>3126</v>
      </c>
      <c r="AQ143" s="853">
        <v>220</v>
      </c>
      <c r="AR143" s="848" t="s">
        <v>3126</v>
      </c>
      <c r="AS143" s="886">
        <v>4500</v>
      </c>
      <c r="AT143" s="841" t="s">
        <v>237</v>
      </c>
      <c r="AU143" s="453"/>
      <c r="AV143" s="841" t="s">
        <v>237</v>
      </c>
      <c r="AW143" s="850">
        <v>25840</v>
      </c>
      <c r="AX143" s="849" t="s">
        <v>3126</v>
      </c>
      <c r="AY143" s="853">
        <v>250</v>
      </c>
      <c r="AZ143" s="881" t="s">
        <v>237</v>
      </c>
      <c r="BA143" s="882" t="s">
        <v>3177</v>
      </c>
      <c r="BB143" s="884" t="s">
        <v>3177</v>
      </c>
      <c r="BC143" s="884" t="s">
        <v>3177</v>
      </c>
      <c r="BD143" s="867" t="s">
        <v>3177</v>
      </c>
      <c r="BE143" s="472"/>
      <c r="BF143" s="829" t="s">
        <v>3164</v>
      </c>
      <c r="BG143" s="452"/>
      <c r="BH143" s="452"/>
      <c r="BI143" s="10"/>
      <c r="BJ143" s="459">
        <v>69</v>
      </c>
      <c r="BK143" s="459">
        <v>70</v>
      </c>
      <c r="BL143" s="866">
        <v>1</v>
      </c>
      <c r="BM143" s="13"/>
      <c r="BN143" s="13"/>
      <c r="BO143" s="13"/>
      <c r="BP143" s="13"/>
      <c r="BQ143" s="13"/>
      <c r="BR143" s="13"/>
      <c r="BS143" s="13"/>
      <c r="BT143" s="13"/>
      <c r="BU143" s="13"/>
      <c r="BV143" s="13"/>
      <c r="BW143" s="13"/>
      <c r="BX143" s="13"/>
      <c r="BY143" s="13"/>
    </row>
    <row r="144" spans="1:77" s="14" customFormat="1" ht="13.5" customHeight="1">
      <c r="A144" s="874"/>
      <c r="B144" s="836"/>
      <c r="C144" s="838"/>
      <c r="D144" s="22" t="s">
        <v>3</v>
      </c>
      <c r="E144" s="20"/>
      <c r="F144" s="96">
        <v>127380</v>
      </c>
      <c r="G144" s="97">
        <v>187560</v>
      </c>
      <c r="H144" s="96">
        <v>102270</v>
      </c>
      <c r="I144" s="97">
        <v>162450</v>
      </c>
      <c r="J144" s="476" t="s">
        <v>3126</v>
      </c>
      <c r="K144" s="98">
        <v>1250</v>
      </c>
      <c r="L144" s="99">
        <v>1760</v>
      </c>
      <c r="M144" s="100" t="s">
        <v>3025</v>
      </c>
      <c r="N144" s="98">
        <v>1000</v>
      </c>
      <c r="O144" s="99">
        <v>1510</v>
      </c>
      <c r="P144" s="100" t="s">
        <v>3025</v>
      </c>
      <c r="Q144" s="476" t="s">
        <v>3126</v>
      </c>
      <c r="R144" s="101">
        <v>7440</v>
      </c>
      <c r="S144" s="102">
        <v>70</v>
      </c>
      <c r="T144" s="839"/>
      <c r="U144" s="475"/>
      <c r="V144" s="469"/>
      <c r="W144" s="849"/>
      <c r="X144" s="472"/>
      <c r="Y144" s="21"/>
      <c r="Z144" s="876"/>
      <c r="AA144" s="472"/>
      <c r="AB144" s="849"/>
      <c r="AC144" s="877"/>
      <c r="AD144" s="103">
        <v>28870</v>
      </c>
      <c r="AE144" s="849"/>
      <c r="AF144" s="854"/>
      <c r="AG144" s="848"/>
      <c r="AH144" s="843" t="e">
        <v>#REF!</v>
      </c>
      <c r="AI144" s="846" t="e">
        <v>#REF!</v>
      </c>
      <c r="AJ144" s="848"/>
      <c r="AK144" s="465" t="s">
        <v>3041</v>
      </c>
      <c r="AL144" s="104">
        <v>8700</v>
      </c>
      <c r="AM144" s="105">
        <v>9700</v>
      </c>
      <c r="AN144" s="849"/>
      <c r="AO144" s="851"/>
      <c r="AP144" s="849"/>
      <c r="AQ144" s="854"/>
      <c r="AR144" s="848"/>
      <c r="AS144" s="887"/>
      <c r="AT144" s="841"/>
      <c r="AU144" s="454"/>
      <c r="AV144" s="841"/>
      <c r="AW144" s="851"/>
      <c r="AX144" s="849"/>
      <c r="AY144" s="854"/>
      <c r="AZ144" s="881"/>
      <c r="BA144" s="883"/>
      <c r="BB144" s="885"/>
      <c r="BC144" s="885"/>
      <c r="BD144" s="868"/>
      <c r="BE144" s="472"/>
      <c r="BF144" s="830"/>
      <c r="BG144" s="452"/>
      <c r="BH144" s="452"/>
      <c r="BI144" s="10"/>
      <c r="BJ144" s="459">
        <v>69</v>
      </c>
      <c r="BK144" s="459">
        <v>70</v>
      </c>
      <c r="BL144" s="866"/>
      <c r="BM144" s="13"/>
      <c r="BN144" s="13"/>
      <c r="BO144" s="13"/>
      <c r="BP144" s="13"/>
      <c r="BQ144" s="13"/>
      <c r="BR144" s="13"/>
      <c r="BS144" s="13"/>
      <c r="BT144" s="13"/>
      <c r="BU144" s="13"/>
      <c r="BV144" s="13"/>
      <c r="BW144" s="13"/>
      <c r="BX144" s="13"/>
      <c r="BY144" s="13"/>
    </row>
    <row r="145" spans="1:77" s="14" customFormat="1" ht="13.5" customHeight="1">
      <c r="A145" s="874"/>
      <c r="B145" s="836"/>
      <c r="C145" s="831" t="s">
        <v>3106</v>
      </c>
      <c r="D145" s="22" t="s">
        <v>13</v>
      </c>
      <c r="E145" s="20"/>
      <c r="F145" s="96">
        <v>187560</v>
      </c>
      <c r="G145" s="97">
        <v>262010</v>
      </c>
      <c r="H145" s="96">
        <v>162450</v>
      </c>
      <c r="I145" s="97">
        <v>236900</v>
      </c>
      <c r="J145" s="476" t="s">
        <v>3126</v>
      </c>
      <c r="K145" s="98">
        <v>1760</v>
      </c>
      <c r="L145" s="99">
        <v>2510</v>
      </c>
      <c r="M145" s="100" t="s">
        <v>3025</v>
      </c>
      <c r="N145" s="98">
        <v>1510</v>
      </c>
      <c r="O145" s="99">
        <v>2260</v>
      </c>
      <c r="P145" s="100" t="s">
        <v>3025</v>
      </c>
      <c r="Q145" s="23"/>
      <c r="R145" s="106"/>
      <c r="S145" s="107"/>
      <c r="T145" s="840"/>
      <c r="U145" s="475"/>
      <c r="V145" s="469"/>
      <c r="W145" s="849"/>
      <c r="X145" s="472"/>
      <c r="Y145" s="21"/>
      <c r="Z145" s="876"/>
      <c r="AA145" s="472"/>
      <c r="AB145" s="849" t="s">
        <v>3126</v>
      </c>
      <c r="AC145" s="863">
        <v>28870</v>
      </c>
      <c r="AD145" s="108"/>
      <c r="AE145" s="849"/>
      <c r="AF145" s="854"/>
      <c r="AG145" s="848"/>
      <c r="AH145" s="843" t="e">
        <v>#REF!</v>
      </c>
      <c r="AI145" s="846" t="e">
        <v>#REF!</v>
      </c>
      <c r="AJ145" s="848"/>
      <c r="AK145" s="465" t="s">
        <v>3042</v>
      </c>
      <c r="AL145" s="104">
        <v>7600</v>
      </c>
      <c r="AM145" s="105">
        <v>8400</v>
      </c>
      <c r="AN145" s="849"/>
      <c r="AO145" s="851"/>
      <c r="AP145" s="849"/>
      <c r="AQ145" s="854"/>
      <c r="AR145" s="21"/>
      <c r="AS145" s="12"/>
      <c r="AT145" s="841"/>
      <c r="AU145" s="454"/>
      <c r="AV145" s="841"/>
      <c r="AW145" s="851"/>
      <c r="AX145" s="849"/>
      <c r="AY145" s="854"/>
      <c r="AZ145" s="881"/>
      <c r="BA145" s="869">
        <v>0.01</v>
      </c>
      <c r="BB145" s="871">
        <v>0.03</v>
      </c>
      <c r="BC145" s="871">
        <v>0.04</v>
      </c>
      <c r="BD145" s="879">
        <v>0.05</v>
      </c>
      <c r="BE145" s="472"/>
      <c r="BF145" s="833">
        <v>0.79</v>
      </c>
      <c r="BG145" s="452"/>
      <c r="BH145" s="452"/>
      <c r="BI145" s="10"/>
      <c r="BJ145" s="459">
        <v>69</v>
      </c>
      <c r="BK145" s="459">
        <v>70</v>
      </c>
      <c r="BL145" s="866"/>
      <c r="BM145" s="13"/>
      <c r="BN145" s="13"/>
      <c r="BO145" s="13"/>
      <c r="BP145" s="13"/>
      <c r="BQ145" s="13"/>
      <c r="BR145" s="13"/>
      <c r="BS145" s="13"/>
      <c r="BT145" s="13"/>
      <c r="BU145" s="13"/>
      <c r="BV145" s="13"/>
      <c r="BW145" s="13"/>
      <c r="BX145" s="13"/>
      <c r="BY145" s="13"/>
    </row>
    <row r="146" spans="1:77" s="14" customFormat="1" ht="13.5" customHeight="1">
      <c r="A146" s="874"/>
      <c r="B146" s="836"/>
      <c r="C146" s="832"/>
      <c r="D146" s="24" t="s">
        <v>12</v>
      </c>
      <c r="E146" s="20"/>
      <c r="F146" s="109">
        <v>262010</v>
      </c>
      <c r="G146" s="110"/>
      <c r="H146" s="109">
        <v>236900</v>
      </c>
      <c r="I146" s="110"/>
      <c r="J146" s="476" t="s">
        <v>3126</v>
      </c>
      <c r="K146" s="101">
        <v>2510</v>
      </c>
      <c r="L146" s="111"/>
      <c r="M146" s="112" t="s">
        <v>3025</v>
      </c>
      <c r="N146" s="101">
        <v>2260</v>
      </c>
      <c r="O146" s="111"/>
      <c r="P146" s="112" t="s">
        <v>3025</v>
      </c>
      <c r="Q146" s="23"/>
      <c r="R146" s="106"/>
      <c r="S146" s="113"/>
      <c r="T146" s="840"/>
      <c r="U146" s="475"/>
      <c r="V146" s="469"/>
      <c r="W146" s="849"/>
      <c r="X146" s="472"/>
      <c r="Y146" s="21"/>
      <c r="Z146" s="876"/>
      <c r="AA146" s="472"/>
      <c r="AB146" s="849"/>
      <c r="AC146" s="864"/>
      <c r="AD146" s="114"/>
      <c r="AE146" s="849"/>
      <c r="AF146" s="855"/>
      <c r="AG146" s="848"/>
      <c r="AH146" s="844" t="e">
        <v>#REF!</v>
      </c>
      <c r="AI146" s="847" t="e">
        <v>#REF!</v>
      </c>
      <c r="AJ146" s="848"/>
      <c r="AK146" s="466" t="s">
        <v>3043</v>
      </c>
      <c r="AL146" s="115">
        <v>6800</v>
      </c>
      <c r="AM146" s="116">
        <v>7500</v>
      </c>
      <c r="AN146" s="849"/>
      <c r="AO146" s="852"/>
      <c r="AP146" s="849"/>
      <c r="AQ146" s="855"/>
      <c r="AR146" s="21"/>
      <c r="AS146" s="12"/>
      <c r="AT146" s="841"/>
      <c r="AU146" s="454"/>
      <c r="AV146" s="841"/>
      <c r="AW146" s="852"/>
      <c r="AX146" s="849"/>
      <c r="AY146" s="855"/>
      <c r="AZ146" s="881"/>
      <c r="BA146" s="870"/>
      <c r="BB146" s="872"/>
      <c r="BC146" s="872"/>
      <c r="BD146" s="880"/>
      <c r="BE146" s="472"/>
      <c r="BF146" s="833"/>
      <c r="BG146" s="452"/>
      <c r="BH146" s="452"/>
      <c r="BI146" s="10"/>
      <c r="BJ146" s="459">
        <v>69</v>
      </c>
      <c r="BK146" s="459">
        <v>70</v>
      </c>
      <c r="BL146" s="866"/>
      <c r="BM146" s="13"/>
      <c r="BN146" s="13"/>
      <c r="BO146" s="13"/>
      <c r="BP146" s="13"/>
      <c r="BQ146" s="13"/>
      <c r="BR146" s="13"/>
      <c r="BS146" s="13"/>
      <c r="BT146" s="13"/>
      <c r="BU146" s="13"/>
      <c r="BV146" s="13"/>
      <c r="BW146" s="13"/>
      <c r="BX146" s="13"/>
      <c r="BY146" s="13"/>
    </row>
    <row r="147" spans="1:77" s="14" customFormat="1" ht="13.5" customHeight="1">
      <c r="A147" s="874"/>
      <c r="B147" s="835" t="s">
        <v>29</v>
      </c>
      <c r="C147" s="837" t="s">
        <v>3105</v>
      </c>
      <c r="D147" s="19" t="s">
        <v>4</v>
      </c>
      <c r="E147" s="20"/>
      <c r="F147" s="86">
        <v>86490</v>
      </c>
      <c r="G147" s="87">
        <v>93930</v>
      </c>
      <c r="H147" s="86">
        <v>69760</v>
      </c>
      <c r="I147" s="87">
        <v>77200</v>
      </c>
      <c r="J147" s="476" t="s">
        <v>3126</v>
      </c>
      <c r="K147" s="88">
        <v>840</v>
      </c>
      <c r="L147" s="89">
        <v>910</v>
      </c>
      <c r="M147" s="90" t="s">
        <v>3025</v>
      </c>
      <c r="N147" s="88">
        <v>670</v>
      </c>
      <c r="O147" s="89">
        <v>740</v>
      </c>
      <c r="P147" s="90" t="s">
        <v>3025</v>
      </c>
      <c r="Q147" s="476" t="s">
        <v>3126</v>
      </c>
      <c r="R147" s="91">
        <v>7440</v>
      </c>
      <c r="S147" s="92">
        <v>70</v>
      </c>
      <c r="T147" s="839"/>
      <c r="U147" s="475"/>
      <c r="V147" s="469"/>
      <c r="W147" s="849"/>
      <c r="X147" s="472"/>
      <c r="Y147" s="21"/>
      <c r="Z147" s="876"/>
      <c r="AA147" s="472"/>
      <c r="AB147" s="849" t="s">
        <v>3126</v>
      </c>
      <c r="AC147" s="861">
        <v>22700</v>
      </c>
      <c r="AD147" s="93"/>
      <c r="AE147" s="849" t="s">
        <v>3126</v>
      </c>
      <c r="AF147" s="853">
        <v>150</v>
      </c>
      <c r="AG147" s="848" t="s">
        <v>3126</v>
      </c>
      <c r="AH147" s="842">
        <v>5100</v>
      </c>
      <c r="AI147" s="845">
        <v>5600</v>
      </c>
      <c r="AJ147" s="848" t="s">
        <v>3126</v>
      </c>
      <c r="AK147" s="464" t="s">
        <v>3040</v>
      </c>
      <c r="AL147" s="94">
        <v>10900</v>
      </c>
      <c r="AM147" s="95">
        <v>12200</v>
      </c>
      <c r="AN147" s="849" t="s">
        <v>3126</v>
      </c>
      <c r="AO147" s="850">
        <v>14880</v>
      </c>
      <c r="AP147" s="849" t="s">
        <v>3126</v>
      </c>
      <c r="AQ147" s="853">
        <v>140</v>
      </c>
      <c r="AR147" s="848" t="s">
        <v>3126</v>
      </c>
      <c r="AS147" s="886">
        <v>4500</v>
      </c>
      <c r="AT147" s="841"/>
      <c r="AU147" s="454"/>
      <c r="AV147" s="841" t="s">
        <v>237</v>
      </c>
      <c r="AW147" s="850">
        <v>17220</v>
      </c>
      <c r="AX147" s="849" t="s">
        <v>3126</v>
      </c>
      <c r="AY147" s="853">
        <v>170</v>
      </c>
      <c r="AZ147" s="881" t="s">
        <v>237</v>
      </c>
      <c r="BA147" s="882" t="s">
        <v>3177</v>
      </c>
      <c r="BB147" s="884" t="s">
        <v>3177</v>
      </c>
      <c r="BC147" s="884" t="s">
        <v>3177</v>
      </c>
      <c r="BD147" s="867" t="s">
        <v>3177</v>
      </c>
      <c r="BE147" s="472"/>
      <c r="BF147" s="829" t="s">
        <v>3164</v>
      </c>
      <c r="BG147" s="452"/>
      <c r="BH147" s="452"/>
      <c r="BI147" s="10"/>
      <c r="BJ147" s="459">
        <v>71</v>
      </c>
      <c r="BK147" s="459">
        <v>72</v>
      </c>
      <c r="BL147" s="866">
        <v>2</v>
      </c>
      <c r="BM147" s="13"/>
      <c r="BN147" s="13"/>
      <c r="BO147" s="13"/>
      <c r="BP147" s="13"/>
      <c r="BQ147" s="13"/>
      <c r="BR147" s="13"/>
      <c r="BS147" s="13"/>
      <c r="BT147" s="13"/>
      <c r="BU147" s="13"/>
      <c r="BV147" s="13"/>
      <c r="BW147" s="13"/>
      <c r="BX147" s="13"/>
      <c r="BY147" s="13"/>
    </row>
    <row r="148" spans="1:77" s="14" customFormat="1" ht="13.5" customHeight="1">
      <c r="A148" s="874"/>
      <c r="B148" s="836"/>
      <c r="C148" s="838"/>
      <c r="D148" s="22" t="s">
        <v>3</v>
      </c>
      <c r="E148" s="20"/>
      <c r="F148" s="96">
        <v>93930</v>
      </c>
      <c r="G148" s="97">
        <v>154110</v>
      </c>
      <c r="H148" s="96">
        <v>77200</v>
      </c>
      <c r="I148" s="97">
        <v>137380</v>
      </c>
      <c r="J148" s="476" t="s">
        <v>3126</v>
      </c>
      <c r="K148" s="98">
        <v>910</v>
      </c>
      <c r="L148" s="99">
        <v>1420</v>
      </c>
      <c r="M148" s="100" t="s">
        <v>3025</v>
      </c>
      <c r="N148" s="98">
        <v>740</v>
      </c>
      <c r="O148" s="99">
        <v>1260</v>
      </c>
      <c r="P148" s="100" t="s">
        <v>3025</v>
      </c>
      <c r="Q148" s="476" t="s">
        <v>3126</v>
      </c>
      <c r="R148" s="101">
        <v>7440</v>
      </c>
      <c r="S148" s="102">
        <v>70</v>
      </c>
      <c r="T148" s="839"/>
      <c r="U148" s="475"/>
      <c r="V148" s="469"/>
      <c r="W148" s="849"/>
      <c r="X148" s="472"/>
      <c r="Y148" s="21"/>
      <c r="Z148" s="876"/>
      <c r="AA148" s="472"/>
      <c r="AB148" s="849"/>
      <c r="AC148" s="877"/>
      <c r="AD148" s="103">
        <v>20970</v>
      </c>
      <c r="AE148" s="849"/>
      <c r="AF148" s="854"/>
      <c r="AG148" s="848"/>
      <c r="AH148" s="843" t="e">
        <v>#REF!</v>
      </c>
      <c r="AI148" s="846" t="e">
        <v>#REF!</v>
      </c>
      <c r="AJ148" s="848"/>
      <c r="AK148" s="465" t="s">
        <v>3041</v>
      </c>
      <c r="AL148" s="104">
        <v>6000</v>
      </c>
      <c r="AM148" s="105">
        <v>6700</v>
      </c>
      <c r="AN148" s="849"/>
      <c r="AO148" s="851"/>
      <c r="AP148" s="849"/>
      <c r="AQ148" s="854"/>
      <c r="AR148" s="848"/>
      <c r="AS148" s="887"/>
      <c r="AT148" s="841"/>
      <c r="AU148" s="454"/>
      <c r="AV148" s="841"/>
      <c r="AW148" s="851"/>
      <c r="AX148" s="849"/>
      <c r="AY148" s="854"/>
      <c r="AZ148" s="881"/>
      <c r="BA148" s="883"/>
      <c r="BB148" s="885"/>
      <c r="BC148" s="885"/>
      <c r="BD148" s="868"/>
      <c r="BE148" s="472"/>
      <c r="BF148" s="830"/>
      <c r="BG148" s="452"/>
      <c r="BH148" s="452"/>
      <c r="BI148" s="10"/>
      <c r="BJ148" s="459">
        <v>71</v>
      </c>
      <c r="BK148" s="459">
        <v>72</v>
      </c>
      <c r="BL148" s="866"/>
      <c r="BM148" s="13"/>
      <c r="BN148" s="13"/>
      <c r="BO148" s="13"/>
      <c r="BP148" s="13"/>
      <c r="BQ148" s="13"/>
      <c r="BR148" s="13"/>
      <c r="BS148" s="13"/>
      <c r="BT148" s="13"/>
      <c r="BU148" s="13"/>
      <c r="BV148" s="13"/>
      <c r="BW148" s="13"/>
      <c r="BX148" s="13"/>
      <c r="BY148" s="13"/>
    </row>
    <row r="149" spans="1:77" s="14" customFormat="1" ht="13.5" customHeight="1">
      <c r="A149" s="874"/>
      <c r="B149" s="836"/>
      <c r="C149" s="831" t="s">
        <v>3106</v>
      </c>
      <c r="D149" s="22" t="s">
        <v>13</v>
      </c>
      <c r="E149" s="20"/>
      <c r="F149" s="96">
        <v>154110</v>
      </c>
      <c r="G149" s="97">
        <v>228560</v>
      </c>
      <c r="H149" s="96">
        <v>137380</v>
      </c>
      <c r="I149" s="97">
        <v>211830</v>
      </c>
      <c r="J149" s="476" t="s">
        <v>3126</v>
      </c>
      <c r="K149" s="98">
        <v>1420</v>
      </c>
      <c r="L149" s="99">
        <v>2170</v>
      </c>
      <c r="M149" s="100" t="s">
        <v>3025</v>
      </c>
      <c r="N149" s="98">
        <v>1260</v>
      </c>
      <c r="O149" s="99">
        <v>2010</v>
      </c>
      <c r="P149" s="100" t="s">
        <v>3025</v>
      </c>
      <c r="Q149" s="23"/>
      <c r="R149" s="106"/>
      <c r="S149" s="107"/>
      <c r="T149" s="840"/>
      <c r="U149" s="475"/>
      <c r="V149" s="117"/>
      <c r="W149" s="849"/>
      <c r="X149" s="472"/>
      <c r="Y149" s="21"/>
      <c r="Z149" s="876"/>
      <c r="AA149" s="472"/>
      <c r="AB149" s="849" t="s">
        <v>3126</v>
      </c>
      <c r="AC149" s="863">
        <v>20970</v>
      </c>
      <c r="AD149" s="108"/>
      <c r="AE149" s="849"/>
      <c r="AF149" s="854">
        <v>0</v>
      </c>
      <c r="AG149" s="848"/>
      <c r="AH149" s="843" t="e">
        <v>#REF!</v>
      </c>
      <c r="AI149" s="846" t="e">
        <v>#REF!</v>
      </c>
      <c r="AJ149" s="848"/>
      <c r="AK149" s="465" t="s">
        <v>3042</v>
      </c>
      <c r="AL149" s="104">
        <v>5200</v>
      </c>
      <c r="AM149" s="105">
        <v>5800</v>
      </c>
      <c r="AN149" s="849"/>
      <c r="AO149" s="851"/>
      <c r="AP149" s="849"/>
      <c r="AQ149" s="854"/>
      <c r="AR149" s="21"/>
      <c r="AS149" s="12"/>
      <c r="AT149" s="841"/>
      <c r="AU149" s="454"/>
      <c r="AV149" s="841"/>
      <c r="AW149" s="851"/>
      <c r="AX149" s="849"/>
      <c r="AY149" s="854"/>
      <c r="AZ149" s="881"/>
      <c r="BA149" s="869">
        <v>0.01</v>
      </c>
      <c r="BB149" s="871">
        <v>0.03</v>
      </c>
      <c r="BC149" s="871">
        <v>0.04</v>
      </c>
      <c r="BD149" s="879">
        <v>0.05</v>
      </c>
      <c r="BE149" s="472"/>
      <c r="BF149" s="833">
        <v>0.88</v>
      </c>
      <c r="BG149" s="452"/>
      <c r="BH149" s="452"/>
      <c r="BI149" s="10"/>
      <c r="BJ149" s="459">
        <v>71</v>
      </c>
      <c r="BK149" s="459">
        <v>72</v>
      </c>
      <c r="BL149" s="866"/>
      <c r="BM149" s="13"/>
      <c r="BN149" s="13"/>
      <c r="BO149" s="13"/>
      <c r="BP149" s="13"/>
      <c r="BQ149" s="13"/>
      <c r="BR149" s="13"/>
      <c r="BS149" s="13"/>
      <c r="BT149" s="13"/>
      <c r="BU149" s="13"/>
      <c r="BV149" s="13"/>
      <c r="BW149" s="13"/>
      <c r="BX149" s="13"/>
      <c r="BY149" s="13"/>
    </row>
    <row r="150" spans="1:77" s="14" customFormat="1" ht="13.5" customHeight="1">
      <c r="A150" s="874"/>
      <c r="B150" s="836"/>
      <c r="C150" s="832"/>
      <c r="D150" s="24" t="s">
        <v>12</v>
      </c>
      <c r="E150" s="20"/>
      <c r="F150" s="109">
        <v>228560</v>
      </c>
      <c r="G150" s="110"/>
      <c r="H150" s="109">
        <v>211830</v>
      </c>
      <c r="I150" s="110"/>
      <c r="J150" s="476" t="s">
        <v>3126</v>
      </c>
      <c r="K150" s="101">
        <v>2170</v>
      </c>
      <c r="L150" s="111"/>
      <c r="M150" s="112" t="s">
        <v>3025</v>
      </c>
      <c r="N150" s="101">
        <v>2010</v>
      </c>
      <c r="O150" s="111"/>
      <c r="P150" s="112" t="s">
        <v>3025</v>
      </c>
      <c r="Q150" s="23"/>
      <c r="R150" s="106"/>
      <c r="S150" s="113"/>
      <c r="T150" s="840"/>
      <c r="U150" s="475"/>
      <c r="V150" s="117"/>
      <c r="W150" s="849"/>
      <c r="X150" s="472"/>
      <c r="Y150" s="21"/>
      <c r="Z150" s="876"/>
      <c r="AA150" s="472"/>
      <c r="AB150" s="849"/>
      <c r="AC150" s="864"/>
      <c r="AD150" s="114"/>
      <c r="AE150" s="849"/>
      <c r="AF150" s="855"/>
      <c r="AG150" s="848"/>
      <c r="AH150" s="844" t="e">
        <v>#REF!</v>
      </c>
      <c r="AI150" s="847" t="e">
        <v>#REF!</v>
      </c>
      <c r="AJ150" s="848"/>
      <c r="AK150" s="466" t="s">
        <v>3043</v>
      </c>
      <c r="AL150" s="115">
        <v>4700</v>
      </c>
      <c r="AM150" s="116">
        <v>5200</v>
      </c>
      <c r="AN150" s="849"/>
      <c r="AO150" s="852"/>
      <c r="AP150" s="849"/>
      <c r="AQ150" s="855"/>
      <c r="AR150" s="21"/>
      <c r="AS150" s="12"/>
      <c r="AT150" s="841"/>
      <c r="AU150" s="454"/>
      <c r="AV150" s="841"/>
      <c r="AW150" s="852"/>
      <c r="AX150" s="849"/>
      <c r="AY150" s="855"/>
      <c r="AZ150" s="881"/>
      <c r="BA150" s="870"/>
      <c r="BB150" s="872"/>
      <c r="BC150" s="872"/>
      <c r="BD150" s="880"/>
      <c r="BE150" s="472"/>
      <c r="BF150" s="833"/>
      <c r="BG150" s="452"/>
      <c r="BH150" s="452"/>
      <c r="BI150" s="10"/>
      <c r="BJ150" s="459">
        <v>71</v>
      </c>
      <c r="BK150" s="459">
        <v>72</v>
      </c>
      <c r="BL150" s="866"/>
      <c r="BM150" s="13"/>
      <c r="BN150" s="13"/>
      <c r="BO150" s="13"/>
      <c r="BP150" s="13"/>
      <c r="BQ150" s="13"/>
      <c r="BR150" s="13"/>
      <c r="BS150" s="13"/>
      <c r="BT150" s="13"/>
      <c r="BU150" s="13"/>
      <c r="BV150" s="13"/>
      <c r="BW150" s="13"/>
      <c r="BX150" s="13"/>
      <c r="BY150" s="13"/>
    </row>
    <row r="151" spans="1:77" s="25" customFormat="1" ht="13.5" customHeight="1">
      <c r="A151" s="874"/>
      <c r="B151" s="856" t="s">
        <v>28</v>
      </c>
      <c r="C151" s="837" t="s">
        <v>3105</v>
      </c>
      <c r="D151" s="19" t="s">
        <v>4</v>
      </c>
      <c r="E151" s="20"/>
      <c r="F151" s="86">
        <v>70010</v>
      </c>
      <c r="G151" s="87">
        <v>77450</v>
      </c>
      <c r="H151" s="86">
        <v>57460</v>
      </c>
      <c r="I151" s="87">
        <v>64900</v>
      </c>
      <c r="J151" s="476" t="s">
        <v>3126</v>
      </c>
      <c r="K151" s="88">
        <v>680</v>
      </c>
      <c r="L151" s="89">
        <v>750</v>
      </c>
      <c r="M151" s="90" t="s">
        <v>3025</v>
      </c>
      <c r="N151" s="88">
        <v>550</v>
      </c>
      <c r="O151" s="89">
        <v>620</v>
      </c>
      <c r="P151" s="90" t="s">
        <v>3025</v>
      </c>
      <c r="Q151" s="476" t="s">
        <v>3126</v>
      </c>
      <c r="R151" s="91">
        <v>7440</v>
      </c>
      <c r="S151" s="92">
        <v>70</v>
      </c>
      <c r="T151" s="839"/>
      <c r="U151" s="475"/>
      <c r="V151" s="117"/>
      <c r="W151" s="849"/>
      <c r="X151" s="472"/>
      <c r="Y151" s="21"/>
      <c r="Z151" s="876"/>
      <c r="AA151" s="472"/>
      <c r="AB151" s="849" t="s">
        <v>3126</v>
      </c>
      <c r="AC151" s="861">
        <v>18750</v>
      </c>
      <c r="AD151" s="93"/>
      <c r="AE151" s="849" t="s">
        <v>3126</v>
      </c>
      <c r="AF151" s="853">
        <v>110</v>
      </c>
      <c r="AG151" s="848" t="s">
        <v>3126</v>
      </c>
      <c r="AH151" s="842">
        <v>4400</v>
      </c>
      <c r="AI151" s="845">
        <v>4900</v>
      </c>
      <c r="AJ151" s="848" t="s">
        <v>3126</v>
      </c>
      <c r="AK151" s="464" t="s">
        <v>3040</v>
      </c>
      <c r="AL151" s="94">
        <v>9800</v>
      </c>
      <c r="AM151" s="95">
        <v>10900</v>
      </c>
      <c r="AN151" s="849" t="s">
        <v>3126</v>
      </c>
      <c r="AO151" s="850">
        <v>11160</v>
      </c>
      <c r="AP151" s="849" t="s">
        <v>3126</v>
      </c>
      <c r="AQ151" s="853">
        <v>110</v>
      </c>
      <c r="AR151" s="848" t="s">
        <v>3126</v>
      </c>
      <c r="AS151" s="886">
        <v>4500</v>
      </c>
      <c r="AT151" s="841"/>
      <c r="AU151" s="454"/>
      <c r="AV151" s="841" t="s">
        <v>237</v>
      </c>
      <c r="AW151" s="850">
        <v>12920</v>
      </c>
      <c r="AX151" s="849" t="s">
        <v>3126</v>
      </c>
      <c r="AY151" s="853">
        <v>120</v>
      </c>
      <c r="AZ151" s="881" t="s">
        <v>237</v>
      </c>
      <c r="BA151" s="882" t="s">
        <v>3177</v>
      </c>
      <c r="BB151" s="884" t="s">
        <v>3177</v>
      </c>
      <c r="BC151" s="884" t="s">
        <v>3177</v>
      </c>
      <c r="BD151" s="867" t="s">
        <v>3177</v>
      </c>
      <c r="BE151" s="472"/>
      <c r="BF151" s="829" t="s">
        <v>3164</v>
      </c>
      <c r="BG151" s="452"/>
      <c r="BH151" s="452"/>
      <c r="BI151" s="475"/>
      <c r="BJ151" s="459">
        <v>73</v>
      </c>
      <c r="BK151" s="459">
        <v>74</v>
      </c>
      <c r="BL151" s="866">
        <v>3</v>
      </c>
      <c r="BM151" s="13"/>
      <c r="BN151" s="13"/>
      <c r="BO151" s="13"/>
      <c r="BP151" s="13"/>
      <c r="BQ151" s="13"/>
      <c r="BR151" s="13"/>
      <c r="BS151" s="13"/>
      <c r="BT151" s="13"/>
      <c r="BU151" s="13"/>
      <c r="BV151" s="13"/>
      <c r="BW151" s="13"/>
      <c r="BX151" s="13"/>
      <c r="BY151" s="13"/>
    </row>
    <row r="152" spans="1:77" s="25" customFormat="1" ht="13.5" customHeight="1">
      <c r="A152" s="874"/>
      <c r="B152" s="836"/>
      <c r="C152" s="838"/>
      <c r="D152" s="22" t="s">
        <v>3</v>
      </c>
      <c r="E152" s="20"/>
      <c r="F152" s="96">
        <v>77450</v>
      </c>
      <c r="G152" s="97">
        <v>137630</v>
      </c>
      <c r="H152" s="96">
        <v>64900</v>
      </c>
      <c r="I152" s="97">
        <v>125080</v>
      </c>
      <c r="J152" s="476" t="s">
        <v>3126</v>
      </c>
      <c r="K152" s="98">
        <v>750</v>
      </c>
      <c r="L152" s="99">
        <v>1260</v>
      </c>
      <c r="M152" s="100" t="s">
        <v>3025</v>
      </c>
      <c r="N152" s="98">
        <v>620</v>
      </c>
      <c r="O152" s="99">
        <v>1130</v>
      </c>
      <c r="P152" s="100" t="s">
        <v>3025</v>
      </c>
      <c r="Q152" s="476" t="s">
        <v>3126</v>
      </c>
      <c r="R152" s="101">
        <v>7440</v>
      </c>
      <c r="S152" s="102">
        <v>70</v>
      </c>
      <c r="T152" s="839"/>
      <c r="U152" s="475"/>
      <c r="V152" s="117"/>
      <c r="W152" s="849"/>
      <c r="X152" s="472"/>
      <c r="Y152" s="21"/>
      <c r="Z152" s="876"/>
      <c r="AA152" s="472"/>
      <c r="AB152" s="849"/>
      <c r="AC152" s="877"/>
      <c r="AD152" s="103">
        <v>17020</v>
      </c>
      <c r="AE152" s="849"/>
      <c r="AF152" s="854"/>
      <c r="AG152" s="848"/>
      <c r="AH152" s="843" t="e">
        <v>#REF!</v>
      </c>
      <c r="AI152" s="846" t="e">
        <v>#REF!</v>
      </c>
      <c r="AJ152" s="848"/>
      <c r="AK152" s="465" t="s">
        <v>3041</v>
      </c>
      <c r="AL152" s="104">
        <v>5400</v>
      </c>
      <c r="AM152" s="105">
        <v>6000</v>
      </c>
      <c r="AN152" s="849"/>
      <c r="AO152" s="851"/>
      <c r="AP152" s="849"/>
      <c r="AQ152" s="854"/>
      <c r="AR152" s="848"/>
      <c r="AS152" s="887"/>
      <c r="AT152" s="841"/>
      <c r="AU152" s="454"/>
      <c r="AV152" s="841"/>
      <c r="AW152" s="851"/>
      <c r="AX152" s="849"/>
      <c r="AY152" s="854"/>
      <c r="AZ152" s="881"/>
      <c r="BA152" s="883"/>
      <c r="BB152" s="885"/>
      <c r="BC152" s="885"/>
      <c r="BD152" s="868"/>
      <c r="BE152" s="472"/>
      <c r="BF152" s="830"/>
      <c r="BG152" s="452"/>
      <c r="BH152" s="452"/>
      <c r="BI152" s="475"/>
      <c r="BJ152" s="459">
        <v>73</v>
      </c>
      <c r="BK152" s="459">
        <v>74</v>
      </c>
      <c r="BL152" s="866"/>
      <c r="BM152" s="13"/>
      <c r="BN152" s="13"/>
      <c r="BO152" s="13"/>
      <c r="BP152" s="13"/>
      <c r="BQ152" s="13"/>
      <c r="BR152" s="13"/>
      <c r="BS152" s="13"/>
      <c r="BT152" s="13"/>
      <c r="BU152" s="13"/>
      <c r="BV152" s="13"/>
      <c r="BW152" s="13"/>
      <c r="BX152" s="13"/>
      <c r="BY152" s="13"/>
    </row>
    <row r="153" spans="1:77" s="25" customFormat="1" ht="13.5" customHeight="1">
      <c r="A153" s="874"/>
      <c r="B153" s="836"/>
      <c r="C153" s="831" t="s">
        <v>3106</v>
      </c>
      <c r="D153" s="22" t="s">
        <v>13</v>
      </c>
      <c r="E153" s="20"/>
      <c r="F153" s="96">
        <v>137630</v>
      </c>
      <c r="G153" s="97">
        <v>212080</v>
      </c>
      <c r="H153" s="96">
        <v>125080</v>
      </c>
      <c r="I153" s="97">
        <v>199530</v>
      </c>
      <c r="J153" s="476" t="s">
        <v>3126</v>
      </c>
      <c r="K153" s="98">
        <v>1260</v>
      </c>
      <c r="L153" s="99">
        <v>2010</v>
      </c>
      <c r="M153" s="100" t="s">
        <v>3025</v>
      </c>
      <c r="N153" s="98">
        <v>1130</v>
      </c>
      <c r="O153" s="99">
        <v>1880</v>
      </c>
      <c r="P153" s="100" t="s">
        <v>3025</v>
      </c>
      <c r="Q153" s="23"/>
      <c r="R153" s="106"/>
      <c r="S153" s="107"/>
      <c r="T153" s="840"/>
      <c r="U153" s="475"/>
      <c r="V153" s="117"/>
      <c r="W153" s="849"/>
      <c r="X153" s="472"/>
      <c r="Y153" s="21"/>
      <c r="Z153" s="876"/>
      <c r="AA153" s="472"/>
      <c r="AB153" s="849" t="s">
        <v>3126</v>
      </c>
      <c r="AC153" s="863">
        <v>17020</v>
      </c>
      <c r="AD153" s="108"/>
      <c r="AE153" s="849"/>
      <c r="AF153" s="854">
        <v>0</v>
      </c>
      <c r="AG153" s="848"/>
      <c r="AH153" s="843" t="e">
        <v>#REF!</v>
      </c>
      <c r="AI153" s="846" t="e">
        <v>#REF!</v>
      </c>
      <c r="AJ153" s="848"/>
      <c r="AK153" s="465" t="s">
        <v>3042</v>
      </c>
      <c r="AL153" s="104">
        <v>4700</v>
      </c>
      <c r="AM153" s="105">
        <v>5200</v>
      </c>
      <c r="AN153" s="849"/>
      <c r="AO153" s="851"/>
      <c r="AP153" s="849"/>
      <c r="AQ153" s="854"/>
      <c r="AR153" s="21"/>
      <c r="AS153" s="12"/>
      <c r="AT153" s="841"/>
      <c r="AU153" s="454"/>
      <c r="AV153" s="841"/>
      <c r="AW153" s="851"/>
      <c r="AX153" s="849"/>
      <c r="AY153" s="854"/>
      <c r="AZ153" s="881"/>
      <c r="BA153" s="869">
        <v>0.01</v>
      </c>
      <c r="BB153" s="871">
        <v>0.03</v>
      </c>
      <c r="BC153" s="871">
        <v>0.04</v>
      </c>
      <c r="BD153" s="879">
        <v>0.05</v>
      </c>
      <c r="BE153" s="472"/>
      <c r="BF153" s="833">
        <v>0.96</v>
      </c>
      <c r="BG153" s="452"/>
      <c r="BH153" s="452"/>
      <c r="BI153" s="475"/>
      <c r="BJ153" s="459">
        <v>73</v>
      </c>
      <c r="BK153" s="459">
        <v>74</v>
      </c>
      <c r="BL153" s="866"/>
      <c r="BM153" s="13"/>
      <c r="BN153" s="13"/>
      <c r="BO153" s="13"/>
      <c r="BP153" s="13"/>
      <c r="BQ153" s="13"/>
      <c r="BR153" s="13"/>
      <c r="BS153" s="13"/>
      <c r="BT153" s="13"/>
      <c r="BU153" s="13"/>
      <c r="BV153" s="13"/>
      <c r="BW153" s="13"/>
      <c r="BX153" s="13"/>
      <c r="BY153" s="13"/>
    </row>
    <row r="154" spans="1:77" s="25" customFormat="1" ht="13.5" customHeight="1">
      <c r="A154" s="874"/>
      <c r="B154" s="836"/>
      <c r="C154" s="832"/>
      <c r="D154" s="24" t="s">
        <v>12</v>
      </c>
      <c r="E154" s="20"/>
      <c r="F154" s="109">
        <v>212080</v>
      </c>
      <c r="G154" s="110"/>
      <c r="H154" s="109">
        <v>199530</v>
      </c>
      <c r="I154" s="110"/>
      <c r="J154" s="476" t="s">
        <v>3126</v>
      </c>
      <c r="K154" s="101">
        <v>2010</v>
      </c>
      <c r="L154" s="111"/>
      <c r="M154" s="112" t="s">
        <v>3025</v>
      </c>
      <c r="N154" s="101">
        <v>1880</v>
      </c>
      <c r="O154" s="111"/>
      <c r="P154" s="112" t="s">
        <v>3025</v>
      </c>
      <c r="Q154" s="23"/>
      <c r="R154" s="106"/>
      <c r="S154" s="113"/>
      <c r="T154" s="840"/>
      <c r="U154" s="475"/>
      <c r="V154" s="117"/>
      <c r="W154" s="849"/>
      <c r="X154" s="472"/>
      <c r="Y154" s="21"/>
      <c r="Z154" s="876"/>
      <c r="AA154" s="472"/>
      <c r="AB154" s="849"/>
      <c r="AC154" s="864"/>
      <c r="AD154" s="114"/>
      <c r="AE154" s="849"/>
      <c r="AF154" s="855"/>
      <c r="AG154" s="848"/>
      <c r="AH154" s="844" t="e">
        <v>#REF!</v>
      </c>
      <c r="AI154" s="847" t="e">
        <v>#REF!</v>
      </c>
      <c r="AJ154" s="848"/>
      <c r="AK154" s="466" t="s">
        <v>3043</v>
      </c>
      <c r="AL154" s="115">
        <v>4200</v>
      </c>
      <c r="AM154" s="116">
        <v>4600</v>
      </c>
      <c r="AN154" s="849"/>
      <c r="AO154" s="852"/>
      <c r="AP154" s="849"/>
      <c r="AQ154" s="855"/>
      <c r="AR154" s="21"/>
      <c r="AS154" s="12"/>
      <c r="AT154" s="841"/>
      <c r="AU154" s="454"/>
      <c r="AV154" s="841"/>
      <c r="AW154" s="852"/>
      <c r="AX154" s="849"/>
      <c r="AY154" s="855"/>
      <c r="AZ154" s="881"/>
      <c r="BA154" s="870"/>
      <c r="BB154" s="872"/>
      <c r="BC154" s="872"/>
      <c r="BD154" s="880"/>
      <c r="BE154" s="472"/>
      <c r="BF154" s="833"/>
      <c r="BG154" s="452"/>
      <c r="BH154" s="452"/>
      <c r="BI154" s="475"/>
      <c r="BJ154" s="459">
        <v>73</v>
      </c>
      <c r="BK154" s="459">
        <v>74</v>
      </c>
      <c r="BL154" s="866"/>
      <c r="BM154" s="13"/>
      <c r="BN154" s="13"/>
      <c r="BO154" s="13"/>
      <c r="BP154" s="13"/>
      <c r="BQ154" s="13"/>
      <c r="BR154" s="13"/>
      <c r="BS154" s="13"/>
      <c r="BT154" s="13"/>
      <c r="BU154" s="13"/>
      <c r="BV154" s="13"/>
      <c r="BW154" s="13"/>
      <c r="BX154" s="13"/>
      <c r="BY154" s="13"/>
    </row>
    <row r="155" spans="1:77" s="25" customFormat="1" ht="13.5" customHeight="1">
      <c r="A155" s="874"/>
      <c r="B155" s="856" t="s">
        <v>27</v>
      </c>
      <c r="C155" s="837" t="s">
        <v>3105</v>
      </c>
      <c r="D155" s="19" t="s">
        <v>4</v>
      </c>
      <c r="E155" s="20"/>
      <c r="F155" s="86">
        <v>65500</v>
      </c>
      <c r="G155" s="87">
        <v>72940</v>
      </c>
      <c r="H155" s="86">
        <v>55460</v>
      </c>
      <c r="I155" s="87">
        <v>62900</v>
      </c>
      <c r="J155" s="476" t="s">
        <v>3126</v>
      </c>
      <c r="K155" s="88">
        <v>630</v>
      </c>
      <c r="L155" s="89">
        <v>700</v>
      </c>
      <c r="M155" s="90" t="s">
        <v>3025</v>
      </c>
      <c r="N155" s="88">
        <v>530</v>
      </c>
      <c r="O155" s="89">
        <v>600</v>
      </c>
      <c r="P155" s="90" t="s">
        <v>3025</v>
      </c>
      <c r="Q155" s="476" t="s">
        <v>3126</v>
      </c>
      <c r="R155" s="91">
        <v>7440</v>
      </c>
      <c r="S155" s="92">
        <v>70</v>
      </c>
      <c r="T155" s="839"/>
      <c r="U155" s="475"/>
      <c r="V155" s="859" t="s">
        <v>3107</v>
      </c>
      <c r="W155" s="849"/>
      <c r="X155" s="865" t="s">
        <v>3107</v>
      </c>
      <c r="Y155" s="9"/>
      <c r="Z155" s="876"/>
      <c r="AA155" s="480"/>
      <c r="AB155" s="849" t="s">
        <v>3126</v>
      </c>
      <c r="AC155" s="861">
        <v>16380</v>
      </c>
      <c r="AD155" s="93"/>
      <c r="AE155" s="849" t="s">
        <v>3126</v>
      </c>
      <c r="AF155" s="853">
        <v>90</v>
      </c>
      <c r="AG155" s="848" t="s">
        <v>3126</v>
      </c>
      <c r="AH155" s="842">
        <v>4000</v>
      </c>
      <c r="AI155" s="845">
        <v>4400</v>
      </c>
      <c r="AJ155" s="848" t="s">
        <v>3126</v>
      </c>
      <c r="AK155" s="464" t="s">
        <v>3040</v>
      </c>
      <c r="AL155" s="94">
        <v>8800</v>
      </c>
      <c r="AM155" s="95">
        <v>9800</v>
      </c>
      <c r="AN155" s="849" t="s">
        <v>3126</v>
      </c>
      <c r="AO155" s="850">
        <v>8930</v>
      </c>
      <c r="AP155" s="849" t="s">
        <v>3126</v>
      </c>
      <c r="AQ155" s="853">
        <v>80</v>
      </c>
      <c r="AR155" s="848" t="s">
        <v>3126</v>
      </c>
      <c r="AS155" s="886">
        <v>4500</v>
      </c>
      <c r="AT155" s="841"/>
      <c r="AU155" s="454"/>
      <c r="AV155" s="841" t="s">
        <v>237</v>
      </c>
      <c r="AW155" s="850">
        <v>10330</v>
      </c>
      <c r="AX155" s="849" t="s">
        <v>3126</v>
      </c>
      <c r="AY155" s="853">
        <v>100</v>
      </c>
      <c r="AZ155" s="881" t="s">
        <v>237</v>
      </c>
      <c r="BA155" s="882" t="s">
        <v>3177</v>
      </c>
      <c r="BB155" s="884" t="s">
        <v>3177</v>
      </c>
      <c r="BC155" s="884" t="s">
        <v>3177</v>
      </c>
      <c r="BD155" s="867" t="s">
        <v>3177</v>
      </c>
      <c r="BE155" s="472"/>
      <c r="BF155" s="829" t="s">
        <v>3164</v>
      </c>
      <c r="BG155" s="452"/>
      <c r="BH155" s="452"/>
      <c r="BI155" s="475"/>
      <c r="BJ155" s="459">
        <v>75</v>
      </c>
      <c r="BK155" s="459">
        <v>76</v>
      </c>
      <c r="BL155" s="866">
        <v>4</v>
      </c>
      <c r="BM155" s="13"/>
      <c r="BN155" s="13"/>
      <c r="BO155" s="13"/>
      <c r="BP155" s="13"/>
      <c r="BQ155" s="13"/>
      <c r="BR155" s="13"/>
      <c r="BS155" s="13"/>
      <c r="BT155" s="13"/>
      <c r="BU155" s="13"/>
      <c r="BV155" s="13"/>
      <c r="BW155" s="13"/>
      <c r="BX155" s="13"/>
      <c r="BY155" s="13"/>
    </row>
    <row r="156" spans="1:77" s="25" customFormat="1" ht="13.5" customHeight="1">
      <c r="A156" s="874"/>
      <c r="B156" s="836"/>
      <c r="C156" s="838"/>
      <c r="D156" s="22" t="s">
        <v>3</v>
      </c>
      <c r="E156" s="20"/>
      <c r="F156" s="96">
        <v>72940</v>
      </c>
      <c r="G156" s="97">
        <v>133120</v>
      </c>
      <c r="H156" s="96">
        <v>62900</v>
      </c>
      <c r="I156" s="97">
        <v>123080</v>
      </c>
      <c r="J156" s="476" t="s">
        <v>3126</v>
      </c>
      <c r="K156" s="98">
        <v>700</v>
      </c>
      <c r="L156" s="99">
        <v>1220</v>
      </c>
      <c r="M156" s="100" t="s">
        <v>3025</v>
      </c>
      <c r="N156" s="98">
        <v>600</v>
      </c>
      <c r="O156" s="99">
        <v>1110</v>
      </c>
      <c r="P156" s="100" t="s">
        <v>3025</v>
      </c>
      <c r="Q156" s="476" t="s">
        <v>3126</v>
      </c>
      <c r="R156" s="101">
        <v>7440</v>
      </c>
      <c r="S156" s="102">
        <v>70</v>
      </c>
      <c r="T156" s="839"/>
      <c r="U156" s="475"/>
      <c r="V156" s="859"/>
      <c r="W156" s="849"/>
      <c r="X156" s="865"/>
      <c r="Y156" s="9"/>
      <c r="Z156" s="876"/>
      <c r="AA156" s="480"/>
      <c r="AB156" s="849"/>
      <c r="AC156" s="877"/>
      <c r="AD156" s="103">
        <v>14660</v>
      </c>
      <c r="AE156" s="849"/>
      <c r="AF156" s="854"/>
      <c r="AG156" s="848"/>
      <c r="AH156" s="843" t="e">
        <v>#REF!</v>
      </c>
      <c r="AI156" s="846" t="e">
        <v>#REF!</v>
      </c>
      <c r="AJ156" s="848"/>
      <c r="AK156" s="465" t="s">
        <v>3041</v>
      </c>
      <c r="AL156" s="104">
        <v>4800</v>
      </c>
      <c r="AM156" s="105">
        <v>5400</v>
      </c>
      <c r="AN156" s="849"/>
      <c r="AO156" s="851"/>
      <c r="AP156" s="849"/>
      <c r="AQ156" s="854"/>
      <c r="AR156" s="848"/>
      <c r="AS156" s="887"/>
      <c r="AT156" s="841"/>
      <c r="AU156" s="454"/>
      <c r="AV156" s="841"/>
      <c r="AW156" s="851"/>
      <c r="AX156" s="849"/>
      <c r="AY156" s="854"/>
      <c r="AZ156" s="881"/>
      <c r="BA156" s="883"/>
      <c r="BB156" s="885"/>
      <c r="BC156" s="885"/>
      <c r="BD156" s="868"/>
      <c r="BE156" s="472"/>
      <c r="BF156" s="830"/>
      <c r="BG156" s="452"/>
      <c r="BH156" s="452"/>
      <c r="BI156" s="475"/>
      <c r="BJ156" s="459">
        <v>75</v>
      </c>
      <c r="BK156" s="459">
        <v>76</v>
      </c>
      <c r="BL156" s="866"/>
      <c r="BM156" s="13"/>
      <c r="BN156" s="13"/>
      <c r="BO156" s="13"/>
      <c r="BP156" s="13"/>
      <c r="BQ156" s="13"/>
      <c r="BR156" s="13"/>
      <c r="BS156" s="13"/>
      <c r="BT156" s="13"/>
      <c r="BU156" s="13"/>
      <c r="BV156" s="13"/>
      <c r="BW156" s="13"/>
      <c r="BX156" s="13"/>
      <c r="BY156" s="13"/>
    </row>
    <row r="157" spans="1:77" s="25" customFormat="1" ht="13.5" customHeight="1">
      <c r="A157" s="874"/>
      <c r="B157" s="836"/>
      <c r="C157" s="831" t="s">
        <v>3106</v>
      </c>
      <c r="D157" s="22" t="s">
        <v>13</v>
      </c>
      <c r="E157" s="20"/>
      <c r="F157" s="96">
        <v>133120</v>
      </c>
      <c r="G157" s="97">
        <v>207570</v>
      </c>
      <c r="H157" s="96">
        <v>123080</v>
      </c>
      <c r="I157" s="97">
        <v>197530</v>
      </c>
      <c r="J157" s="476" t="s">
        <v>3126</v>
      </c>
      <c r="K157" s="98">
        <v>1220</v>
      </c>
      <c r="L157" s="99">
        <v>1970</v>
      </c>
      <c r="M157" s="100" t="s">
        <v>3025</v>
      </c>
      <c r="N157" s="98">
        <v>1110</v>
      </c>
      <c r="O157" s="99">
        <v>1860</v>
      </c>
      <c r="P157" s="100" t="s">
        <v>3025</v>
      </c>
      <c r="Q157" s="23"/>
      <c r="R157" s="106"/>
      <c r="S157" s="107"/>
      <c r="T157" s="840"/>
      <c r="U157" s="475"/>
      <c r="V157" s="859"/>
      <c r="W157" s="849"/>
      <c r="X157" s="865"/>
      <c r="Y157" s="9"/>
      <c r="Z157" s="876"/>
      <c r="AA157" s="480"/>
      <c r="AB157" s="849" t="s">
        <v>3126</v>
      </c>
      <c r="AC157" s="863">
        <v>14660</v>
      </c>
      <c r="AD157" s="108"/>
      <c r="AE157" s="849"/>
      <c r="AF157" s="854">
        <v>0</v>
      </c>
      <c r="AG157" s="848"/>
      <c r="AH157" s="843" t="e">
        <v>#REF!</v>
      </c>
      <c r="AI157" s="846" t="e">
        <v>#REF!</v>
      </c>
      <c r="AJ157" s="848"/>
      <c r="AK157" s="465" t="s">
        <v>3042</v>
      </c>
      <c r="AL157" s="104">
        <v>4200</v>
      </c>
      <c r="AM157" s="105">
        <v>4700</v>
      </c>
      <c r="AN157" s="849"/>
      <c r="AO157" s="851"/>
      <c r="AP157" s="849"/>
      <c r="AQ157" s="854"/>
      <c r="AR157" s="21"/>
      <c r="AS157" s="12"/>
      <c r="AT157" s="841"/>
      <c r="AU157" s="454"/>
      <c r="AV157" s="841"/>
      <c r="AW157" s="851"/>
      <c r="AX157" s="849"/>
      <c r="AY157" s="854"/>
      <c r="AZ157" s="881"/>
      <c r="BA157" s="869">
        <v>0.01</v>
      </c>
      <c r="BB157" s="871">
        <v>0.03</v>
      </c>
      <c r="BC157" s="871">
        <v>0.04</v>
      </c>
      <c r="BD157" s="879">
        <v>0.06</v>
      </c>
      <c r="BE157" s="472"/>
      <c r="BF157" s="833">
        <v>0.92</v>
      </c>
      <c r="BG157" s="452"/>
      <c r="BH157" s="452"/>
      <c r="BI157" s="475"/>
      <c r="BJ157" s="459">
        <v>75</v>
      </c>
      <c r="BK157" s="459">
        <v>76</v>
      </c>
      <c r="BL157" s="866"/>
      <c r="BM157" s="13"/>
      <c r="BN157" s="13"/>
      <c r="BO157" s="13"/>
      <c r="BP157" s="13"/>
      <c r="BQ157" s="13"/>
      <c r="BR157" s="13"/>
      <c r="BS157" s="13"/>
      <c r="BT157" s="13"/>
      <c r="BU157" s="13"/>
      <c r="BV157" s="13"/>
      <c r="BW157" s="13"/>
      <c r="BX157" s="13"/>
      <c r="BY157" s="13"/>
    </row>
    <row r="158" spans="1:77" s="25" customFormat="1" ht="13.5" customHeight="1">
      <c r="A158" s="874"/>
      <c r="B158" s="836"/>
      <c r="C158" s="832"/>
      <c r="D158" s="24" t="s">
        <v>12</v>
      </c>
      <c r="E158" s="20"/>
      <c r="F158" s="109">
        <v>207570</v>
      </c>
      <c r="G158" s="110"/>
      <c r="H158" s="109">
        <v>197530</v>
      </c>
      <c r="I158" s="110"/>
      <c r="J158" s="476" t="s">
        <v>3126</v>
      </c>
      <c r="K158" s="101">
        <v>1970</v>
      </c>
      <c r="L158" s="111"/>
      <c r="M158" s="112" t="s">
        <v>3025</v>
      </c>
      <c r="N158" s="101">
        <v>1860</v>
      </c>
      <c r="O158" s="111"/>
      <c r="P158" s="112" t="s">
        <v>3025</v>
      </c>
      <c r="Q158" s="23"/>
      <c r="R158" s="106"/>
      <c r="S158" s="113"/>
      <c r="T158" s="840"/>
      <c r="U158" s="475"/>
      <c r="V158" s="469" t="s">
        <v>3026</v>
      </c>
      <c r="W158" s="849"/>
      <c r="X158" s="472" t="s">
        <v>3026</v>
      </c>
      <c r="Y158" s="477"/>
      <c r="Z158" s="876"/>
      <c r="AA158" s="469"/>
      <c r="AB158" s="849"/>
      <c r="AC158" s="864"/>
      <c r="AD158" s="114"/>
      <c r="AE158" s="849"/>
      <c r="AF158" s="855"/>
      <c r="AG158" s="848"/>
      <c r="AH158" s="844" t="e">
        <v>#REF!</v>
      </c>
      <c r="AI158" s="847" t="e">
        <v>#REF!</v>
      </c>
      <c r="AJ158" s="848"/>
      <c r="AK158" s="466" t="s">
        <v>3043</v>
      </c>
      <c r="AL158" s="115">
        <v>3800</v>
      </c>
      <c r="AM158" s="116">
        <v>4200</v>
      </c>
      <c r="AN158" s="849"/>
      <c r="AO158" s="852"/>
      <c r="AP158" s="849"/>
      <c r="AQ158" s="855"/>
      <c r="AR158" s="21"/>
      <c r="AS158" s="12"/>
      <c r="AT158" s="841"/>
      <c r="AU158" s="454"/>
      <c r="AV158" s="841"/>
      <c r="AW158" s="852"/>
      <c r="AX158" s="849"/>
      <c r="AY158" s="855"/>
      <c r="AZ158" s="881"/>
      <c r="BA158" s="870"/>
      <c r="BB158" s="872"/>
      <c r="BC158" s="872"/>
      <c r="BD158" s="880"/>
      <c r="BE158" s="472"/>
      <c r="BF158" s="833"/>
      <c r="BG158" s="452"/>
      <c r="BH158" s="452"/>
      <c r="BI158" s="475"/>
      <c r="BJ158" s="459">
        <v>75</v>
      </c>
      <c r="BK158" s="459">
        <v>76</v>
      </c>
      <c r="BL158" s="866"/>
      <c r="BM158" s="13"/>
      <c r="BN158" s="13"/>
      <c r="BO158" s="13"/>
      <c r="BP158" s="13"/>
      <c r="BQ158" s="13"/>
      <c r="BR158" s="13"/>
      <c r="BS158" s="13"/>
      <c r="BT158" s="13"/>
      <c r="BU158" s="13"/>
      <c r="BV158" s="13"/>
      <c r="BW158" s="13"/>
      <c r="BX158" s="13"/>
      <c r="BY158" s="13"/>
    </row>
    <row r="159" spans="1:77" s="25" customFormat="1" ht="13.5" customHeight="1">
      <c r="A159" s="874"/>
      <c r="B159" s="835" t="s">
        <v>26</v>
      </c>
      <c r="C159" s="837" t="s">
        <v>3105</v>
      </c>
      <c r="D159" s="19" t="s">
        <v>4</v>
      </c>
      <c r="E159" s="20"/>
      <c r="F159" s="86">
        <v>57400</v>
      </c>
      <c r="G159" s="87">
        <v>64840</v>
      </c>
      <c r="H159" s="86">
        <v>49030</v>
      </c>
      <c r="I159" s="87">
        <v>56470</v>
      </c>
      <c r="J159" s="476" t="s">
        <v>3126</v>
      </c>
      <c r="K159" s="88">
        <v>550</v>
      </c>
      <c r="L159" s="89">
        <v>620</v>
      </c>
      <c r="M159" s="90" t="s">
        <v>3025</v>
      </c>
      <c r="N159" s="88">
        <v>470</v>
      </c>
      <c r="O159" s="89">
        <v>540</v>
      </c>
      <c r="P159" s="90" t="s">
        <v>3025</v>
      </c>
      <c r="Q159" s="476" t="s">
        <v>3126</v>
      </c>
      <c r="R159" s="91">
        <v>7440</v>
      </c>
      <c r="S159" s="92">
        <v>70</v>
      </c>
      <c r="T159" s="839"/>
      <c r="U159" s="475"/>
      <c r="V159" s="469">
        <v>256800</v>
      </c>
      <c r="W159" s="849"/>
      <c r="X159" s="472">
        <v>2560</v>
      </c>
      <c r="Y159" s="21"/>
      <c r="Z159" s="876"/>
      <c r="AA159" s="472"/>
      <c r="AB159" s="849" t="s">
        <v>3126</v>
      </c>
      <c r="AC159" s="861">
        <v>14800</v>
      </c>
      <c r="AD159" s="93"/>
      <c r="AE159" s="849" t="s">
        <v>3126</v>
      </c>
      <c r="AF159" s="853">
        <v>70</v>
      </c>
      <c r="AG159" s="848" t="s">
        <v>3126</v>
      </c>
      <c r="AH159" s="842">
        <v>3400</v>
      </c>
      <c r="AI159" s="845">
        <v>3700</v>
      </c>
      <c r="AJ159" s="848" t="s">
        <v>3126</v>
      </c>
      <c r="AK159" s="464" t="s">
        <v>3040</v>
      </c>
      <c r="AL159" s="94">
        <v>7200</v>
      </c>
      <c r="AM159" s="95">
        <v>8100</v>
      </c>
      <c r="AN159" s="849" t="s">
        <v>3126</v>
      </c>
      <c r="AO159" s="850">
        <v>7440</v>
      </c>
      <c r="AP159" s="849" t="s">
        <v>3126</v>
      </c>
      <c r="AQ159" s="853">
        <v>70</v>
      </c>
      <c r="AR159" s="848" t="s">
        <v>3126</v>
      </c>
      <c r="AS159" s="886">
        <v>4500</v>
      </c>
      <c r="AT159" s="841"/>
      <c r="AU159" s="454"/>
      <c r="AV159" s="841" t="s">
        <v>237</v>
      </c>
      <c r="AW159" s="850">
        <v>8610</v>
      </c>
      <c r="AX159" s="849" t="s">
        <v>3126</v>
      </c>
      <c r="AY159" s="853">
        <v>80</v>
      </c>
      <c r="AZ159" s="881" t="s">
        <v>237</v>
      </c>
      <c r="BA159" s="882" t="s">
        <v>3177</v>
      </c>
      <c r="BB159" s="884" t="s">
        <v>3177</v>
      </c>
      <c r="BC159" s="884" t="s">
        <v>3177</v>
      </c>
      <c r="BD159" s="867" t="s">
        <v>3177</v>
      </c>
      <c r="BE159" s="472"/>
      <c r="BF159" s="829" t="s">
        <v>3164</v>
      </c>
      <c r="BG159" s="452"/>
      <c r="BH159" s="452"/>
      <c r="BI159" s="475"/>
      <c r="BJ159" s="459">
        <v>77</v>
      </c>
      <c r="BK159" s="459">
        <v>78</v>
      </c>
      <c r="BL159" s="866">
        <v>5</v>
      </c>
      <c r="BM159" s="13"/>
      <c r="BN159" s="13"/>
      <c r="BO159" s="13"/>
      <c r="BP159" s="13"/>
      <c r="BQ159" s="13"/>
      <c r="BR159" s="13"/>
      <c r="BS159" s="13"/>
      <c r="BT159" s="13"/>
      <c r="BU159" s="13"/>
      <c r="BV159" s="13"/>
      <c r="BW159" s="13"/>
      <c r="BX159" s="13"/>
      <c r="BY159" s="13"/>
    </row>
    <row r="160" spans="1:77" s="25" customFormat="1" ht="13.5" customHeight="1">
      <c r="A160" s="874"/>
      <c r="B160" s="836"/>
      <c r="C160" s="838"/>
      <c r="D160" s="22" t="s">
        <v>3</v>
      </c>
      <c r="E160" s="20"/>
      <c r="F160" s="96">
        <v>64840</v>
      </c>
      <c r="G160" s="97">
        <v>125020</v>
      </c>
      <c r="H160" s="96">
        <v>56470</v>
      </c>
      <c r="I160" s="97">
        <v>116650</v>
      </c>
      <c r="J160" s="476" t="s">
        <v>3126</v>
      </c>
      <c r="K160" s="98">
        <v>620</v>
      </c>
      <c r="L160" s="99">
        <v>1130</v>
      </c>
      <c r="M160" s="100" t="s">
        <v>3025</v>
      </c>
      <c r="N160" s="98">
        <v>540</v>
      </c>
      <c r="O160" s="99">
        <v>1050</v>
      </c>
      <c r="P160" s="100" t="s">
        <v>3025</v>
      </c>
      <c r="Q160" s="476" t="s">
        <v>3126</v>
      </c>
      <c r="R160" s="101">
        <v>7440</v>
      </c>
      <c r="S160" s="102">
        <v>70</v>
      </c>
      <c r="T160" s="839"/>
      <c r="U160" s="475"/>
      <c r="V160" s="27"/>
      <c r="W160" s="849"/>
      <c r="X160" s="118"/>
      <c r="Y160" s="119"/>
      <c r="Z160" s="876"/>
      <c r="AA160" s="27"/>
      <c r="AB160" s="849"/>
      <c r="AC160" s="877"/>
      <c r="AD160" s="103">
        <v>13080</v>
      </c>
      <c r="AE160" s="849"/>
      <c r="AF160" s="854"/>
      <c r="AG160" s="848"/>
      <c r="AH160" s="843" t="e">
        <v>#REF!</v>
      </c>
      <c r="AI160" s="846" t="e">
        <v>#REF!</v>
      </c>
      <c r="AJ160" s="848"/>
      <c r="AK160" s="465" t="s">
        <v>3041</v>
      </c>
      <c r="AL160" s="104">
        <v>4000</v>
      </c>
      <c r="AM160" s="105">
        <v>4400</v>
      </c>
      <c r="AN160" s="849"/>
      <c r="AO160" s="851"/>
      <c r="AP160" s="849"/>
      <c r="AQ160" s="854"/>
      <c r="AR160" s="848"/>
      <c r="AS160" s="887"/>
      <c r="AT160" s="841"/>
      <c r="AU160" s="454"/>
      <c r="AV160" s="841"/>
      <c r="AW160" s="851"/>
      <c r="AX160" s="849"/>
      <c r="AY160" s="854"/>
      <c r="AZ160" s="881"/>
      <c r="BA160" s="883"/>
      <c r="BB160" s="885"/>
      <c r="BC160" s="885"/>
      <c r="BD160" s="868"/>
      <c r="BE160" s="472"/>
      <c r="BF160" s="830"/>
      <c r="BG160" s="452"/>
      <c r="BH160" s="452"/>
      <c r="BI160" s="475"/>
      <c r="BJ160" s="459">
        <v>77</v>
      </c>
      <c r="BK160" s="459">
        <v>78</v>
      </c>
      <c r="BL160" s="866"/>
      <c r="BM160" s="13"/>
      <c r="BN160" s="13"/>
      <c r="BO160" s="13"/>
      <c r="BP160" s="13"/>
      <c r="BQ160" s="13"/>
      <c r="BR160" s="13"/>
      <c r="BS160" s="13"/>
      <c r="BT160" s="13"/>
      <c r="BU160" s="13"/>
      <c r="BV160" s="13"/>
      <c r="BW160" s="13"/>
      <c r="BX160" s="13"/>
      <c r="BY160" s="13"/>
    </row>
    <row r="161" spans="1:77" s="25" customFormat="1" ht="13.5" customHeight="1">
      <c r="A161" s="874"/>
      <c r="B161" s="836"/>
      <c r="C161" s="831" t="s">
        <v>3106</v>
      </c>
      <c r="D161" s="22" t="s">
        <v>13</v>
      </c>
      <c r="E161" s="20"/>
      <c r="F161" s="96">
        <v>125020</v>
      </c>
      <c r="G161" s="97">
        <v>199470</v>
      </c>
      <c r="H161" s="96">
        <v>116650</v>
      </c>
      <c r="I161" s="97">
        <v>191100</v>
      </c>
      <c r="J161" s="476" t="s">
        <v>3126</v>
      </c>
      <c r="K161" s="98">
        <v>1130</v>
      </c>
      <c r="L161" s="99">
        <v>1880</v>
      </c>
      <c r="M161" s="100" t="s">
        <v>3025</v>
      </c>
      <c r="N161" s="98">
        <v>1050</v>
      </c>
      <c r="O161" s="99">
        <v>1800</v>
      </c>
      <c r="P161" s="100" t="s">
        <v>3025</v>
      </c>
      <c r="Q161" s="23"/>
      <c r="R161" s="106"/>
      <c r="S161" s="107"/>
      <c r="T161" s="840"/>
      <c r="U161" s="475"/>
      <c r="V161" s="469" t="s">
        <v>3027</v>
      </c>
      <c r="W161" s="849"/>
      <c r="X161" s="472" t="s">
        <v>3027</v>
      </c>
      <c r="Y161" s="477"/>
      <c r="Z161" s="876"/>
      <c r="AA161" s="469"/>
      <c r="AB161" s="849" t="s">
        <v>3126</v>
      </c>
      <c r="AC161" s="863">
        <v>13080</v>
      </c>
      <c r="AD161" s="108"/>
      <c r="AE161" s="849"/>
      <c r="AF161" s="854">
        <v>0</v>
      </c>
      <c r="AG161" s="848"/>
      <c r="AH161" s="843" t="e">
        <v>#REF!</v>
      </c>
      <c r="AI161" s="846" t="e">
        <v>#REF!</v>
      </c>
      <c r="AJ161" s="848"/>
      <c r="AK161" s="465" t="s">
        <v>3042</v>
      </c>
      <c r="AL161" s="104">
        <v>3500</v>
      </c>
      <c r="AM161" s="105">
        <v>3800</v>
      </c>
      <c r="AN161" s="849"/>
      <c r="AO161" s="851"/>
      <c r="AP161" s="849"/>
      <c r="AQ161" s="854"/>
      <c r="AR161" s="21"/>
      <c r="AS161" s="12"/>
      <c r="AT161" s="841"/>
      <c r="AU161" s="454"/>
      <c r="AV161" s="841"/>
      <c r="AW161" s="851"/>
      <c r="AX161" s="849"/>
      <c r="AY161" s="854"/>
      <c r="AZ161" s="881"/>
      <c r="BA161" s="869">
        <v>0.01</v>
      </c>
      <c r="BB161" s="871">
        <v>0.03</v>
      </c>
      <c r="BC161" s="871">
        <v>0.04</v>
      </c>
      <c r="BD161" s="879">
        <v>0.06</v>
      </c>
      <c r="BE161" s="472"/>
      <c r="BF161" s="833">
        <v>0.9</v>
      </c>
      <c r="BG161" s="452"/>
      <c r="BH161" s="452"/>
      <c r="BI161" s="475"/>
      <c r="BJ161" s="459">
        <v>77</v>
      </c>
      <c r="BK161" s="459">
        <v>78</v>
      </c>
      <c r="BL161" s="866"/>
      <c r="BM161" s="13"/>
      <c r="BN161" s="13"/>
      <c r="BO161" s="13"/>
      <c r="BP161" s="13"/>
      <c r="BQ161" s="13"/>
      <c r="BR161" s="13"/>
      <c r="BS161" s="13"/>
      <c r="BT161" s="13"/>
      <c r="BU161" s="13"/>
      <c r="BV161" s="13"/>
      <c r="BW161" s="13"/>
      <c r="BX161" s="13"/>
      <c r="BY161" s="13"/>
    </row>
    <row r="162" spans="1:77" s="25" customFormat="1" ht="13.5" customHeight="1">
      <c r="A162" s="874"/>
      <c r="B162" s="836"/>
      <c r="C162" s="832"/>
      <c r="D162" s="24" t="s">
        <v>12</v>
      </c>
      <c r="E162" s="20"/>
      <c r="F162" s="109">
        <v>199470</v>
      </c>
      <c r="G162" s="110"/>
      <c r="H162" s="109">
        <v>191100</v>
      </c>
      <c r="I162" s="110"/>
      <c r="J162" s="476" t="s">
        <v>3126</v>
      </c>
      <c r="K162" s="101">
        <v>1880</v>
      </c>
      <c r="L162" s="111"/>
      <c r="M162" s="112" t="s">
        <v>3025</v>
      </c>
      <c r="N162" s="101">
        <v>1800</v>
      </c>
      <c r="O162" s="111"/>
      <c r="P162" s="112" t="s">
        <v>3025</v>
      </c>
      <c r="Q162" s="23"/>
      <c r="R162" s="106"/>
      <c r="S162" s="113"/>
      <c r="T162" s="840"/>
      <c r="U162" s="475"/>
      <c r="V162" s="469">
        <v>275100</v>
      </c>
      <c r="W162" s="849"/>
      <c r="X162" s="472">
        <v>2750</v>
      </c>
      <c r="Y162" s="21"/>
      <c r="Z162" s="876"/>
      <c r="AA162" s="472"/>
      <c r="AB162" s="849"/>
      <c r="AC162" s="864"/>
      <c r="AD162" s="114"/>
      <c r="AE162" s="849"/>
      <c r="AF162" s="855"/>
      <c r="AG162" s="848"/>
      <c r="AH162" s="844" t="e">
        <v>#REF!</v>
      </c>
      <c r="AI162" s="847" t="e">
        <v>#REF!</v>
      </c>
      <c r="AJ162" s="848"/>
      <c r="AK162" s="466" t="s">
        <v>3043</v>
      </c>
      <c r="AL162" s="115">
        <v>3100</v>
      </c>
      <c r="AM162" s="116">
        <v>3400</v>
      </c>
      <c r="AN162" s="849"/>
      <c r="AO162" s="852"/>
      <c r="AP162" s="849"/>
      <c r="AQ162" s="855"/>
      <c r="AR162" s="21"/>
      <c r="AS162" s="12"/>
      <c r="AT162" s="841"/>
      <c r="AU162" s="454"/>
      <c r="AV162" s="841"/>
      <c r="AW162" s="852"/>
      <c r="AX162" s="849"/>
      <c r="AY162" s="855"/>
      <c r="AZ162" s="881"/>
      <c r="BA162" s="870"/>
      <c r="BB162" s="872"/>
      <c r="BC162" s="872"/>
      <c r="BD162" s="880"/>
      <c r="BE162" s="472"/>
      <c r="BF162" s="833"/>
      <c r="BG162" s="452"/>
      <c r="BH162" s="452"/>
      <c r="BI162" s="475"/>
      <c r="BJ162" s="459">
        <v>77</v>
      </c>
      <c r="BK162" s="459">
        <v>78</v>
      </c>
      <c r="BL162" s="866"/>
      <c r="BM162" s="13"/>
      <c r="BN162" s="13"/>
      <c r="BO162" s="13"/>
      <c r="BP162" s="13"/>
      <c r="BQ162" s="13"/>
      <c r="BR162" s="13"/>
      <c r="BS162" s="13"/>
      <c r="BT162" s="13"/>
      <c r="BU162" s="13"/>
      <c r="BV162" s="13"/>
      <c r="BW162" s="13"/>
      <c r="BX162" s="13"/>
      <c r="BY162" s="13"/>
    </row>
    <row r="163" spans="1:77" s="25" customFormat="1" ht="13.5" customHeight="1">
      <c r="A163" s="874"/>
      <c r="B163" s="835" t="s">
        <v>25</v>
      </c>
      <c r="C163" s="837" t="s">
        <v>3105</v>
      </c>
      <c r="D163" s="19" t="s">
        <v>4</v>
      </c>
      <c r="E163" s="20"/>
      <c r="F163" s="86">
        <v>51690</v>
      </c>
      <c r="G163" s="87">
        <v>59130</v>
      </c>
      <c r="H163" s="86">
        <v>44510</v>
      </c>
      <c r="I163" s="87">
        <v>51950</v>
      </c>
      <c r="J163" s="476" t="s">
        <v>3126</v>
      </c>
      <c r="K163" s="88">
        <v>490</v>
      </c>
      <c r="L163" s="89">
        <v>560</v>
      </c>
      <c r="M163" s="90" t="s">
        <v>3025</v>
      </c>
      <c r="N163" s="88">
        <v>420</v>
      </c>
      <c r="O163" s="89">
        <v>490</v>
      </c>
      <c r="P163" s="90" t="s">
        <v>3025</v>
      </c>
      <c r="Q163" s="476" t="s">
        <v>3126</v>
      </c>
      <c r="R163" s="91">
        <v>7440</v>
      </c>
      <c r="S163" s="92">
        <v>70</v>
      </c>
      <c r="T163" s="839"/>
      <c r="U163" s="475"/>
      <c r="V163" s="27"/>
      <c r="W163" s="849"/>
      <c r="X163" s="118"/>
      <c r="Y163" s="119"/>
      <c r="Z163" s="876"/>
      <c r="AA163" s="27"/>
      <c r="AB163" s="849" t="s">
        <v>3126</v>
      </c>
      <c r="AC163" s="861">
        <v>13680</v>
      </c>
      <c r="AD163" s="93"/>
      <c r="AE163" s="849" t="s">
        <v>3126</v>
      </c>
      <c r="AF163" s="853">
        <v>60</v>
      </c>
      <c r="AG163" s="848" t="s">
        <v>3126</v>
      </c>
      <c r="AH163" s="842">
        <v>2900</v>
      </c>
      <c r="AI163" s="845">
        <v>3200</v>
      </c>
      <c r="AJ163" s="848" t="s">
        <v>3126</v>
      </c>
      <c r="AK163" s="464" t="s">
        <v>3040</v>
      </c>
      <c r="AL163" s="94">
        <v>6300</v>
      </c>
      <c r="AM163" s="95">
        <v>7100</v>
      </c>
      <c r="AN163" s="849" t="s">
        <v>3126</v>
      </c>
      <c r="AO163" s="850">
        <v>6380</v>
      </c>
      <c r="AP163" s="849" t="s">
        <v>3126</v>
      </c>
      <c r="AQ163" s="853">
        <v>60</v>
      </c>
      <c r="AR163" s="848" t="s">
        <v>3126</v>
      </c>
      <c r="AS163" s="886">
        <v>4500</v>
      </c>
      <c r="AT163" s="841"/>
      <c r="AU163" s="454"/>
      <c r="AV163" s="841" t="s">
        <v>237</v>
      </c>
      <c r="AW163" s="850">
        <v>7380</v>
      </c>
      <c r="AX163" s="849" t="s">
        <v>3126</v>
      </c>
      <c r="AY163" s="853">
        <v>70</v>
      </c>
      <c r="AZ163" s="881" t="s">
        <v>237</v>
      </c>
      <c r="BA163" s="882" t="s">
        <v>3177</v>
      </c>
      <c r="BB163" s="884" t="s">
        <v>3177</v>
      </c>
      <c r="BC163" s="884" t="s">
        <v>3177</v>
      </c>
      <c r="BD163" s="867" t="s">
        <v>3177</v>
      </c>
      <c r="BE163" s="472"/>
      <c r="BF163" s="829" t="s">
        <v>3164</v>
      </c>
      <c r="BG163" s="452"/>
      <c r="BH163" s="452"/>
      <c r="BI163" s="475"/>
      <c r="BJ163" s="459">
        <v>79</v>
      </c>
      <c r="BK163" s="459">
        <v>80</v>
      </c>
      <c r="BL163" s="866">
        <v>6</v>
      </c>
      <c r="BM163" s="13"/>
      <c r="BN163" s="13"/>
      <c r="BO163" s="13"/>
      <c r="BP163" s="13"/>
      <c r="BQ163" s="13"/>
      <c r="BR163" s="13"/>
      <c r="BS163" s="13"/>
      <c r="BT163" s="13"/>
      <c r="BU163" s="13"/>
      <c r="BV163" s="13"/>
      <c r="BW163" s="13"/>
      <c r="BX163" s="13"/>
      <c r="BY163" s="13"/>
    </row>
    <row r="164" spans="1:77" s="25" customFormat="1" ht="13.5" customHeight="1">
      <c r="A164" s="874"/>
      <c r="B164" s="836"/>
      <c r="C164" s="838"/>
      <c r="D164" s="22" t="s">
        <v>3</v>
      </c>
      <c r="E164" s="20"/>
      <c r="F164" s="96">
        <v>59130</v>
      </c>
      <c r="G164" s="97">
        <v>119310</v>
      </c>
      <c r="H164" s="96">
        <v>51950</v>
      </c>
      <c r="I164" s="97">
        <v>112130</v>
      </c>
      <c r="J164" s="476" t="s">
        <v>3126</v>
      </c>
      <c r="K164" s="98">
        <v>560</v>
      </c>
      <c r="L164" s="99">
        <v>1080</v>
      </c>
      <c r="M164" s="100" t="s">
        <v>3025</v>
      </c>
      <c r="N164" s="98">
        <v>490</v>
      </c>
      <c r="O164" s="99">
        <v>1010</v>
      </c>
      <c r="P164" s="100" t="s">
        <v>3025</v>
      </c>
      <c r="Q164" s="476" t="s">
        <v>3126</v>
      </c>
      <c r="R164" s="101">
        <v>7440</v>
      </c>
      <c r="S164" s="102">
        <v>70</v>
      </c>
      <c r="T164" s="839"/>
      <c r="U164" s="475"/>
      <c r="V164" s="469" t="s">
        <v>3028</v>
      </c>
      <c r="W164" s="849"/>
      <c r="X164" s="472" t="s">
        <v>3028</v>
      </c>
      <c r="Y164" s="477"/>
      <c r="Z164" s="876"/>
      <c r="AA164" s="469"/>
      <c r="AB164" s="849"/>
      <c r="AC164" s="877"/>
      <c r="AD164" s="103">
        <v>11950</v>
      </c>
      <c r="AE164" s="849"/>
      <c r="AF164" s="854"/>
      <c r="AG164" s="848"/>
      <c r="AH164" s="843" t="e">
        <v>#REF!</v>
      </c>
      <c r="AI164" s="846" t="e">
        <v>#REF!</v>
      </c>
      <c r="AJ164" s="848"/>
      <c r="AK164" s="465" t="s">
        <v>3041</v>
      </c>
      <c r="AL164" s="104">
        <v>3500</v>
      </c>
      <c r="AM164" s="105">
        <v>3900</v>
      </c>
      <c r="AN164" s="849"/>
      <c r="AO164" s="851"/>
      <c r="AP164" s="849"/>
      <c r="AQ164" s="854"/>
      <c r="AR164" s="848"/>
      <c r="AS164" s="887"/>
      <c r="AT164" s="841"/>
      <c r="AU164" s="454"/>
      <c r="AV164" s="841"/>
      <c r="AW164" s="851"/>
      <c r="AX164" s="849"/>
      <c r="AY164" s="854"/>
      <c r="AZ164" s="881"/>
      <c r="BA164" s="883"/>
      <c r="BB164" s="885"/>
      <c r="BC164" s="885"/>
      <c r="BD164" s="868"/>
      <c r="BE164" s="472"/>
      <c r="BF164" s="830"/>
      <c r="BG164" s="452"/>
      <c r="BH164" s="452"/>
      <c r="BI164" s="475"/>
      <c r="BJ164" s="459">
        <v>79</v>
      </c>
      <c r="BK164" s="459">
        <v>80</v>
      </c>
      <c r="BL164" s="866"/>
      <c r="BM164" s="13"/>
      <c r="BN164" s="13"/>
      <c r="BO164" s="13"/>
      <c r="BP164" s="13"/>
      <c r="BQ164" s="13"/>
      <c r="BR164" s="13"/>
      <c r="BS164" s="13"/>
      <c r="BT164" s="13"/>
      <c r="BU164" s="13"/>
      <c r="BV164" s="13"/>
      <c r="BW164" s="13"/>
      <c r="BX164" s="13"/>
      <c r="BY164" s="13"/>
    </row>
    <row r="165" spans="1:77" s="25" customFormat="1" ht="13.5" customHeight="1">
      <c r="A165" s="874"/>
      <c r="B165" s="836"/>
      <c r="C165" s="831" t="s">
        <v>3106</v>
      </c>
      <c r="D165" s="22" t="s">
        <v>13</v>
      </c>
      <c r="E165" s="20"/>
      <c r="F165" s="96">
        <v>119310</v>
      </c>
      <c r="G165" s="97">
        <v>193760</v>
      </c>
      <c r="H165" s="96">
        <v>112130</v>
      </c>
      <c r="I165" s="97">
        <v>186580</v>
      </c>
      <c r="J165" s="476" t="s">
        <v>3126</v>
      </c>
      <c r="K165" s="98">
        <v>1080</v>
      </c>
      <c r="L165" s="99">
        <v>1830</v>
      </c>
      <c r="M165" s="100" t="s">
        <v>3025</v>
      </c>
      <c r="N165" s="98">
        <v>1010</v>
      </c>
      <c r="O165" s="99">
        <v>1760</v>
      </c>
      <c r="P165" s="100" t="s">
        <v>3025</v>
      </c>
      <c r="Q165" s="23"/>
      <c r="R165" s="106"/>
      <c r="S165" s="107"/>
      <c r="T165" s="840"/>
      <c r="U165" s="475"/>
      <c r="V165" s="469">
        <v>311900</v>
      </c>
      <c r="W165" s="849"/>
      <c r="X165" s="472">
        <v>3110</v>
      </c>
      <c r="Y165" s="21"/>
      <c r="Z165" s="876"/>
      <c r="AA165" s="472"/>
      <c r="AB165" s="849" t="s">
        <v>3126</v>
      </c>
      <c r="AC165" s="863">
        <v>11950</v>
      </c>
      <c r="AD165" s="108"/>
      <c r="AE165" s="849"/>
      <c r="AF165" s="854">
        <v>0</v>
      </c>
      <c r="AG165" s="848"/>
      <c r="AH165" s="843" t="e">
        <v>#REF!</v>
      </c>
      <c r="AI165" s="846" t="e">
        <v>#REF!</v>
      </c>
      <c r="AJ165" s="848"/>
      <c r="AK165" s="465" t="s">
        <v>3042</v>
      </c>
      <c r="AL165" s="104">
        <v>3000</v>
      </c>
      <c r="AM165" s="105">
        <v>3400</v>
      </c>
      <c r="AN165" s="849"/>
      <c r="AO165" s="851"/>
      <c r="AP165" s="849"/>
      <c r="AQ165" s="854"/>
      <c r="AR165" s="21"/>
      <c r="AS165" s="12"/>
      <c r="AT165" s="841"/>
      <c r="AU165" s="454"/>
      <c r="AV165" s="841"/>
      <c r="AW165" s="851"/>
      <c r="AX165" s="849"/>
      <c r="AY165" s="854"/>
      <c r="AZ165" s="881"/>
      <c r="BA165" s="869">
        <v>0.02</v>
      </c>
      <c r="BB165" s="871">
        <v>0.03</v>
      </c>
      <c r="BC165" s="871">
        <v>0.05</v>
      </c>
      <c r="BD165" s="879">
        <v>0.06</v>
      </c>
      <c r="BE165" s="472"/>
      <c r="BF165" s="833">
        <v>0.92</v>
      </c>
      <c r="BG165" s="452"/>
      <c r="BH165" s="452"/>
      <c r="BI165" s="475"/>
      <c r="BJ165" s="459">
        <v>79</v>
      </c>
      <c r="BK165" s="459">
        <v>80</v>
      </c>
      <c r="BL165" s="866"/>
      <c r="BM165" s="13"/>
      <c r="BN165" s="13"/>
      <c r="BO165" s="13"/>
      <c r="BP165" s="13"/>
      <c r="BQ165" s="13"/>
      <c r="BR165" s="13"/>
      <c r="BS165" s="13"/>
      <c r="BT165" s="13"/>
      <c r="BU165" s="13"/>
      <c r="BV165" s="13"/>
      <c r="BW165" s="13"/>
      <c r="BX165" s="13"/>
      <c r="BY165" s="13"/>
    </row>
    <row r="166" spans="1:77" s="25" customFormat="1" ht="13.5" customHeight="1">
      <c r="A166" s="874"/>
      <c r="B166" s="836"/>
      <c r="C166" s="832"/>
      <c r="D166" s="24" t="s">
        <v>12</v>
      </c>
      <c r="E166" s="20"/>
      <c r="F166" s="109">
        <v>193760</v>
      </c>
      <c r="G166" s="110"/>
      <c r="H166" s="109">
        <v>186580</v>
      </c>
      <c r="I166" s="110"/>
      <c r="J166" s="476" t="s">
        <v>3126</v>
      </c>
      <c r="K166" s="101">
        <v>1830</v>
      </c>
      <c r="L166" s="111"/>
      <c r="M166" s="112" t="s">
        <v>3025</v>
      </c>
      <c r="N166" s="101">
        <v>1760</v>
      </c>
      <c r="O166" s="111"/>
      <c r="P166" s="112" t="s">
        <v>3025</v>
      </c>
      <c r="Q166" s="23"/>
      <c r="R166" s="106"/>
      <c r="S166" s="113"/>
      <c r="T166" s="840"/>
      <c r="U166" s="475"/>
      <c r="V166" s="27"/>
      <c r="W166" s="849"/>
      <c r="X166" s="118"/>
      <c r="Y166" s="119"/>
      <c r="Z166" s="876"/>
      <c r="AA166" s="27"/>
      <c r="AB166" s="849"/>
      <c r="AC166" s="864"/>
      <c r="AD166" s="114"/>
      <c r="AE166" s="849"/>
      <c r="AF166" s="855"/>
      <c r="AG166" s="848"/>
      <c r="AH166" s="844" t="e">
        <v>#REF!</v>
      </c>
      <c r="AI166" s="847" t="e">
        <v>#REF!</v>
      </c>
      <c r="AJ166" s="848"/>
      <c r="AK166" s="466" t="s">
        <v>3043</v>
      </c>
      <c r="AL166" s="115">
        <v>2700</v>
      </c>
      <c r="AM166" s="116">
        <v>3000</v>
      </c>
      <c r="AN166" s="849"/>
      <c r="AO166" s="852"/>
      <c r="AP166" s="849"/>
      <c r="AQ166" s="855"/>
      <c r="AR166" s="21"/>
      <c r="AS166" s="12"/>
      <c r="AT166" s="841"/>
      <c r="AU166" s="454"/>
      <c r="AV166" s="841"/>
      <c r="AW166" s="852"/>
      <c r="AX166" s="849"/>
      <c r="AY166" s="855"/>
      <c r="AZ166" s="881"/>
      <c r="BA166" s="870"/>
      <c r="BB166" s="872"/>
      <c r="BC166" s="872"/>
      <c r="BD166" s="880"/>
      <c r="BE166" s="472"/>
      <c r="BF166" s="833"/>
      <c r="BG166" s="452"/>
      <c r="BH166" s="452"/>
      <c r="BI166" s="475"/>
      <c r="BJ166" s="459">
        <v>79</v>
      </c>
      <c r="BK166" s="459">
        <v>80</v>
      </c>
      <c r="BL166" s="866"/>
      <c r="BM166" s="13"/>
      <c r="BN166" s="13"/>
      <c r="BO166" s="13"/>
      <c r="BP166" s="13"/>
      <c r="BQ166" s="13"/>
      <c r="BR166" s="13"/>
      <c r="BS166" s="13"/>
      <c r="BT166" s="13"/>
      <c r="BU166" s="13"/>
      <c r="BV166" s="13"/>
      <c r="BW166" s="13"/>
      <c r="BX166" s="13"/>
      <c r="BY166" s="13"/>
    </row>
    <row r="167" spans="1:77" s="25" customFormat="1" ht="13.5" customHeight="1">
      <c r="A167" s="874"/>
      <c r="B167" s="856" t="s">
        <v>24</v>
      </c>
      <c r="C167" s="837" t="s">
        <v>3105</v>
      </c>
      <c r="D167" s="19" t="s">
        <v>4</v>
      </c>
      <c r="E167" s="20"/>
      <c r="F167" s="86">
        <v>47460</v>
      </c>
      <c r="G167" s="87">
        <v>54900</v>
      </c>
      <c r="H167" s="86">
        <v>41180</v>
      </c>
      <c r="I167" s="87">
        <v>48620</v>
      </c>
      <c r="J167" s="476" t="s">
        <v>3126</v>
      </c>
      <c r="K167" s="88">
        <v>450</v>
      </c>
      <c r="L167" s="89">
        <v>520</v>
      </c>
      <c r="M167" s="90" t="s">
        <v>3025</v>
      </c>
      <c r="N167" s="88">
        <v>390</v>
      </c>
      <c r="O167" s="89">
        <v>460</v>
      </c>
      <c r="P167" s="90" t="s">
        <v>3025</v>
      </c>
      <c r="Q167" s="476" t="s">
        <v>3126</v>
      </c>
      <c r="R167" s="91">
        <v>7440</v>
      </c>
      <c r="S167" s="92">
        <v>70</v>
      </c>
      <c r="T167" s="839"/>
      <c r="U167" s="475"/>
      <c r="V167" s="469" t="s">
        <v>3029</v>
      </c>
      <c r="W167" s="849"/>
      <c r="X167" s="472" t="s">
        <v>3029</v>
      </c>
      <c r="Y167" s="477"/>
      <c r="Z167" s="876"/>
      <c r="AA167" s="469"/>
      <c r="AB167" s="849" t="s">
        <v>3126</v>
      </c>
      <c r="AC167" s="861">
        <v>12830</v>
      </c>
      <c r="AD167" s="93"/>
      <c r="AE167" s="849" t="s">
        <v>3126</v>
      </c>
      <c r="AF167" s="853">
        <v>50</v>
      </c>
      <c r="AG167" s="848" t="s">
        <v>3126</v>
      </c>
      <c r="AH167" s="842">
        <v>3300</v>
      </c>
      <c r="AI167" s="845">
        <v>3600</v>
      </c>
      <c r="AJ167" s="848" t="s">
        <v>3126</v>
      </c>
      <c r="AK167" s="464" t="s">
        <v>3040</v>
      </c>
      <c r="AL167" s="94">
        <v>7100</v>
      </c>
      <c r="AM167" s="95">
        <v>7900</v>
      </c>
      <c r="AN167" s="849" t="s">
        <v>3126</v>
      </c>
      <c r="AO167" s="850">
        <v>5580</v>
      </c>
      <c r="AP167" s="849" t="s">
        <v>3126</v>
      </c>
      <c r="AQ167" s="853">
        <v>50</v>
      </c>
      <c r="AR167" s="848" t="s">
        <v>3126</v>
      </c>
      <c r="AS167" s="886">
        <v>4500</v>
      </c>
      <c r="AT167" s="841"/>
      <c r="AU167" s="454"/>
      <c r="AV167" s="841" t="s">
        <v>237</v>
      </c>
      <c r="AW167" s="850">
        <v>6460</v>
      </c>
      <c r="AX167" s="849" t="s">
        <v>3126</v>
      </c>
      <c r="AY167" s="853">
        <v>60</v>
      </c>
      <c r="AZ167" s="881" t="s">
        <v>237</v>
      </c>
      <c r="BA167" s="882" t="s">
        <v>3177</v>
      </c>
      <c r="BB167" s="884" t="s">
        <v>3177</v>
      </c>
      <c r="BC167" s="884" t="s">
        <v>3177</v>
      </c>
      <c r="BD167" s="867" t="s">
        <v>3177</v>
      </c>
      <c r="BE167" s="472"/>
      <c r="BF167" s="829" t="s">
        <v>3164</v>
      </c>
      <c r="BG167" s="452"/>
      <c r="BH167" s="452"/>
      <c r="BI167" s="475"/>
      <c r="BJ167" s="459">
        <v>81</v>
      </c>
      <c r="BK167" s="459">
        <v>82</v>
      </c>
      <c r="BL167" s="866">
        <v>7</v>
      </c>
      <c r="BM167" s="13"/>
      <c r="BN167" s="13"/>
      <c r="BO167" s="13"/>
      <c r="BP167" s="13"/>
      <c r="BQ167" s="13"/>
      <c r="BR167" s="13"/>
      <c r="BS167" s="13"/>
      <c r="BT167" s="13"/>
      <c r="BU167" s="13"/>
      <c r="BV167" s="13"/>
      <c r="BW167" s="13"/>
      <c r="BX167" s="13"/>
      <c r="BY167" s="13"/>
    </row>
    <row r="168" spans="1:77" s="25" customFormat="1" ht="13.5" customHeight="1">
      <c r="A168" s="874"/>
      <c r="B168" s="836"/>
      <c r="C168" s="838"/>
      <c r="D168" s="22" t="s">
        <v>3</v>
      </c>
      <c r="E168" s="20"/>
      <c r="F168" s="96">
        <v>54900</v>
      </c>
      <c r="G168" s="97">
        <v>115080</v>
      </c>
      <c r="H168" s="96">
        <v>48620</v>
      </c>
      <c r="I168" s="97">
        <v>108800</v>
      </c>
      <c r="J168" s="476" t="s">
        <v>3126</v>
      </c>
      <c r="K168" s="98">
        <v>520</v>
      </c>
      <c r="L168" s="99">
        <v>1030</v>
      </c>
      <c r="M168" s="100" t="s">
        <v>3025</v>
      </c>
      <c r="N168" s="98">
        <v>460</v>
      </c>
      <c r="O168" s="99">
        <v>970</v>
      </c>
      <c r="P168" s="100" t="s">
        <v>3025</v>
      </c>
      <c r="Q168" s="476" t="s">
        <v>3126</v>
      </c>
      <c r="R168" s="101">
        <v>7440</v>
      </c>
      <c r="S168" s="102">
        <v>70</v>
      </c>
      <c r="T168" s="839"/>
      <c r="U168" s="475"/>
      <c r="V168" s="469">
        <v>348600</v>
      </c>
      <c r="W168" s="849"/>
      <c r="X168" s="472">
        <v>3480</v>
      </c>
      <c r="Y168" s="21"/>
      <c r="Z168" s="876"/>
      <c r="AA168" s="472"/>
      <c r="AB168" s="849"/>
      <c r="AC168" s="877"/>
      <c r="AD168" s="103">
        <v>11100</v>
      </c>
      <c r="AE168" s="849"/>
      <c r="AF168" s="854"/>
      <c r="AG168" s="848"/>
      <c r="AH168" s="843" t="e">
        <v>#REF!</v>
      </c>
      <c r="AI168" s="846" t="e">
        <v>#REF!</v>
      </c>
      <c r="AJ168" s="848"/>
      <c r="AK168" s="465" t="s">
        <v>3041</v>
      </c>
      <c r="AL168" s="104">
        <v>3900</v>
      </c>
      <c r="AM168" s="105">
        <v>4300</v>
      </c>
      <c r="AN168" s="849"/>
      <c r="AO168" s="851"/>
      <c r="AP168" s="849"/>
      <c r="AQ168" s="854"/>
      <c r="AR168" s="848"/>
      <c r="AS168" s="887"/>
      <c r="AT168" s="841"/>
      <c r="AU168" s="454"/>
      <c r="AV168" s="841"/>
      <c r="AW168" s="851"/>
      <c r="AX168" s="849"/>
      <c r="AY168" s="854"/>
      <c r="AZ168" s="881"/>
      <c r="BA168" s="883"/>
      <c r="BB168" s="885"/>
      <c r="BC168" s="885"/>
      <c r="BD168" s="868"/>
      <c r="BE168" s="472"/>
      <c r="BF168" s="830"/>
      <c r="BG168" s="452"/>
      <c r="BH168" s="452"/>
      <c r="BI168" s="475"/>
      <c r="BJ168" s="459">
        <v>81</v>
      </c>
      <c r="BK168" s="459">
        <v>82</v>
      </c>
      <c r="BL168" s="866"/>
      <c r="BM168" s="13"/>
      <c r="BN168" s="13"/>
      <c r="BO168" s="13"/>
      <c r="BP168" s="13"/>
      <c r="BQ168" s="13"/>
      <c r="BR168" s="13"/>
      <c r="BS168" s="13"/>
      <c r="BT168" s="13"/>
      <c r="BU168" s="13"/>
      <c r="BV168" s="13"/>
      <c r="BW168" s="13"/>
      <c r="BX168" s="13"/>
      <c r="BY168" s="13"/>
    </row>
    <row r="169" spans="1:77" s="25" customFormat="1" ht="13.5" customHeight="1">
      <c r="A169" s="874"/>
      <c r="B169" s="836"/>
      <c r="C169" s="831" t="s">
        <v>3106</v>
      </c>
      <c r="D169" s="22" t="s">
        <v>13</v>
      </c>
      <c r="E169" s="20"/>
      <c r="F169" s="96">
        <v>115080</v>
      </c>
      <c r="G169" s="97">
        <v>189530</v>
      </c>
      <c r="H169" s="96">
        <v>108800</v>
      </c>
      <c r="I169" s="97">
        <v>183250</v>
      </c>
      <c r="J169" s="476" t="s">
        <v>3126</v>
      </c>
      <c r="K169" s="98">
        <v>1030</v>
      </c>
      <c r="L169" s="99">
        <v>1780</v>
      </c>
      <c r="M169" s="100" t="s">
        <v>3025</v>
      </c>
      <c r="N169" s="98">
        <v>970</v>
      </c>
      <c r="O169" s="99">
        <v>1720</v>
      </c>
      <c r="P169" s="100" t="s">
        <v>3025</v>
      </c>
      <c r="Q169" s="23"/>
      <c r="R169" s="106"/>
      <c r="S169" s="107"/>
      <c r="T169" s="840"/>
      <c r="U169" s="475"/>
      <c r="V169" s="27"/>
      <c r="W169" s="849"/>
      <c r="X169" s="118"/>
      <c r="Y169" s="119"/>
      <c r="Z169" s="876"/>
      <c r="AA169" s="27"/>
      <c r="AB169" s="849" t="s">
        <v>3126</v>
      </c>
      <c r="AC169" s="863">
        <v>11100</v>
      </c>
      <c r="AD169" s="108"/>
      <c r="AE169" s="849"/>
      <c r="AF169" s="854">
        <v>0</v>
      </c>
      <c r="AG169" s="848"/>
      <c r="AH169" s="843" t="e">
        <v>#REF!</v>
      </c>
      <c r="AI169" s="846" t="e">
        <v>#REF!</v>
      </c>
      <c r="AJ169" s="848"/>
      <c r="AK169" s="465" t="s">
        <v>3042</v>
      </c>
      <c r="AL169" s="104">
        <v>3400</v>
      </c>
      <c r="AM169" s="105">
        <v>3800</v>
      </c>
      <c r="AN169" s="849"/>
      <c r="AO169" s="851"/>
      <c r="AP169" s="849"/>
      <c r="AQ169" s="854"/>
      <c r="AR169" s="21"/>
      <c r="AS169" s="12"/>
      <c r="AT169" s="841"/>
      <c r="AU169" s="455"/>
      <c r="AV169" s="841"/>
      <c r="AW169" s="851"/>
      <c r="AX169" s="849"/>
      <c r="AY169" s="854"/>
      <c r="AZ169" s="881"/>
      <c r="BA169" s="869">
        <v>0.02</v>
      </c>
      <c r="BB169" s="871">
        <v>0.03</v>
      </c>
      <c r="BC169" s="871">
        <v>0.05</v>
      </c>
      <c r="BD169" s="879">
        <v>0.06</v>
      </c>
      <c r="BE169" s="472"/>
      <c r="BF169" s="833">
        <v>0.89</v>
      </c>
      <c r="BG169" s="452"/>
      <c r="BH169" s="452"/>
      <c r="BI169" s="475"/>
      <c r="BJ169" s="459">
        <v>81</v>
      </c>
      <c r="BK169" s="459">
        <v>82</v>
      </c>
      <c r="BL169" s="866"/>
      <c r="BM169" s="13"/>
      <c r="BN169" s="13"/>
      <c r="BO169" s="13"/>
      <c r="BP169" s="13"/>
      <c r="BQ169" s="13"/>
      <c r="BR169" s="13"/>
      <c r="BS169" s="13"/>
      <c r="BT169" s="13"/>
      <c r="BU169" s="13"/>
      <c r="BV169" s="13"/>
      <c r="BW169" s="13"/>
      <c r="BX169" s="13"/>
      <c r="BY169" s="13"/>
    </row>
    <row r="170" spans="1:77" s="25" customFormat="1" ht="13.5" customHeight="1">
      <c r="A170" s="874"/>
      <c r="B170" s="836"/>
      <c r="C170" s="832"/>
      <c r="D170" s="24" t="s">
        <v>12</v>
      </c>
      <c r="E170" s="20"/>
      <c r="F170" s="109">
        <v>189530</v>
      </c>
      <c r="G170" s="110"/>
      <c r="H170" s="109">
        <v>183250</v>
      </c>
      <c r="I170" s="110"/>
      <c r="J170" s="476" t="s">
        <v>3126</v>
      </c>
      <c r="K170" s="101">
        <v>1780</v>
      </c>
      <c r="L170" s="111"/>
      <c r="M170" s="112" t="s">
        <v>3025</v>
      </c>
      <c r="N170" s="101">
        <v>1720</v>
      </c>
      <c r="O170" s="111"/>
      <c r="P170" s="112" t="s">
        <v>3025</v>
      </c>
      <c r="Q170" s="23"/>
      <c r="R170" s="106"/>
      <c r="S170" s="113"/>
      <c r="T170" s="840"/>
      <c r="U170" s="475"/>
      <c r="V170" s="469" t="s">
        <v>3030</v>
      </c>
      <c r="W170" s="849"/>
      <c r="X170" s="472" t="s">
        <v>3030</v>
      </c>
      <c r="Y170" s="477"/>
      <c r="Z170" s="876"/>
      <c r="AA170" s="469"/>
      <c r="AB170" s="849"/>
      <c r="AC170" s="864"/>
      <c r="AD170" s="114"/>
      <c r="AE170" s="849"/>
      <c r="AF170" s="855"/>
      <c r="AG170" s="848"/>
      <c r="AH170" s="844" t="e">
        <v>#REF!</v>
      </c>
      <c r="AI170" s="847" t="e">
        <v>#REF!</v>
      </c>
      <c r="AJ170" s="848"/>
      <c r="AK170" s="466" t="s">
        <v>3043</v>
      </c>
      <c r="AL170" s="115">
        <v>3000</v>
      </c>
      <c r="AM170" s="116">
        <v>3400</v>
      </c>
      <c r="AN170" s="849"/>
      <c r="AO170" s="852"/>
      <c r="AP170" s="849"/>
      <c r="AQ170" s="855"/>
      <c r="AR170" s="21"/>
      <c r="AS170" s="12"/>
      <c r="AT170" s="841"/>
      <c r="AU170" s="455"/>
      <c r="AV170" s="841"/>
      <c r="AW170" s="852"/>
      <c r="AX170" s="849"/>
      <c r="AY170" s="855"/>
      <c r="AZ170" s="881"/>
      <c r="BA170" s="870"/>
      <c r="BB170" s="872"/>
      <c r="BC170" s="872"/>
      <c r="BD170" s="880"/>
      <c r="BE170" s="472"/>
      <c r="BF170" s="833"/>
      <c r="BG170" s="452"/>
      <c r="BH170" s="452"/>
      <c r="BI170" s="475"/>
      <c r="BJ170" s="459">
        <v>81</v>
      </c>
      <c r="BK170" s="459">
        <v>82</v>
      </c>
      <c r="BL170" s="866"/>
      <c r="BM170" s="13"/>
      <c r="BN170" s="13"/>
      <c r="BO170" s="13"/>
      <c r="BP170" s="13"/>
      <c r="BQ170" s="13"/>
      <c r="BR170" s="13"/>
      <c r="BS170" s="13"/>
      <c r="BT170" s="13"/>
      <c r="BU170" s="13"/>
      <c r="BV170" s="13"/>
      <c r="BW170" s="13"/>
      <c r="BX170" s="13"/>
      <c r="BY170" s="13"/>
    </row>
    <row r="171" spans="1:77" s="25" customFormat="1" ht="13.5" customHeight="1">
      <c r="A171" s="874"/>
      <c r="B171" s="856" t="s">
        <v>23</v>
      </c>
      <c r="C171" s="837" t="s">
        <v>3105</v>
      </c>
      <c r="D171" s="19" t="s">
        <v>4</v>
      </c>
      <c r="E171" s="20"/>
      <c r="F171" s="86">
        <v>44120</v>
      </c>
      <c r="G171" s="87">
        <v>51560</v>
      </c>
      <c r="H171" s="86">
        <v>38540</v>
      </c>
      <c r="I171" s="87">
        <v>45980</v>
      </c>
      <c r="J171" s="476" t="s">
        <v>3126</v>
      </c>
      <c r="K171" s="88">
        <v>420</v>
      </c>
      <c r="L171" s="89">
        <v>490</v>
      </c>
      <c r="M171" s="90" t="s">
        <v>3025</v>
      </c>
      <c r="N171" s="88">
        <v>360</v>
      </c>
      <c r="O171" s="89">
        <v>430</v>
      </c>
      <c r="P171" s="90" t="s">
        <v>3025</v>
      </c>
      <c r="Q171" s="476" t="s">
        <v>3126</v>
      </c>
      <c r="R171" s="91">
        <v>7440</v>
      </c>
      <c r="S171" s="92">
        <v>70</v>
      </c>
      <c r="T171" s="839"/>
      <c r="U171" s="475"/>
      <c r="V171" s="469">
        <v>385400</v>
      </c>
      <c r="W171" s="849"/>
      <c r="X171" s="472">
        <v>3850</v>
      </c>
      <c r="Y171" s="21"/>
      <c r="Z171" s="876"/>
      <c r="AA171" s="472"/>
      <c r="AB171" s="849" t="s">
        <v>3126</v>
      </c>
      <c r="AC171" s="861">
        <v>12170</v>
      </c>
      <c r="AD171" s="93"/>
      <c r="AE171" s="849" t="s">
        <v>3126</v>
      </c>
      <c r="AF171" s="853">
        <v>50</v>
      </c>
      <c r="AG171" s="848" t="s">
        <v>3126</v>
      </c>
      <c r="AH171" s="842">
        <v>2900</v>
      </c>
      <c r="AI171" s="845">
        <v>3200</v>
      </c>
      <c r="AJ171" s="848" t="s">
        <v>3126</v>
      </c>
      <c r="AK171" s="464" t="s">
        <v>3040</v>
      </c>
      <c r="AL171" s="94">
        <v>6300</v>
      </c>
      <c r="AM171" s="95">
        <v>7100</v>
      </c>
      <c r="AN171" s="849" t="s">
        <v>3126</v>
      </c>
      <c r="AO171" s="850">
        <v>4960</v>
      </c>
      <c r="AP171" s="849" t="s">
        <v>3126</v>
      </c>
      <c r="AQ171" s="853">
        <v>40</v>
      </c>
      <c r="AR171" s="848" t="s">
        <v>3126</v>
      </c>
      <c r="AS171" s="886">
        <v>4500</v>
      </c>
      <c r="AT171" s="841"/>
      <c r="AU171" s="455"/>
      <c r="AV171" s="841" t="s">
        <v>237</v>
      </c>
      <c r="AW171" s="850">
        <v>5740</v>
      </c>
      <c r="AX171" s="849" t="s">
        <v>3126</v>
      </c>
      <c r="AY171" s="853">
        <v>50</v>
      </c>
      <c r="AZ171" s="881" t="s">
        <v>237</v>
      </c>
      <c r="BA171" s="882" t="s">
        <v>3177</v>
      </c>
      <c r="BB171" s="884" t="s">
        <v>3177</v>
      </c>
      <c r="BC171" s="884" t="s">
        <v>3177</v>
      </c>
      <c r="BD171" s="867" t="s">
        <v>3177</v>
      </c>
      <c r="BE171" s="472"/>
      <c r="BF171" s="829" t="s">
        <v>3164</v>
      </c>
      <c r="BG171" s="452"/>
      <c r="BH171" s="452"/>
      <c r="BI171" s="475"/>
      <c r="BJ171" s="459">
        <v>83</v>
      </c>
      <c r="BK171" s="459">
        <v>84</v>
      </c>
      <c r="BL171" s="866">
        <v>8</v>
      </c>
      <c r="BM171" s="13"/>
      <c r="BN171" s="13"/>
      <c r="BO171" s="13"/>
      <c r="BP171" s="13"/>
      <c r="BQ171" s="13"/>
      <c r="BR171" s="13"/>
      <c r="BS171" s="13"/>
      <c r="BT171" s="13"/>
      <c r="BU171" s="13"/>
      <c r="BV171" s="13"/>
      <c r="BW171" s="13"/>
      <c r="BX171" s="13"/>
      <c r="BY171" s="13"/>
    </row>
    <row r="172" spans="1:77" s="25" customFormat="1" ht="13.5" customHeight="1">
      <c r="A172" s="874"/>
      <c r="B172" s="836"/>
      <c r="C172" s="838"/>
      <c r="D172" s="22" t="s">
        <v>3</v>
      </c>
      <c r="E172" s="20"/>
      <c r="F172" s="96">
        <v>51560</v>
      </c>
      <c r="G172" s="97">
        <v>111740</v>
      </c>
      <c r="H172" s="96">
        <v>45980</v>
      </c>
      <c r="I172" s="97">
        <v>106160</v>
      </c>
      <c r="J172" s="476" t="s">
        <v>3126</v>
      </c>
      <c r="K172" s="98">
        <v>490</v>
      </c>
      <c r="L172" s="99">
        <v>1000</v>
      </c>
      <c r="M172" s="100" t="s">
        <v>3025</v>
      </c>
      <c r="N172" s="98">
        <v>430</v>
      </c>
      <c r="O172" s="99">
        <v>950</v>
      </c>
      <c r="P172" s="100" t="s">
        <v>3025</v>
      </c>
      <c r="Q172" s="476" t="s">
        <v>3126</v>
      </c>
      <c r="R172" s="101">
        <v>7440</v>
      </c>
      <c r="S172" s="102">
        <v>70</v>
      </c>
      <c r="T172" s="839"/>
      <c r="U172" s="475"/>
      <c r="V172" s="27"/>
      <c r="W172" s="849"/>
      <c r="X172" s="118"/>
      <c r="Y172" s="119"/>
      <c r="Z172" s="876"/>
      <c r="AA172" s="27"/>
      <c r="AB172" s="849"/>
      <c r="AC172" s="877"/>
      <c r="AD172" s="103">
        <v>10440</v>
      </c>
      <c r="AE172" s="849"/>
      <c r="AF172" s="854"/>
      <c r="AG172" s="848"/>
      <c r="AH172" s="843" t="e">
        <v>#REF!</v>
      </c>
      <c r="AI172" s="846" t="e">
        <v>#REF!</v>
      </c>
      <c r="AJ172" s="848"/>
      <c r="AK172" s="465" t="s">
        <v>3041</v>
      </c>
      <c r="AL172" s="104">
        <v>3500</v>
      </c>
      <c r="AM172" s="105">
        <v>3900</v>
      </c>
      <c r="AN172" s="849"/>
      <c r="AO172" s="851"/>
      <c r="AP172" s="849"/>
      <c r="AQ172" s="854"/>
      <c r="AR172" s="848"/>
      <c r="AS172" s="887"/>
      <c r="AT172" s="841"/>
      <c r="AU172" s="455"/>
      <c r="AV172" s="841"/>
      <c r="AW172" s="851"/>
      <c r="AX172" s="849"/>
      <c r="AY172" s="854"/>
      <c r="AZ172" s="881"/>
      <c r="BA172" s="883"/>
      <c r="BB172" s="885"/>
      <c r="BC172" s="885"/>
      <c r="BD172" s="868"/>
      <c r="BE172" s="472"/>
      <c r="BF172" s="830"/>
      <c r="BG172" s="452"/>
      <c r="BH172" s="452"/>
      <c r="BI172" s="475"/>
      <c r="BJ172" s="459">
        <v>83</v>
      </c>
      <c r="BK172" s="459">
        <v>84</v>
      </c>
      <c r="BL172" s="866"/>
      <c r="BM172" s="13"/>
      <c r="BN172" s="13"/>
      <c r="BO172" s="13"/>
      <c r="BP172" s="13"/>
      <c r="BQ172" s="13"/>
      <c r="BR172" s="13"/>
      <c r="BS172" s="13"/>
      <c r="BT172" s="13"/>
      <c r="BU172" s="13"/>
      <c r="BV172" s="13"/>
      <c r="BW172" s="13"/>
      <c r="BX172" s="13"/>
      <c r="BY172" s="13"/>
    </row>
    <row r="173" spans="1:77" s="25" customFormat="1" ht="13.5" customHeight="1">
      <c r="A173" s="874"/>
      <c r="B173" s="836"/>
      <c r="C173" s="831" t="s">
        <v>3106</v>
      </c>
      <c r="D173" s="22" t="s">
        <v>13</v>
      </c>
      <c r="E173" s="20"/>
      <c r="F173" s="96">
        <v>111740</v>
      </c>
      <c r="G173" s="97">
        <v>186190</v>
      </c>
      <c r="H173" s="96">
        <v>106160</v>
      </c>
      <c r="I173" s="97">
        <v>180610</v>
      </c>
      <c r="J173" s="476" t="s">
        <v>3126</v>
      </c>
      <c r="K173" s="98">
        <v>1000</v>
      </c>
      <c r="L173" s="99">
        <v>1750</v>
      </c>
      <c r="M173" s="100" t="s">
        <v>3025</v>
      </c>
      <c r="N173" s="98">
        <v>950</v>
      </c>
      <c r="O173" s="99">
        <v>1700</v>
      </c>
      <c r="P173" s="100" t="s">
        <v>3025</v>
      </c>
      <c r="Q173" s="23"/>
      <c r="R173" s="106"/>
      <c r="S173" s="107"/>
      <c r="T173" s="840"/>
      <c r="U173" s="475"/>
      <c r="V173" s="469" t="s">
        <v>3031</v>
      </c>
      <c r="W173" s="849"/>
      <c r="X173" s="472" t="s">
        <v>3031</v>
      </c>
      <c r="Y173" s="477"/>
      <c r="Z173" s="876"/>
      <c r="AA173" s="469"/>
      <c r="AB173" s="849" t="s">
        <v>3126</v>
      </c>
      <c r="AC173" s="863">
        <v>10440</v>
      </c>
      <c r="AD173" s="108"/>
      <c r="AE173" s="849"/>
      <c r="AF173" s="854">
        <v>0</v>
      </c>
      <c r="AG173" s="848"/>
      <c r="AH173" s="843" t="e">
        <v>#REF!</v>
      </c>
      <c r="AI173" s="846" t="e">
        <v>#REF!</v>
      </c>
      <c r="AJ173" s="848"/>
      <c r="AK173" s="465" t="s">
        <v>3042</v>
      </c>
      <c r="AL173" s="104">
        <v>3000</v>
      </c>
      <c r="AM173" s="105">
        <v>3400</v>
      </c>
      <c r="AN173" s="849"/>
      <c r="AO173" s="851"/>
      <c r="AP173" s="849"/>
      <c r="AQ173" s="854"/>
      <c r="AR173" s="21"/>
      <c r="AS173" s="12"/>
      <c r="AT173" s="841"/>
      <c r="AU173" s="456"/>
      <c r="AV173" s="841"/>
      <c r="AW173" s="851"/>
      <c r="AX173" s="849"/>
      <c r="AY173" s="854"/>
      <c r="AZ173" s="881"/>
      <c r="BA173" s="869">
        <v>0.02</v>
      </c>
      <c r="BB173" s="871">
        <v>0.03</v>
      </c>
      <c r="BC173" s="871">
        <v>0.05</v>
      </c>
      <c r="BD173" s="879">
        <v>0.06</v>
      </c>
      <c r="BE173" s="472"/>
      <c r="BF173" s="833">
        <v>0.91</v>
      </c>
      <c r="BG173" s="452"/>
      <c r="BH173" s="452"/>
      <c r="BI173" s="475"/>
      <c r="BJ173" s="459">
        <v>83</v>
      </c>
      <c r="BK173" s="459">
        <v>84</v>
      </c>
      <c r="BL173" s="866"/>
      <c r="BM173" s="13"/>
      <c r="BN173" s="13"/>
      <c r="BO173" s="13"/>
      <c r="BP173" s="13"/>
      <c r="BQ173" s="13"/>
      <c r="BR173" s="13"/>
      <c r="BS173" s="13"/>
      <c r="BT173" s="13"/>
      <c r="BU173" s="13"/>
      <c r="BV173" s="13"/>
      <c r="BW173" s="13"/>
      <c r="BX173" s="13"/>
      <c r="BY173" s="13"/>
    </row>
    <row r="174" spans="1:77" s="25" customFormat="1" ht="13.5" customHeight="1">
      <c r="A174" s="874"/>
      <c r="B174" s="836"/>
      <c r="C174" s="832"/>
      <c r="D174" s="24" t="s">
        <v>12</v>
      </c>
      <c r="E174" s="20"/>
      <c r="F174" s="109">
        <v>186190</v>
      </c>
      <c r="G174" s="110"/>
      <c r="H174" s="109">
        <v>180610</v>
      </c>
      <c r="I174" s="110"/>
      <c r="J174" s="476" t="s">
        <v>3126</v>
      </c>
      <c r="K174" s="101">
        <v>1750</v>
      </c>
      <c r="L174" s="111"/>
      <c r="M174" s="112" t="s">
        <v>3025</v>
      </c>
      <c r="N174" s="101">
        <v>1700</v>
      </c>
      <c r="O174" s="111"/>
      <c r="P174" s="112" t="s">
        <v>3025</v>
      </c>
      <c r="Q174" s="23"/>
      <c r="R174" s="106"/>
      <c r="S174" s="113"/>
      <c r="T174" s="840"/>
      <c r="U174" s="475"/>
      <c r="V174" s="469">
        <v>422100</v>
      </c>
      <c r="W174" s="849"/>
      <c r="X174" s="472">
        <v>4220</v>
      </c>
      <c r="Y174" s="21"/>
      <c r="Z174" s="876"/>
      <c r="AA174" s="472"/>
      <c r="AB174" s="849"/>
      <c r="AC174" s="864"/>
      <c r="AD174" s="114"/>
      <c r="AE174" s="849"/>
      <c r="AF174" s="855"/>
      <c r="AG174" s="848"/>
      <c r="AH174" s="844" t="e">
        <v>#REF!</v>
      </c>
      <c r="AI174" s="847" t="e">
        <v>#REF!</v>
      </c>
      <c r="AJ174" s="848"/>
      <c r="AK174" s="466" t="s">
        <v>3043</v>
      </c>
      <c r="AL174" s="115">
        <v>2700</v>
      </c>
      <c r="AM174" s="116">
        <v>3000</v>
      </c>
      <c r="AN174" s="849"/>
      <c r="AO174" s="852"/>
      <c r="AP174" s="849"/>
      <c r="AQ174" s="855"/>
      <c r="AR174" s="21"/>
      <c r="AS174" s="12"/>
      <c r="AT174" s="841"/>
      <c r="AU174" s="456"/>
      <c r="AV174" s="841"/>
      <c r="AW174" s="852"/>
      <c r="AX174" s="849"/>
      <c r="AY174" s="855"/>
      <c r="AZ174" s="881"/>
      <c r="BA174" s="870"/>
      <c r="BB174" s="872"/>
      <c r="BC174" s="872"/>
      <c r="BD174" s="880"/>
      <c r="BE174" s="472"/>
      <c r="BF174" s="833"/>
      <c r="BG174" s="452"/>
      <c r="BH174" s="452"/>
      <c r="BI174" s="475"/>
      <c r="BJ174" s="459">
        <v>83</v>
      </c>
      <c r="BK174" s="459">
        <v>84</v>
      </c>
      <c r="BL174" s="866"/>
      <c r="BM174" s="13"/>
      <c r="BN174" s="13"/>
      <c r="BO174" s="13"/>
      <c r="BP174" s="13"/>
      <c r="BQ174" s="13"/>
      <c r="BR174" s="13"/>
      <c r="BS174" s="13"/>
      <c r="BT174" s="13"/>
      <c r="BU174" s="13"/>
      <c r="BV174" s="13"/>
      <c r="BW174" s="13"/>
      <c r="BX174" s="13"/>
      <c r="BY174" s="13"/>
    </row>
    <row r="175" spans="1:77" s="25" customFormat="1" ht="13.5" customHeight="1">
      <c r="A175" s="874"/>
      <c r="B175" s="856" t="s">
        <v>22</v>
      </c>
      <c r="C175" s="837" t="s">
        <v>3105</v>
      </c>
      <c r="D175" s="19" t="s">
        <v>4</v>
      </c>
      <c r="E175" s="20"/>
      <c r="F175" s="86">
        <v>38160</v>
      </c>
      <c r="G175" s="87">
        <v>45600</v>
      </c>
      <c r="H175" s="86">
        <v>33140</v>
      </c>
      <c r="I175" s="87">
        <v>40580</v>
      </c>
      <c r="J175" s="476" t="s">
        <v>3126</v>
      </c>
      <c r="K175" s="88">
        <v>360</v>
      </c>
      <c r="L175" s="89">
        <v>430</v>
      </c>
      <c r="M175" s="90" t="s">
        <v>3025</v>
      </c>
      <c r="N175" s="88">
        <v>310</v>
      </c>
      <c r="O175" s="89">
        <v>380</v>
      </c>
      <c r="P175" s="90" t="s">
        <v>3025</v>
      </c>
      <c r="Q175" s="476" t="s">
        <v>3126</v>
      </c>
      <c r="R175" s="91">
        <v>7440</v>
      </c>
      <c r="S175" s="92">
        <v>70</v>
      </c>
      <c r="T175" s="839"/>
      <c r="U175" s="475"/>
      <c r="V175" s="27"/>
      <c r="W175" s="849"/>
      <c r="X175" s="118"/>
      <c r="Y175" s="119"/>
      <c r="Z175" s="876"/>
      <c r="AA175" s="27"/>
      <c r="AB175" s="839"/>
      <c r="AC175" s="106"/>
      <c r="AD175" s="106"/>
      <c r="AE175" s="840"/>
      <c r="AF175" s="120"/>
      <c r="AG175" s="841" t="s">
        <v>3126</v>
      </c>
      <c r="AH175" s="842">
        <v>2600</v>
      </c>
      <c r="AI175" s="845">
        <v>2900</v>
      </c>
      <c r="AJ175" s="848" t="s">
        <v>3126</v>
      </c>
      <c r="AK175" s="464" t="s">
        <v>3040</v>
      </c>
      <c r="AL175" s="94">
        <v>5500</v>
      </c>
      <c r="AM175" s="95">
        <v>6200</v>
      </c>
      <c r="AN175" s="849" t="s">
        <v>3126</v>
      </c>
      <c r="AO175" s="850">
        <v>4460</v>
      </c>
      <c r="AP175" s="849" t="s">
        <v>3126</v>
      </c>
      <c r="AQ175" s="853">
        <v>40</v>
      </c>
      <c r="AR175" s="848" t="s">
        <v>3126</v>
      </c>
      <c r="AS175" s="886">
        <v>4500</v>
      </c>
      <c r="AT175" s="841"/>
      <c r="AU175" s="860" t="s">
        <v>3237</v>
      </c>
      <c r="AV175" s="841" t="s">
        <v>237</v>
      </c>
      <c r="AW175" s="850">
        <v>5160</v>
      </c>
      <c r="AX175" s="849" t="s">
        <v>3126</v>
      </c>
      <c r="AY175" s="853">
        <v>50</v>
      </c>
      <c r="AZ175" s="881" t="s">
        <v>237</v>
      </c>
      <c r="BA175" s="882" t="s">
        <v>3177</v>
      </c>
      <c r="BB175" s="884" t="s">
        <v>3177</v>
      </c>
      <c r="BC175" s="884" t="s">
        <v>3177</v>
      </c>
      <c r="BD175" s="867" t="s">
        <v>3177</v>
      </c>
      <c r="BE175" s="472"/>
      <c r="BF175" s="829" t="s">
        <v>3164</v>
      </c>
      <c r="BG175" s="452"/>
      <c r="BH175" s="452"/>
      <c r="BI175" s="475"/>
      <c r="BJ175" s="459">
        <v>85</v>
      </c>
      <c r="BK175" s="459">
        <v>86</v>
      </c>
      <c r="BL175" s="866">
        <v>9</v>
      </c>
      <c r="BM175" s="13"/>
      <c r="BN175" s="13"/>
      <c r="BO175" s="13"/>
      <c r="BP175" s="13"/>
      <c r="BQ175" s="13"/>
      <c r="BR175" s="13"/>
      <c r="BS175" s="13"/>
      <c r="BT175" s="13"/>
      <c r="BU175" s="13"/>
      <c r="BV175" s="13"/>
      <c r="BW175" s="13"/>
      <c r="BX175" s="13"/>
      <c r="BY175" s="13"/>
    </row>
    <row r="176" spans="1:77" s="25" customFormat="1" ht="13.5" customHeight="1">
      <c r="A176" s="874"/>
      <c r="B176" s="836"/>
      <c r="C176" s="838"/>
      <c r="D176" s="22" t="s">
        <v>3</v>
      </c>
      <c r="E176" s="20"/>
      <c r="F176" s="96">
        <v>45600</v>
      </c>
      <c r="G176" s="97">
        <v>105780</v>
      </c>
      <c r="H176" s="96">
        <v>40580</v>
      </c>
      <c r="I176" s="97">
        <v>100760</v>
      </c>
      <c r="J176" s="476" t="s">
        <v>3126</v>
      </c>
      <c r="K176" s="98">
        <v>430</v>
      </c>
      <c r="L176" s="99">
        <v>940</v>
      </c>
      <c r="M176" s="100" t="s">
        <v>3025</v>
      </c>
      <c r="N176" s="98">
        <v>380</v>
      </c>
      <c r="O176" s="99">
        <v>890</v>
      </c>
      <c r="P176" s="100" t="s">
        <v>3025</v>
      </c>
      <c r="Q176" s="476" t="s">
        <v>3126</v>
      </c>
      <c r="R176" s="101">
        <v>7440</v>
      </c>
      <c r="S176" s="102">
        <v>70</v>
      </c>
      <c r="T176" s="839"/>
      <c r="U176" s="475"/>
      <c r="V176" s="469" t="s">
        <v>3032</v>
      </c>
      <c r="W176" s="849"/>
      <c r="X176" s="472" t="s">
        <v>3032</v>
      </c>
      <c r="Y176" s="477"/>
      <c r="Z176" s="876"/>
      <c r="AA176" s="469" t="s">
        <v>3108</v>
      </c>
      <c r="AB176" s="839"/>
      <c r="AC176" s="106"/>
      <c r="AD176" s="106"/>
      <c r="AE176" s="840"/>
      <c r="AF176" s="121"/>
      <c r="AG176" s="841"/>
      <c r="AH176" s="843" t="e">
        <v>#REF!</v>
      </c>
      <c r="AI176" s="846" t="e">
        <v>#REF!</v>
      </c>
      <c r="AJ176" s="848"/>
      <c r="AK176" s="465" t="s">
        <v>3041</v>
      </c>
      <c r="AL176" s="104">
        <v>3000</v>
      </c>
      <c r="AM176" s="105">
        <v>3400</v>
      </c>
      <c r="AN176" s="849"/>
      <c r="AO176" s="851"/>
      <c r="AP176" s="849"/>
      <c r="AQ176" s="854"/>
      <c r="AR176" s="848"/>
      <c r="AS176" s="887"/>
      <c r="AT176" s="841"/>
      <c r="AU176" s="860"/>
      <c r="AV176" s="841"/>
      <c r="AW176" s="851"/>
      <c r="AX176" s="849"/>
      <c r="AY176" s="854"/>
      <c r="AZ176" s="881"/>
      <c r="BA176" s="883"/>
      <c r="BB176" s="885"/>
      <c r="BC176" s="885"/>
      <c r="BD176" s="868"/>
      <c r="BE176" s="472"/>
      <c r="BF176" s="830"/>
      <c r="BG176" s="452"/>
      <c r="BH176" s="452"/>
      <c r="BI176" s="475"/>
      <c r="BJ176" s="459">
        <v>85</v>
      </c>
      <c r="BK176" s="459">
        <v>86</v>
      </c>
      <c r="BL176" s="866"/>
      <c r="BM176" s="13"/>
      <c r="BN176" s="13"/>
      <c r="BO176" s="13"/>
      <c r="BP176" s="13"/>
      <c r="BQ176" s="13"/>
      <c r="BR176" s="13"/>
      <c r="BS176" s="13"/>
      <c r="BT176" s="13"/>
      <c r="BU176" s="13"/>
      <c r="BV176" s="13"/>
      <c r="BW176" s="13"/>
      <c r="BX176" s="13"/>
      <c r="BY176" s="13"/>
    </row>
    <row r="177" spans="1:77" s="25" customFormat="1" ht="13.5" customHeight="1">
      <c r="A177" s="874"/>
      <c r="B177" s="836"/>
      <c r="C177" s="831" t="s">
        <v>3106</v>
      </c>
      <c r="D177" s="22" t="s">
        <v>13</v>
      </c>
      <c r="E177" s="20"/>
      <c r="F177" s="96">
        <v>105780</v>
      </c>
      <c r="G177" s="97">
        <v>180230</v>
      </c>
      <c r="H177" s="96">
        <v>100760</v>
      </c>
      <c r="I177" s="97">
        <v>175210</v>
      </c>
      <c r="J177" s="476" t="s">
        <v>3126</v>
      </c>
      <c r="K177" s="98">
        <v>940</v>
      </c>
      <c r="L177" s="99">
        <v>1690</v>
      </c>
      <c r="M177" s="100" t="s">
        <v>3025</v>
      </c>
      <c r="N177" s="98">
        <v>890</v>
      </c>
      <c r="O177" s="99">
        <v>1640</v>
      </c>
      <c r="P177" s="100" t="s">
        <v>3025</v>
      </c>
      <c r="Q177" s="23"/>
      <c r="R177" s="106"/>
      <c r="S177" s="107"/>
      <c r="T177" s="840"/>
      <c r="U177" s="475"/>
      <c r="V177" s="469">
        <v>458900</v>
      </c>
      <c r="W177" s="849"/>
      <c r="X177" s="472">
        <v>4580</v>
      </c>
      <c r="Y177" s="21"/>
      <c r="Z177" s="876"/>
      <c r="AA177" s="122" t="s">
        <v>3109</v>
      </c>
      <c r="AB177" s="839"/>
      <c r="AC177" s="106"/>
      <c r="AD177" s="106"/>
      <c r="AE177" s="840"/>
      <c r="AF177" s="121"/>
      <c r="AG177" s="841"/>
      <c r="AH177" s="843" t="e">
        <v>#REF!</v>
      </c>
      <c r="AI177" s="846" t="e">
        <v>#REF!</v>
      </c>
      <c r="AJ177" s="848"/>
      <c r="AK177" s="465" t="s">
        <v>3042</v>
      </c>
      <c r="AL177" s="104">
        <v>2600</v>
      </c>
      <c r="AM177" s="105">
        <v>2900</v>
      </c>
      <c r="AN177" s="849"/>
      <c r="AO177" s="851"/>
      <c r="AP177" s="849"/>
      <c r="AQ177" s="854"/>
      <c r="AR177" s="21"/>
      <c r="AS177" s="12"/>
      <c r="AT177" s="841"/>
      <c r="AU177" s="858">
        <v>0.1</v>
      </c>
      <c r="AV177" s="841"/>
      <c r="AW177" s="851"/>
      <c r="AX177" s="849"/>
      <c r="AY177" s="854"/>
      <c r="AZ177" s="881"/>
      <c r="BA177" s="869">
        <v>0.02</v>
      </c>
      <c r="BB177" s="871">
        <v>0.03</v>
      </c>
      <c r="BC177" s="871">
        <v>0.05</v>
      </c>
      <c r="BD177" s="879">
        <v>0.06</v>
      </c>
      <c r="BE177" s="472"/>
      <c r="BF177" s="833">
        <v>0.96</v>
      </c>
      <c r="BG177" s="452"/>
      <c r="BH177" s="452"/>
      <c r="BI177" s="475"/>
      <c r="BJ177" s="459">
        <v>85</v>
      </c>
      <c r="BK177" s="459">
        <v>86</v>
      </c>
      <c r="BL177" s="866"/>
      <c r="BM177" s="13"/>
      <c r="BN177" s="13"/>
      <c r="BO177" s="13"/>
      <c r="BP177" s="13"/>
      <c r="BQ177" s="13"/>
      <c r="BR177" s="13"/>
      <c r="BS177" s="13"/>
      <c r="BT177" s="13"/>
      <c r="BU177" s="13"/>
      <c r="BV177" s="13"/>
      <c r="BW177" s="13"/>
      <c r="BX177" s="13"/>
      <c r="BY177" s="13"/>
    </row>
    <row r="178" spans="1:77" s="25" customFormat="1" ht="13.5" customHeight="1">
      <c r="A178" s="874"/>
      <c r="B178" s="836"/>
      <c r="C178" s="832"/>
      <c r="D178" s="24" t="s">
        <v>12</v>
      </c>
      <c r="E178" s="20"/>
      <c r="F178" s="109">
        <v>180230</v>
      </c>
      <c r="G178" s="110"/>
      <c r="H178" s="109">
        <v>175210</v>
      </c>
      <c r="I178" s="110"/>
      <c r="J178" s="476" t="s">
        <v>3126</v>
      </c>
      <c r="K178" s="101">
        <v>1690</v>
      </c>
      <c r="L178" s="111"/>
      <c r="M178" s="112" t="s">
        <v>3025</v>
      </c>
      <c r="N178" s="101">
        <v>1640</v>
      </c>
      <c r="O178" s="111"/>
      <c r="P178" s="112" t="s">
        <v>3025</v>
      </c>
      <c r="Q178" s="23"/>
      <c r="R178" s="106"/>
      <c r="S178" s="113"/>
      <c r="T178" s="840"/>
      <c r="U178" s="475"/>
      <c r="V178" s="27"/>
      <c r="W178" s="849"/>
      <c r="X178" s="118"/>
      <c r="Y178" s="119"/>
      <c r="Z178" s="876"/>
      <c r="AA178" s="27"/>
      <c r="AB178" s="839"/>
      <c r="AC178" s="106"/>
      <c r="AD178" s="106"/>
      <c r="AE178" s="840"/>
      <c r="AF178" s="121"/>
      <c r="AG178" s="841"/>
      <c r="AH178" s="844" t="e">
        <v>#REF!</v>
      </c>
      <c r="AI178" s="847" t="e">
        <v>#REF!</v>
      </c>
      <c r="AJ178" s="848"/>
      <c r="AK178" s="466" t="s">
        <v>3043</v>
      </c>
      <c r="AL178" s="115">
        <v>2400</v>
      </c>
      <c r="AM178" s="116">
        <v>2600</v>
      </c>
      <c r="AN178" s="849"/>
      <c r="AO178" s="852"/>
      <c r="AP178" s="849"/>
      <c r="AQ178" s="855"/>
      <c r="AR178" s="21"/>
      <c r="AS178" s="12"/>
      <c r="AT178" s="841"/>
      <c r="AU178" s="858"/>
      <c r="AV178" s="841"/>
      <c r="AW178" s="852"/>
      <c r="AX178" s="849"/>
      <c r="AY178" s="855"/>
      <c r="AZ178" s="881"/>
      <c r="BA178" s="870"/>
      <c r="BB178" s="872"/>
      <c r="BC178" s="872"/>
      <c r="BD178" s="880"/>
      <c r="BE178" s="472"/>
      <c r="BF178" s="833"/>
      <c r="BG178" s="452"/>
      <c r="BH178" s="452"/>
      <c r="BI178" s="475"/>
      <c r="BJ178" s="459">
        <v>85</v>
      </c>
      <c r="BK178" s="459">
        <v>86</v>
      </c>
      <c r="BL178" s="866"/>
      <c r="BM178" s="13"/>
      <c r="BN178" s="13"/>
      <c r="BO178" s="13"/>
      <c r="BP178" s="13"/>
      <c r="BQ178" s="13"/>
      <c r="BR178" s="13"/>
      <c r="BS178" s="13"/>
      <c r="BT178" s="13"/>
      <c r="BU178" s="13"/>
      <c r="BV178" s="13"/>
      <c r="BW178" s="13"/>
      <c r="BX178" s="13"/>
      <c r="BY178" s="13"/>
    </row>
    <row r="179" spans="1:77" s="25" customFormat="1" ht="13.5" customHeight="1">
      <c r="A179" s="874"/>
      <c r="B179" s="856" t="s">
        <v>21</v>
      </c>
      <c r="C179" s="837" t="s">
        <v>3105</v>
      </c>
      <c r="D179" s="19" t="s">
        <v>4</v>
      </c>
      <c r="E179" s="20"/>
      <c r="F179" s="86">
        <v>36310</v>
      </c>
      <c r="G179" s="87">
        <v>43750</v>
      </c>
      <c r="H179" s="86">
        <v>31750</v>
      </c>
      <c r="I179" s="87">
        <v>39190</v>
      </c>
      <c r="J179" s="476" t="s">
        <v>3126</v>
      </c>
      <c r="K179" s="88">
        <v>340</v>
      </c>
      <c r="L179" s="89">
        <v>410</v>
      </c>
      <c r="M179" s="90" t="s">
        <v>3025</v>
      </c>
      <c r="N179" s="88">
        <v>290</v>
      </c>
      <c r="O179" s="89">
        <v>360</v>
      </c>
      <c r="P179" s="90" t="s">
        <v>3025</v>
      </c>
      <c r="Q179" s="476" t="s">
        <v>3126</v>
      </c>
      <c r="R179" s="91">
        <v>7440</v>
      </c>
      <c r="S179" s="92">
        <v>70</v>
      </c>
      <c r="T179" s="839"/>
      <c r="U179" s="475"/>
      <c r="V179" s="469" t="s">
        <v>3033</v>
      </c>
      <c r="W179" s="849"/>
      <c r="X179" s="472" t="s">
        <v>3033</v>
      </c>
      <c r="Y179" s="477"/>
      <c r="Z179" s="876"/>
      <c r="AA179" s="469"/>
      <c r="AB179" s="839"/>
      <c r="AC179" s="106"/>
      <c r="AD179" s="106"/>
      <c r="AE179" s="840"/>
      <c r="AF179" s="121"/>
      <c r="AG179" s="841" t="s">
        <v>3126</v>
      </c>
      <c r="AH179" s="842">
        <v>2900</v>
      </c>
      <c r="AI179" s="845">
        <v>3100</v>
      </c>
      <c r="AJ179" s="848" t="s">
        <v>3126</v>
      </c>
      <c r="AK179" s="464" t="s">
        <v>3040</v>
      </c>
      <c r="AL179" s="94">
        <v>6100</v>
      </c>
      <c r="AM179" s="95">
        <v>6800</v>
      </c>
      <c r="AN179" s="849" t="s">
        <v>3126</v>
      </c>
      <c r="AO179" s="850">
        <v>4060</v>
      </c>
      <c r="AP179" s="849" t="s">
        <v>3126</v>
      </c>
      <c r="AQ179" s="853">
        <v>40</v>
      </c>
      <c r="AR179" s="848" t="s">
        <v>3126</v>
      </c>
      <c r="AS179" s="886">
        <v>4500</v>
      </c>
      <c r="AT179" s="841"/>
      <c r="AU179" s="456"/>
      <c r="AV179" s="841" t="s">
        <v>237</v>
      </c>
      <c r="AW179" s="850">
        <v>4690</v>
      </c>
      <c r="AX179" s="849" t="s">
        <v>3126</v>
      </c>
      <c r="AY179" s="853">
        <v>40</v>
      </c>
      <c r="AZ179" s="881" t="s">
        <v>237</v>
      </c>
      <c r="BA179" s="882" t="s">
        <v>3177</v>
      </c>
      <c r="BB179" s="884" t="s">
        <v>3177</v>
      </c>
      <c r="BC179" s="884" t="s">
        <v>3177</v>
      </c>
      <c r="BD179" s="867" t="s">
        <v>3177</v>
      </c>
      <c r="BE179" s="472"/>
      <c r="BF179" s="829" t="s">
        <v>3164</v>
      </c>
      <c r="BG179" s="452"/>
      <c r="BH179" s="452"/>
      <c r="BI179" s="475"/>
      <c r="BJ179" s="459">
        <v>87</v>
      </c>
      <c r="BK179" s="459">
        <v>88</v>
      </c>
      <c r="BL179" s="866">
        <v>10</v>
      </c>
      <c r="BM179" s="13"/>
      <c r="BN179" s="13"/>
      <c r="BO179" s="13"/>
      <c r="BP179" s="13"/>
      <c r="BQ179" s="13"/>
      <c r="BR179" s="13"/>
      <c r="BS179" s="13"/>
      <c r="BT179" s="13"/>
      <c r="BU179" s="13"/>
      <c r="BV179" s="13"/>
      <c r="BW179" s="13"/>
      <c r="BX179" s="13"/>
      <c r="BY179" s="13"/>
    </row>
    <row r="180" spans="1:77" s="25" customFormat="1" ht="13.5" customHeight="1">
      <c r="A180" s="874"/>
      <c r="B180" s="836"/>
      <c r="C180" s="838"/>
      <c r="D180" s="22" t="s">
        <v>3</v>
      </c>
      <c r="E180" s="20"/>
      <c r="F180" s="96">
        <v>43750</v>
      </c>
      <c r="G180" s="97">
        <v>103930</v>
      </c>
      <c r="H180" s="96">
        <v>39190</v>
      </c>
      <c r="I180" s="97">
        <v>99370</v>
      </c>
      <c r="J180" s="476" t="s">
        <v>3126</v>
      </c>
      <c r="K180" s="98">
        <v>410</v>
      </c>
      <c r="L180" s="99">
        <v>920</v>
      </c>
      <c r="M180" s="100" t="s">
        <v>3025</v>
      </c>
      <c r="N180" s="98">
        <v>360</v>
      </c>
      <c r="O180" s="99">
        <v>880</v>
      </c>
      <c r="P180" s="100" t="s">
        <v>3025</v>
      </c>
      <c r="Q180" s="476" t="s">
        <v>3126</v>
      </c>
      <c r="R180" s="101">
        <v>7440</v>
      </c>
      <c r="S180" s="102">
        <v>70</v>
      </c>
      <c r="T180" s="839"/>
      <c r="U180" s="475"/>
      <c r="V180" s="469">
        <v>495600</v>
      </c>
      <c r="W180" s="849"/>
      <c r="X180" s="472">
        <v>4950</v>
      </c>
      <c r="Y180" s="21"/>
      <c r="Z180" s="876"/>
      <c r="AA180" s="472"/>
      <c r="AB180" s="839"/>
      <c r="AC180" s="106"/>
      <c r="AD180" s="106"/>
      <c r="AE180" s="840"/>
      <c r="AF180" s="121"/>
      <c r="AG180" s="841"/>
      <c r="AH180" s="843" t="e">
        <v>#REF!</v>
      </c>
      <c r="AI180" s="846" t="e">
        <v>#REF!</v>
      </c>
      <c r="AJ180" s="848"/>
      <c r="AK180" s="465" t="s">
        <v>3041</v>
      </c>
      <c r="AL180" s="104">
        <v>3300</v>
      </c>
      <c r="AM180" s="105">
        <v>3700</v>
      </c>
      <c r="AN180" s="849"/>
      <c r="AO180" s="851"/>
      <c r="AP180" s="849"/>
      <c r="AQ180" s="854"/>
      <c r="AR180" s="848"/>
      <c r="AS180" s="887"/>
      <c r="AT180" s="841"/>
      <c r="AU180" s="456"/>
      <c r="AV180" s="841"/>
      <c r="AW180" s="851"/>
      <c r="AX180" s="849"/>
      <c r="AY180" s="854"/>
      <c r="AZ180" s="881"/>
      <c r="BA180" s="883"/>
      <c r="BB180" s="885"/>
      <c r="BC180" s="885"/>
      <c r="BD180" s="868"/>
      <c r="BE180" s="472"/>
      <c r="BF180" s="830"/>
      <c r="BG180" s="452"/>
      <c r="BH180" s="452"/>
      <c r="BI180" s="475"/>
      <c r="BJ180" s="459">
        <v>87</v>
      </c>
      <c r="BK180" s="459">
        <v>88</v>
      </c>
      <c r="BL180" s="866"/>
      <c r="BM180" s="13"/>
      <c r="BN180" s="13"/>
      <c r="BO180" s="13"/>
      <c r="BP180" s="13"/>
      <c r="BQ180" s="13"/>
      <c r="BR180" s="13"/>
      <c r="BS180" s="13"/>
      <c r="BT180" s="13"/>
      <c r="BU180" s="13"/>
      <c r="BV180" s="13"/>
      <c r="BW180" s="13"/>
      <c r="BX180" s="13"/>
      <c r="BY180" s="13"/>
    </row>
    <row r="181" spans="1:77" s="25" customFormat="1" ht="13.5" customHeight="1">
      <c r="A181" s="874"/>
      <c r="B181" s="836"/>
      <c r="C181" s="831" t="s">
        <v>3106</v>
      </c>
      <c r="D181" s="22" t="s">
        <v>13</v>
      </c>
      <c r="E181" s="20"/>
      <c r="F181" s="96">
        <v>103930</v>
      </c>
      <c r="G181" s="97">
        <v>178380</v>
      </c>
      <c r="H181" s="96">
        <v>99370</v>
      </c>
      <c r="I181" s="97">
        <v>173820</v>
      </c>
      <c r="J181" s="476" t="s">
        <v>3126</v>
      </c>
      <c r="K181" s="98">
        <v>920</v>
      </c>
      <c r="L181" s="99">
        <v>1670</v>
      </c>
      <c r="M181" s="100" t="s">
        <v>3025</v>
      </c>
      <c r="N181" s="98">
        <v>880</v>
      </c>
      <c r="O181" s="99">
        <v>1630</v>
      </c>
      <c r="P181" s="100" t="s">
        <v>3025</v>
      </c>
      <c r="Q181" s="23"/>
      <c r="R181" s="106"/>
      <c r="S181" s="107"/>
      <c r="T181" s="840"/>
      <c r="U181" s="475"/>
      <c r="V181" s="27"/>
      <c r="W181" s="849"/>
      <c r="X181" s="118"/>
      <c r="Y181" s="119"/>
      <c r="Z181" s="876"/>
      <c r="AA181" s="27"/>
      <c r="AB181" s="839"/>
      <c r="AC181" s="106"/>
      <c r="AD181" s="106"/>
      <c r="AE181" s="840"/>
      <c r="AF181" s="121"/>
      <c r="AG181" s="841"/>
      <c r="AH181" s="843" t="e">
        <v>#REF!</v>
      </c>
      <c r="AI181" s="846" t="e">
        <v>#REF!</v>
      </c>
      <c r="AJ181" s="848"/>
      <c r="AK181" s="465" t="s">
        <v>3042</v>
      </c>
      <c r="AL181" s="104">
        <v>2900</v>
      </c>
      <c r="AM181" s="105">
        <v>3200</v>
      </c>
      <c r="AN181" s="849"/>
      <c r="AO181" s="851"/>
      <c r="AP181" s="849"/>
      <c r="AQ181" s="854"/>
      <c r="AR181" s="21"/>
      <c r="AS181" s="12"/>
      <c r="AT181" s="841"/>
      <c r="AU181" s="456"/>
      <c r="AV181" s="841"/>
      <c r="AW181" s="851"/>
      <c r="AX181" s="849"/>
      <c r="AY181" s="854"/>
      <c r="AZ181" s="881"/>
      <c r="BA181" s="869">
        <v>0.02</v>
      </c>
      <c r="BB181" s="871">
        <v>0.03</v>
      </c>
      <c r="BC181" s="871">
        <v>0.05</v>
      </c>
      <c r="BD181" s="879">
        <v>0.06</v>
      </c>
      <c r="BE181" s="472"/>
      <c r="BF181" s="833">
        <v>0.94</v>
      </c>
      <c r="BG181" s="452"/>
      <c r="BH181" s="452"/>
      <c r="BI181" s="475"/>
      <c r="BJ181" s="459">
        <v>87</v>
      </c>
      <c r="BK181" s="459">
        <v>88</v>
      </c>
      <c r="BL181" s="866"/>
      <c r="BM181" s="13"/>
      <c r="BN181" s="13"/>
      <c r="BO181" s="13"/>
      <c r="BP181" s="13"/>
      <c r="BQ181" s="13"/>
      <c r="BR181" s="13"/>
      <c r="BS181" s="13"/>
      <c r="BT181" s="13"/>
      <c r="BU181" s="13"/>
      <c r="BV181" s="13"/>
      <c r="BW181" s="13"/>
      <c r="BX181" s="13"/>
      <c r="BY181" s="13"/>
    </row>
    <row r="182" spans="1:77" s="25" customFormat="1" ht="13.5" customHeight="1">
      <c r="A182" s="874"/>
      <c r="B182" s="836"/>
      <c r="C182" s="832"/>
      <c r="D182" s="24" t="s">
        <v>12</v>
      </c>
      <c r="E182" s="20"/>
      <c r="F182" s="109">
        <v>178380</v>
      </c>
      <c r="G182" s="110"/>
      <c r="H182" s="109">
        <v>173820</v>
      </c>
      <c r="I182" s="110"/>
      <c r="J182" s="476" t="s">
        <v>3126</v>
      </c>
      <c r="K182" s="101">
        <v>1670</v>
      </c>
      <c r="L182" s="111"/>
      <c r="M182" s="112" t="s">
        <v>3025</v>
      </c>
      <c r="N182" s="101">
        <v>1630</v>
      </c>
      <c r="O182" s="111"/>
      <c r="P182" s="112" t="s">
        <v>3025</v>
      </c>
      <c r="Q182" s="23"/>
      <c r="R182" s="106"/>
      <c r="S182" s="113"/>
      <c r="T182" s="840"/>
      <c r="U182" s="475"/>
      <c r="V182" s="469" t="s">
        <v>3034</v>
      </c>
      <c r="W182" s="849"/>
      <c r="X182" s="472" t="s">
        <v>3034</v>
      </c>
      <c r="Y182" s="477"/>
      <c r="Z182" s="876"/>
      <c r="AA182" s="469"/>
      <c r="AB182" s="839"/>
      <c r="AC182" s="106"/>
      <c r="AD182" s="106"/>
      <c r="AE182" s="840"/>
      <c r="AF182" s="121"/>
      <c r="AG182" s="841"/>
      <c r="AH182" s="844" t="e">
        <v>#REF!</v>
      </c>
      <c r="AI182" s="847" t="e">
        <v>#REF!</v>
      </c>
      <c r="AJ182" s="848"/>
      <c r="AK182" s="466" t="s">
        <v>3043</v>
      </c>
      <c r="AL182" s="115">
        <v>2600</v>
      </c>
      <c r="AM182" s="116">
        <v>2900</v>
      </c>
      <c r="AN182" s="849"/>
      <c r="AO182" s="852"/>
      <c r="AP182" s="849"/>
      <c r="AQ182" s="855"/>
      <c r="AR182" s="21"/>
      <c r="AS182" s="12"/>
      <c r="AT182" s="841"/>
      <c r="AU182" s="456"/>
      <c r="AV182" s="841"/>
      <c r="AW182" s="852"/>
      <c r="AX182" s="849"/>
      <c r="AY182" s="855"/>
      <c r="AZ182" s="881"/>
      <c r="BA182" s="870"/>
      <c r="BB182" s="872"/>
      <c r="BC182" s="872"/>
      <c r="BD182" s="880"/>
      <c r="BE182" s="472"/>
      <c r="BF182" s="833"/>
      <c r="BG182" s="452"/>
      <c r="BH182" s="452"/>
      <c r="BI182" s="475"/>
      <c r="BJ182" s="459">
        <v>87</v>
      </c>
      <c r="BK182" s="459">
        <v>88</v>
      </c>
      <c r="BL182" s="866"/>
      <c r="BM182" s="13"/>
      <c r="BN182" s="13"/>
      <c r="BO182" s="13"/>
      <c r="BP182" s="13"/>
      <c r="BQ182" s="13"/>
      <c r="BR182" s="13"/>
      <c r="BS182" s="13"/>
      <c r="BT182" s="13"/>
      <c r="BU182" s="13"/>
      <c r="BV182" s="13"/>
      <c r="BW182" s="13"/>
      <c r="BX182" s="13"/>
      <c r="BY182" s="13"/>
    </row>
    <row r="183" spans="1:77" s="25" customFormat="1" ht="13.5" customHeight="1">
      <c r="A183" s="874"/>
      <c r="B183" s="835" t="s">
        <v>20</v>
      </c>
      <c r="C183" s="837" t="s">
        <v>3105</v>
      </c>
      <c r="D183" s="19" t="s">
        <v>4</v>
      </c>
      <c r="E183" s="20"/>
      <c r="F183" s="86">
        <v>34740</v>
      </c>
      <c r="G183" s="87">
        <v>42180</v>
      </c>
      <c r="H183" s="86">
        <v>30560</v>
      </c>
      <c r="I183" s="87">
        <v>38000</v>
      </c>
      <c r="J183" s="476" t="s">
        <v>3126</v>
      </c>
      <c r="K183" s="88">
        <v>320</v>
      </c>
      <c r="L183" s="89">
        <v>390</v>
      </c>
      <c r="M183" s="90" t="s">
        <v>3025</v>
      </c>
      <c r="N183" s="88">
        <v>280</v>
      </c>
      <c r="O183" s="89">
        <v>350</v>
      </c>
      <c r="P183" s="90" t="s">
        <v>3025</v>
      </c>
      <c r="Q183" s="476" t="s">
        <v>3126</v>
      </c>
      <c r="R183" s="91">
        <v>7440</v>
      </c>
      <c r="S183" s="92">
        <v>70</v>
      </c>
      <c r="T183" s="839"/>
      <c r="U183" s="475"/>
      <c r="V183" s="469">
        <v>532400</v>
      </c>
      <c r="W183" s="849"/>
      <c r="X183" s="472">
        <v>5320</v>
      </c>
      <c r="Y183" s="21"/>
      <c r="Z183" s="876"/>
      <c r="AA183" s="472"/>
      <c r="AB183" s="839"/>
      <c r="AC183" s="106"/>
      <c r="AD183" s="106"/>
      <c r="AE183" s="840"/>
      <c r="AF183" s="121"/>
      <c r="AG183" s="841" t="s">
        <v>3126</v>
      </c>
      <c r="AH183" s="842">
        <v>2600</v>
      </c>
      <c r="AI183" s="845">
        <v>2900</v>
      </c>
      <c r="AJ183" s="848" t="s">
        <v>3126</v>
      </c>
      <c r="AK183" s="464" t="s">
        <v>3040</v>
      </c>
      <c r="AL183" s="94">
        <v>5500</v>
      </c>
      <c r="AM183" s="95">
        <v>6200</v>
      </c>
      <c r="AN183" s="849" t="s">
        <v>3126</v>
      </c>
      <c r="AO183" s="850">
        <v>3720</v>
      </c>
      <c r="AP183" s="849" t="s">
        <v>3126</v>
      </c>
      <c r="AQ183" s="853">
        <v>30</v>
      </c>
      <c r="AR183" s="848" t="s">
        <v>3126</v>
      </c>
      <c r="AS183" s="886">
        <v>4500</v>
      </c>
      <c r="AT183" s="841"/>
      <c r="AU183" s="456"/>
      <c r="AV183" s="841" t="s">
        <v>237</v>
      </c>
      <c r="AW183" s="850">
        <v>4300</v>
      </c>
      <c r="AX183" s="849" t="s">
        <v>3126</v>
      </c>
      <c r="AY183" s="853">
        <v>40</v>
      </c>
      <c r="AZ183" s="881" t="s">
        <v>237</v>
      </c>
      <c r="BA183" s="882" t="s">
        <v>3177</v>
      </c>
      <c r="BB183" s="884" t="s">
        <v>3177</v>
      </c>
      <c r="BC183" s="884" t="s">
        <v>3177</v>
      </c>
      <c r="BD183" s="867" t="s">
        <v>3177</v>
      </c>
      <c r="BE183" s="472"/>
      <c r="BF183" s="829" t="s">
        <v>3164</v>
      </c>
      <c r="BG183" s="452"/>
      <c r="BH183" s="452"/>
      <c r="BI183" s="475"/>
      <c r="BJ183" s="459">
        <v>89</v>
      </c>
      <c r="BK183" s="459">
        <v>90</v>
      </c>
      <c r="BL183" s="866">
        <v>11</v>
      </c>
      <c r="BM183" s="13"/>
      <c r="BN183" s="13"/>
      <c r="BO183" s="13"/>
      <c r="BP183" s="13"/>
      <c r="BQ183" s="13"/>
      <c r="BR183" s="13"/>
      <c r="BS183" s="13"/>
      <c r="BT183" s="13"/>
      <c r="BU183" s="13"/>
      <c r="BV183" s="13"/>
      <c r="BW183" s="13"/>
      <c r="BX183" s="13"/>
      <c r="BY183" s="13"/>
    </row>
    <row r="184" spans="1:77" s="25" customFormat="1" ht="13.5" customHeight="1">
      <c r="A184" s="874"/>
      <c r="B184" s="836"/>
      <c r="C184" s="838"/>
      <c r="D184" s="22" t="s">
        <v>3</v>
      </c>
      <c r="E184" s="20"/>
      <c r="F184" s="96">
        <v>42180</v>
      </c>
      <c r="G184" s="97">
        <v>102360</v>
      </c>
      <c r="H184" s="96">
        <v>38000</v>
      </c>
      <c r="I184" s="97">
        <v>98180</v>
      </c>
      <c r="J184" s="476" t="s">
        <v>3126</v>
      </c>
      <c r="K184" s="98">
        <v>390</v>
      </c>
      <c r="L184" s="99">
        <v>910</v>
      </c>
      <c r="M184" s="100" t="s">
        <v>3025</v>
      </c>
      <c r="N184" s="98">
        <v>350</v>
      </c>
      <c r="O184" s="99">
        <v>870</v>
      </c>
      <c r="P184" s="100" t="s">
        <v>3025</v>
      </c>
      <c r="Q184" s="476" t="s">
        <v>3126</v>
      </c>
      <c r="R184" s="101">
        <v>7440</v>
      </c>
      <c r="S184" s="102">
        <v>70</v>
      </c>
      <c r="T184" s="839"/>
      <c r="U184" s="475"/>
      <c r="V184" s="27"/>
      <c r="W184" s="849"/>
      <c r="X184" s="118"/>
      <c r="Y184" s="119"/>
      <c r="Z184" s="876"/>
      <c r="AA184" s="27"/>
      <c r="AB184" s="839"/>
      <c r="AC184" s="106"/>
      <c r="AD184" s="106"/>
      <c r="AE184" s="840"/>
      <c r="AF184" s="121"/>
      <c r="AG184" s="841"/>
      <c r="AH184" s="843" t="e">
        <v>#REF!</v>
      </c>
      <c r="AI184" s="846" t="e">
        <v>#REF!</v>
      </c>
      <c r="AJ184" s="848"/>
      <c r="AK184" s="465" t="s">
        <v>3041</v>
      </c>
      <c r="AL184" s="104">
        <v>3000</v>
      </c>
      <c r="AM184" s="105">
        <v>3400</v>
      </c>
      <c r="AN184" s="849"/>
      <c r="AO184" s="851"/>
      <c r="AP184" s="849"/>
      <c r="AQ184" s="854"/>
      <c r="AR184" s="848"/>
      <c r="AS184" s="887"/>
      <c r="AT184" s="841"/>
      <c r="AU184" s="456"/>
      <c r="AV184" s="841"/>
      <c r="AW184" s="851"/>
      <c r="AX184" s="849"/>
      <c r="AY184" s="854"/>
      <c r="AZ184" s="881"/>
      <c r="BA184" s="883"/>
      <c r="BB184" s="885"/>
      <c r="BC184" s="885"/>
      <c r="BD184" s="868"/>
      <c r="BE184" s="472"/>
      <c r="BF184" s="830"/>
      <c r="BG184" s="452"/>
      <c r="BH184" s="452"/>
      <c r="BI184" s="475"/>
      <c r="BJ184" s="459">
        <v>89</v>
      </c>
      <c r="BK184" s="459">
        <v>90</v>
      </c>
      <c r="BL184" s="866"/>
      <c r="BM184" s="13"/>
      <c r="BN184" s="13"/>
      <c r="BO184" s="13"/>
      <c r="BP184" s="13"/>
      <c r="BQ184" s="13"/>
      <c r="BR184" s="13"/>
      <c r="BS184" s="13"/>
      <c r="BT184" s="13"/>
      <c r="BU184" s="13"/>
      <c r="BV184" s="13"/>
      <c r="BW184" s="13"/>
      <c r="BX184" s="13"/>
      <c r="BY184" s="13"/>
    </row>
    <row r="185" spans="1:77" s="25" customFormat="1" ht="13.5" customHeight="1">
      <c r="A185" s="874"/>
      <c r="B185" s="836"/>
      <c r="C185" s="831" t="s">
        <v>3106</v>
      </c>
      <c r="D185" s="22" t="s">
        <v>13</v>
      </c>
      <c r="E185" s="20"/>
      <c r="F185" s="96">
        <v>102360</v>
      </c>
      <c r="G185" s="97">
        <v>176810</v>
      </c>
      <c r="H185" s="96">
        <v>98180</v>
      </c>
      <c r="I185" s="97">
        <v>172630</v>
      </c>
      <c r="J185" s="476" t="s">
        <v>3126</v>
      </c>
      <c r="K185" s="98">
        <v>910</v>
      </c>
      <c r="L185" s="99">
        <v>1660</v>
      </c>
      <c r="M185" s="100" t="s">
        <v>3025</v>
      </c>
      <c r="N185" s="98">
        <v>870</v>
      </c>
      <c r="O185" s="99">
        <v>1620</v>
      </c>
      <c r="P185" s="100" t="s">
        <v>3025</v>
      </c>
      <c r="Q185" s="23"/>
      <c r="R185" s="106"/>
      <c r="S185" s="107"/>
      <c r="T185" s="840"/>
      <c r="U185" s="475"/>
      <c r="V185" s="469" t="s">
        <v>3035</v>
      </c>
      <c r="W185" s="849"/>
      <c r="X185" s="472" t="s">
        <v>3035</v>
      </c>
      <c r="Y185" s="477"/>
      <c r="Z185" s="876"/>
      <c r="AA185" s="469"/>
      <c r="AB185" s="839"/>
      <c r="AC185" s="106"/>
      <c r="AD185" s="106"/>
      <c r="AE185" s="840"/>
      <c r="AF185" s="121"/>
      <c r="AG185" s="841"/>
      <c r="AH185" s="843" t="e">
        <v>#REF!</v>
      </c>
      <c r="AI185" s="846" t="e">
        <v>#REF!</v>
      </c>
      <c r="AJ185" s="848"/>
      <c r="AK185" s="465" t="s">
        <v>3042</v>
      </c>
      <c r="AL185" s="104">
        <v>2600</v>
      </c>
      <c r="AM185" s="105">
        <v>2900</v>
      </c>
      <c r="AN185" s="849"/>
      <c r="AO185" s="851"/>
      <c r="AP185" s="849"/>
      <c r="AQ185" s="854"/>
      <c r="AR185" s="21"/>
      <c r="AS185" s="12"/>
      <c r="AT185" s="841"/>
      <c r="AU185" s="456"/>
      <c r="AV185" s="841"/>
      <c r="AW185" s="851"/>
      <c r="AX185" s="849"/>
      <c r="AY185" s="854"/>
      <c r="AZ185" s="881"/>
      <c r="BA185" s="869">
        <v>0.02</v>
      </c>
      <c r="BB185" s="871">
        <v>0.03</v>
      </c>
      <c r="BC185" s="871">
        <v>0.05</v>
      </c>
      <c r="BD185" s="879">
        <v>0.06</v>
      </c>
      <c r="BE185" s="472"/>
      <c r="BF185" s="833">
        <v>0.95</v>
      </c>
      <c r="BG185" s="452"/>
      <c r="BH185" s="452"/>
      <c r="BI185" s="475"/>
      <c r="BJ185" s="459">
        <v>89</v>
      </c>
      <c r="BK185" s="459">
        <v>90</v>
      </c>
      <c r="BL185" s="866"/>
      <c r="BM185" s="13"/>
      <c r="BN185" s="13"/>
      <c r="BO185" s="13"/>
      <c r="BP185" s="13"/>
      <c r="BQ185" s="13"/>
      <c r="BR185" s="13"/>
      <c r="BS185" s="13"/>
      <c r="BT185" s="13"/>
      <c r="BU185" s="13"/>
      <c r="BV185" s="13"/>
      <c r="BW185" s="13"/>
      <c r="BX185" s="13"/>
      <c r="BY185" s="13"/>
    </row>
    <row r="186" spans="1:77" s="25" customFormat="1" ht="13.5" customHeight="1">
      <c r="A186" s="874"/>
      <c r="B186" s="836"/>
      <c r="C186" s="832"/>
      <c r="D186" s="24" t="s">
        <v>12</v>
      </c>
      <c r="E186" s="20"/>
      <c r="F186" s="109">
        <v>176810</v>
      </c>
      <c r="G186" s="110"/>
      <c r="H186" s="109">
        <v>172630</v>
      </c>
      <c r="I186" s="110"/>
      <c r="J186" s="476" t="s">
        <v>3126</v>
      </c>
      <c r="K186" s="101">
        <v>1660</v>
      </c>
      <c r="L186" s="111"/>
      <c r="M186" s="112" t="s">
        <v>3025</v>
      </c>
      <c r="N186" s="101">
        <v>1620</v>
      </c>
      <c r="O186" s="111"/>
      <c r="P186" s="112" t="s">
        <v>3025</v>
      </c>
      <c r="Q186" s="23"/>
      <c r="R186" s="106"/>
      <c r="S186" s="113"/>
      <c r="T186" s="840"/>
      <c r="U186" s="475"/>
      <c r="V186" s="469">
        <v>569100</v>
      </c>
      <c r="W186" s="849"/>
      <c r="X186" s="472">
        <v>5690</v>
      </c>
      <c r="Y186" s="21"/>
      <c r="Z186" s="876"/>
      <c r="AA186" s="472"/>
      <c r="AB186" s="839"/>
      <c r="AC186" s="106"/>
      <c r="AD186" s="106"/>
      <c r="AE186" s="840"/>
      <c r="AF186" s="121"/>
      <c r="AG186" s="841"/>
      <c r="AH186" s="844" t="e">
        <v>#REF!</v>
      </c>
      <c r="AI186" s="847" t="e">
        <v>#REF!</v>
      </c>
      <c r="AJ186" s="848"/>
      <c r="AK186" s="466" t="s">
        <v>3043</v>
      </c>
      <c r="AL186" s="115">
        <v>2400</v>
      </c>
      <c r="AM186" s="116">
        <v>2600</v>
      </c>
      <c r="AN186" s="849"/>
      <c r="AO186" s="852"/>
      <c r="AP186" s="849"/>
      <c r="AQ186" s="855"/>
      <c r="AR186" s="21"/>
      <c r="AS186" s="12"/>
      <c r="AT186" s="841"/>
      <c r="AU186" s="456"/>
      <c r="AV186" s="841"/>
      <c r="AW186" s="852"/>
      <c r="AX186" s="849"/>
      <c r="AY186" s="855"/>
      <c r="AZ186" s="881"/>
      <c r="BA186" s="870"/>
      <c r="BB186" s="872"/>
      <c r="BC186" s="872"/>
      <c r="BD186" s="880"/>
      <c r="BE186" s="472"/>
      <c r="BF186" s="833"/>
      <c r="BG186" s="452"/>
      <c r="BH186" s="452"/>
      <c r="BI186" s="475"/>
      <c r="BJ186" s="459">
        <v>89</v>
      </c>
      <c r="BK186" s="459">
        <v>90</v>
      </c>
      <c r="BL186" s="866"/>
      <c r="BM186" s="13"/>
      <c r="BN186" s="13"/>
      <c r="BO186" s="13"/>
      <c r="BP186" s="13"/>
      <c r="BQ186" s="13"/>
      <c r="BR186" s="13"/>
      <c r="BS186" s="13"/>
      <c r="BT186" s="13"/>
      <c r="BU186" s="13"/>
      <c r="BV186" s="13"/>
      <c r="BW186" s="13"/>
      <c r="BX186" s="13"/>
      <c r="BY186" s="13"/>
    </row>
    <row r="187" spans="1:77" s="25" customFormat="1" ht="13.5" customHeight="1">
      <c r="A187" s="874"/>
      <c r="B187" s="835" t="s">
        <v>19</v>
      </c>
      <c r="C187" s="837" t="s">
        <v>3105</v>
      </c>
      <c r="D187" s="19" t="s">
        <v>4</v>
      </c>
      <c r="E187" s="20"/>
      <c r="F187" s="86">
        <v>33410</v>
      </c>
      <c r="G187" s="87">
        <v>40850</v>
      </c>
      <c r="H187" s="86">
        <v>29540</v>
      </c>
      <c r="I187" s="87">
        <v>36980</v>
      </c>
      <c r="J187" s="476" t="s">
        <v>3126</v>
      </c>
      <c r="K187" s="88">
        <v>310</v>
      </c>
      <c r="L187" s="89">
        <v>380</v>
      </c>
      <c r="M187" s="90" t="s">
        <v>3025</v>
      </c>
      <c r="N187" s="88">
        <v>270</v>
      </c>
      <c r="O187" s="89">
        <v>340</v>
      </c>
      <c r="P187" s="90" t="s">
        <v>3025</v>
      </c>
      <c r="Q187" s="476" t="s">
        <v>3126</v>
      </c>
      <c r="R187" s="91">
        <v>7440</v>
      </c>
      <c r="S187" s="92">
        <v>70</v>
      </c>
      <c r="T187" s="839"/>
      <c r="U187" s="475"/>
      <c r="V187" s="27"/>
      <c r="W187" s="849"/>
      <c r="X187" s="118"/>
      <c r="Y187" s="119"/>
      <c r="Z187" s="876"/>
      <c r="AA187" s="27"/>
      <c r="AB187" s="839"/>
      <c r="AC187" s="106"/>
      <c r="AD187" s="106"/>
      <c r="AE187" s="840"/>
      <c r="AF187" s="121"/>
      <c r="AG187" s="841" t="s">
        <v>3126</v>
      </c>
      <c r="AH187" s="842">
        <v>2400</v>
      </c>
      <c r="AI187" s="845">
        <v>2700</v>
      </c>
      <c r="AJ187" s="848" t="s">
        <v>3126</v>
      </c>
      <c r="AK187" s="464" t="s">
        <v>3040</v>
      </c>
      <c r="AL187" s="94">
        <v>5100</v>
      </c>
      <c r="AM187" s="95">
        <v>5700</v>
      </c>
      <c r="AN187" s="849" t="s">
        <v>3126</v>
      </c>
      <c r="AO187" s="850">
        <v>3430</v>
      </c>
      <c r="AP187" s="849" t="s">
        <v>3126</v>
      </c>
      <c r="AQ187" s="853">
        <v>30</v>
      </c>
      <c r="AR187" s="848" t="s">
        <v>3126</v>
      </c>
      <c r="AS187" s="886">
        <v>4500</v>
      </c>
      <c r="AT187" s="841"/>
      <c r="AU187" s="456"/>
      <c r="AV187" s="841" t="s">
        <v>237</v>
      </c>
      <c r="AW187" s="850">
        <v>3970</v>
      </c>
      <c r="AX187" s="849" t="s">
        <v>3126</v>
      </c>
      <c r="AY187" s="853">
        <v>30</v>
      </c>
      <c r="AZ187" s="881" t="s">
        <v>237</v>
      </c>
      <c r="BA187" s="882" t="s">
        <v>3177</v>
      </c>
      <c r="BB187" s="884" t="s">
        <v>3177</v>
      </c>
      <c r="BC187" s="884" t="s">
        <v>3177</v>
      </c>
      <c r="BD187" s="867" t="s">
        <v>3177</v>
      </c>
      <c r="BE187" s="472"/>
      <c r="BF187" s="829" t="s">
        <v>3164</v>
      </c>
      <c r="BG187" s="452"/>
      <c r="BH187" s="452"/>
      <c r="BI187" s="475"/>
      <c r="BJ187" s="459">
        <v>91</v>
      </c>
      <c r="BK187" s="459">
        <v>92</v>
      </c>
      <c r="BL187" s="866">
        <v>12</v>
      </c>
      <c r="BM187" s="13"/>
      <c r="BN187" s="13"/>
      <c r="BO187" s="13"/>
      <c r="BP187" s="13"/>
      <c r="BQ187" s="13"/>
      <c r="BR187" s="13"/>
      <c r="BS187" s="13"/>
      <c r="BT187" s="13"/>
      <c r="BU187" s="13"/>
      <c r="BV187" s="13"/>
      <c r="BW187" s="13"/>
      <c r="BX187" s="13"/>
      <c r="BY187" s="13"/>
    </row>
    <row r="188" spans="1:77" s="25" customFormat="1" ht="13.5" customHeight="1">
      <c r="A188" s="874"/>
      <c r="B188" s="836"/>
      <c r="C188" s="838"/>
      <c r="D188" s="22" t="s">
        <v>3</v>
      </c>
      <c r="E188" s="20"/>
      <c r="F188" s="96">
        <v>40850</v>
      </c>
      <c r="G188" s="97">
        <v>101030</v>
      </c>
      <c r="H188" s="96">
        <v>36980</v>
      </c>
      <c r="I188" s="97">
        <v>97160</v>
      </c>
      <c r="J188" s="476" t="s">
        <v>3126</v>
      </c>
      <c r="K188" s="98">
        <v>380</v>
      </c>
      <c r="L188" s="99">
        <v>890</v>
      </c>
      <c r="M188" s="100" t="s">
        <v>3025</v>
      </c>
      <c r="N188" s="98">
        <v>340</v>
      </c>
      <c r="O188" s="99">
        <v>860</v>
      </c>
      <c r="P188" s="100" t="s">
        <v>3025</v>
      </c>
      <c r="Q188" s="476" t="s">
        <v>3126</v>
      </c>
      <c r="R188" s="101">
        <v>7440</v>
      </c>
      <c r="S188" s="102">
        <v>70</v>
      </c>
      <c r="T188" s="839"/>
      <c r="U188" s="475"/>
      <c r="V188" s="469" t="s">
        <v>3036</v>
      </c>
      <c r="W188" s="849"/>
      <c r="X188" s="472" t="s">
        <v>3036</v>
      </c>
      <c r="Y188" s="477"/>
      <c r="Z188" s="876"/>
      <c r="AA188" s="469"/>
      <c r="AB188" s="839"/>
      <c r="AC188" s="106"/>
      <c r="AD188" s="106"/>
      <c r="AE188" s="840"/>
      <c r="AF188" s="121"/>
      <c r="AG188" s="841"/>
      <c r="AH188" s="843" t="e">
        <v>#REF!</v>
      </c>
      <c r="AI188" s="846" t="e">
        <v>#REF!</v>
      </c>
      <c r="AJ188" s="848"/>
      <c r="AK188" s="465" t="s">
        <v>3041</v>
      </c>
      <c r="AL188" s="104">
        <v>2800</v>
      </c>
      <c r="AM188" s="105">
        <v>3100</v>
      </c>
      <c r="AN188" s="849"/>
      <c r="AO188" s="851"/>
      <c r="AP188" s="849"/>
      <c r="AQ188" s="854"/>
      <c r="AR188" s="848"/>
      <c r="AS188" s="887"/>
      <c r="AT188" s="841"/>
      <c r="AU188" s="456"/>
      <c r="AV188" s="841"/>
      <c r="AW188" s="851"/>
      <c r="AX188" s="849"/>
      <c r="AY188" s="854"/>
      <c r="AZ188" s="881"/>
      <c r="BA188" s="883"/>
      <c r="BB188" s="885"/>
      <c r="BC188" s="885"/>
      <c r="BD188" s="868"/>
      <c r="BE188" s="472"/>
      <c r="BF188" s="830"/>
      <c r="BG188" s="452"/>
      <c r="BH188" s="452"/>
      <c r="BI188" s="475"/>
      <c r="BJ188" s="459">
        <v>91</v>
      </c>
      <c r="BK188" s="459">
        <v>92</v>
      </c>
      <c r="BL188" s="866"/>
      <c r="BM188" s="13"/>
      <c r="BN188" s="13"/>
      <c r="BO188" s="13"/>
      <c r="BP188" s="13"/>
      <c r="BQ188" s="13"/>
      <c r="BR188" s="13"/>
      <c r="BS188" s="13"/>
      <c r="BT188" s="13"/>
      <c r="BU188" s="13"/>
      <c r="BV188" s="13"/>
      <c r="BW188" s="13"/>
      <c r="BX188" s="13"/>
      <c r="BY188" s="13"/>
    </row>
    <row r="189" spans="1:77" s="25" customFormat="1" ht="13.5" customHeight="1">
      <c r="A189" s="874"/>
      <c r="B189" s="836"/>
      <c r="C189" s="831" t="s">
        <v>3106</v>
      </c>
      <c r="D189" s="22" t="s">
        <v>13</v>
      </c>
      <c r="E189" s="20"/>
      <c r="F189" s="96">
        <v>101030</v>
      </c>
      <c r="G189" s="97">
        <v>175480</v>
      </c>
      <c r="H189" s="96">
        <v>97160</v>
      </c>
      <c r="I189" s="97">
        <v>171610</v>
      </c>
      <c r="J189" s="476" t="s">
        <v>3126</v>
      </c>
      <c r="K189" s="98">
        <v>890</v>
      </c>
      <c r="L189" s="99">
        <v>1640</v>
      </c>
      <c r="M189" s="100" t="s">
        <v>3025</v>
      </c>
      <c r="N189" s="98">
        <v>860</v>
      </c>
      <c r="O189" s="99">
        <v>1610</v>
      </c>
      <c r="P189" s="100" t="s">
        <v>3025</v>
      </c>
      <c r="Q189" s="23"/>
      <c r="R189" s="106"/>
      <c r="S189" s="107"/>
      <c r="T189" s="840"/>
      <c r="U189" s="475"/>
      <c r="V189" s="469">
        <v>605900</v>
      </c>
      <c r="W189" s="849"/>
      <c r="X189" s="472">
        <v>6050</v>
      </c>
      <c r="Y189" s="21"/>
      <c r="Z189" s="876"/>
      <c r="AA189" s="472"/>
      <c r="AB189" s="839"/>
      <c r="AC189" s="106"/>
      <c r="AD189" s="106"/>
      <c r="AE189" s="840"/>
      <c r="AF189" s="121"/>
      <c r="AG189" s="841"/>
      <c r="AH189" s="843" t="e">
        <v>#REF!</v>
      </c>
      <c r="AI189" s="846" t="e">
        <v>#REF!</v>
      </c>
      <c r="AJ189" s="848"/>
      <c r="AK189" s="465" t="s">
        <v>3042</v>
      </c>
      <c r="AL189" s="104">
        <v>2400</v>
      </c>
      <c r="AM189" s="105">
        <v>2700</v>
      </c>
      <c r="AN189" s="849"/>
      <c r="AO189" s="851"/>
      <c r="AP189" s="849"/>
      <c r="AQ189" s="854"/>
      <c r="AR189" s="21"/>
      <c r="AS189" s="12"/>
      <c r="AT189" s="841"/>
      <c r="AU189" s="456"/>
      <c r="AV189" s="841"/>
      <c r="AW189" s="851"/>
      <c r="AX189" s="849"/>
      <c r="AY189" s="854"/>
      <c r="AZ189" s="881"/>
      <c r="BA189" s="869">
        <v>0.02</v>
      </c>
      <c r="BB189" s="871">
        <v>0.03</v>
      </c>
      <c r="BC189" s="871">
        <v>0.05</v>
      </c>
      <c r="BD189" s="879">
        <v>0.06</v>
      </c>
      <c r="BE189" s="472"/>
      <c r="BF189" s="833">
        <v>0.97</v>
      </c>
      <c r="BG189" s="452"/>
      <c r="BH189" s="452"/>
      <c r="BI189" s="475"/>
      <c r="BJ189" s="459">
        <v>91</v>
      </c>
      <c r="BK189" s="459">
        <v>92</v>
      </c>
      <c r="BL189" s="866"/>
      <c r="BM189" s="13"/>
      <c r="BN189" s="13"/>
      <c r="BO189" s="13"/>
      <c r="BP189" s="13"/>
      <c r="BQ189" s="13"/>
      <c r="BR189" s="13"/>
      <c r="BS189" s="13"/>
      <c r="BT189" s="13"/>
      <c r="BU189" s="13"/>
      <c r="BV189" s="13"/>
      <c r="BW189" s="13"/>
      <c r="BX189" s="13"/>
      <c r="BY189" s="13"/>
    </row>
    <row r="190" spans="1:77" s="25" customFormat="1" ht="13.5" customHeight="1">
      <c r="A190" s="874"/>
      <c r="B190" s="836"/>
      <c r="C190" s="832"/>
      <c r="D190" s="24" t="s">
        <v>12</v>
      </c>
      <c r="E190" s="20"/>
      <c r="F190" s="109">
        <v>175480</v>
      </c>
      <c r="G190" s="110"/>
      <c r="H190" s="109">
        <v>171610</v>
      </c>
      <c r="I190" s="110"/>
      <c r="J190" s="476" t="s">
        <v>3126</v>
      </c>
      <c r="K190" s="101">
        <v>1640</v>
      </c>
      <c r="L190" s="111"/>
      <c r="M190" s="112" t="s">
        <v>3025</v>
      </c>
      <c r="N190" s="101">
        <v>1610</v>
      </c>
      <c r="O190" s="111"/>
      <c r="P190" s="112" t="s">
        <v>3025</v>
      </c>
      <c r="Q190" s="23"/>
      <c r="R190" s="106"/>
      <c r="S190" s="113"/>
      <c r="T190" s="840"/>
      <c r="U190" s="475"/>
      <c r="V190" s="27"/>
      <c r="W190" s="849"/>
      <c r="X190" s="118"/>
      <c r="Y190" s="119"/>
      <c r="Z190" s="876"/>
      <c r="AA190" s="27"/>
      <c r="AB190" s="839"/>
      <c r="AC190" s="106"/>
      <c r="AD190" s="106"/>
      <c r="AE190" s="840"/>
      <c r="AF190" s="121"/>
      <c r="AG190" s="841"/>
      <c r="AH190" s="844" t="e">
        <v>#REF!</v>
      </c>
      <c r="AI190" s="847" t="e">
        <v>#REF!</v>
      </c>
      <c r="AJ190" s="848"/>
      <c r="AK190" s="466" t="s">
        <v>3043</v>
      </c>
      <c r="AL190" s="115">
        <v>2200</v>
      </c>
      <c r="AM190" s="116">
        <v>2400</v>
      </c>
      <c r="AN190" s="849"/>
      <c r="AO190" s="852"/>
      <c r="AP190" s="849"/>
      <c r="AQ190" s="855"/>
      <c r="AR190" s="21"/>
      <c r="AS190" s="12"/>
      <c r="AT190" s="841"/>
      <c r="AU190" s="456"/>
      <c r="AV190" s="841"/>
      <c r="AW190" s="852"/>
      <c r="AX190" s="849"/>
      <c r="AY190" s="855"/>
      <c r="AZ190" s="881"/>
      <c r="BA190" s="870"/>
      <c r="BB190" s="872"/>
      <c r="BC190" s="872"/>
      <c r="BD190" s="880"/>
      <c r="BE190" s="472"/>
      <c r="BF190" s="833"/>
      <c r="BG190" s="452"/>
      <c r="BH190" s="452"/>
      <c r="BI190" s="475"/>
      <c r="BJ190" s="459">
        <v>91</v>
      </c>
      <c r="BK190" s="459">
        <v>92</v>
      </c>
      <c r="BL190" s="866"/>
      <c r="BM190" s="13"/>
      <c r="BN190" s="13"/>
      <c r="BO190" s="13"/>
      <c r="BP190" s="13"/>
      <c r="BQ190" s="13"/>
      <c r="BR190" s="13"/>
      <c r="BS190" s="13"/>
      <c r="BT190" s="13"/>
      <c r="BU190" s="13"/>
      <c r="BV190" s="13"/>
      <c r="BW190" s="13"/>
      <c r="BX190" s="13"/>
      <c r="BY190" s="13"/>
    </row>
    <row r="191" spans="1:77" s="25" customFormat="1" ht="13.5" customHeight="1">
      <c r="A191" s="874"/>
      <c r="B191" s="856" t="s">
        <v>18</v>
      </c>
      <c r="C191" s="837" t="s">
        <v>3105</v>
      </c>
      <c r="D191" s="19" t="s">
        <v>4</v>
      </c>
      <c r="E191" s="20"/>
      <c r="F191" s="86">
        <v>32300</v>
      </c>
      <c r="G191" s="87">
        <v>39740</v>
      </c>
      <c r="H191" s="86">
        <v>28710</v>
      </c>
      <c r="I191" s="87">
        <v>36150</v>
      </c>
      <c r="J191" s="476" t="s">
        <v>3126</v>
      </c>
      <c r="K191" s="88">
        <v>300</v>
      </c>
      <c r="L191" s="89">
        <v>370</v>
      </c>
      <c r="M191" s="90" t="s">
        <v>3025</v>
      </c>
      <c r="N191" s="88">
        <v>260</v>
      </c>
      <c r="O191" s="89">
        <v>330</v>
      </c>
      <c r="P191" s="90" t="s">
        <v>3025</v>
      </c>
      <c r="Q191" s="476" t="s">
        <v>3126</v>
      </c>
      <c r="R191" s="91">
        <v>7440</v>
      </c>
      <c r="S191" s="92">
        <v>70</v>
      </c>
      <c r="T191" s="839"/>
      <c r="U191" s="475"/>
      <c r="V191" s="469" t="s">
        <v>3037</v>
      </c>
      <c r="W191" s="849"/>
      <c r="X191" s="472" t="s">
        <v>3037</v>
      </c>
      <c r="Y191" s="477"/>
      <c r="Z191" s="876"/>
      <c r="AA191" s="469"/>
      <c r="AB191" s="839"/>
      <c r="AC191" s="106"/>
      <c r="AD191" s="106"/>
      <c r="AE191" s="840"/>
      <c r="AF191" s="121"/>
      <c r="AG191" s="841" t="s">
        <v>3126</v>
      </c>
      <c r="AH191" s="842">
        <v>2600</v>
      </c>
      <c r="AI191" s="845">
        <v>2900</v>
      </c>
      <c r="AJ191" s="848" t="s">
        <v>3126</v>
      </c>
      <c r="AK191" s="464" t="s">
        <v>3040</v>
      </c>
      <c r="AL191" s="94">
        <v>5500</v>
      </c>
      <c r="AM191" s="95">
        <v>6200</v>
      </c>
      <c r="AN191" s="849" t="s">
        <v>3126</v>
      </c>
      <c r="AO191" s="850">
        <v>3190</v>
      </c>
      <c r="AP191" s="849" t="s">
        <v>3126</v>
      </c>
      <c r="AQ191" s="853">
        <v>30</v>
      </c>
      <c r="AR191" s="848" t="s">
        <v>3126</v>
      </c>
      <c r="AS191" s="886">
        <v>4500</v>
      </c>
      <c r="AT191" s="841"/>
      <c r="AU191" s="456"/>
      <c r="AV191" s="841" t="s">
        <v>237</v>
      </c>
      <c r="AW191" s="850">
        <v>3690</v>
      </c>
      <c r="AX191" s="849" t="s">
        <v>3126</v>
      </c>
      <c r="AY191" s="853">
        <v>30</v>
      </c>
      <c r="AZ191" s="881" t="s">
        <v>237</v>
      </c>
      <c r="BA191" s="882" t="s">
        <v>3177</v>
      </c>
      <c r="BB191" s="884" t="s">
        <v>3177</v>
      </c>
      <c r="BC191" s="884" t="s">
        <v>3177</v>
      </c>
      <c r="BD191" s="867" t="s">
        <v>3177</v>
      </c>
      <c r="BE191" s="472"/>
      <c r="BF191" s="829" t="s">
        <v>3164</v>
      </c>
      <c r="BG191" s="452"/>
      <c r="BH191" s="452"/>
      <c r="BI191" s="475"/>
      <c r="BJ191" s="459">
        <v>93</v>
      </c>
      <c r="BK191" s="459">
        <v>94</v>
      </c>
      <c r="BL191" s="866">
        <v>13</v>
      </c>
      <c r="BM191" s="13"/>
      <c r="BN191" s="13"/>
      <c r="BO191" s="13"/>
      <c r="BP191" s="13"/>
      <c r="BQ191" s="13"/>
      <c r="BR191" s="13"/>
      <c r="BS191" s="13"/>
      <c r="BT191" s="13"/>
      <c r="BU191" s="13"/>
      <c r="BV191" s="13"/>
      <c r="BW191" s="13"/>
      <c r="BX191" s="13"/>
      <c r="BY191" s="13"/>
    </row>
    <row r="192" spans="1:77" s="25" customFormat="1" ht="13.5" customHeight="1">
      <c r="A192" s="874"/>
      <c r="B192" s="836"/>
      <c r="C192" s="838"/>
      <c r="D192" s="22" t="s">
        <v>3</v>
      </c>
      <c r="E192" s="20"/>
      <c r="F192" s="96">
        <v>39740</v>
      </c>
      <c r="G192" s="97">
        <v>99920</v>
      </c>
      <c r="H192" s="96">
        <v>36150</v>
      </c>
      <c r="I192" s="97">
        <v>96330</v>
      </c>
      <c r="J192" s="476" t="s">
        <v>3126</v>
      </c>
      <c r="K192" s="98">
        <v>370</v>
      </c>
      <c r="L192" s="99">
        <v>880</v>
      </c>
      <c r="M192" s="100" t="s">
        <v>3025</v>
      </c>
      <c r="N192" s="98">
        <v>330</v>
      </c>
      <c r="O192" s="99">
        <v>850</v>
      </c>
      <c r="P192" s="100" t="s">
        <v>3025</v>
      </c>
      <c r="Q192" s="476" t="s">
        <v>3126</v>
      </c>
      <c r="R192" s="101">
        <v>7440</v>
      </c>
      <c r="S192" s="102">
        <v>70</v>
      </c>
      <c r="T192" s="840"/>
      <c r="U192" s="475"/>
      <c r="V192" s="469">
        <v>642600</v>
      </c>
      <c r="W192" s="849"/>
      <c r="X192" s="472">
        <v>6420</v>
      </c>
      <c r="Y192" s="21"/>
      <c r="Z192" s="876"/>
      <c r="AA192" s="472"/>
      <c r="AB192" s="839"/>
      <c r="AC192" s="106"/>
      <c r="AD192" s="106"/>
      <c r="AE192" s="840"/>
      <c r="AF192" s="121"/>
      <c r="AG192" s="841"/>
      <c r="AH192" s="843" t="e">
        <v>#REF!</v>
      </c>
      <c r="AI192" s="846" t="e">
        <v>#REF!</v>
      </c>
      <c r="AJ192" s="848"/>
      <c r="AK192" s="465" t="s">
        <v>3041</v>
      </c>
      <c r="AL192" s="104">
        <v>3000</v>
      </c>
      <c r="AM192" s="105">
        <v>3400</v>
      </c>
      <c r="AN192" s="849"/>
      <c r="AO192" s="851"/>
      <c r="AP192" s="849"/>
      <c r="AQ192" s="854"/>
      <c r="AR192" s="848"/>
      <c r="AS192" s="887"/>
      <c r="AT192" s="841"/>
      <c r="AU192" s="456"/>
      <c r="AV192" s="841"/>
      <c r="AW192" s="851"/>
      <c r="AX192" s="849"/>
      <c r="AY192" s="854"/>
      <c r="AZ192" s="881"/>
      <c r="BA192" s="883"/>
      <c r="BB192" s="885"/>
      <c r="BC192" s="885"/>
      <c r="BD192" s="868"/>
      <c r="BE192" s="472"/>
      <c r="BF192" s="830"/>
      <c r="BG192" s="452"/>
      <c r="BH192" s="452"/>
      <c r="BI192" s="475"/>
      <c r="BJ192" s="459">
        <v>93</v>
      </c>
      <c r="BK192" s="459">
        <v>94</v>
      </c>
      <c r="BL192" s="866"/>
      <c r="BM192" s="13"/>
      <c r="BN192" s="13"/>
      <c r="BO192" s="13"/>
      <c r="BP192" s="13"/>
      <c r="BQ192" s="13"/>
      <c r="BR192" s="13"/>
      <c r="BS192" s="13"/>
      <c r="BT192" s="13"/>
      <c r="BU192" s="13"/>
      <c r="BV192" s="13"/>
      <c r="BW192" s="13"/>
      <c r="BX192" s="13"/>
      <c r="BY192" s="13"/>
    </row>
    <row r="193" spans="1:77" s="25" customFormat="1" ht="13.5" customHeight="1">
      <c r="A193" s="874"/>
      <c r="B193" s="836"/>
      <c r="C193" s="831" t="s">
        <v>3106</v>
      </c>
      <c r="D193" s="22" t="s">
        <v>13</v>
      </c>
      <c r="E193" s="20"/>
      <c r="F193" s="96">
        <v>99920</v>
      </c>
      <c r="G193" s="97">
        <v>174370</v>
      </c>
      <c r="H193" s="96">
        <v>96330</v>
      </c>
      <c r="I193" s="97">
        <v>170780</v>
      </c>
      <c r="J193" s="476" t="s">
        <v>3126</v>
      </c>
      <c r="K193" s="98">
        <v>880</v>
      </c>
      <c r="L193" s="99">
        <v>1630</v>
      </c>
      <c r="M193" s="100" t="s">
        <v>3025</v>
      </c>
      <c r="N193" s="98">
        <v>850</v>
      </c>
      <c r="O193" s="99">
        <v>1600</v>
      </c>
      <c r="P193" s="100" t="s">
        <v>3025</v>
      </c>
      <c r="Q193" s="23"/>
      <c r="R193" s="106"/>
      <c r="S193" s="107"/>
      <c r="T193" s="840"/>
      <c r="U193" s="475"/>
      <c r="V193" s="27"/>
      <c r="W193" s="849"/>
      <c r="X193" s="118"/>
      <c r="Y193" s="119"/>
      <c r="Z193" s="876"/>
      <c r="AA193" s="27"/>
      <c r="AB193" s="839"/>
      <c r="AC193" s="106"/>
      <c r="AD193" s="106"/>
      <c r="AE193" s="840"/>
      <c r="AF193" s="121"/>
      <c r="AG193" s="841"/>
      <c r="AH193" s="843" t="e">
        <v>#REF!</v>
      </c>
      <c r="AI193" s="846" t="e">
        <v>#REF!</v>
      </c>
      <c r="AJ193" s="848"/>
      <c r="AK193" s="465" t="s">
        <v>3042</v>
      </c>
      <c r="AL193" s="104">
        <v>2600</v>
      </c>
      <c r="AM193" s="105">
        <v>2900</v>
      </c>
      <c r="AN193" s="849"/>
      <c r="AO193" s="851"/>
      <c r="AP193" s="849"/>
      <c r="AQ193" s="854"/>
      <c r="AR193" s="21"/>
      <c r="AS193" s="12"/>
      <c r="AT193" s="841"/>
      <c r="AU193" s="456"/>
      <c r="AV193" s="841"/>
      <c r="AW193" s="851"/>
      <c r="AX193" s="849"/>
      <c r="AY193" s="854"/>
      <c r="AZ193" s="881"/>
      <c r="BA193" s="869">
        <v>0.02</v>
      </c>
      <c r="BB193" s="871">
        <v>0.03</v>
      </c>
      <c r="BC193" s="871">
        <v>0.05</v>
      </c>
      <c r="BD193" s="879">
        <v>0.06</v>
      </c>
      <c r="BE193" s="472"/>
      <c r="BF193" s="833">
        <v>0.98</v>
      </c>
      <c r="BG193" s="452"/>
      <c r="BH193" s="452"/>
      <c r="BI193" s="475"/>
      <c r="BJ193" s="459">
        <v>93</v>
      </c>
      <c r="BK193" s="459">
        <v>94</v>
      </c>
      <c r="BL193" s="866"/>
      <c r="BM193" s="13"/>
      <c r="BN193" s="13"/>
      <c r="BO193" s="13"/>
      <c r="BP193" s="13"/>
      <c r="BQ193" s="13"/>
      <c r="BR193" s="13"/>
      <c r="BS193" s="13"/>
      <c r="BT193" s="13"/>
      <c r="BU193" s="13"/>
      <c r="BV193" s="13"/>
      <c r="BW193" s="13"/>
      <c r="BX193" s="13"/>
      <c r="BY193" s="13"/>
    </row>
    <row r="194" spans="1:77" s="25" customFormat="1" ht="13.5" customHeight="1">
      <c r="A194" s="874"/>
      <c r="B194" s="836"/>
      <c r="C194" s="832"/>
      <c r="D194" s="24" t="s">
        <v>12</v>
      </c>
      <c r="E194" s="20"/>
      <c r="F194" s="109">
        <v>174370</v>
      </c>
      <c r="G194" s="110"/>
      <c r="H194" s="109">
        <v>170780</v>
      </c>
      <c r="I194" s="110"/>
      <c r="J194" s="476" t="s">
        <v>3126</v>
      </c>
      <c r="K194" s="101">
        <v>1630</v>
      </c>
      <c r="L194" s="111"/>
      <c r="M194" s="112" t="s">
        <v>3025</v>
      </c>
      <c r="N194" s="101">
        <v>1600</v>
      </c>
      <c r="O194" s="111"/>
      <c r="P194" s="112" t="s">
        <v>3025</v>
      </c>
      <c r="Q194" s="23"/>
      <c r="R194" s="106"/>
      <c r="S194" s="113"/>
      <c r="T194" s="840"/>
      <c r="U194" s="475"/>
      <c r="V194" s="469" t="s">
        <v>3038</v>
      </c>
      <c r="W194" s="849"/>
      <c r="X194" s="472" t="s">
        <v>3038</v>
      </c>
      <c r="Y194" s="477"/>
      <c r="Z194" s="876"/>
      <c r="AA194" s="469"/>
      <c r="AB194" s="839"/>
      <c r="AC194" s="106"/>
      <c r="AD194" s="106"/>
      <c r="AE194" s="840"/>
      <c r="AF194" s="121"/>
      <c r="AG194" s="841"/>
      <c r="AH194" s="844" t="e">
        <v>#REF!</v>
      </c>
      <c r="AI194" s="847" t="e">
        <v>#REF!</v>
      </c>
      <c r="AJ194" s="848"/>
      <c r="AK194" s="466" t="s">
        <v>3043</v>
      </c>
      <c r="AL194" s="115">
        <v>2400</v>
      </c>
      <c r="AM194" s="116">
        <v>2600</v>
      </c>
      <c r="AN194" s="849"/>
      <c r="AO194" s="852"/>
      <c r="AP194" s="849"/>
      <c r="AQ194" s="855"/>
      <c r="AR194" s="21"/>
      <c r="AS194" s="12"/>
      <c r="AT194" s="841"/>
      <c r="AU194" s="456"/>
      <c r="AV194" s="841"/>
      <c r="AW194" s="852"/>
      <c r="AX194" s="849"/>
      <c r="AY194" s="855"/>
      <c r="AZ194" s="881"/>
      <c r="BA194" s="870"/>
      <c r="BB194" s="872"/>
      <c r="BC194" s="872"/>
      <c r="BD194" s="880"/>
      <c r="BE194" s="472"/>
      <c r="BF194" s="833"/>
      <c r="BG194" s="452"/>
      <c r="BH194" s="452"/>
      <c r="BI194" s="475"/>
      <c r="BJ194" s="459">
        <v>93</v>
      </c>
      <c r="BK194" s="459">
        <v>94</v>
      </c>
      <c r="BL194" s="866"/>
      <c r="BM194" s="13"/>
      <c r="BN194" s="13"/>
      <c r="BO194" s="13"/>
      <c r="BP194" s="13"/>
      <c r="BQ194" s="13"/>
      <c r="BR194" s="13"/>
      <c r="BS194" s="13"/>
      <c r="BT194" s="13"/>
      <c r="BU194" s="13"/>
      <c r="BV194" s="13"/>
      <c r="BW194" s="13"/>
      <c r="BX194" s="13"/>
      <c r="BY194" s="13"/>
    </row>
    <row r="195" spans="1:77" s="25" customFormat="1" ht="13.5" customHeight="1">
      <c r="A195" s="874"/>
      <c r="B195" s="856" t="s">
        <v>17</v>
      </c>
      <c r="C195" s="837" t="s">
        <v>3105</v>
      </c>
      <c r="D195" s="19" t="s">
        <v>4</v>
      </c>
      <c r="E195" s="20"/>
      <c r="F195" s="86">
        <v>31310</v>
      </c>
      <c r="G195" s="87">
        <v>38750</v>
      </c>
      <c r="H195" s="86">
        <v>27960</v>
      </c>
      <c r="I195" s="87">
        <v>35400</v>
      </c>
      <c r="J195" s="476" t="s">
        <v>3126</v>
      </c>
      <c r="K195" s="88">
        <v>290</v>
      </c>
      <c r="L195" s="89">
        <v>360</v>
      </c>
      <c r="M195" s="90" t="s">
        <v>3025</v>
      </c>
      <c r="N195" s="88">
        <v>260</v>
      </c>
      <c r="O195" s="89">
        <v>330</v>
      </c>
      <c r="P195" s="90" t="s">
        <v>3025</v>
      </c>
      <c r="Q195" s="476" t="s">
        <v>3126</v>
      </c>
      <c r="R195" s="91">
        <v>7440</v>
      </c>
      <c r="S195" s="92">
        <v>70</v>
      </c>
      <c r="T195" s="839"/>
      <c r="U195" s="475"/>
      <c r="V195" s="469">
        <v>679400</v>
      </c>
      <c r="W195" s="849"/>
      <c r="X195" s="472">
        <v>6790</v>
      </c>
      <c r="Y195" s="21"/>
      <c r="Z195" s="876"/>
      <c r="AA195" s="472"/>
      <c r="AB195" s="839"/>
      <c r="AC195" s="106"/>
      <c r="AD195" s="106"/>
      <c r="AE195" s="840"/>
      <c r="AF195" s="121"/>
      <c r="AG195" s="841" t="s">
        <v>3126</v>
      </c>
      <c r="AH195" s="842">
        <v>2400</v>
      </c>
      <c r="AI195" s="845">
        <v>2700</v>
      </c>
      <c r="AJ195" s="848" t="s">
        <v>3126</v>
      </c>
      <c r="AK195" s="464" t="s">
        <v>3040</v>
      </c>
      <c r="AL195" s="94">
        <v>5400</v>
      </c>
      <c r="AM195" s="95">
        <v>6000</v>
      </c>
      <c r="AN195" s="849" t="s">
        <v>3126</v>
      </c>
      <c r="AO195" s="850">
        <v>2970</v>
      </c>
      <c r="AP195" s="849" t="s">
        <v>3126</v>
      </c>
      <c r="AQ195" s="853">
        <v>20</v>
      </c>
      <c r="AR195" s="848" t="s">
        <v>3126</v>
      </c>
      <c r="AS195" s="886">
        <v>4500</v>
      </c>
      <c r="AT195" s="841"/>
      <c r="AU195" s="456"/>
      <c r="AV195" s="841" t="s">
        <v>237</v>
      </c>
      <c r="AW195" s="850">
        <v>3440</v>
      </c>
      <c r="AX195" s="849" t="s">
        <v>3126</v>
      </c>
      <c r="AY195" s="853">
        <v>30</v>
      </c>
      <c r="AZ195" s="881" t="s">
        <v>237</v>
      </c>
      <c r="BA195" s="882" t="s">
        <v>3177</v>
      </c>
      <c r="BB195" s="884" t="s">
        <v>3177</v>
      </c>
      <c r="BC195" s="884" t="s">
        <v>3177</v>
      </c>
      <c r="BD195" s="867" t="s">
        <v>3177</v>
      </c>
      <c r="BE195" s="472"/>
      <c r="BF195" s="829" t="s">
        <v>3164</v>
      </c>
      <c r="BG195" s="452"/>
      <c r="BH195" s="452"/>
      <c r="BI195" s="475"/>
      <c r="BJ195" s="459">
        <v>95</v>
      </c>
      <c r="BK195" s="459">
        <v>96</v>
      </c>
      <c r="BL195" s="866">
        <v>14</v>
      </c>
      <c r="BM195" s="13"/>
      <c r="BN195" s="13"/>
      <c r="BO195" s="13"/>
      <c r="BP195" s="13"/>
      <c r="BQ195" s="13"/>
      <c r="BR195" s="13"/>
      <c r="BS195" s="13"/>
      <c r="BT195" s="13"/>
      <c r="BU195" s="13"/>
      <c r="BV195" s="13"/>
      <c r="BW195" s="13"/>
      <c r="BX195" s="13"/>
      <c r="BY195" s="13"/>
    </row>
    <row r="196" spans="1:77" s="25" customFormat="1" ht="13.5" customHeight="1">
      <c r="A196" s="874"/>
      <c r="B196" s="836"/>
      <c r="C196" s="838"/>
      <c r="D196" s="22" t="s">
        <v>3</v>
      </c>
      <c r="E196" s="20"/>
      <c r="F196" s="96">
        <v>38750</v>
      </c>
      <c r="G196" s="97">
        <v>98930</v>
      </c>
      <c r="H196" s="96">
        <v>35400</v>
      </c>
      <c r="I196" s="97">
        <v>95580</v>
      </c>
      <c r="J196" s="476" t="s">
        <v>3126</v>
      </c>
      <c r="K196" s="98">
        <v>360</v>
      </c>
      <c r="L196" s="99">
        <v>870</v>
      </c>
      <c r="M196" s="100" t="s">
        <v>3025</v>
      </c>
      <c r="N196" s="98">
        <v>330</v>
      </c>
      <c r="O196" s="99">
        <v>840</v>
      </c>
      <c r="P196" s="100" t="s">
        <v>3025</v>
      </c>
      <c r="Q196" s="476" t="s">
        <v>3126</v>
      </c>
      <c r="R196" s="101">
        <v>7440</v>
      </c>
      <c r="S196" s="102">
        <v>70</v>
      </c>
      <c r="T196" s="839"/>
      <c r="U196" s="475"/>
      <c r="V196" s="27"/>
      <c r="W196" s="849"/>
      <c r="X196" s="118"/>
      <c r="Y196" s="119"/>
      <c r="Z196" s="876"/>
      <c r="AA196" s="27"/>
      <c r="AB196" s="839"/>
      <c r="AC196" s="106"/>
      <c r="AD196" s="106"/>
      <c r="AE196" s="840"/>
      <c r="AF196" s="121"/>
      <c r="AG196" s="841"/>
      <c r="AH196" s="843" t="e">
        <v>#REF!</v>
      </c>
      <c r="AI196" s="846" t="e">
        <v>#REF!</v>
      </c>
      <c r="AJ196" s="848"/>
      <c r="AK196" s="465" t="s">
        <v>3041</v>
      </c>
      <c r="AL196" s="104">
        <v>2900</v>
      </c>
      <c r="AM196" s="105">
        <v>3300</v>
      </c>
      <c r="AN196" s="849"/>
      <c r="AO196" s="851"/>
      <c r="AP196" s="849"/>
      <c r="AQ196" s="854"/>
      <c r="AR196" s="848"/>
      <c r="AS196" s="887"/>
      <c r="AT196" s="841"/>
      <c r="AU196" s="456"/>
      <c r="AV196" s="841"/>
      <c r="AW196" s="851"/>
      <c r="AX196" s="849"/>
      <c r="AY196" s="854"/>
      <c r="AZ196" s="881"/>
      <c r="BA196" s="883"/>
      <c r="BB196" s="885"/>
      <c r="BC196" s="885"/>
      <c r="BD196" s="868"/>
      <c r="BE196" s="472"/>
      <c r="BF196" s="830"/>
      <c r="BG196" s="452"/>
      <c r="BH196" s="452"/>
      <c r="BI196" s="475"/>
      <c r="BJ196" s="459">
        <v>95</v>
      </c>
      <c r="BK196" s="459">
        <v>96</v>
      </c>
      <c r="BL196" s="866"/>
      <c r="BM196" s="13"/>
      <c r="BN196" s="13"/>
      <c r="BO196" s="13"/>
      <c r="BP196" s="13"/>
      <c r="BQ196" s="13"/>
      <c r="BR196" s="13"/>
      <c r="BS196" s="13"/>
      <c r="BT196" s="13"/>
      <c r="BU196" s="13"/>
      <c r="BV196" s="13"/>
      <c r="BW196" s="13"/>
      <c r="BX196" s="13"/>
      <c r="BY196" s="13"/>
    </row>
    <row r="197" spans="1:77" s="25" customFormat="1" ht="13.5" customHeight="1">
      <c r="A197" s="874"/>
      <c r="B197" s="836"/>
      <c r="C197" s="831" t="s">
        <v>3106</v>
      </c>
      <c r="D197" s="22" t="s">
        <v>13</v>
      </c>
      <c r="E197" s="20"/>
      <c r="F197" s="96">
        <v>98930</v>
      </c>
      <c r="G197" s="97">
        <v>173380</v>
      </c>
      <c r="H197" s="96">
        <v>95580</v>
      </c>
      <c r="I197" s="97">
        <v>170030</v>
      </c>
      <c r="J197" s="476" t="s">
        <v>3126</v>
      </c>
      <c r="K197" s="98">
        <v>870</v>
      </c>
      <c r="L197" s="99">
        <v>1620</v>
      </c>
      <c r="M197" s="100" t="s">
        <v>3025</v>
      </c>
      <c r="N197" s="98">
        <v>840</v>
      </c>
      <c r="O197" s="99">
        <v>1590</v>
      </c>
      <c r="P197" s="100" t="s">
        <v>3025</v>
      </c>
      <c r="Q197" s="23"/>
      <c r="R197" s="106"/>
      <c r="S197" s="107"/>
      <c r="T197" s="840"/>
      <c r="U197" s="475"/>
      <c r="V197" s="469" t="s">
        <v>3039</v>
      </c>
      <c r="W197" s="849"/>
      <c r="X197" s="472" t="s">
        <v>3039</v>
      </c>
      <c r="Y197" s="477"/>
      <c r="Z197" s="876"/>
      <c r="AA197" s="469"/>
      <c r="AB197" s="839"/>
      <c r="AC197" s="106"/>
      <c r="AD197" s="106"/>
      <c r="AE197" s="840"/>
      <c r="AF197" s="121"/>
      <c r="AG197" s="841"/>
      <c r="AH197" s="843" t="e">
        <v>#REF!</v>
      </c>
      <c r="AI197" s="846" t="e">
        <v>#REF!</v>
      </c>
      <c r="AJ197" s="848"/>
      <c r="AK197" s="465" t="s">
        <v>3042</v>
      </c>
      <c r="AL197" s="104">
        <v>2500</v>
      </c>
      <c r="AM197" s="105">
        <v>2800</v>
      </c>
      <c r="AN197" s="849"/>
      <c r="AO197" s="851"/>
      <c r="AP197" s="849"/>
      <c r="AQ197" s="854"/>
      <c r="AR197" s="21"/>
      <c r="AS197" s="12"/>
      <c r="AT197" s="841"/>
      <c r="AU197" s="456"/>
      <c r="AV197" s="841"/>
      <c r="AW197" s="851"/>
      <c r="AX197" s="849"/>
      <c r="AY197" s="854"/>
      <c r="AZ197" s="881"/>
      <c r="BA197" s="869">
        <v>0.02</v>
      </c>
      <c r="BB197" s="871">
        <v>0.03</v>
      </c>
      <c r="BC197" s="871">
        <v>0.05</v>
      </c>
      <c r="BD197" s="879">
        <v>0.06</v>
      </c>
      <c r="BE197" s="472"/>
      <c r="BF197" s="833">
        <v>0.98</v>
      </c>
      <c r="BG197" s="452"/>
      <c r="BH197" s="452"/>
      <c r="BI197" s="475"/>
      <c r="BJ197" s="459">
        <v>95</v>
      </c>
      <c r="BK197" s="459">
        <v>96</v>
      </c>
      <c r="BL197" s="866"/>
      <c r="BM197" s="13"/>
      <c r="BN197" s="13"/>
      <c r="BO197" s="13"/>
      <c r="BP197" s="13"/>
      <c r="BQ197" s="13"/>
      <c r="BR197" s="13"/>
      <c r="BS197" s="13"/>
      <c r="BT197" s="13"/>
      <c r="BU197" s="13"/>
      <c r="BV197" s="13"/>
      <c r="BW197" s="13"/>
      <c r="BX197" s="13"/>
      <c r="BY197" s="13"/>
    </row>
    <row r="198" spans="1:77" s="25" customFormat="1" ht="13.5" customHeight="1">
      <c r="A198" s="874"/>
      <c r="B198" s="836"/>
      <c r="C198" s="832"/>
      <c r="D198" s="24" t="s">
        <v>12</v>
      </c>
      <c r="E198" s="20"/>
      <c r="F198" s="109">
        <v>173380</v>
      </c>
      <c r="G198" s="110"/>
      <c r="H198" s="109">
        <v>170030</v>
      </c>
      <c r="I198" s="110"/>
      <c r="J198" s="476" t="s">
        <v>3126</v>
      </c>
      <c r="K198" s="101">
        <v>1620</v>
      </c>
      <c r="L198" s="111"/>
      <c r="M198" s="112" t="s">
        <v>3025</v>
      </c>
      <c r="N198" s="101">
        <v>1590</v>
      </c>
      <c r="O198" s="111"/>
      <c r="P198" s="112" t="s">
        <v>3025</v>
      </c>
      <c r="Q198" s="23"/>
      <c r="R198" s="106"/>
      <c r="S198" s="113"/>
      <c r="T198" s="840"/>
      <c r="U198" s="475"/>
      <c r="V198" s="469">
        <v>716100</v>
      </c>
      <c r="W198" s="849"/>
      <c r="X198" s="472">
        <v>7160</v>
      </c>
      <c r="Y198" s="21"/>
      <c r="Z198" s="876"/>
      <c r="AA198" s="472"/>
      <c r="AB198" s="839"/>
      <c r="AC198" s="106"/>
      <c r="AD198" s="106"/>
      <c r="AE198" s="840"/>
      <c r="AF198" s="121"/>
      <c r="AG198" s="841"/>
      <c r="AH198" s="844" t="e">
        <v>#REF!</v>
      </c>
      <c r="AI198" s="847" t="e">
        <v>#REF!</v>
      </c>
      <c r="AJ198" s="848"/>
      <c r="AK198" s="466" t="s">
        <v>3043</v>
      </c>
      <c r="AL198" s="115">
        <v>2300</v>
      </c>
      <c r="AM198" s="116">
        <v>2500</v>
      </c>
      <c r="AN198" s="849"/>
      <c r="AO198" s="852"/>
      <c r="AP198" s="849"/>
      <c r="AQ198" s="855"/>
      <c r="AR198" s="21"/>
      <c r="AS198" s="12"/>
      <c r="AT198" s="841"/>
      <c r="AU198" s="456"/>
      <c r="AV198" s="841"/>
      <c r="AW198" s="852"/>
      <c r="AX198" s="849"/>
      <c r="AY198" s="855"/>
      <c r="AZ198" s="881"/>
      <c r="BA198" s="870"/>
      <c r="BB198" s="872"/>
      <c r="BC198" s="872"/>
      <c r="BD198" s="880"/>
      <c r="BE198" s="472"/>
      <c r="BF198" s="833"/>
      <c r="BG198" s="452"/>
      <c r="BH198" s="452"/>
      <c r="BI198" s="475"/>
      <c r="BJ198" s="459">
        <v>95</v>
      </c>
      <c r="BK198" s="459">
        <v>96</v>
      </c>
      <c r="BL198" s="866"/>
      <c r="BM198" s="13"/>
      <c r="BN198" s="13"/>
      <c r="BO198" s="13"/>
      <c r="BP198" s="13"/>
      <c r="BQ198" s="13"/>
      <c r="BR198" s="13"/>
      <c r="BS198" s="13"/>
      <c r="BT198" s="13"/>
      <c r="BU198" s="13"/>
      <c r="BV198" s="13"/>
      <c r="BW198" s="13"/>
      <c r="BX198" s="13"/>
      <c r="BY198" s="13"/>
    </row>
    <row r="199" spans="1:77" s="25" customFormat="1" ht="13.5" customHeight="1">
      <c r="A199" s="874"/>
      <c r="B199" s="856" t="s">
        <v>16</v>
      </c>
      <c r="C199" s="837" t="s">
        <v>3105</v>
      </c>
      <c r="D199" s="19" t="s">
        <v>4</v>
      </c>
      <c r="E199" s="20"/>
      <c r="F199" s="86">
        <v>31310</v>
      </c>
      <c r="G199" s="87">
        <v>38750</v>
      </c>
      <c r="H199" s="86">
        <v>28170</v>
      </c>
      <c r="I199" s="87">
        <v>35610</v>
      </c>
      <c r="J199" s="476" t="s">
        <v>3126</v>
      </c>
      <c r="K199" s="88">
        <v>290</v>
      </c>
      <c r="L199" s="89">
        <v>360</v>
      </c>
      <c r="M199" s="90" t="s">
        <v>3025</v>
      </c>
      <c r="N199" s="88">
        <v>260</v>
      </c>
      <c r="O199" s="89">
        <v>330</v>
      </c>
      <c r="P199" s="90" t="s">
        <v>3025</v>
      </c>
      <c r="Q199" s="476" t="s">
        <v>3126</v>
      </c>
      <c r="R199" s="91">
        <v>7440</v>
      </c>
      <c r="S199" s="92">
        <v>70</v>
      </c>
      <c r="T199" s="839"/>
      <c r="U199" s="475"/>
      <c r="V199" s="27"/>
      <c r="W199" s="849"/>
      <c r="X199" s="472"/>
      <c r="Y199" s="21"/>
      <c r="Z199" s="876"/>
      <c r="AA199" s="472"/>
      <c r="AB199" s="839"/>
      <c r="AC199" s="106"/>
      <c r="AD199" s="106"/>
      <c r="AE199" s="840"/>
      <c r="AF199" s="121"/>
      <c r="AG199" s="841" t="s">
        <v>3126</v>
      </c>
      <c r="AH199" s="842">
        <v>2300</v>
      </c>
      <c r="AI199" s="845">
        <v>2500</v>
      </c>
      <c r="AJ199" s="848" t="s">
        <v>3126</v>
      </c>
      <c r="AK199" s="464" t="s">
        <v>3040</v>
      </c>
      <c r="AL199" s="94">
        <v>4800</v>
      </c>
      <c r="AM199" s="95">
        <v>5400</v>
      </c>
      <c r="AN199" s="849" t="s">
        <v>3126</v>
      </c>
      <c r="AO199" s="850">
        <v>2790</v>
      </c>
      <c r="AP199" s="849" t="s">
        <v>3126</v>
      </c>
      <c r="AQ199" s="853">
        <v>20</v>
      </c>
      <c r="AR199" s="848" t="s">
        <v>3126</v>
      </c>
      <c r="AS199" s="886">
        <v>4500</v>
      </c>
      <c r="AT199" s="841"/>
      <c r="AU199" s="456"/>
      <c r="AV199" s="841" t="s">
        <v>237</v>
      </c>
      <c r="AW199" s="850">
        <v>3230</v>
      </c>
      <c r="AX199" s="849" t="s">
        <v>3126</v>
      </c>
      <c r="AY199" s="853">
        <v>30</v>
      </c>
      <c r="AZ199" s="881" t="s">
        <v>237</v>
      </c>
      <c r="BA199" s="882" t="s">
        <v>3177</v>
      </c>
      <c r="BB199" s="884" t="s">
        <v>3177</v>
      </c>
      <c r="BC199" s="884" t="s">
        <v>3177</v>
      </c>
      <c r="BD199" s="867" t="s">
        <v>3177</v>
      </c>
      <c r="BE199" s="472"/>
      <c r="BF199" s="829" t="s">
        <v>3164</v>
      </c>
      <c r="BG199" s="452"/>
      <c r="BH199" s="452"/>
      <c r="BI199" s="475"/>
      <c r="BJ199" s="459">
        <v>97</v>
      </c>
      <c r="BK199" s="459">
        <v>98</v>
      </c>
      <c r="BL199" s="866">
        <v>15</v>
      </c>
      <c r="BM199" s="13"/>
      <c r="BN199" s="13"/>
      <c r="BO199" s="13"/>
      <c r="BP199" s="13"/>
      <c r="BQ199" s="13"/>
      <c r="BR199" s="13"/>
      <c r="BS199" s="13"/>
      <c r="BT199" s="13"/>
      <c r="BU199" s="13"/>
      <c r="BV199" s="13"/>
      <c r="BW199" s="13"/>
      <c r="BX199" s="13"/>
      <c r="BY199" s="13"/>
    </row>
    <row r="200" spans="1:77" s="25" customFormat="1" ht="13.5" customHeight="1">
      <c r="A200" s="874"/>
      <c r="B200" s="836"/>
      <c r="C200" s="838"/>
      <c r="D200" s="22" t="s">
        <v>3</v>
      </c>
      <c r="E200" s="20"/>
      <c r="F200" s="96">
        <v>38750</v>
      </c>
      <c r="G200" s="97">
        <v>98930</v>
      </c>
      <c r="H200" s="96">
        <v>35610</v>
      </c>
      <c r="I200" s="97">
        <v>95790</v>
      </c>
      <c r="J200" s="476" t="s">
        <v>3126</v>
      </c>
      <c r="K200" s="98">
        <v>360</v>
      </c>
      <c r="L200" s="99">
        <v>870</v>
      </c>
      <c r="M200" s="100" t="s">
        <v>3025</v>
      </c>
      <c r="N200" s="98">
        <v>330</v>
      </c>
      <c r="O200" s="99">
        <v>840</v>
      </c>
      <c r="P200" s="100" t="s">
        <v>3025</v>
      </c>
      <c r="Q200" s="476" t="s">
        <v>3126</v>
      </c>
      <c r="R200" s="101">
        <v>7440</v>
      </c>
      <c r="S200" s="102">
        <v>70</v>
      </c>
      <c r="T200" s="839"/>
      <c r="U200" s="475"/>
      <c r="V200" s="27"/>
      <c r="W200" s="849"/>
      <c r="X200" s="472"/>
      <c r="Y200" s="21"/>
      <c r="Z200" s="876"/>
      <c r="AA200" s="472"/>
      <c r="AB200" s="839"/>
      <c r="AC200" s="106"/>
      <c r="AD200" s="106"/>
      <c r="AE200" s="840"/>
      <c r="AF200" s="121"/>
      <c r="AG200" s="841"/>
      <c r="AH200" s="843" t="e">
        <v>#REF!</v>
      </c>
      <c r="AI200" s="846" t="e">
        <v>#REF!</v>
      </c>
      <c r="AJ200" s="848"/>
      <c r="AK200" s="465" t="s">
        <v>3041</v>
      </c>
      <c r="AL200" s="104">
        <v>2600</v>
      </c>
      <c r="AM200" s="105">
        <v>2900</v>
      </c>
      <c r="AN200" s="849"/>
      <c r="AO200" s="851"/>
      <c r="AP200" s="849"/>
      <c r="AQ200" s="854"/>
      <c r="AR200" s="848"/>
      <c r="AS200" s="887"/>
      <c r="AT200" s="841"/>
      <c r="AU200" s="456"/>
      <c r="AV200" s="841"/>
      <c r="AW200" s="851"/>
      <c r="AX200" s="849"/>
      <c r="AY200" s="854"/>
      <c r="AZ200" s="881"/>
      <c r="BA200" s="883"/>
      <c r="BB200" s="885"/>
      <c r="BC200" s="885"/>
      <c r="BD200" s="868"/>
      <c r="BE200" s="472"/>
      <c r="BF200" s="830"/>
      <c r="BG200" s="452"/>
      <c r="BH200" s="452"/>
      <c r="BI200" s="475"/>
      <c r="BJ200" s="459">
        <v>97</v>
      </c>
      <c r="BK200" s="459">
        <v>98</v>
      </c>
      <c r="BL200" s="866"/>
      <c r="BM200" s="13"/>
      <c r="BN200" s="13"/>
      <c r="BO200" s="13"/>
      <c r="BP200" s="13"/>
      <c r="BQ200" s="13"/>
      <c r="BR200" s="13"/>
      <c r="BS200" s="13"/>
      <c r="BT200" s="13"/>
      <c r="BU200" s="13"/>
      <c r="BV200" s="13"/>
      <c r="BW200" s="13"/>
      <c r="BX200" s="13"/>
      <c r="BY200" s="13"/>
    </row>
    <row r="201" spans="1:77" s="25" customFormat="1" ht="13.5" customHeight="1">
      <c r="A201" s="874"/>
      <c r="B201" s="836"/>
      <c r="C201" s="831" t="s">
        <v>3106</v>
      </c>
      <c r="D201" s="22" t="s">
        <v>13</v>
      </c>
      <c r="E201" s="20"/>
      <c r="F201" s="96">
        <v>98930</v>
      </c>
      <c r="G201" s="97">
        <v>173380</v>
      </c>
      <c r="H201" s="96">
        <v>95790</v>
      </c>
      <c r="I201" s="97">
        <v>170240</v>
      </c>
      <c r="J201" s="476" t="s">
        <v>3126</v>
      </c>
      <c r="K201" s="98">
        <v>870</v>
      </c>
      <c r="L201" s="99">
        <v>1620</v>
      </c>
      <c r="M201" s="100" t="s">
        <v>3025</v>
      </c>
      <c r="N201" s="98">
        <v>840</v>
      </c>
      <c r="O201" s="99">
        <v>1590</v>
      </c>
      <c r="P201" s="100" t="s">
        <v>3025</v>
      </c>
      <c r="Q201" s="23"/>
      <c r="R201" s="106"/>
      <c r="S201" s="107"/>
      <c r="T201" s="840"/>
      <c r="U201" s="475"/>
      <c r="V201" s="27"/>
      <c r="W201" s="849"/>
      <c r="X201" s="472"/>
      <c r="Y201" s="21"/>
      <c r="Z201" s="876"/>
      <c r="AA201" s="472"/>
      <c r="AB201" s="839"/>
      <c r="AC201" s="106"/>
      <c r="AD201" s="106"/>
      <c r="AE201" s="840"/>
      <c r="AF201" s="121"/>
      <c r="AG201" s="841"/>
      <c r="AH201" s="843" t="e">
        <v>#REF!</v>
      </c>
      <c r="AI201" s="846" t="e">
        <v>#REF!</v>
      </c>
      <c r="AJ201" s="848"/>
      <c r="AK201" s="465" t="s">
        <v>3042</v>
      </c>
      <c r="AL201" s="104">
        <v>2300</v>
      </c>
      <c r="AM201" s="105">
        <v>2500</v>
      </c>
      <c r="AN201" s="849"/>
      <c r="AO201" s="851"/>
      <c r="AP201" s="849"/>
      <c r="AQ201" s="854"/>
      <c r="AR201" s="21"/>
      <c r="AS201" s="12"/>
      <c r="AT201" s="841"/>
      <c r="AU201" s="456"/>
      <c r="AV201" s="841"/>
      <c r="AW201" s="851"/>
      <c r="AX201" s="849"/>
      <c r="AY201" s="854"/>
      <c r="AZ201" s="881"/>
      <c r="BA201" s="869">
        <v>0.02</v>
      </c>
      <c r="BB201" s="871">
        <v>0.03</v>
      </c>
      <c r="BC201" s="871">
        <v>0.05</v>
      </c>
      <c r="BD201" s="879">
        <v>0.06</v>
      </c>
      <c r="BE201" s="472"/>
      <c r="BF201" s="833">
        <v>0.98</v>
      </c>
      <c r="BG201" s="452"/>
      <c r="BH201" s="452"/>
      <c r="BI201" s="475"/>
      <c r="BJ201" s="459">
        <v>97</v>
      </c>
      <c r="BK201" s="459">
        <v>98</v>
      </c>
      <c r="BL201" s="866"/>
      <c r="BM201" s="13"/>
      <c r="BN201" s="13"/>
      <c r="BO201" s="13"/>
      <c r="BP201" s="13"/>
      <c r="BQ201" s="13"/>
      <c r="BR201" s="13"/>
      <c r="BS201" s="13"/>
      <c r="BT201" s="13"/>
      <c r="BU201" s="13"/>
      <c r="BV201" s="13"/>
      <c r="BW201" s="13"/>
      <c r="BX201" s="13"/>
      <c r="BY201" s="13"/>
    </row>
    <row r="202" spans="1:77" s="25" customFormat="1" ht="13.5" customHeight="1">
      <c r="A202" s="874"/>
      <c r="B202" s="836"/>
      <c r="C202" s="832"/>
      <c r="D202" s="24" t="s">
        <v>12</v>
      </c>
      <c r="E202" s="20"/>
      <c r="F202" s="109">
        <v>173380</v>
      </c>
      <c r="G202" s="110"/>
      <c r="H202" s="109">
        <v>170240</v>
      </c>
      <c r="I202" s="110"/>
      <c r="J202" s="476" t="s">
        <v>3126</v>
      </c>
      <c r="K202" s="101">
        <v>1620</v>
      </c>
      <c r="L202" s="111"/>
      <c r="M202" s="112" t="s">
        <v>3025</v>
      </c>
      <c r="N202" s="101">
        <v>1590</v>
      </c>
      <c r="O202" s="111"/>
      <c r="P202" s="112" t="s">
        <v>3025</v>
      </c>
      <c r="Q202" s="23"/>
      <c r="R202" s="106"/>
      <c r="S202" s="113"/>
      <c r="T202" s="840"/>
      <c r="U202" s="475"/>
      <c r="V202" s="27"/>
      <c r="W202" s="849"/>
      <c r="X202" s="472"/>
      <c r="Y202" s="21"/>
      <c r="Z202" s="876"/>
      <c r="AA202" s="472"/>
      <c r="AB202" s="839"/>
      <c r="AC202" s="106"/>
      <c r="AD202" s="106"/>
      <c r="AE202" s="840"/>
      <c r="AF202" s="121"/>
      <c r="AG202" s="841"/>
      <c r="AH202" s="844" t="e">
        <v>#REF!</v>
      </c>
      <c r="AI202" s="847" t="e">
        <v>#REF!</v>
      </c>
      <c r="AJ202" s="848"/>
      <c r="AK202" s="466" t="s">
        <v>3043</v>
      </c>
      <c r="AL202" s="115">
        <v>2000</v>
      </c>
      <c r="AM202" s="116">
        <v>2300</v>
      </c>
      <c r="AN202" s="849"/>
      <c r="AO202" s="852"/>
      <c r="AP202" s="849"/>
      <c r="AQ202" s="855"/>
      <c r="AR202" s="21"/>
      <c r="AS202" s="12"/>
      <c r="AT202" s="841"/>
      <c r="AU202" s="456"/>
      <c r="AV202" s="841"/>
      <c r="AW202" s="852"/>
      <c r="AX202" s="849"/>
      <c r="AY202" s="855"/>
      <c r="AZ202" s="881"/>
      <c r="BA202" s="870"/>
      <c r="BB202" s="872"/>
      <c r="BC202" s="872"/>
      <c r="BD202" s="880"/>
      <c r="BE202" s="472"/>
      <c r="BF202" s="833"/>
      <c r="BG202" s="452"/>
      <c r="BH202" s="452"/>
      <c r="BI202" s="475"/>
      <c r="BJ202" s="459">
        <v>97</v>
      </c>
      <c r="BK202" s="459">
        <v>98</v>
      </c>
      <c r="BL202" s="866"/>
      <c r="BM202" s="13"/>
      <c r="BN202" s="13"/>
      <c r="BO202" s="13"/>
      <c r="BP202" s="13"/>
      <c r="BQ202" s="13"/>
      <c r="BR202" s="13"/>
      <c r="BS202" s="13"/>
      <c r="BT202" s="13"/>
      <c r="BU202" s="13"/>
      <c r="BV202" s="13"/>
      <c r="BW202" s="13"/>
      <c r="BX202" s="13"/>
      <c r="BY202" s="13"/>
    </row>
    <row r="203" spans="1:77" s="25" customFormat="1" ht="13.5" customHeight="1">
      <c r="A203" s="874"/>
      <c r="B203" s="856" t="s">
        <v>15</v>
      </c>
      <c r="C203" s="837" t="s">
        <v>3105</v>
      </c>
      <c r="D203" s="19" t="s">
        <v>4</v>
      </c>
      <c r="E203" s="20"/>
      <c r="F203" s="86">
        <v>30520</v>
      </c>
      <c r="G203" s="87">
        <v>37960</v>
      </c>
      <c r="H203" s="86">
        <v>27570</v>
      </c>
      <c r="I203" s="87">
        <v>35010</v>
      </c>
      <c r="J203" s="476" t="s">
        <v>3126</v>
      </c>
      <c r="K203" s="88">
        <v>280</v>
      </c>
      <c r="L203" s="89">
        <v>350</v>
      </c>
      <c r="M203" s="90" t="s">
        <v>3025</v>
      </c>
      <c r="N203" s="88">
        <v>250</v>
      </c>
      <c r="O203" s="89">
        <v>320</v>
      </c>
      <c r="P203" s="90" t="s">
        <v>3025</v>
      </c>
      <c r="Q203" s="476" t="s">
        <v>3126</v>
      </c>
      <c r="R203" s="91">
        <v>7440</v>
      </c>
      <c r="S203" s="92">
        <v>70</v>
      </c>
      <c r="T203" s="839"/>
      <c r="U203" s="475"/>
      <c r="V203" s="27"/>
      <c r="W203" s="849"/>
      <c r="X203" s="472"/>
      <c r="Y203" s="21"/>
      <c r="Z203" s="876"/>
      <c r="AA203" s="472"/>
      <c r="AB203" s="839"/>
      <c r="AC203" s="106"/>
      <c r="AD203" s="106"/>
      <c r="AE203" s="840"/>
      <c r="AF203" s="121"/>
      <c r="AG203" s="841" t="s">
        <v>3126</v>
      </c>
      <c r="AH203" s="842">
        <v>2400</v>
      </c>
      <c r="AI203" s="845">
        <v>2700</v>
      </c>
      <c r="AJ203" s="848" t="s">
        <v>3126</v>
      </c>
      <c r="AK203" s="464" t="s">
        <v>3040</v>
      </c>
      <c r="AL203" s="94">
        <v>5400</v>
      </c>
      <c r="AM203" s="95">
        <v>6000</v>
      </c>
      <c r="AN203" s="849" t="s">
        <v>3126</v>
      </c>
      <c r="AO203" s="850">
        <v>2620</v>
      </c>
      <c r="AP203" s="849" t="s">
        <v>3126</v>
      </c>
      <c r="AQ203" s="853">
        <v>20</v>
      </c>
      <c r="AR203" s="848" t="s">
        <v>3126</v>
      </c>
      <c r="AS203" s="886">
        <v>4500</v>
      </c>
      <c r="AT203" s="841"/>
      <c r="AU203" s="456"/>
      <c r="AV203" s="841" t="s">
        <v>237</v>
      </c>
      <c r="AW203" s="850">
        <v>3040</v>
      </c>
      <c r="AX203" s="849" t="s">
        <v>3126</v>
      </c>
      <c r="AY203" s="853">
        <v>30</v>
      </c>
      <c r="AZ203" s="881" t="s">
        <v>237</v>
      </c>
      <c r="BA203" s="882" t="s">
        <v>3177</v>
      </c>
      <c r="BB203" s="884" t="s">
        <v>3177</v>
      </c>
      <c r="BC203" s="884" t="s">
        <v>3177</v>
      </c>
      <c r="BD203" s="867" t="s">
        <v>3177</v>
      </c>
      <c r="BE203" s="472"/>
      <c r="BF203" s="829" t="s">
        <v>3164</v>
      </c>
      <c r="BG203" s="452"/>
      <c r="BH203" s="452"/>
      <c r="BI203" s="475"/>
      <c r="BJ203" s="459">
        <v>99</v>
      </c>
      <c r="BK203" s="459">
        <v>100</v>
      </c>
      <c r="BL203" s="866">
        <v>16</v>
      </c>
      <c r="BM203" s="13"/>
      <c r="BN203" s="13"/>
      <c r="BO203" s="13"/>
      <c r="BP203" s="13"/>
      <c r="BQ203" s="13"/>
      <c r="BR203" s="13"/>
      <c r="BS203" s="13"/>
      <c r="BT203" s="13"/>
      <c r="BU203" s="13"/>
      <c r="BV203" s="13"/>
      <c r="BW203" s="13"/>
      <c r="BX203" s="13"/>
      <c r="BY203" s="13"/>
    </row>
    <row r="204" spans="1:77" s="25" customFormat="1" ht="13.5" customHeight="1">
      <c r="A204" s="874"/>
      <c r="B204" s="836"/>
      <c r="C204" s="838"/>
      <c r="D204" s="22" t="s">
        <v>3</v>
      </c>
      <c r="E204" s="20"/>
      <c r="F204" s="96">
        <v>37960</v>
      </c>
      <c r="G204" s="97">
        <v>98140</v>
      </c>
      <c r="H204" s="96">
        <v>35010</v>
      </c>
      <c r="I204" s="97">
        <v>95190</v>
      </c>
      <c r="J204" s="476" t="s">
        <v>3126</v>
      </c>
      <c r="K204" s="98">
        <v>350</v>
      </c>
      <c r="L204" s="99">
        <v>870</v>
      </c>
      <c r="M204" s="100" t="s">
        <v>3025</v>
      </c>
      <c r="N204" s="98">
        <v>320</v>
      </c>
      <c r="O204" s="99">
        <v>840</v>
      </c>
      <c r="P204" s="100" t="s">
        <v>3025</v>
      </c>
      <c r="Q204" s="476" t="s">
        <v>3126</v>
      </c>
      <c r="R204" s="101">
        <v>7440</v>
      </c>
      <c r="S204" s="102">
        <v>70</v>
      </c>
      <c r="T204" s="839"/>
      <c r="U204" s="475"/>
      <c r="V204" s="27"/>
      <c r="W204" s="849"/>
      <c r="X204" s="472"/>
      <c r="Y204" s="21"/>
      <c r="Z204" s="876"/>
      <c r="AA204" s="472"/>
      <c r="AB204" s="839"/>
      <c r="AC204" s="106"/>
      <c r="AD204" s="106"/>
      <c r="AE204" s="840"/>
      <c r="AF204" s="121"/>
      <c r="AG204" s="841"/>
      <c r="AH204" s="843" t="e">
        <v>#REF!</v>
      </c>
      <c r="AI204" s="846" t="e">
        <v>#REF!</v>
      </c>
      <c r="AJ204" s="848"/>
      <c r="AK204" s="465" t="s">
        <v>3041</v>
      </c>
      <c r="AL204" s="104">
        <v>2900</v>
      </c>
      <c r="AM204" s="105">
        <v>3300</v>
      </c>
      <c r="AN204" s="849"/>
      <c r="AO204" s="851"/>
      <c r="AP204" s="849"/>
      <c r="AQ204" s="854"/>
      <c r="AR204" s="848"/>
      <c r="AS204" s="887"/>
      <c r="AT204" s="841"/>
      <c r="AU204" s="456"/>
      <c r="AV204" s="841"/>
      <c r="AW204" s="851"/>
      <c r="AX204" s="849"/>
      <c r="AY204" s="854"/>
      <c r="AZ204" s="881"/>
      <c r="BA204" s="883"/>
      <c r="BB204" s="885"/>
      <c r="BC204" s="885"/>
      <c r="BD204" s="868"/>
      <c r="BE204" s="472"/>
      <c r="BF204" s="830"/>
      <c r="BG204" s="452"/>
      <c r="BH204" s="452"/>
      <c r="BI204" s="475"/>
      <c r="BJ204" s="459">
        <v>99</v>
      </c>
      <c r="BK204" s="459">
        <v>100</v>
      </c>
      <c r="BL204" s="866"/>
      <c r="BM204" s="13"/>
      <c r="BN204" s="13"/>
      <c r="BO204" s="13"/>
      <c r="BP204" s="13"/>
      <c r="BQ204" s="13"/>
      <c r="BR204" s="13"/>
      <c r="BS204" s="13"/>
      <c r="BT204" s="13"/>
      <c r="BU204" s="13"/>
      <c r="BV204" s="13"/>
      <c r="BW204" s="13"/>
      <c r="BX204" s="13"/>
      <c r="BY204" s="13"/>
    </row>
    <row r="205" spans="1:77" s="25" customFormat="1" ht="13.5" customHeight="1">
      <c r="A205" s="874"/>
      <c r="B205" s="836"/>
      <c r="C205" s="831" t="s">
        <v>3106</v>
      </c>
      <c r="D205" s="22" t="s">
        <v>13</v>
      </c>
      <c r="E205" s="20"/>
      <c r="F205" s="96">
        <v>98140</v>
      </c>
      <c r="G205" s="97">
        <v>172590</v>
      </c>
      <c r="H205" s="96">
        <v>95190</v>
      </c>
      <c r="I205" s="97">
        <v>169640</v>
      </c>
      <c r="J205" s="476" t="s">
        <v>3126</v>
      </c>
      <c r="K205" s="98">
        <v>870</v>
      </c>
      <c r="L205" s="99">
        <v>1620</v>
      </c>
      <c r="M205" s="100" t="s">
        <v>3025</v>
      </c>
      <c r="N205" s="98">
        <v>840</v>
      </c>
      <c r="O205" s="99">
        <v>1590</v>
      </c>
      <c r="P205" s="100" t="s">
        <v>3025</v>
      </c>
      <c r="Q205" s="23"/>
      <c r="R205" s="106"/>
      <c r="S205" s="107"/>
      <c r="T205" s="840"/>
      <c r="U205" s="475"/>
      <c r="V205" s="469"/>
      <c r="W205" s="849"/>
      <c r="X205" s="472"/>
      <c r="Y205" s="21"/>
      <c r="Z205" s="876"/>
      <c r="AA205" s="472"/>
      <c r="AB205" s="839"/>
      <c r="AC205" s="106"/>
      <c r="AD205" s="106"/>
      <c r="AE205" s="840"/>
      <c r="AF205" s="121"/>
      <c r="AG205" s="841"/>
      <c r="AH205" s="843" t="e">
        <v>#REF!</v>
      </c>
      <c r="AI205" s="846" t="e">
        <v>#REF!</v>
      </c>
      <c r="AJ205" s="848"/>
      <c r="AK205" s="465" t="s">
        <v>3042</v>
      </c>
      <c r="AL205" s="104">
        <v>2500</v>
      </c>
      <c r="AM205" s="105">
        <v>2800</v>
      </c>
      <c r="AN205" s="849"/>
      <c r="AO205" s="851"/>
      <c r="AP205" s="849"/>
      <c r="AQ205" s="854"/>
      <c r="AR205" s="21"/>
      <c r="AS205" s="12"/>
      <c r="AT205" s="841"/>
      <c r="AU205" s="456"/>
      <c r="AV205" s="841"/>
      <c r="AW205" s="851"/>
      <c r="AX205" s="849"/>
      <c r="AY205" s="854"/>
      <c r="AZ205" s="881"/>
      <c r="BA205" s="869">
        <v>0.02</v>
      </c>
      <c r="BB205" s="871">
        <v>0.03</v>
      </c>
      <c r="BC205" s="871">
        <v>0.05</v>
      </c>
      <c r="BD205" s="879">
        <v>0.06</v>
      </c>
      <c r="BE205" s="472"/>
      <c r="BF205" s="833">
        <v>0.99</v>
      </c>
      <c r="BG205" s="452"/>
      <c r="BH205" s="452"/>
      <c r="BI205" s="475"/>
      <c r="BJ205" s="459">
        <v>99</v>
      </c>
      <c r="BK205" s="459">
        <v>100</v>
      </c>
      <c r="BL205" s="866"/>
      <c r="BM205" s="13"/>
      <c r="BN205" s="13"/>
      <c r="BO205" s="13"/>
      <c r="BP205" s="13"/>
      <c r="BQ205" s="13"/>
      <c r="BR205" s="13"/>
      <c r="BS205" s="13"/>
      <c r="BT205" s="13"/>
      <c r="BU205" s="13"/>
      <c r="BV205" s="13"/>
      <c r="BW205" s="13"/>
      <c r="BX205" s="13"/>
      <c r="BY205" s="13"/>
    </row>
    <row r="206" spans="1:77" s="25" customFormat="1" ht="13.5" customHeight="1">
      <c r="A206" s="874"/>
      <c r="B206" s="836"/>
      <c r="C206" s="832"/>
      <c r="D206" s="24" t="s">
        <v>12</v>
      </c>
      <c r="E206" s="20"/>
      <c r="F206" s="109">
        <v>172590</v>
      </c>
      <c r="G206" s="110"/>
      <c r="H206" s="109">
        <v>169640</v>
      </c>
      <c r="I206" s="110"/>
      <c r="J206" s="476" t="s">
        <v>3126</v>
      </c>
      <c r="K206" s="101">
        <v>1620</v>
      </c>
      <c r="L206" s="111"/>
      <c r="M206" s="112" t="s">
        <v>3025</v>
      </c>
      <c r="N206" s="101">
        <v>1590</v>
      </c>
      <c r="O206" s="111"/>
      <c r="P206" s="112" t="s">
        <v>3025</v>
      </c>
      <c r="Q206" s="23"/>
      <c r="R206" s="106"/>
      <c r="S206" s="113"/>
      <c r="T206" s="840"/>
      <c r="U206" s="475"/>
      <c r="V206" s="469"/>
      <c r="W206" s="849"/>
      <c r="X206" s="472"/>
      <c r="Y206" s="21"/>
      <c r="Z206" s="876"/>
      <c r="AA206" s="472"/>
      <c r="AB206" s="839"/>
      <c r="AC206" s="106"/>
      <c r="AD206" s="106"/>
      <c r="AE206" s="840"/>
      <c r="AF206" s="121"/>
      <c r="AG206" s="841"/>
      <c r="AH206" s="844" t="e">
        <v>#REF!</v>
      </c>
      <c r="AI206" s="847" t="e">
        <v>#REF!</v>
      </c>
      <c r="AJ206" s="848"/>
      <c r="AK206" s="466" t="s">
        <v>3043</v>
      </c>
      <c r="AL206" s="115">
        <v>2300</v>
      </c>
      <c r="AM206" s="116">
        <v>2500</v>
      </c>
      <c r="AN206" s="849"/>
      <c r="AO206" s="852"/>
      <c r="AP206" s="849"/>
      <c r="AQ206" s="855"/>
      <c r="AR206" s="21"/>
      <c r="AS206" s="12"/>
      <c r="AT206" s="841"/>
      <c r="AU206" s="456"/>
      <c r="AV206" s="841"/>
      <c r="AW206" s="852"/>
      <c r="AX206" s="849"/>
      <c r="AY206" s="855"/>
      <c r="AZ206" s="881"/>
      <c r="BA206" s="870"/>
      <c r="BB206" s="872"/>
      <c r="BC206" s="872"/>
      <c r="BD206" s="880"/>
      <c r="BE206" s="472"/>
      <c r="BF206" s="833"/>
      <c r="BG206" s="452"/>
      <c r="BH206" s="452"/>
      <c r="BI206" s="475"/>
      <c r="BJ206" s="459">
        <v>99</v>
      </c>
      <c r="BK206" s="459">
        <v>100</v>
      </c>
      <c r="BL206" s="866"/>
      <c r="BM206" s="13"/>
      <c r="BN206" s="13"/>
      <c r="BO206" s="13"/>
      <c r="BP206" s="13"/>
      <c r="BQ206" s="13"/>
      <c r="BR206" s="13"/>
      <c r="BS206" s="13"/>
      <c r="BT206" s="13"/>
      <c r="BU206" s="13"/>
      <c r="BV206" s="13"/>
      <c r="BW206" s="13"/>
      <c r="BX206" s="13"/>
      <c r="BY206" s="13"/>
    </row>
    <row r="207" spans="1:77" s="25" customFormat="1" ht="13.5" customHeight="1">
      <c r="A207" s="874"/>
      <c r="B207" s="835" t="s">
        <v>14</v>
      </c>
      <c r="C207" s="837" t="s">
        <v>3105</v>
      </c>
      <c r="D207" s="19" t="s">
        <v>4</v>
      </c>
      <c r="E207" s="20"/>
      <c r="F207" s="86">
        <v>29800</v>
      </c>
      <c r="G207" s="87">
        <v>37240</v>
      </c>
      <c r="H207" s="86">
        <v>27010</v>
      </c>
      <c r="I207" s="87">
        <v>34450</v>
      </c>
      <c r="J207" s="476" t="s">
        <v>3126</v>
      </c>
      <c r="K207" s="88">
        <v>270</v>
      </c>
      <c r="L207" s="89">
        <v>340</v>
      </c>
      <c r="M207" s="90" t="s">
        <v>3025</v>
      </c>
      <c r="N207" s="88">
        <v>250</v>
      </c>
      <c r="O207" s="89">
        <v>320</v>
      </c>
      <c r="P207" s="90" t="s">
        <v>3025</v>
      </c>
      <c r="Q207" s="476" t="s">
        <v>3126</v>
      </c>
      <c r="R207" s="91">
        <v>7440</v>
      </c>
      <c r="S207" s="92">
        <v>70</v>
      </c>
      <c r="T207" s="839"/>
      <c r="U207" s="475"/>
      <c r="V207" s="469"/>
      <c r="W207" s="849"/>
      <c r="X207" s="472"/>
      <c r="Y207" s="21"/>
      <c r="Z207" s="876"/>
      <c r="AA207" s="472"/>
      <c r="AB207" s="839"/>
      <c r="AC207" s="106"/>
      <c r="AD207" s="106"/>
      <c r="AE207" s="840"/>
      <c r="AF207" s="121"/>
      <c r="AG207" s="841" t="s">
        <v>3126</v>
      </c>
      <c r="AH207" s="842">
        <v>2300</v>
      </c>
      <c r="AI207" s="845">
        <v>2500</v>
      </c>
      <c r="AJ207" s="848" t="s">
        <v>3126</v>
      </c>
      <c r="AK207" s="464" t="s">
        <v>3040</v>
      </c>
      <c r="AL207" s="94">
        <v>4800</v>
      </c>
      <c r="AM207" s="95">
        <v>5400</v>
      </c>
      <c r="AN207" s="849" t="s">
        <v>3126</v>
      </c>
      <c r="AO207" s="850">
        <v>2480</v>
      </c>
      <c r="AP207" s="849" t="s">
        <v>3126</v>
      </c>
      <c r="AQ207" s="853">
        <v>20</v>
      </c>
      <c r="AR207" s="848" t="s">
        <v>3126</v>
      </c>
      <c r="AS207" s="886">
        <v>4500</v>
      </c>
      <c r="AT207" s="841"/>
      <c r="AU207" s="456"/>
      <c r="AV207" s="841" t="s">
        <v>237</v>
      </c>
      <c r="AW207" s="850">
        <v>2870</v>
      </c>
      <c r="AX207" s="849" t="s">
        <v>3126</v>
      </c>
      <c r="AY207" s="853">
        <v>20</v>
      </c>
      <c r="AZ207" s="881" t="s">
        <v>237</v>
      </c>
      <c r="BA207" s="882" t="s">
        <v>3177</v>
      </c>
      <c r="BB207" s="884" t="s">
        <v>3177</v>
      </c>
      <c r="BC207" s="884" t="s">
        <v>3177</v>
      </c>
      <c r="BD207" s="867" t="s">
        <v>3177</v>
      </c>
      <c r="BE207" s="21"/>
      <c r="BF207" s="829" t="s">
        <v>3164</v>
      </c>
      <c r="BG207" s="452"/>
      <c r="BH207" s="452"/>
      <c r="BI207" s="475"/>
      <c r="BJ207" s="459">
        <v>101</v>
      </c>
      <c r="BK207" s="459">
        <v>102</v>
      </c>
      <c r="BL207" s="866">
        <v>17</v>
      </c>
      <c r="BM207" s="13"/>
      <c r="BN207" s="13"/>
      <c r="BO207" s="13"/>
      <c r="BP207" s="13"/>
      <c r="BQ207" s="13"/>
      <c r="BR207" s="13"/>
      <c r="BS207" s="13"/>
      <c r="BT207" s="13"/>
      <c r="BU207" s="13"/>
      <c r="BV207" s="13"/>
      <c r="BW207" s="13"/>
      <c r="BX207" s="13"/>
      <c r="BY207" s="13"/>
    </row>
    <row r="208" spans="1:77" s="25" customFormat="1" ht="13.5" customHeight="1">
      <c r="A208" s="874"/>
      <c r="B208" s="836"/>
      <c r="C208" s="838"/>
      <c r="D208" s="22" t="s">
        <v>3</v>
      </c>
      <c r="E208" s="20"/>
      <c r="F208" s="96">
        <v>37240</v>
      </c>
      <c r="G208" s="97">
        <v>97420</v>
      </c>
      <c r="H208" s="96">
        <v>34450</v>
      </c>
      <c r="I208" s="97">
        <v>94630</v>
      </c>
      <c r="J208" s="476" t="s">
        <v>3126</v>
      </c>
      <c r="K208" s="98">
        <v>340</v>
      </c>
      <c r="L208" s="99">
        <v>860</v>
      </c>
      <c r="M208" s="100" t="s">
        <v>3025</v>
      </c>
      <c r="N208" s="98">
        <v>320</v>
      </c>
      <c r="O208" s="99">
        <v>830</v>
      </c>
      <c r="P208" s="100" t="s">
        <v>3025</v>
      </c>
      <c r="Q208" s="476" t="s">
        <v>3126</v>
      </c>
      <c r="R208" s="101">
        <v>7440</v>
      </c>
      <c r="S208" s="102">
        <v>70</v>
      </c>
      <c r="T208" s="839"/>
      <c r="U208" s="475"/>
      <c r="V208" s="469"/>
      <c r="W208" s="849"/>
      <c r="X208" s="472"/>
      <c r="Y208" s="21"/>
      <c r="Z208" s="876"/>
      <c r="AA208" s="472"/>
      <c r="AB208" s="839"/>
      <c r="AC208" s="106"/>
      <c r="AD208" s="106"/>
      <c r="AE208" s="840"/>
      <c r="AF208" s="121"/>
      <c r="AG208" s="841"/>
      <c r="AH208" s="843" t="e">
        <v>#REF!</v>
      </c>
      <c r="AI208" s="846" t="e">
        <v>#REF!</v>
      </c>
      <c r="AJ208" s="848"/>
      <c r="AK208" s="465" t="s">
        <v>3041</v>
      </c>
      <c r="AL208" s="104">
        <v>2600</v>
      </c>
      <c r="AM208" s="105">
        <v>2900</v>
      </c>
      <c r="AN208" s="849"/>
      <c r="AO208" s="851"/>
      <c r="AP208" s="849"/>
      <c r="AQ208" s="854"/>
      <c r="AR208" s="848"/>
      <c r="AS208" s="887"/>
      <c r="AT208" s="841"/>
      <c r="AU208" s="456"/>
      <c r="AV208" s="841"/>
      <c r="AW208" s="851"/>
      <c r="AX208" s="849"/>
      <c r="AY208" s="854"/>
      <c r="AZ208" s="881"/>
      <c r="BA208" s="883"/>
      <c r="BB208" s="885"/>
      <c r="BC208" s="885"/>
      <c r="BD208" s="868"/>
      <c r="BE208" s="21"/>
      <c r="BF208" s="830"/>
      <c r="BG208" s="452"/>
      <c r="BH208" s="452"/>
      <c r="BI208" s="475"/>
      <c r="BJ208" s="459">
        <v>101</v>
      </c>
      <c r="BK208" s="459">
        <v>102</v>
      </c>
      <c r="BL208" s="866"/>
      <c r="BM208" s="13"/>
      <c r="BN208" s="13"/>
      <c r="BO208" s="13"/>
      <c r="BP208" s="13"/>
      <c r="BQ208" s="13"/>
      <c r="BR208" s="13"/>
      <c r="BS208" s="13"/>
      <c r="BT208" s="13"/>
      <c r="BU208" s="13"/>
      <c r="BV208" s="13"/>
      <c r="BW208" s="13"/>
      <c r="BX208" s="13"/>
      <c r="BY208" s="13"/>
    </row>
    <row r="209" spans="1:77" s="25" customFormat="1" ht="13.5" customHeight="1">
      <c r="A209" s="874"/>
      <c r="B209" s="836"/>
      <c r="C209" s="831" t="s">
        <v>3106</v>
      </c>
      <c r="D209" s="22" t="s">
        <v>13</v>
      </c>
      <c r="E209" s="20"/>
      <c r="F209" s="96">
        <v>97420</v>
      </c>
      <c r="G209" s="97">
        <v>171870</v>
      </c>
      <c r="H209" s="96">
        <v>94630</v>
      </c>
      <c r="I209" s="97">
        <v>169080</v>
      </c>
      <c r="J209" s="476" t="s">
        <v>3126</v>
      </c>
      <c r="K209" s="98">
        <v>860</v>
      </c>
      <c r="L209" s="99">
        <v>1610</v>
      </c>
      <c r="M209" s="100" t="s">
        <v>3025</v>
      </c>
      <c r="N209" s="98">
        <v>830</v>
      </c>
      <c r="O209" s="99">
        <v>1580</v>
      </c>
      <c r="P209" s="100" t="s">
        <v>3025</v>
      </c>
      <c r="Q209" s="23"/>
      <c r="R209" s="106"/>
      <c r="S209" s="107"/>
      <c r="T209" s="840"/>
      <c r="U209" s="475"/>
      <c r="V209" s="469"/>
      <c r="W209" s="849"/>
      <c r="X209" s="472"/>
      <c r="Y209" s="21"/>
      <c r="Z209" s="876"/>
      <c r="AA209" s="472"/>
      <c r="AB209" s="839"/>
      <c r="AC209" s="106"/>
      <c r="AD209" s="106"/>
      <c r="AE209" s="840"/>
      <c r="AF209" s="121"/>
      <c r="AG209" s="841"/>
      <c r="AH209" s="843" t="e">
        <v>#REF!</v>
      </c>
      <c r="AI209" s="846" t="e">
        <v>#REF!</v>
      </c>
      <c r="AJ209" s="848"/>
      <c r="AK209" s="465" t="s">
        <v>3042</v>
      </c>
      <c r="AL209" s="104">
        <v>2300</v>
      </c>
      <c r="AM209" s="105">
        <v>2500</v>
      </c>
      <c r="AN209" s="849"/>
      <c r="AO209" s="851"/>
      <c r="AP209" s="849"/>
      <c r="AQ209" s="854"/>
      <c r="AR209" s="21"/>
      <c r="AS209" s="12"/>
      <c r="AT209" s="841"/>
      <c r="AU209" s="456"/>
      <c r="AV209" s="841"/>
      <c r="AW209" s="851"/>
      <c r="AX209" s="849"/>
      <c r="AY209" s="854"/>
      <c r="AZ209" s="881"/>
      <c r="BA209" s="869">
        <v>0.02</v>
      </c>
      <c r="BB209" s="871">
        <v>0.03</v>
      </c>
      <c r="BC209" s="871">
        <v>0.05</v>
      </c>
      <c r="BD209" s="879">
        <v>0.06</v>
      </c>
      <c r="BE209" s="21"/>
      <c r="BF209" s="833">
        <v>0.99</v>
      </c>
      <c r="BG209" s="452"/>
      <c r="BH209" s="452"/>
      <c r="BI209" s="475"/>
      <c r="BJ209" s="459">
        <v>101</v>
      </c>
      <c r="BK209" s="459">
        <v>102</v>
      </c>
      <c r="BL209" s="866"/>
      <c r="BM209" s="13"/>
      <c r="BN209" s="13"/>
      <c r="BO209" s="13"/>
      <c r="BP209" s="13"/>
      <c r="BQ209" s="13"/>
      <c r="BR209" s="13"/>
      <c r="BS209" s="13"/>
      <c r="BT209" s="13"/>
      <c r="BU209" s="13"/>
      <c r="BV209" s="13"/>
      <c r="BW209" s="13"/>
      <c r="BX209" s="13"/>
      <c r="BY209" s="13"/>
    </row>
    <row r="210" spans="1:77" s="25" customFormat="1" ht="13.5" customHeight="1">
      <c r="A210" s="875"/>
      <c r="B210" s="836"/>
      <c r="C210" s="832"/>
      <c r="D210" s="24" t="s">
        <v>12</v>
      </c>
      <c r="E210" s="20"/>
      <c r="F210" s="109">
        <v>171870</v>
      </c>
      <c r="G210" s="110"/>
      <c r="H210" s="109">
        <v>169080</v>
      </c>
      <c r="I210" s="110"/>
      <c r="J210" s="476" t="s">
        <v>3126</v>
      </c>
      <c r="K210" s="101">
        <v>1610</v>
      </c>
      <c r="L210" s="111"/>
      <c r="M210" s="112" t="s">
        <v>3025</v>
      </c>
      <c r="N210" s="101">
        <v>1580</v>
      </c>
      <c r="O210" s="111"/>
      <c r="P210" s="112" t="s">
        <v>3025</v>
      </c>
      <c r="Q210" s="23"/>
      <c r="R210" s="106"/>
      <c r="S210" s="26"/>
      <c r="T210" s="840"/>
      <c r="U210" s="475"/>
      <c r="V210" s="470"/>
      <c r="W210" s="849"/>
      <c r="X210" s="473"/>
      <c r="Y210" s="21"/>
      <c r="Z210" s="876"/>
      <c r="AA210" s="473"/>
      <c r="AB210" s="839"/>
      <c r="AC210" s="106"/>
      <c r="AD210" s="106"/>
      <c r="AE210" s="840"/>
      <c r="AF210" s="121"/>
      <c r="AG210" s="841"/>
      <c r="AH210" s="844" t="e">
        <v>#REF!</v>
      </c>
      <c r="AI210" s="847" t="e">
        <v>#REF!</v>
      </c>
      <c r="AJ210" s="848"/>
      <c r="AK210" s="466" t="s">
        <v>3043</v>
      </c>
      <c r="AL210" s="115">
        <v>2000</v>
      </c>
      <c r="AM210" s="116">
        <v>2300</v>
      </c>
      <c r="AN210" s="849"/>
      <c r="AO210" s="852"/>
      <c r="AP210" s="849"/>
      <c r="AQ210" s="855"/>
      <c r="AR210" s="21"/>
      <c r="AS210" s="12"/>
      <c r="AT210" s="841"/>
      <c r="AU210" s="450"/>
      <c r="AV210" s="841"/>
      <c r="AW210" s="852"/>
      <c r="AX210" s="849"/>
      <c r="AY210" s="855"/>
      <c r="AZ210" s="881"/>
      <c r="BA210" s="870"/>
      <c r="BB210" s="872"/>
      <c r="BC210" s="872"/>
      <c r="BD210" s="880"/>
      <c r="BE210" s="21"/>
      <c r="BF210" s="834"/>
      <c r="BG210" s="452"/>
      <c r="BH210" s="452"/>
      <c r="BI210" s="475"/>
      <c r="BJ210" s="459">
        <v>101</v>
      </c>
      <c r="BK210" s="459">
        <v>102</v>
      </c>
      <c r="BL210" s="866"/>
      <c r="BM210" s="13"/>
      <c r="BN210" s="13"/>
      <c r="BO210" s="13"/>
      <c r="BP210" s="13"/>
      <c r="BQ210" s="13"/>
      <c r="BR210" s="13"/>
      <c r="BS210" s="13"/>
      <c r="BT210" s="13"/>
      <c r="BU210" s="13"/>
      <c r="BV210" s="13"/>
      <c r="BW210" s="13"/>
      <c r="BX210" s="13"/>
      <c r="BY210" s="13"/>
    </row>
    <row r="211" spans="1:77" s="14" customFormat="1" ht="13.5" customHeight="1">
      <c r="A211" s="873" t="s">
        <v>3239</v>
      </c>
      <c r="B211" s="835" t="s">
        <v>103</v>
      </c>
      <c r="C211" s="837" t="s">
        <v>3105</v>
      </c>
      <c r="D211" s="19" t="s">
        <v>4</v>
      </c>
      <c r="E211" s="20"/>
      <c r="F211" s="86">
        <v>117380</v>
      </c>
      <c r="G211" s="87">
        <v>124650</v>
      </c>
      <c r="H211" s="86">
        <v>92790</v>
      </c>
      <c r="I211" s="87">
        <v>100060</v>
      </c>
      <c r="J211" s="476" t="s">
        <v>3126</v>
      </c>
      <c r="K211" s="88">
        <v>1150</v>
      </c>
      <c r="L211" s="89">
        <v>1220</v>
      </c>
      <c r="M211" s="90" t="s">
        <v>3025</v>
      </c>
      <c r="N211" s="88">
        <v>900</v>
      </c>
      <c r="O211" s="89">
        <v>970</v>
      </c>
      <c r="P211" s="90" t="s">
        <v>3025</v>
      </c>
      <c r="Q211" s="476" t="s">
        <v>3126</v>
      </c>
      <c r="R211" s="91">
        <v>7270</v>
      </c>
      <c r="S211" s="92">
        <v>70</v>
      </c>
      <c r="T211" s="839" t="s">
        <v>0</v>
      </c>
      <c r="U211" s="475"/>
      <c r="V211" s="468"/>
      <c r="W211" s="849" t="s">
        <v>3126</v>
      </c>
      <c r="X211" s="471"/>
      <c r="Y211" s="21"/>
      <c r="Z211" s="876" t="s">
        <v>3155</v>
      </c>
      <c r="AA211" s="471"/>
      <c r="AB211" s="849" t="s">
        <v>3126</v>
      </c>
      <c r="AC211" s="861">
        <v>30600</v>
      </c>
      <c r="AD211" s="93"/>
      <c r="AE211" s="849" t="s">
        <v>3126</v>
      </c>
      <c r="AF211" s="853">
        <v>230</v>
      </c>
      <c r="AG211" s="848" t="s">
        <v>3126</v>
      </c>
      <c r="AH211" s="842">
        <v>7300</v>
      </c>
      <c r="AI211" s="845">
        <v>8000</v>
      </c>
      <c r="AJ211" s="848" t="s">
        <v>3126</v>
      </c>
      <c r="AK211" s="464" t="s">
        <v>3040</v>
      </c>
      <c r="AL211" s="94">
        <v>15800</v>
      </c>
      <c r="AM211" s="95">
        <v>17600</v>
      </c>
      <c r="AN211" s="849" t="s">
        <v>3126</v>
      </c>
      <c r="AO211" s="850">
        <v>21810</v>
      </c>
      <c r="AP211" s="849" t="s">
        <v>3126</v>
      </c>
      <c r="AQ211" s="853">
        <v>210</v>
      </c>
      <c r="AR211" s="848" t="s">
        <v>3126</v>
      </c>
      <c r="AS211" s="886">
        <v>4500</v>
      </c>
      <c r="AT211" s="841" t="s">
        <v>237</v>
      </c>
      <c r="AU211" s="453"/>
      <c r="AV211" s="841" t="s">
        <v>237</v>
      </c>
      <c r="AW211" s="850">
        <v>25170</v>
      </c>
      <c r="AX211" s="849" t="s">
        <v>3126</v>
      </c>
      <c r="AY211" s="853">
        <v>250</v>
      </c>
      <c r="AZ211" s="881" t="s">
        <v>237</v>
      </c>
      <c r="BA211" s="882" t="s">
        <v>3177</v>
      </c>
      <c r="BB211" s="884" t="s">
        <v>3177</v>
      </c>
      <c r="BC211" s="884" t="s">
        <v>3177</v>
      </c>
      <c r="BD211" s="867" t="s">
        <v>3177</v>
      </c>
      <c r="BE211" s="472"/>
      <c r="BF211" s="829" t="s">
        <v>3164</v>
      </c>
      <c r="BG211" s="452"/>
      <c r="BH211" s="452"/>
      <c r="BI211" s="10"/>
      <c r="BJ211" s="459">
        <v>103</v>
      </c>
      <c r="BK211" s="459">
        <v>104</v>
      </c>
      <c r="BL211" s="866">
        <v>1</v>
      </c>
      <c r="BM211" s="13"/>
      <c r="BN211" s="13"/>
      <c r="BO211" s="13"/>
      <c r="BP211" s="13"/>
      <c r="BQ211" s="13"/>
      <c r="BR211" s="13"/>
      <c r="BS211" s="13"/>
      <c r="BT211" s="13"/>
      <c r="BU211" s="13"/>
      <c r="BV211" s="13"/>
      <c r="BW211" s="13"/>
      <c r="BX211" s="13"/>
      <c r="BY211" s="13"/>
    </row>
    <row r="212" spans="1:77" s="14" customFormat="1" ht="13.5" customHeight="1">
      <c r="A212" s="874"/>
      <c r="B212" s="836"/>
      <c r="C212" s="838"/>
      <c r="D212" s="22" t="s">
        <v>3</v>
      </c>
      <c r="E212" s="20"/>
      <c r="F212" s="96">
        <v>124650</v>
      </c>
      <c r="G212" s="97">
        <v>183610</v>
      </c>
      <c r="H212" s="96">
        <v>100060</v>
      </c>
      <c r="I212" s="97">
        <v>159020</v>
      </c>
      <c r="J212" s="476" t="s">
        <v>3126</v>
      </c>
      <c r="K212" s="98">
        <v>1220</v>
      </c>
      <c r="L212" s="99">
        <v>1720</v>
      </c>
      <c r="M212" s="100" t="s">
        <v>3025</v>
      </c>
      <c r="N212" s="98">
        <v>970</v>
      </c>
      <c r="O212" s="99">
        <v>1480</v>
      </c>
      <c r="P212" s="100" t="s">
        <v>3025</v>
      </c>
      <c r="Q212" s="476" t="s">
        <v>3126</v>
      </c>
      <c r="R212" s="101">
        <v>7270</v>
      </c>
      <c r="S212" s="102">
        <v>70</v>
      </c>
      <c r="T212" s="839"/>
      <c r="U212" s="475"/>
      <c r="V212" s="469"/>
      <c r="W212" s="849"/>
      <c r="X212" s="472"/>
      <c r="Y212" s="21"/>
      <c r="Z212" s="876"/>
      <c r="AA212" s="472"/>
      <c r="AB212" s="849"/>
      <c r="AC212" s="877"/>
      <c r="AD212" s="103">
        <v>28870</v>
      </c>
      <c r="AE212" s="849"/>
      <c r="AF212" s="854"/>
      <c r="AG212" s="848"/>
      <c r="AH212" s="843" t="e">
        <v>#REF!</v>
      </c>
      <c r="AI212" s="846" t="e">
        <v>#REF!</v>
      </c>
      <c r="AJ212" s="848"/>
      <c r="AK212" s="465" t="s">
        <v>3041</v>
      </c>
      <c r="AL212" s="104">
        <v>8700</v>
      </c>
      <c r="AM212" s="105">
        <v>9700</v>
      </c>
      <c r="AN212" s="849"/>
      <c r="AO212" s="851"/>
      <c r="AP212" s="849"/>
      <c r="AQ212" s="854"/>
      <c r="AR212" s="848"/>
      <c r="AS212" s="887"/>
      <c r="AT212" s="841"/>
      <c r="AU212" s="454"/>
      <c r="AV212" s="841"/>
      <c r="AW212" s="851"/>
      <c r="AX212" s="849"/>
      <c r="AY212" s="854"/>
      <c r="AZ212" s="881"/>
      <c r="BA212" s="883"/>
      <c r="BB212" s="885"/>
      <c r="BC212" s="885"/>
      <c r="BD212" s="868"/>
      <c r="BE212" s="472"/>
      <c r="BF212" s="830"/>
      <c r="BG212" s="452"/>
      <c r="BH212" s="452"/>
      <c r="BI212" s="10"/>
      <c r="BJ212" s="459">
        <v>103</v>
      </c>
      <c r="BK212" s="459">
        <v>104</v>
      </c>
      <c r="BL212" s="866"/>
      <c r="BM212" s="13"/>
      <c r="BN212" s="13"/>
      <c r="BO212" s="13"/>
      <c r="BP212" s="13"/>
      <c r="BQ212" s="13"/>
      <c r="BR212" s="13"/>
      <c r="BS212" s="13"/>
      <c r="BT212" s="13"/>
      <c r="BU212" s="13"/>
      <c r="BV212" s="13"/>
      <c r="BW212" s="13"/>
      <c r="BX212" s="13"/>
      <c r="BY212" s="13"/>
    </row>
    <row r="213" spans="1:77" s="14" customFormat="1" ht="13.5" customHeight="1">
      <c r="A213" s="874"/>
      <c r="B213" s="836"/>
      <c r="C213" s="831" t="s">
        <v>3106</v>
      </c>
      <c r="D213" s="22" t="s">
        <v>13</v>
      </c>
      <c r="E213" s="20"/>
      <c r="F213" s="96">
        <v>183610</v>
      </c>
      <c r="G213" s="97">
        <v>256320</v>
      </c>
      <c r="H213" s="96">
        <v>159020</v>
      </c>
      <c r="I213" s="97">
        <v>231730</v>
      </c>
      <c r="J213" s="476" t="s">
        <v>3126</v>
      </c>
      <c r="K213" s="98">
        <v>1720</v>
      </c>
      <c r="L213" s="99">
        <v>2440</v>
      </c>
      <c r="M213" s="100" t="s">
        <v>3025</v>
      </c>
      <c r="N213" s="98">
        <v>1480</v>
      </c>
      <c r="O213" s="99">
        <v>2200</v>
      </c>
      <c r="P213" s="100" t="s">
        <v>3025</v>
      </c>
      <c r="Q213" s="23"/>
      <c r="R213" s="106"/>
      <c r="S213" s="107"/>
      <c r="T213" s="840"/>
      <c r="U213" s="475"/>
      <c r="V213" s="469"/>
      <c r="W213" s="849"/>
      <c r="X213" s="472"/>
      <c r="Y213" s="21"/>
      <c r="Z213" s="876"/>
      <c r="AA213" s="472"/>
      <c r="AB213" s="849" t="s">
        <v>3126</v>
      </c>
      <c r="AC213" s="863">
        <v>28870</v>
      </c>
      <c r="AD213" s="108"/>
      <c r="AE213" s="849"/>
      <c r="AF213" s="854"/>
      <c r="AG213" s="848"/>
      <c r="AH213" s="843" t="e">
        <v>#REF!</v>
      </c>
      <c r="AI213" s="846" t="e">
        <v>#REF!</v>
      </c>
      <c r="AJ213" s="848"/>
      <c r="AK213" s="465" t="s">
        <v>3042</v>
      </c>
      <c r="AL213" s="104">
        <v>7600</v>
      </c>
      <c r="AM213" s="105">
        <v>8400</v>
      </c>
      <c r="AN213" s="849"/>
      <c r="AO213" s="851"/>
      <c r="AP213" s="849"/>
      <c r="AQ213" s="854"/>
      <c r="AR213" s="21"/>
      <c r="AS213" s="12"/>
      <c r="AT213" s="841"/>
      <c r="AU213" s="454"/>
      <c r="AV213" s="841"/>
      <c r="AW213" s="851"/>
      <c r="AX213" s="849"/>
      <c r="AY213" s="854"/>
      <c r="AZ213" s="881"/>
      <c r="BA213" s="869">
        <v>0.01</v>
      </c>
      <c r="BB213" s="871">
        <v>0.03</v>
      </c>
      <c r="BC213" s="871">
        <v>0.04</v>
      </c>
      <c r="BD213" s="879">
        <v>0.05</v>
      </c>
      <c r="BE213" s="472"/>
      <c r="BF213" s="833">
        <v>0.8</v>
      </c>
      <c r="BG213" s="452"/>
      <c r="BH213" s="452"/>
      <c r="BI213" s="10"/>
      <c r="BJ213" s="459">
        <v>103</v>
      </c>
      <c r="BK213" s="459">
        <v>104</v>
      </c>
      <c r="BL213" s="866"/>
      <c r="BM213" s="13"/>
      <c r="BN213" s="13"/>
      <c r="BO213" s="13"/>
      <c r="BP213" s="13"/>
      <c r="BQ213" s="13"/>
      <c r="BR213" s="13"/>
      <c r="BS213" s="13"/>
      <c r="BT213" s="13"/>
      <c r="BU213" s="13"/>
      <c r="BV213" s="13"/>
      <c r="BW213" s="13"/>
      <c r="BX213" s="13"/>
      <c r="BY213" s="13"/>
    </row>
    <row r="214" spans="1:77" s="14" customFormat="1" ht="13.5" customHeight="1">
      <c r="A214" s="874"/>
      <c r="B214" s="836"/>
      <c r="C214" s="832"/>
      <c r="D214" s="24" t="s">
        <v>12</v>
      </c>
      <c r="E214" s="20"/>
      <c r="F214" s="109">
        <v>256320</v>
      </c>
      <c r="G214" s="110"/>
      <c r="H214" s="109">
        <v>231730</v>
      </c>
      <c r="I214" s="110"/>
      <c r="J214" s="476" t="s">
        <v>3126</v>
      </c>
      <c r="K214" s="101">
        <v>2440</v>
      </c>
      <c r="L214" s="111"/>
      <c r="M214" s="112" t="s">
        <v>3025</v>
      </c>
      <c r="N214" s="101">
        <v>2200</v>
      </c>
      <c r="O214" s="111"/>
      <c r="P214" s="112" t="s">
        <v>3025</v>
      </c>
      <c r="Q214" s="23"/>
      <c r="R214" s="106"/>
      <c r="S214" s="113"/>
      <c r="T214" s="840"/>
      <c r="U214" s="475"/>
      <c r="V214" s="469"/>
      <c r="W214" s="849"/>
      <c r="X214" s="472"/>
      <c r="Y214" s="21"/>
      <c r="Z214" s="876"/>
      <c r="AA214" s="472"/>
      <c r="AB214" s="849"/>
      <c r="AC214" s="864"/>
      <c r="AD214" s="114"/>
      <c r="AE214" s="849"/>
      <c r="AF214" s="855"/>
      <c r="AG214" s="848"/>
      <c r="AH214" s="844" t="e">
        <v>#REF!</v>
      </c>
      <c r="AI214" s="847" t="e">
        <v>#REF!</v>
      </c>
      <c r="AJ214" s="848"/>
      <c r="AK214" s="466" t="s">
        <v>3043</v>
      </c>
      <c r="AL214" s="115">
        <v>6800</v>
      </c>
      <c r="AM214" s="116">
        <v>7500</v>
      </c>
      <c r="AN214" s="849"/>
      <c r="AO214" s="852"/>
      <c r="AP214" s="849"/>
      <c r="AQ214" s="855"/>
      <c r="AR214" s="21"/>
      <c r="AS214" s="12"/>
      <c r="AT214" s="841"/>
      <c r="AU214" s="454"/>
      <c r="AV214" s="841"/>
      <c r="AW214" s="852"/>
      <c r="AX214" s="849"/>
      <c r="AY214" s="855"/>
      <c r="AZ214" s="881"/>
      <c r="BA214" s="870"/>
      <c r="BB214" s="872"/>
      <c r="BC214" s="872"/>
      <c r="BD214" s="880"/>
      <c r="BE214" s="472"/>
      <c r="BF214" s="834"/>
      <c r="BG214" s="452"/>
      <c r="BH214" s="452"/>
      <c r="BI214" s="10"/>
      <c r="BJ214" s="459">
        <v>103</v>
      </c>
      <c r="BK214" s="459">
        <v>104</v>
      </c>
      <c r="BL214" s="866"/>
      <c r="BM214" s="13"/>
      <c r="BN214" s="13"/>
      <c r="BO214" s="13"/>
      <c r="BP214" s="13"/>
      <c r="BQ214" s="13"/>
      <c r="BR214" s="13"/>
      <c r="BS214" s="13"/>
      <c r="BT214" s="13"/>
      <c r="BU214" s="13"/>
      <c r="BV214" s="13"/>
      <c r="BW214" s="13"/>
      <c r="BX214" s="13"/>
      <c r="BY214" s="13"/>
    </row>
    <row r="215" spans="1:77" s="14" customFormat="1" ht="13.5" customHeight="1">
      <c r="A215" s="874"/>
      <c r="B215" s="835" t="s">
        <v>29</v>
      </c>
      <c r="C215" s="837" t="s">
        <v>3105</v>
      </c>
      <c r="D215" s="19" t="s">
        <v>4</v>
      </c>
      <c r="E215" s="20"/>
      <c r="F215" s="86">
        <v>84650</v>
      </c>
      <c r="G215" s="87">
        <v>91920</v>
      </c>
      <c r="H215" s="86">
        <v>68260</v>
      </c>
      <c r="I215" s="87">
        <v>75530</v>
      </c>
      <c r="J215" s="476" t="s">
        <v>3126</v>
      </c>
      <c r="K215" s="88">
        <v>820</v>
      </c>
      <c r="L215" s="89">
        <v>890</v>
      </c>
      <c r="M215" s="90" t="s">
        <v>3025</v>
      </c>
      <c r="N215" s="88">
        <v>660</v>
      </c>
      <c r="O215" s="89">
        <v>730</v>
      </c>
      <c r="P215" s="90" t="s">
        <v>3025</v>
      </c>
      <c r="Q215" s="476" t="s">
        <v>3126</v>
      </c>
      <c r="R215" s="91">
        <v>7270</v>
      </c>
      <c r="S215" s="92">
        <v>70</v>
      </c>
      <c r="T215" s="839"/>
      <c r="U215" s="475"/>
      <c r="V215" s="469"/>
      <c r="W215" s="849"/>
      <c r="X215" s="472"/>
      <c r="Y215" s="21"/>
      <c r="Z215" s="876"/>
      <c r="AA215" s="472"/>
      <c r="AB215" s="849" t="s">
        <v>3126</v>
      </c>
      <c r="AC215" s="861">
        <v>22700</v>
      </c>
      <c r="AD215" s="93"/>
      <c r="AE215" s="849" t="s">
        <v>3126</v>
      </c>
      <c r="AF215" s="853">
        <v>150</v>
      </c>
      <c r="AG215" s="848" t="s">
        <v>3126</v>
      </c>
      <c r="AH215" s="842">
        <v>5100</v>
      </c>
      <c r="AI215" s="845">
        <v>5600</v>
      </c>
      <c r="AJ215" s="848" t="s">
        <v>3126</v>
      </c>
      <c r="AK215" s="464" t="s">
        <v>3040</v>
      </c>
      <c r="AL215" s="94">
        <v>10900</v>
      </c>
      <c r="AM215" s="95">
        <v>12200</v>
      </c>
      <c r="AN215" s="849" t="s">
        <v>3126</v>
      </c>
      <c r="AO215" s="850">
        <v>14540</v>
      </c>
      <c r="AP215" s="849" t="s">
        <v>3126</v>
      </c>
      <c r="AQ215" s="853">
        <v>140</v>
      </c>
      <c r="AR215" s="848" t="s">
        <v>3126</v>
      </c>
      <c r="AS215" s="886">
        <v>4500</v>
      </c>
      <c r="AT215" s="841"/>
      <c r="AU215" s="454"/>
      <c r="AV215" s="841" t="s">
        <v>237</v>
      </c>
      <c r="AW215" s="850">
        <v>16780</v>
      </c>
      <c r="AX215" s="849" t="s">
        <v>3126</v>
      </c>
      <c r="AY215" s="853">
        <v>160</v>
      </c>
      <c r="AZ215" s="881" t="s">
        <v>237</v>
      </c>
      <c r="BA215" s="882" t="s">
        <v>3177</v>
      </c>
      <c r="BB215" s="884" t="s">
        <v>3177</v>
      </c>
      <c r="BC215" s="884" t="s">
        <v>3177</v>
      </c>
      <c r="BD215" s="867" t="s">
        <v>3177</v>
      </c>
      <c r="BE215" s="472"/>
      <c r="BF215" s="829" t="s">
        <v>3164</v>
      </c>
      <c r="BG215" s="452"/>
      <c r="BH215" s="452"/>
      <c r="BI215" s="10"/>
      <c r="BJ215" s="459">
        <v>105</v>
      </c>
      <c r="BK215" s="459">
        <v>106</v>
      </c>
      <c r="BL215" s="866">
        <v>2</v>
      </c>
      <c r="BM215" s="13"/>
      <c r="BN215" s="13"/>
      <c r="BO215" s="13"/>
      <c r="BP215" s="13"/>
      <c r="BQ215" s="13"/>
      <c r="BR215" s="13"/>
      <c r="BS215" s="13"/>
      <c r="BT215" s="13"/>
      <c r="BU215" s="13"/>
      <c r="BV215" s="13"/>
      <c r="BW215" s="13"/>
      <c r="BX215" s="13"/>
      <c r="BY215" s="13"/>
    </row>
    <row r="216" spans="1:77" s="14" customFormat="1" ht="13.5" customHeight="1">
      <c r="A216" s="874"/>
      <c r="B216" s="836"/>
      <c r="C216" s="838"/>
      <c r="D216" s="22" t="s">
        <v>3</v>
      </c>
      <c r="E216" s="20"/>
      <c r="F216" s="96">
        <v>91920</v>
      </c>
      <c r="G216" s="97">
        <v>150880</v>
      </c>
      <c r="H216" s="96">
        <v>75530</v>
      </c>
      <c r="I216" s="97">
        <v>134490</v>
      </c>
      <c r="J216" s="476" t="s">
        <v>3126</v>
      </c>
      <c r="K216" s="98">
        <v>890</v>
      </c>
      <c r="L216" s="99">
        <v>1400</v>
      </c>
      <c r="M216" s="100" t="s">
        <v>3025</v>
      </c>
      <c r="N216" s="98">
        <v>730</v>
      </c>
      <c r="O216" s="99">
        <v>1230</v>
      </c>
      <c r="P216" s="100" t="s">
        <v>3025</v>
      </c>
      <c r="Q216" s="476" t="s">
        <v>3126</v>
      </c>
      <c r="R216" s="101">
        <v>7270</v>
      </c>
      <c r="S216" s="102">
        <v>70</v>
      </c>
      <c r="T216" s="839"/>
      <c r="U216" s="475"/>
      <c r="V216" s="469"/>
      <c r="W216" s="849"/>
      <c r="X216" s="472"/>
      <c r="Y216" s="21"/>
      <c r="Z216" s="876"/>
      <c r="AA216" s="472"/>
      <c r="AB216" s="849"/>
      <c r="AC216" s="877"/>
      <c r="AD216" s="103">
        <v>20970</v>
      </c>
      <c r="AE216" s="849"/>
      <c r="AF216" s="854"/>
      <c r="AG216" s="848"/>
      <c r="AH216" s="843" t="e">
        <v>#REF!</v>
      </c>
      <c r="AI216" s="846" t="e">
        <v>#REF!</v>
      </c>
      <c r="AJ216" s="848"/>
      <c r="AK216" s="465" t="s">
        <v>3041</v>
      </c>
      <c r="AL216" s="104">
        <v>6000</v>
      </c>
      <c r="AM216" s="105">
        <v>6700</v>
      </c>
      <c r="AN216" s="849"/>
      <c r="AO216" s="851"/>
      <c r="AP216" s="849"/>
      <c r="AQ216" s="854"/>
      <c r="AR216" s="848"/>
      <c r="AS216" s="887"/>
      <c r="AT216" s="841"/>
      <c r="AU216" s="454"/>
      <c r="AV216" s="841"/>
      <c r="AW216" s="851"/>
      <c r="AX216" s="849"/>
      <c r="AY216" s="854"/>
      <c r="AZ216" s="881"/>
      <c r="BA216" s="883"/>
      <c r="BB216" s="885"/>
      <c r="BC216" s="885"/>
      <c r="BD216" s="868"/>
      <c r="BE216" s="472"/>
      <c r="BF216" s="830"/>
      <c r="BG216" s="452"/>
      <c r="BH216" s="452"/>
      <c r="BI216" s="10"/>
      <c r="BJ216" s="459">
        <v>105</v>
      </c>
      <c r="BK216" s="459">
        <v>106</v>
      </c>
      <c r="BL216" s="866"/>
      <c r="BM216" s="13"/>
      <c r="BN216" s="13"/>
      <c r="BO216" s="13"/>
      <c r="BP216" s="13"/>
      <c r="BQ216" s="13"/>
      <c r="BR216" s="13"/>
      <c r="BS216" s="13"/>
      <c r="BT216" s="13"/>
      <c r="BU216" s="13"/>
      <c r="BV216" s="13"/>
      <c r="BW216" s="13"/>
      <c r="BX216" s="13"/>
      <c r="BY216" s="13"/>
    </row>
    <row r="217" spans="1:77" s="14" customFormat="1" ht="13.5" customHeight="1">
      <c r="A217" s="874"/>
      <c r="B217" s="836"/>
      <c r="C217" s="831" t="s">
        <v>3106</v>
      </c>
      <c r="D217" s="22" t="s">
        <v>13</v>
      </c>
      <c r="E217" s="20"/>
      <c r="F217" s="96">
        <v>150880</v>
      </c>
      <c r="G217" s="97">
        <v>223590</v>
      </c>
      <c r="H217" s="96">
        <v>134490</v>
      </c>
      <c r="I217" s="97">
        <v>207200</v>
      </c>
      <c r="J217" s="476" t="s">
        <v>3126</v>
      </c>
      <c r="K217" s="98">
        <v>1400</v>
      </c>
      <c r="L217" s="99">
        <v>2120</v>
      </c>
      <c r="M217" s="100" t="s">
        <v>3025</v>
      </c>
      <c r="N217" s="98">
        <v>1230</v>
      </c>
      <c r="O217" s="99">
        <v>1950</v>
      </c>
      <c r="P217" s="100" t="s">
        <v>3025</v>
      </c>
      <c r="Q217" s="23"/>
      <c r="R217" s="106"/>
      <c r="S217" s="107"/>
      <c r="T217" s="840"/>
      <c r="U217" s="475"/>
      <c r="V217" s="117"/>
      <c r="W217" s="849"/>
      <c r="X217" s="472"/>
      <c r="Y217" s="21"/>
      <c r="Z217" s="876"/>
      <c r="AA217" s="472"/>
      <c r="AB217" s="849" t="s">
        <v>3126</v>
      </c>
      <c r="AC217" s="863">
        <v>20970</v>
      </c>
      <c r="AD217" s="108"/>
      <c r="AE217" s="849"/>
      <c r="AF217" s="854">
        <v>0</v>
      </c>
      <c r="AG217" s="848"/>
      <c r="AH217" s="843" t="e">
        <v>#REF!</v>
      </c>
      <c r="AI217" s="846" t="e">
        <v>#REF!</v>
      </c>
      <c r="AJ217" s="848"/>
      <c r="AK217" s="465" t="s">
        <v>3042</v>
      </c>
      <c r="AL217" s="104">
        <v>5200</v>
      </c>
      <c r="AM217" s="105">
        <v>5800</v>
      </c>
      <c r="AN217" s="849"/>
      <c r="AO217" s="851"/>
      <c r="AP217" s="849"/>
      <c r="AQ217" s="854"/>
      <c r="AR217" s="21"/>
      <c r="AS217" s="12"/>
      <c r="AT217" s="841"/>
      <c r="AU217" s="454"/>
      <c r="AV217" s="841"/>
      <c r="AW217" s="851"/>
      <c r="AX217" s="849"/>
      <c r="AY217" s="854"/>
      <c r="AZ217" s="881"/>
      <c r="BA217" s="869">
        <v>0.01</v>
      </c>
      <c r="BB217" s="871">
        <v>0.03</v>
      </c>
      <c r="BC217" s="871">
        <v>0.04</v>
      </c>
      <c r="BD217" s="879">
        <v>0.06</v>
      </c>
      <c r="BE217" s="472"/>
      <c r="BF217" s="833">
        <v>0.86</v>
      </c>
      <c r="BG217" s="452"/>
      <c r="BH217" s="452"/>
      <c r="BI217" s="10"/>
      <c r="BJ217" s="459">
        <v>105</v>
      </c>
      <c r="BK217" s="459">
        <v>106</v>
      </c>
      <c r="BL217" s="866"/>
      <c r="BM217" s="13"/>
      <c r="BN217" s="13"/>
      <c r="BO217" s="13"/>
      <c r="BP217" s="13"/>
      <c r="BQ217" s="13"/>
      <c r="BR217" s="13"/>
      <c r="BS217" s="13"/>
      <c r="BT217" s="13"/>
      <c r="BU217" s="13"/>
      <c r="BV217" s="13"/>
      <c r="BW217" s="13"/>
      <c r="BX217" s="13"/>
      <c r="BY217" s="13"/>
    </row>
    <row r="218" spans="1:77" s="14" customFormat="1" ht="13.5" customHeight="1">
      <c r="A218" s="874"/>
      <c r="B218" s="836"/>
      <c r="C218" s="832"/>
      <c r="D218" s="24" t="s">
        <v>12</v>
      </c>
      <c r="E218" s="20"/>
      <c r="F218" s="109">
        <v>223590</v>
      </c>
      <c r="G218" s="110"/>
      <c r="H218" s="109">
        <v>207200</v>
      </c>
      <c r="I218" s="110"/>
      <c r="J218" s="476" t="s">
        <v>3126</v>
      </c>
      <c r="K218" s="101">
        <v>2120</v>
      </c>
      <c r="L218" s="111"/>
      <c r="M218" s="112" t="s">
        <v>3025</v>
      </c>
      <c r="N218" s="101">
        <v>1950</v>
      </c>
      <c r="O218" s="111"/>
      <c r="P218" s="112" t="s">
        <v>3025</v>
      </c>
      <c r="Q218" s="23"/>
      <c r="R218" s="106"/>
      <c r="S218" s="113"/>
      <c r="T218" s="840"/>
      <c r="U218" s="475"/>
      <c r="V218" s="117"/>
      <c r="W218" s="849"/>
      <c r="X218" s="472"/>
      <c r="Y218" s="21"/>
      <c r="Z218" s="876"/>
      <c r="AA218" s="472"/>
      <c r="AB218" s="849"/>
      <c r="AC218" s="864"/>
      <c r="AD218" s="114"/>
      <c r="AE218" s="849"/>
      <c r="AF218" s="855"/>
      <c r="AG218" s="848"/>
      <c r="AH218" s="844" t="e">
        <v>#REF!</v>
      </c>
      <c r="AI218" s="847" t="e">
        <v>#REF!</v>
      </c>
      <c r="AJ218" s="848"/>
      <c r="AK218" s="466" t="s">
        <v>3043</v>
      </c>
      <c r="AL218" s="115">
        <v>4700</v>
      </c>
      <c r="AM218" s="116">
        <v>5200</v>
      </c>
      <c r="AN218" s="849"/>
      <c r="AO218" s="852"/>
      <c r="AP218" s="849"/>
      <c r="AQ218" s="855"/>
      <c r="AR218" s="21"/>
      <c r="AS218" s="12"/>
      <c r="AT218" s="841"/>
      <c r="AU218" s="454"/>
      <c r="AV218" s="841"/>
      <c r="AW218" s="852"/>
      <c r="AX218" s="849"/>
      <c r="AY218" s="855"/>
      <c r="AZ218" s="881"/>
      <c r="BA218" s="870"/>
      <c r="BB218" s="872"/>
      <c r="BC218" s="872"/>
      <c r="BD218" s="880"/>
      <c r="BE218" s="472"/>
      <c r="BF218" s="833"/>
      <c r="BG218" s="452"/>
      <c r="BH218" s="452"/>
      <c r="BI218" s="10"/>
      <c r="BJ218" s="459">
        <v>105</v>
      </c>
      <c r="BK218" s="459">
        <v>106</v>
      </c>
      <c r="BL218" s="866"/>
      <c r="BM218" s="13"/>
      <c r="BN218" s="13"/>
      <c r="BO218" s="13"/>
      <c r="BP218" s="13"/>
      <c r="BQ218" s="13"/>
      <c r="BR218" s="13"/>
      <c r="BS218" s="13"/>
      <c r="BT218" s="13"/>
      <c r="BU218" s="13"/>
      <c r="BV218" s="13"/>
      <c r="BW218" s="13"/>
      <c r="BX218" s="13"/>
      <c r="BY218" s="13"/>
    </row>
    <row r="219" spans="1:77" s="25" customFormat="1" ht="13.5" customHeight="1">
      <c r="A219" s="874"/>
      <c r="B219" s="856" t="s">
        <v>28</v>
      </c>
      <c r="C219" s="837" t="s">
        <v>3105</v>
      </c>
      <c r="D219" s="19" t="s">
        <v>4</v>
      </c>
      <c r="E219" s="20"/>
      <c r="F219" s="86">
        <v>68500</v>
      </c>
      <c r="G219" s="87">
        <v>75770</v>
      </c>
      <c r="H219" s="86">
        <v>56200</v>
      </c>
      <c r="I219" s="87">
        <v>63470</v>
      </c>
      <c r="J219" s="476" t="s">
        <v>3126</v>
      </c>
      <c r="K219" s="88">
        <v>660</v>
      </c>
      <c r="L219" s="89">
        <v>730</v>
      </c>
      <c r="M219" s="90" t="s">
        <v>3025</v>
      </c>
      <c r="N219" s="88">
        <v>540</v>
      </c>
      <c r="O219" s="89">
        <v>610</v>
      </c>
      <c r="P219" s="90" t="s">
        <v>3025</v>
      </c>
      <c r="Q219" s="476" t="s">
        <v>3126</v>
      </c>
      <c r="R219" s="91">
        <v>7270</v>
      </c>
      <c r="S219" s="92">
        <v>70</v>
      </c>
      <c r="T219" s="839"/>
      <c r="U219" s="475"/>
      <c r="V219" s="117"/>
      <c r="W219" s="849"/>
      <c r="X219" s="472"/>
      <c r="Y219" s="21"/>
      <c r="Z219" s="876"/>
      <c r="AA219" s="472"/>
      <c r="AB219" s="849" t="s">
        <v>3126</v>
      </c>
      <c r="AC219" s="861">
        <v>18750</v>
      </c>
      <c r="AD219" s="93"/>
      <c r="AE219" s="849" t="s">
        <v>3126</v>
      </c>
      <c r="AF219" s="853">
        <v>110</v>
      </c>
      <c r="AG219" s="848" t="s">
        <v>3126</v>
      </c>
      <c r="AH219" s="842">
        <v>4400</v>
      </c>
      <c r="AI219" s="845">
        <v>4900</v>
      </c>
      <c r="AJ219" s="848" t="s">
        <v>3126</v>
      </c>
      <c r="AK219" s="464" t="s">
        <v>3040</v>
      </c>
      <c r="AL219" s="94">
        <v>9800</v>
      </c>
      <c r="AM219" s="95">
        <v>10900</v>
      </c>
      <c r="AN219" s="849" t="s">
        <v>3126</v>
      </c>
      <c r="AO219" s="850">
        <v>10900</v>
      </c>
      <c r="AP219" s="849" t="s">
        <v>3126</v>
      </c>
      <c r="AQ219" s="853">
        <v>100</v>
      </c>
      <c r="AR219" s="848" t="s">
        <v>3126</v>
      </c>
      <c r="AS219" s="886">
        <v>4500</v>
      </c>
      <c r="AT219" s="841"/>
      <c r="AU219" s="454"/>
      <c r="AV219" s="841" t="s">
        <v>237</v>
      </c>
      <c r="AW219" s="850">
        <v>12580</v>
      </c>
      <c r="AX219" s="849" t="s">
        <v>3126</v>
      </c>
      <c r="AY219" s="853">
        <v>120</v>
      </c>
      <c r="AZ219" s="881" t="s">
        <v>237</v>
      </c>
      <c r="BA219" s="882" t="s">
        <v>3177</v>
      </c>
      <c r="BB219" s="884" t="s">
        <v>3177</v>
      </c>
      <c r="BC219" s="884" t="s">
        <v>3177</v>
      </c>
      <c r="BD219" s="867" t="s">
        <v>3177</v>
      </c>
      <c r="BE219" s="472"/>
      <c r="BF219" s="829" t="s">
        <v>3164</v>
      </c>
      <c r="BG219" s="452"/>
      <c r="BH219" s="452"/>
      <c r="BI219" s="475"/>
      <c r="BJ219" s="459">
        <v>107</v>
      </c>
      <c r="BK219" s="459">
        <v>108</v>
      </c>
      <c r="BL219" s="866">
        <v>3</v>
      </c>
      <c r="BM219" s="13"/>
      <c r="BN219" s="13"/>
      <c r="BO219" s="13"/>
      <c r="BP219" s="13"/>
      <c r="BQ219" s="13"/>
      <c r="BR219" s="13"/>
      <c r="BS219" s="13"/>
      <c r="BT219" s="13"/>
      <c r="BU219" s="13"/>
      <c r="BV219" s="13"/>
      <c r="BW219" s="13"/>
      <c r="BX219" s="13"/>
      <c r="BY219" s="13"/>
    </row>
    <row r="220" spans="1:77" s="25" customFormat="1" ht="13.5" customHeight="1">
      <c r="A220" s="874"/>
      <c r="B220" s="836"/>
      <c r="C220" s="838"/>
      <c r="D220" s="22" t="s">
        <v>3</v>
      </c>
      <c r="E220" s="20"/>
      <c r="F220" s="96">
        <v>75770</v>
      </c>
      <c r="G220" s="97">
        <v>134730</v>
      </c>
      <c r="H220" s="96">
        <v>63470</v>
      </c>
      <c r="I220" s="97">
        <v>122430</v>
      </c>
      <c r="J220" s="476" t="s">
        <v>3126</v>
      </c>
      <c r="K220" s="98">
        <v>730</v>
      </c>
      <c r="L220" s="99">
        <v>1230</v>
      </c>
      <c r="M220" s="100" t="s">
        <v>3025</v>
      </c>
      <c r="N220" s="98">
        <v>610</v>
      </c>
      <c r="O220" s="99">
        <v>1110</v>
      </c>
      <c r="P220" s="100" t="s">
        <v>3025</v>
      </c>
      <c r="Q220" s="476" t="s">
        <v>3126</v>
      </c>
      <c r="R220" s="101">
        <v>7270</v>
      </c>
      <c r="S220" s="102">
        <v>70</v>
      </c>
      <c r="T220" s="839"/>
      <c r="U220" s="475"/>
      <c r="V220" s="117"/>
      <c r="W220" s="849"/>
      <c r="X220" s="472"/>
      <c r="Y220" s="21"/>
      <c r="Z220" s="876"/>
      <c r="AA220" s="472"/>
      <c r="AB220" s="849"/>
      <c r="AC220" s="877"/>
      <c r="AD220" s="103">
        <v>17020</v>
      </c>
      <c r="AE220" s="849"/>
      <c r="AF220" s="854"/>
      <c r="AG220" s="848"/>
      <c r="AH220" s="843" t="e">
        <v>#REF!</v>
      </c>
      <c r="AI220" s="846" t="e">
        <v>#REF!</v>
      </c>
      <c r="AJ220" s="848"/>
      <c r="AK220" s="465" t="s">
        <v>3041</v>
      </c>
      <c r="AL220" s="104">
        <v>5400</v>
      </c>
      <c r="AM220" s="105">
        <v>6000</v>
      </c>
      <c r="AN220" s="849"/>
      <c r="AO220" s="851"/>
      <c r="AP220" s="849"/>
      <c r="AQ220" s="854"/>
      <c r="AR220" s="848"/>
      <c r="AS220" s="887"/>
      <c r="AT220" s="841"/>
      <c r="AU220" s="454"/>
      <c r="AV220" s="841"/>
      <c r="AW220" s="851"/>
      <c r="AX220" s="849"/>
      <c r="AY220" s="854"/>
      <c r="AZ220" s="881"/>
      <c r="BA220" s="883"/>
      <c r="BB220" s="885"/>
      <c r="BC220" s="885"/>
      <c r="BD220" s="868"/>
      <c r="BE220" s="472"/>
      <c r="BF220" s="830"/>
      <c r="BG220" s="452"/>
      <c r="BH220" s="452"/>
      <c r="BI220" s="475"/>
      <c r="BJ220" s="459">
        <v>107</v>
      </c>
      <c r="BK220" s="459">
        <v>108</v>
      </c>
      <c r="BL220" s="866"/>
      <c r="BM220" s="13"/>
      <c r="BN220" s="13"/>
      <c r="BO220" s="13"/>
      <c r="BP220" s="13"/>
      <c r="BQ220" s="13"/>
      <c r="BR220" s="13"/>
      <c r="BS220" s="13"/>
      <c r="BT220" s="13"/>
      <c r="BU220" s="13"/>
      <c r="BV220" s="13"/>
      <c r="BW220" s="13"/>
      <c r="BX220" s="13"/>
      <c r="BY220" s="13"/>
    </row>
    <row r="221" spans="1:77" s="25" customFormat="1" ht="13.5" customHeight="1">
      <c r="A221" s="874"/>
      <c r="B221" s="836"/>
      <c r="C221" s="831" t="s">
        <v>3106</v>
      </c>
      <c r="D221" s="22" t="s">
        <v>13</v>
      </c>
      <c r="E221" s="20"/>
      <c r="F221" s="96">
        <v>134730</v>
      </c>
      <c r="G221" s="97">
        <v>207440</v>
      </c>
      <c r="H221" s="96">
        <v>122430</v>
      </c>
      <c r="I221" s="97">
        <v>195140</v>
      </c>
      <c r="J221" s="476" t="s">
        <v>3126</v>
      </c>
      <c r="K221" s="98">
        <v>1230</v>
      </c>
      <c r="L221" s="99">
        <v>1950</v>
      </c>
      <c r="M221" s="100" t="s">
        <v>3025</v>
      </c>
      <c r="N221" s="98">
        <v>1110</v>
      </c>
      <c r="O221" s="99">
        <v>1830</v>
      </c>
      <c r="P221" s="100" t="s">
        <v>3025</v>
      </c>
      <c r="Q221" s="23"/>
      <c r="R221" s="106"/>
      <c r="S221" s="107"/>
      <c r="T221" s="840"/>
      <c r="U221" s="475"/>
      <c r="V221" s="117"/>
      <c r="W221" s="849"/>
      <c r="X221" s="472"/>
      <c r="Y221" s="21"/>
      <c r="Z221" s="876"/>
      <c r="AA221" s="472"/>
      <c r="AB221" s="849" t="s">
        <v>3126</v>
      </c>
      <c r="AC221" s="863">
        <v>17020</v>
      </c>
      <c r="AD221" s="108"/>
      <c r="AE221" s="849"/>
      <c r="AF221" s="854">
        <v>0</v>
      </c>
      <c r="AG221" s="848"/>
      <c r="AH221" s="843" t="e">
        <v>#REF!</v>
      </c>
      <c r="AI221" s="846" t="e">
        <v>#REF!</v>
      </c>
      <c r="AJ221" s="848"/>
      <c r="AK221" s="465" t="s">
        <v>3042</v>
      </c>
      <c r="AL221" s="104">
        <v>4700</v>
      </c>
      <c r="AM221" s="105">
        <v>5200</v>
      </c>
      <c r="AN221" s="849"/>
      <c r="AO221" s="851"/>
      <c r="AP221" s="849"/>
      <c r="AQ221" s="854"/>
      <c r="AR221" s="21"/>
      <c r="AS221" s="12"/>
      <c r="AT221" s="841"/>
      <c r="AU221" s="454"/>
      <c r="AV221" s="841"/>
      <c r="AW221" s="851"/>
      <c r="AX221" s="849"/>
      <c r="AY221" s="854"/>
      <c r="AZ221" s="881"/>
      <c r="BA221" s="869">
        <v>0.01</v>
      </c>
      <c r="BB221" s="871">
        <v>0.03</v>
      </c>
      <c r="BC221" s="871">
        <v>0.04</v>
      </c>
      <c r="BD221" s="879">
        <v>0.05</v>
      </c>
      <c r="BE221" s="472"/>
      <c r="BF221" s="833">
        <v>0.96</v>
      </c>
      <c r="BG221" s="452"/>
      <c r="BH221" s="452"/>
      <c r="BI221" s="475"/>
      <c r="BJ221" s="459">
        <v>107</v>
      </c>
      <c r="BK221" s="459">
        <v>108</v>
      </c>
      <c r="BL221" s="866"/>
      <c r="BM221" s="13"/>
      <c r="BN221" s="13"/>
      <c r="BO221" s="13"/>
      <c r="BP221" s="13"/>
      <c r="BQ221" s="13"/>
      <c r="BR221" s="13"/>
      <c r="BS221" s="13"/>
      <c r="BT221" s="13"/>
      <c r="BU221" s="13"/>
      <c r="BV221" s="13"/>
      <c r="BW221" s="13"/>
      <c r="BX221" s="13"/>
      <c r="BY221" s="13"/>
    </row>
    <row r="222" spans="1:77" s="25" customFormat="1" ht="13.5" customHeight="1">
      <c r="A222" s="874"/>
      <c r="B222" s="836"/>
      <c r="C222" s="832"/>
      <c r="D222" s="24" t="s">
        <v>12</v>
      </c>
      <c r="E222" s="20"/>
      <c r="F222" s="109">
        <v>207440</v>
      </c>
      <c r="G222" s="110"/>
      <c r="H222" s="109">
        <v>195140</v>
      </c>
      <c r="I222" s="110"/>
      <c r="J222" s="476" t="s">
        <v>3126</v>
      </c>
      <c r="K222" s="101">
        <v>1950</v>
      </c>
      <c r="L222" s="111"/>
      <c r="M222" s="112" t="s">
        <v>3025</v>
      </c>
      <c r="N222" s="101">
        <v>1830</v>
      </c>
      <c r="O222" s="111"/>
      <c r="P222" s="112" t="s">
        <v>3025</v>
      </c>
      <c r="Q222" s="23"/>
      <c r="R222" s="106"/>
      <c r="S222" s="113"/>
      <c r="T222" s="840"/>
      <c r="U222" s="475"/>
      <c r="V222" s="117"/>
      <c r="W222" s="849"/>
      <c r="X222" s="472"/>
      <c r="Y222" s="21"/>
      <c r="Z222" s="876"/>
      <c r="AA222" s="472"/>
      <c r="AB222" s="849"/>
      <c r="AC222" s="864"/>
      <c r="AD222" s="114"/>
      <c r="AE222" s="849"/>
      <c r="AF222" s="855"/>
      <c r="AG222" s="848"/>
      <c r="AH222" s="844" t="e">
        <v>#REF!</v>
      </c>
      <c r="AI222" s="847" t="e">
        <v>#REF!</v>
      </c>
      <c r="AJ222" s="848"/>
      <c r="AK222" s="466" t="s">
        <v>3043</v>
      </c>
      <c r="AL222" s="115">
        <v>4200</v>
      </c>
      <c r="AM222" s="116">
        <v>4600</v>
      </c>
      <c r="AN222" s="849"/>
      <c r="AO222" s="852"/>
      <c r="AP222" s="849"/>
      <c r="AQ222" s="855"/>
      <c r="AR222" s="21"/>
      <c r="AS222" s="12"/>
      <c r="AT222" s="841"/>
      <c r="AU222" s="454"/>
      <c r="AV222" s="841"/>
      <c r="AW222" s="852"/>
      <c r="AX222" s="849"/>
      <c r="AY222" s="855"/>
      <c r="AZ222" s="881"/>
      <c r="BA222" s="870"/>
      <c r="BB222" s="872"/>
      <c r="BC222" s="872"/>
      <c r="BD222" s="880"/>
      <c r="BE222" s="472"/>
      <c r="BF222" s="833"/>
      <c r="BG222" s="452"/>
      <c r="BH222" s="452"/>
      <c r="BI222" s="475"/>
      <c r="BJ222" s="459">
        <v>107</v>
      </c>
      <c r="BK222" s="459">
        <v>108</v>
      </c>
      <c r="BL222" s="866"/>
      <c r="BM222" s="13"/>
      <c r="BN222" s="13"/>
      <c r="BO222" s="13"/>
      <c r="BP222" s="13"/>
      <c r="BQ222" s="13"/>
      <c r="BR222" s="13"/>
      <c r="BS222" s="13"/>
      <c r="BT222" s="13"/>
      <c r="BU222" s="13"/>
      <c r="BV222" s="13"/>
      <c r="BW222" s="13"/>
      <c r="BX222" s="13"/>
      <c r="BY222" s="13"/>
    </row>
    <row r="223" spans="1:77" s="25" customFormat="1" ht="13.5" customHeight="1">
      <c r="A223" s="874"/>
      <c r="B223" s="856" t="s">
        <v>27</v>
      </c>
      <c r="C223" s="837" t="s">
        <v>3105</v>
      </c>
      <c r="D223" s="19" t="s">
        <v>4</v>
      </c>
      <c r="E223" s="20"/>
      <c r="F223" s="86">
        <v>64090</v>
      </c>
      <c r="G223" s="87">
        <v>71360</v>
      </c>
      <c r="H223" s="86">
        <v>54250</v>
      </c>
      <c r="I223" s="87">
        <v>61520</v>
      </c>
      <c r="J223" s="476" t="s">
        <v>3126</v>
      </c>
      <c r="K223" s="88">
        <v>620</v>
      </c>
      <c r="L223" s="89">
        <v>690</v>
      </c>
      <c r="M223" s="90" t="s">
        <v>3025</v>
      </c>
      <c r="N223" s="88">
        <v>520</v>
      </c>
      <c r="O223" s="89">
        <v>590</v>
      </c>
      <c r="P223" s="90" t="s">
        <v>3025</v>
      </c>
      <c r="Q223" s="476" t="s">
        <v>3126</v>
      </c>
      <c r="R223" s="91">
        <v>7270</v>
      </c>
      <c r="S223" s="92">
        <v>70</v>
      </c>
      <c r="T223" s="839"/>
      <c r="U223" s="475"/>
      <c r="V223" s="859" t="s">
        <v>3107</v>
      </c>
      <c r="W223" s="849"/>
      <c r="X223" s="865" t="s">
        <v>3107</v>
      </c>
      <c r="Y223" s="9"/>
      <c r="Z223" s="876"/>
      <c r="AA223" s="480"/>
      <c r="AB223" s="849" t="s">
        <v>3126</v>
      </c>
      <c r="AC223" s="861">
        <v>16380</v>
      </c>
      <c r="AD223" s="93"/>
      <c r="AE223" s="849" t="s">
        <v>3126</v>
      </c>
      <c r="AF223" s="853">
        <v>90</v>
      </c>
      <c r="AG223" s="848" t="s">
        <v>3126</v>
      </c>
      <c r="AH223" s="842">
        <v>4000</v>
      </c>
      <c r="AI223" s="845">
        <v>4400</v>
      </c>
      <c r="AJ223" s="848" t="s">
        <v>3126</v>
      </c>
      <c r="AK223" s="464" t="s">
        <v>3040</v>
      </c>
      <c r="AL223" s="94">
        <v>8800</v>
      </c>
      <c r="AM223" s="95">
        <v>9800</v>
      </c>
      <c r="AN223" s="849" t="s">
        <v>3126</v>
      </c>
      <c r="AO223" s="850">
        <v>8720</v>
      </c>
      <c r="AP223" s="849" t="s">
        <v>3126</v>
      </c>
      <c r="AQ223" s="853">
        <v>80</v>
      </c>
      <c r="AR223" s="848" t="s">
        <v>3126</v>
      </c>
      <c r="AS223" s="886">
        <v>4500</v>
      </c>
      <c r="AT223" s="841"/>
      <c r="AU223" s="454"/>
      <c r="AV223" s="841" t="s">
        <v>237</v>
      </c>
      <c r="AW223" s="850">
        <v>10060</v>
      </c>
      <c r="AX223" s="849" t="s">
        <v>3126</v>
      </c>
      <c r="AY223" s="853">
        <v>100</v>
      </c>
      <c r="AZ223" s="881" t="s">
        <v>237</v>
      </c>
      <c r="BA223" s="882" t="s">
        <v>3177</v>
      </c>
      <c r="BB223" s="884" t="s">
        <v>3177</v>
      </c>
      <c r="BC223" s="884" t="s">
        <v>3177</v>
      </c>
      <c r="BD223" s="867" t="s">
        <v>3177</v>
      </c>
      <c r="BE223" s="472"/>
      <c r="BF223" s="829" t="s">
        <v>3164</v>
      </c>
      <c r="BG223" s="452"/>
      <c r="BH223" s="452"/>
      <c r="BI223" s="475"/>
      <c r="BJ223" s="459">
        <v>109</v>
      </c>
      <c r="BK223" s="459">
        <v>110</v>
      </c>
      <c r="BL223" s="866">
        <v>4</v>
      </c>
      <c r="BM223" s="13"/>
      <c r="BN223" s="13"/>
      <c r="BO223" s="13"/>
      <c r="BP223" s="13"/>
      <c r="BQ223" s="13"/>
      <c r="BR223" s="13"/>
      <c r="BS223" s="13"/>
      <c r="BT223" s="13"/>
      <c r="BU223" s="13"/>
      <c r="BV223" s="13"/>
      <c r="BW223" s="13"/>
      <c r="BX223" s="13"/>
      <c r="BY223" s="13"/>
    </row>
    <row r="224" spans="1:77" s="25" customFormat="1" ht="13.5" customHeight="1">
      <c r="A224" s="874"/>
      <c r="B224" s="836"/>
      <c r="C224" s="838"/>
      <c r="D224" s="22" t="s">
        <v>3</v>
      </c>
      <c r="E224" s="20"/>
      <c r="F224" s="96">
        <v>71360</v>
      </c>
      <c r="G224" s="97">
        <v>130320</v>
      </c>
      <c r="H224" s="96">
        <v>61520</v>
      </c>
      <c r="I224" s="97">
        <v>120480</v>
      </c>
      <c r="J224" s="476" t="s">
        <v>3126</v>
      </c>
      <c r="K224" s="98">
        <v>690</v>
      </c>
      <c r="L224" s="99">
        <v>1190</v>
      </c>
      <c r="M224" s="100" t="s">
        <v>3025</v>
      </c>
      <c r="N224" s="98">
        <v>590</v>
      </c>
      <c r="O224" s="99">
        <v>1090</v>
      </c>
      <c r="P224" s="100" t="s">
        <v>3025</v>
      </c>
      <c r="Q224" s="476" t="s">
        <v>3126</v>
      </c>
      <c r="R224" s="101">
        <v>7270</v>
      </c>
      <c r="S224" s="102">
        <v>70</v>
      </c>
      <c r="T224" s="839"/>
      <c r="U224" s="475"/>
      <c r="V224" s="859"/>
      <c r="W224" s="849"/>
      <c r="X224" s="865"/>
      <c r="Y224" s="9"/>
      <c r="Z224" s="876"/>
      <c r="AA224" s="480"/>
      <c r="AB224" s="849"/>
      <c r="AC224" s="877"/>
      <c r="AD224" s="103">
        <v>14660</v>
      </c>
      <c r="AE224" s="849"/>
      <c r="AF224" s="854"/>
      <c r="AG224" s="848"/>
      <c r="AH224" s="843" t="e">
        <v>#REF!</v>
      </c>
      <c r="AI224" s="846" t="e">
        <v>#REF!</v>
      </c>
      <c r="AJ224" s="848"/>
      <c r="AK224" s="465" t="s">
        <v>3041</v>
      </c>
      <c r="AL224" s="104">
        <v>4800</v>
      </c>
      <c r="AM224" s="105">
        <v>5400</v>
      </c>
      <c r="AN224" s="849"/>
      <c r="AO224" s="851"/>
      <c r="AP224" s="849"/>
      <c r="AQ224" s="854"/>
      <c r="AR224" s="848"/>
      <c r="AS224" s="887"/>
      <c r="AT224" s="841"/>
      <c r="AU224" s="454"/>
      <c r="AV224" s="841"/>
      <c r="AW224" s="851"/>
      <c r="AX224" s="849"/>
      <c r="AY224" s="854"/>
      <c r="AZ224" s="881"/>
      <c r="BA224" s="883"/>
      <c r="BB224" s="885"/>
      <c r="BC224" s="885"/>
      <c r="BD224" s="868"/>
      <c r="BE224" s="472"/>
      <c r="BF224" s="830"/>
      <c r="BG224" s="452"/>
      <c r="BH224" s="452"/>
      <c r="BI224" s="475"/>
      <c r="BJ224" s="459">
        <v>109</v>
      </c>
      <c r="BK224" s="459">
        <v>110</v>
      </c>
      <c r="BL224" s="866"/>
      <c r="BM224" s="13"/>
      <c r="BN224" s="13"/>
      <c r="BO224" s="13"/>
      <c r="BP224" s="13"/>
      <c r="BQ224" s="13"/>
      <c r="BR224" s="13"/>
      <c r="BS224" s="13"/>
      <c r="BT224" s="13"/>
      <c r="BU224" s="13"/>
      <c r="BV224" s="13"/>
      <c r="BW224" s="13"/>
      <c r="BX224" s="13"/>
      <c r="BY224" s="13"/>
    </row>
    <row r="225" spans="1:77" s="25" customFormat="1" ht="13.5" customHeight="1">
      <c r="A225" s="874"/>
      <c r="B225" s="836"/>
      <c r="C225" s="831" t="s">
        <v>3106</v>
      </c>
      <c r="D225" s="22" t="s">
        <v>13</v>
      </c>
      <c r="E225" s="20"/>
      <c r="F225" s="96">
        <v>130320</v>
      </c>
      <c r="G225" s="97">
        <v>203030</v>
      </c>
      <c r="H225" s="96">
        <v>120480</v>
      </c>
      <c r="I225" s="97">
        <v>193190</v>
      </c>
      <c r="J225" s="476" t="s">
        <v>3126</v>
      </c>
      <c r="K225" s="98">
        <v>1190</v>
      </c>
      <c r="L225" s="99">
        <v>1910</v>
      </c>
      <c r="M225" s="100" t="s">
        <v>3025</v>
      </c>
      <c r="N225" s="98">
        <v>1090</v>
      </c>
      <c r="O225" s="99">
        <v>1810</v>
      </c>
      <c r="P225" s="100" t="s">
        <v>3025</v>
      </c>
      <c r="Q225" s="23"/>
      <c r="R225" s="106"/>
      <c r="S225" s="107"/>
      <c r="T225" s="840"/>
      <c r="U225" s="475"/>
      <c r="V225" s="859"/>
      <c r="W225" s="849"/>
      <c r="X225" s="865"/>
      <c r="Y225" s="9"/>
      <c r="Z225" s="876"/>
      <c r="AA225" s="480"/>
      <c r="AB225" s="849" t="s">
        <v>3126</v>
      </c>
      <c r="AC225" s="863">
        <v>14660</v>
      </c>
      <c r="AD225" s="108"/>
      <c r="AE225" s="849"/>
      <c r="AF225" s="854">
        <v>0</v>
      </c>
      <c r="AG225" s="848"/>
      <c r="AH225" s="843" t="e">
        <v>#REF!</v>
      </c>
      <c r="AI225" s="846" t="e">
        <v>#REF!</v>
      </c>
      <c r="AJ225" s="848"/>
      <c r="AK225" s="465" t="s">
        <v>3042</v>
      </c>
      <c r="AL225" s="104">
        <v>4200</v>
      </c>
      <c r="AM225" s="105">
        <v>4700</v>
      </c>
      <c r="AN225" s="849"/>
      <c r="AO225" s="851"/>
      <c r="AP225" s="849"/>
      <c r="AQ225" s="854"/>
      <c r="AR225" s="21"/>
      <c r="AS225" s="12"/>
      <c r="AT225" s="841"/>
      <c r="AU225" s="454"/>
      <c r="AV225" s="841"/>
      <c r="AW225" s="851"/>
      <c r="AX225" s="849"/>
      <c r="AY225" s="854"/>
      <c r="AZ225" s="881"/>
      <c r="BA225" s="869">
        <v>0.01</v>
      </c>
      <c r="BB225" s="871">
        <v>0.03</v>
      </c>
      <c r="BC225" s="871">
        <v>0.04</v>
      </c>
      <c r="BD225" s="879">
        <v>0.06</v>
      </c>
      <c r="BE225" s="472"/>
      <c r="BF225" s="833">
        <v>0.92</v>
      </c>
      <c r="BG225" s="452"/>
      <c r="BH225" s="452"/>
      <c r="BI225" s="475"/>
      <c r="BJ225" s="459">
        <v>109</v>
      </c>
      <c r="BK225" s="459">
        <v>110</v>
      </c>
      <c r="BL225" s="866"/>
      <c r="BM225" s="13"/>
      <c r="BN225" s="13"/>
      <c r="BO225" s="13"/>
      <c r="BP225" s="13"/>
      <c r="BQ225" s="13"/>
      <c r="BR225" s="13"/>
      <c r="BS225" s="13"/>
      <c r="BT225" s="13"/>
      <c r="BU225" s="13"/>
      <c r="BV225" s="13"/>
      <c r="BW225" s="13"/>
      <c r="BX225" s="13"/>
      <c r="BY225" s="13"/>
    </row>
    <row r="226" spans="1:77" s="25" customFormat="1" ht="13.5" customHeight="1">
      <c r="A226" s="874"/>
      <c r="B226" s="836"/>
      <c r="C226" s="832"/>
      <c r="D226" s="24" t="s">
        <v>12</v>
      </c>
      <c r="E226" s="20"/>
      <c r="F226" s="109">
        <v>203030</v>
      </c>
      <c r="G226" s="110"/>
      <c r="H226" s="109">
        <v>193190</v>
      </c>
      <c r="I226" s="110"/>
      <c r="J226" s="476" t="s">
        <v>3126</v>
      </c>
      <c r="K226" s="101">
        <v>1910</v>
      </c>
      <c r="L226" s="111"/>
      <c r="M226" s="112" t="s">
        <v>3025</v>
      </c>
      <c r="N226" s="101">
        <v>1810</v>
      </c>
      <c r="O226" s="111"/>
      <c r="P226" s="112" t="s">
        <v>3025</v>
      </c>
      <c r="Q226" s="23"/>
      <c r="R226" s="106"/>
      <c r="S226" s="113"/>
      <c r="T226" s="840"/>
      <c r="U226" s="475"/>
      <c r="V226" s="469" t="s">
        <v>3026</v>
      </c>
      <c r="W226" s="849"/>
      <c r="X226" s="472" t="s">
        <v>3026</v>
      </c>
      <c r="Y226" s="477"/>
      <c r="Z226" s="876"/>
      <c r="AA226" s="469"/>
      <c r="AB226" s="849"/>
      <c r="AC226" s="864"/>
      <c r="AD226" s="114"/>
      <c r="AE226" s="849"/>
      <c r="AF226" s="855"/>
      <c r="AG226" s="848"/>
      <c r="AH226" s="844" t="e">
        <v>#REF!</v>
      </c>
      <c r="AI226" s="847" t="e">
        <v>#REF!</v>
      </c>
      <c r="AJ226" s="848"/>
      <c r="AK226" s="466" t="s">
        <v>3043</v>
      </c>
      <c r="AL226" s="115">
        <v>3800</v>
      </c>
      <c r="AM226" s="116">
        <v>4200</v>
      </c>
      <c r="AN226" s="849"/>
      <c r="AO226" s="852"/>
      <c r="AP226" s="849"/>
      <c r="AQ226" s="855"/>
      <c r="AR226" s="21"/>
      <c r="AS226" s="12"/>
      <c r="AT226" s="841"/>
      <c r="AU226" s="454"/>
      <c r="AV226" s="841"/>
      <c r="AW226" s="852"/>
      <c r="AX226" s="849"/>
      <c r="AY226" s="855"/>
      <c r="AZ226" s="881"/>
      <c r="BA226" s="870"/>
      <c r="BB226" s="872"/>
      <c r="BC226" s="872"/>
      <c r="BD226" s="880"/>
      <c r="BE226" s="472"/>
      <c r="BF226" s="833"/>
      <c r="BG226" s="452"/>
      <c r="BH226" s="452"/>
      <c r="BI226" s="475"/>
      <c r="BJ226" s="459">
        <v>109</v>
      </c>
      <c r="BK226" s="459">
        <v>110</v>
      </c>
      <c r="BL226" s="866"/>
      <c r="BM226" s="13"/>
      <c r="BN226" s="13"/>
      <c r="BO226" s="13"/>
      <c r="BP226" s="13"/>
      <c r="BQ226" s="13"/>
      <c r="BR226" s="13"/>
      <c r="BS226" s="13"/>
      <c r="BT226" s="13"/>
      <c r="BU226" s="13"/>
      <c r="BV226" s="13"/>
      <c r="BW226" s="13"/>
      <c r="BX226" s="13"/>
      <c r="BY226" s="13"/>
    </row>
    <row r="227" spans="1:77" s="25" customFormat="1" ht="13.5" customHeight="1">
      <c r="A227" s="874"/>
      <c r="B227" s="856" t="s">
        <v>26</v>
      </c>
      <c r="C227" s="837" t="s">
        <v>3105</v>
      </c>
      <c r="D227" s="19" t="s">
        <v>4</v>
      </c>
      <c r="E227" s="20"/>
      <c r="F227" s="86">
        <v>56160</v>
      </c>
      <c r="G227" s="87">
        <v>63430</v>
      </c>
      <c r="H227" s="86">
        <v>47960</v>
      </c>
      <c r="I227" s="87">
        <v>55230</v>
      </c>
      <c r="J227" s="476" t="s">
        <v>3126</v>
      </c>
      <c r="K227" s="88">
        <v>540</v>
      </c>
      <c r="L227" s="89">
        <v>610</v>
      </c>
      <c r="M227" s="90" t="s">
        <v>3025</v>
      </c>
      <c r="N227" s="88">
        <v>460</v>
      </c>
      <c r="O227" s="89">
        <v>530</v>
      </c>
      <c r="P227" s="90" t="s">
        <v>3025</v>
      </c>
      <c r="Q227" s="476" t="s">
        <v>3126</v>
      </c>
      <c r="R227" s="91">
        <v>7270</v>
      </c>
      <c r="S227" s="92">
        <v>70</v>
      </c>
      <c r="T227" s="839"/>
      <c r="U227" s="475"/>
      <c r="V227" s="469">
        <v>251800</v>
      </c>
      <c r="W227" s="849"/>
      <c r="X227" s="472">
        <v>2510</v>
      </c>
      <c r="Y227" s="21"/>
      <c r="Z227" s="876"/>
      <c r="AA227" s="472"/>
      <c r="AB227" s="849" t="s">
        <v>3126</v>
      </c>
      <c r="AC227" s="861">
        <v>14800</v>
      </c>
      <c r="AD227" s="93"/>
      <c r="AE227" s="849" t="s">
        <v>3126</v>
      </c>
      <c r="AF227" s="853">
        <v>70</v>
      </c>
      <c r="AG227" s="848" t="s">
        <v>3126</v>
      </c>
      <c r="AH227" s="842">
        <v>3400</v>
      </c>
      <c r="AI227" s="845">
        <v>3700</v>
      </c>
      <c r="AJ227" s="848" t="s">
        <v>3126</v>
      </c>
      <c r="AK227" s="464" t="s">
        <v>3040</v>
      </c>
      <c r="AL227" s="94">
        <v>7200</v>
      </c>
      <c r="AM227" s="95">
        <v>8100</v>
      </c>
      <c r="AN227" s="849" t="s">
        <v>3126</v>
      </c>
      <c r="AO227" s="850">
        <v>7270</v>
      </c>
      <c r="AP227" s="849" t="s">
        <v>3126</v>
      </c>
      <c r="AQ227" s="853">
        <v>70</v>
      </c>
      <c r="AR227" s="848" t="s">
        <v>3126</v>
      </c>
      <c r="AS227" s="886">
        <v>4500</v>
      </c>
      <c r="AT227" s="841"/>
      <c r="AU227" s="454"/>
      <c r="AV227" s="841" t="s">
        <v>237</v>
      </c>
      <c r="AW227" s="850">
        <v>8390</v>
      </c>
      <c r="AX227" s="849" t="s">
        <v>3126</v>
      </c>
      <c r="AY227" s="853">
        <v>80</v>
      </c>
      <c r="AZ227" s="881" t="s">
        <v>237</v>
      </c>
      <c r="BA227" s="882" t="s">
        <v>3177</v>
      </c>
      <c r="BB227" s="884" t="s">
        <v>3177</v>
      </c>
      <c r="BC227" s="884" t="s">
        <v>3177</v>
      </c>
      <c r="BD227" s="867" t="s">
        <v>3177</v>
      </c>
      <c r="BE227" s="472"/>
      <c r="BF227" s="829" t="s">
        <v>3164</v>
      </c>
      <c r="BG227" s="452"/>
      <c r="BH227" s="452"/>
      <c r="BI227" s="475"/>
      <c r="BJ227" s="459">
        <v>111</v>
      </c>
      <c r="BK227" s="459">
        <v>112</v>
      </c>
      <c r="BL227" s="866">
        <v>5</v>
      </c>
      <c r="BM227" s="13"/>
      <c r="BN227" s="13"/>
      <c r="BO227" s="13"/>
      <c r="BP227" s="13"/>
      <c r="BQ227" s="13"/>
      <c r="BR227" s="13"/>
      <c r="BS227" s="13"/>
      <c r="BT227" s="13"/>
      <c r="BU227" s="13"/>
      <c r="BV227" s="13"/>
      <c r="BW227" s="13"/>
      <c r="BX227" s="13"/>
      <c r="BY227" s="13"/>
    </row>
    <row r="228" spans="1:77" s="25" customFormat="1" ht="13.5" customHeight="1">
      <c r="A228" s="874"/>
      <c r="B228" s="836"/>
      <c r="C228" s="838"/>
      <c r="D228" s="22" t="s">
        <v>3</v>
      </c>
      <c r="E228" s="20"/>
      <c r="F228" s="96">
        <v>63430</v>
      </c>
      <c r="G228" s="97">
        <v>122390</v>
      </c>
      <c r="H228" s="96">
        <v>55230</v>
      </c>
      <c r="I228" s="97">
        <v>114190</v>
      </c>
      <c r="J228" s="476" t="s">
        <v>3126</v>
      </c>
      <c r="K228" s="98">
        <v>610</v>
      </c>
      <c r="L228" s="99">
        <v>1110</v>
      </c>
      <c r="M228" s="100" t="s">
        <v>3025</v>
      </c>
      <c r="N228" s="98">
        <v>530</v>
      </c>
      <c r="O228" s="99">
        <v>1030</v>
      </c>
      <c r="P228" s="100" t="s">
        <v>3025</v>
      </c>
      <c r="Q228" s="476" t="s">
        <v>3126</v>
      </c>
      <c r="R228" s="101">
        <v>7270</v>
      </c>
      <c r="S228" s="102">
        <v>70</v>
      </c>
      <c r="T228" s="839"/>
      <c r="U228" s="475"/>
      <c r="V228" s="27"/>
      <c r="W228" s="849"/>
      <c r="X228" s="118"/>
      <c r="Y228" s="119"/>
      <c r="Z228" s="876"/>
      <c r="AA228" s="27"/>
      <c r="AB228" s="849"/>
      <c r="AC228" s="877"/>
      <c r="AD228" s="103">
        <v>13080</v>
      </c>
      <c r="AE228" s="849"/>
      <c r="AF228" s="854"/>
      <c r="AG228" s="848"/>
      <c r="AH228" s="843" t="e">
        <v>#REF!</v>
      </c>
      <c r="AI228" s="846" t="e">
        <v>#REF!</v>
      </c>
      <c r="AJ228" s="848"/>
      <c r="AK228" s="465" t="s">
        <v>3041</v>
      </c>
      <c r="AL228" s="104">
        <v>4000</v>
      </c>
      <c r="AM228" s="105">
        <v>4400</v>
      </c>
      <c r="AN228" s="849"/>
      <c r="AO228" s="851"/>
      <c r="AP228" s="849"/>
      <c r="AQ228" s="854"/>
      <c r="AR228" s="848"/>
      <c r="AS228" s="887"/>
      <c r="AT228" s="841"/>
      <c r="AU228" s="454"/>
      <c r="AV228" s="841"/>
      <c r="AW228" s="851"/>
      <c r="AX228" s="849"/>
      <c r="AY228" s="854"/>
      <c r="AZ228" s="881"/>
      <c r="BA228" s="883"/>
      <c r="BB228" s="885"/>
      <c r="BC228" s="885"/>
      <c r="BD228" s="868"/>
      <c r="BE228" s="472"/>
      <c r="BF228" s="830"/>
      <c r="BG228" s="452"/>
      <c r="BH228" s="452"/>
      <c r="BI228" s="475"/>
      <c r="BJ228" s="459">
        <v>111</v>
      </c>
      <c r="BK228" s="459">
        <v>112</v>
      </c>
      <c r="BL228" s="866"/>
      <c r="BM228" s="13"/>
      <c r="BN228" s="13"/>
      <c r="BO228" s="13"/>
      <c r="BP228" s="13"/>
      <c r="BQ228" s="13"/>
      <c r="BR228" s="13"/>
      <c r="BS228" s="13"/>
      <c r="BT228" s="13"/>
      <c r="BU228" s="13"/>
      <c r="BV228" s="13"/>
      <c r="BW228" s="13"/>
      <c r="BX228" s="13"/>
      <c r="BY228" s="13"/>
    </row>
    <row r="229" spans="1:77" s="25" customFormat="1" ht="13.5" customHeight="1">
      <c r="A229" s="874"/>
      <c r="B229" s="836"/>
      <c r="C229" s="831" t="s">
        <v>3106</v>
      </c>
      <c r="D229" s="22" t="s">
        <v>13</v>
      </c>
      <c r="E229" s="20"/>
      <c r="F229" s="96">
        <v>122390</v>
      </c>
      <c r="G229" s="97">
        <v>195100</v>
      </c>
      <c r="H229" s="96">
        <v>114190</v>
      </c>
      <c r="I229" s="97">
        <v>186900</v>
      </c>
      <c r="J229" s="476" t="s">
        <v>3126</v>
      </c>
      <c r="K229" s="98">
        <v>1110</v>
      </c>
      <c r="L229" s="99">
        <v>1830</v>
      </c>
      <c r="M229" s="100" t="s">
        <v>3025</v>
      </c>
      <c r="N229" s="98">
        <v>1030</v>
      </c>
      <c r="O229" s="99">
        <v>1750</v>
      </c>
      <c r="P229" s="100" t="s">
        <v>3025</v>
      </c>
      <c r="Q229" s="23"/>
      <c r="R229" s="106"/>
      <c r="S229" s="107"/>
      <c r="T229" s="840"/>
      <c r="U229" s="475"/>
      <c r="V229" s="469" t="s">
        <v>3027</v>
      </c>
      <c r="W229" s="849"/>
      <c r="X229" s="472" t="s">
        <v>3027</v>
      </c>
      <c r="Y229" s="477"/>
      <c r="Z229" s="876"/>
      <c r="AA229" s="469"/>
      <c r="AB229" s="849" t="s">
        <v>3126</v>
      </c>
      <c r="AC229" s="863">
        <v>13080</v>
      </c>
      <c r="AD229" s="108"/>
      <c r="AE229" s="849"/>
      <c r="AF229" s="854">
        <v>0</v>
      </c>
      <c r="AG229" s="848"/>
      <c r="AH229" s="843" t="e">
        <v>#REF!</v>
      </c>
      <c r="AI229" s="846" t="e">
        <v>#REF!</v>
      </c>
      <c r="AJ229" s="848"/>
      <c r="AK229" s="465" t="s">
        <v>3042</v>
      </c>
      <c r="AL229" s="104">
        <v>3500</v>
      </c>
      <c r="AM229" s="105">
        <v>3800</v>
      </c>
      <c r="AN229" s="849"/>
      <c r="AO229" s="851"/>
      <c r="AP229" s="849"/>
      <c r="AQ229" s="854"/>
      <c r="AR229" s="21"/>
      <c r="AS229" s="12"/>
      <c r="AT229" s="841"/>
      <c r="AU229" s="454"/>
      <c r="AV229" s="841"/>
      <c r="AW229" s="851"/>
      <c r="AX229" s="849"/>
      <c r="AY229" s="854"/>
      <c r="AZ229" s="881"/>
      <c r="BA229" s="869">
        <v>0.02</v>
      </c>
      <c r="BB229" s="871">
        <v>0.03</v>
      </c>
      <c r="BC229" s="871">
        <v>0.05</v>
      </c>
      <c r="BD229" s="879">
        <v>0.06</v>
      </c>
      <c r="BE229" s="472"/>
      <c r="BF229" s="833">
        <v>0.9</v>
      </c>
      <c r="BG229" s="452"/>
      <c r="BH229" s="452"/>
      <c r="BI229" s="475"/>
      <c r="BJ229" s="459">
        <v>111</v>
      </c>
      <c r="BK229" s="459">
        <v>112</v>
      </c>
      <c r="BL229" s="866"/>
      <c r="BM229" s="13"/>
      <c r="BN229" s="13"/>
      <c r="BO229" s="13"/>
      <c r="BP229" s="13"/>
      <c r="BQ229" s="13"/>
      <c r="BR229" s="13"/>
      <c r="BS229" s="13"/>
      <c r="BT229" s="13"/>
      <c r="BU229" s="13"/>
      <c r="BV229" s="13"/>
      <c r="BW229" s="13"/>
      <c r="BX229" s="13"/>
      <c r="BY229" s="13"/>
    </row>
    <row r="230" spans="1:77" s="25" customFormat="1" ht="13.5" customHeight="1">
      <c r="A230" s="874"/>
      <c r="B230" s="836"/>
      <c r="C230" s="832"/>
      <c r="D230" s="24" t="s">
        <v>12</v>
      </c>
      <c r="E230" s="20"/>
      <c r="F230" s="109">
        <v>195100</v>
      </c>
      <c r="G230" s="110"/>
      <c r="H230" s="109">
        <v>186900</v>
      </c>
      <c r="I230" s="110"/>
      <c r="J230" s="476" t="s">
        <v>3126</v>
      </c>
      <c r="K230" s="101">
        <v>1830</v>
      </c>
      <c r="L230" s="111"/>
      <c r="M230" s="112" t="s">
        <v>3025</v>
      </c>
      <c r="N230" s="101">
        <v>1750</v>
      </c>
      <c r="O230" s="111"/>
      <c r="P230" s="112" t="s">
        <v>3025</v>
      </c>
      <c r="Q230" s="23"/>
      <c r="R230" s="106"/>
      <c r="S230" s="113"/>
      <c r="T230" s="840"/>
      <c r="U230" s="475"/>
      <c r="V230" s="469">
        <v>269500</v>
      </c>
      <c r="W230" s="849"/>
      <c r="X230" s="472">
        <v>2690</v>
      </c>
      <c r="Y230" s="21"/>
      <c r="Z230" s="876"/>
      <c r="AA230" s="472"/>
      <c r="AB230" s="849"/>
      <c r="AC230" s="864"/>
      <c r="AD230" s="114"/>
      <c r="AE230" s="849"/>
      <c r="AF230" s="855"/>
      <c r="AG230" s="848"/>
      <c r="AH230" s="844" t="e">
        <v>#REF!</v>
      </c>
      <c r="AI230" s="847" t="e">
        <v>#REF!</v>
      </c>
      <c r="AJ230" s="848"/>
      <c r="AK230" s="466" t="s">
        <v>3043</v>
      </c>
      <c r="AL230" s="115">
        <v>3100</v>
      </c>
      <c r="AM230" s="116">
        <v>3400</v>
      </c>
      <c r="AN230" s="849"/>
      <c r="AO230" s="852"/>
      <c r="AP230" s="849"/>
      <c r="AQ230" s="855"/>
      <c r="AR230" s="21"/>
      <c r="AS230" s="12"/>
      <c r="AT230" s="841"/>
      <c r="AU230" s="454"/>
      <c r="AV230" s="841"/>
      <c r="AW230" s="852"/>
      <c r="AX230" s="849"/>
      <c r="AY230" s="855"/>
      <c r="AZ230" s="881"/>
      <c r="BA230" s="870"/>
      <c r="BB230" s="872"/>
      <c r="BC230" s="872"/>
      <c r="BD230" s="880"/>
      <c r="BE230" s="472"/>
      <c r="BF230" s="833"/>
      <c r="BG230" s="452"/>
      <c r="BH230" s="452"/>
      <c r="BI230" s="475"/>
      <c r="BJ230" s="459">
        <v>111</v>
      </c>
      <c r="BK230" s="459">
        <v>112</v>
      </c>
      <c r="BL230" s="866"/>
      <c r="BM230" s="13"/>
      <c r="BN230" s="13"/>
      <c r="BO230" s="13"/>
      <c r="BP230" s="13"/>
      <c r="BQ230" s="13"/>
      <c r="BR230" s="13"/>
      <c r="BS230" s="13"/>
      <c r="BT230" s="13"/>
      <c r="BU230" s="13"/>
      <c r="BV230" s="13"/>
      <c r="BW230" s="13"/>
      <c r="BX230" s="13"/>
      <c r="BY230" s="13"/>
    </row>
    <row r="231" spans="1:77" s="25" customFormat="1" ht="13.5" customHeight="1">
      <c r="A231" s="874"/>
      <c r="B231" s="856" t="s">
        <v>25</v>
      </c>
      <c r="C231" s="837" t="s">
        <v>3105</v>
      </c>
      <c r="D231" s="19" t="s">
        <v>4</v>
      </c>
      <c r="E231" s="20"/>
      <c r="F231" s="86">
        <v>50580</v>
      </c>
      <c r="G231" s="87">
        <v>57850</v>
      </c>
      <c r="H231" s="86">
        <v>43550</v>
      </c>
      <c r="I231" s="87">
        <v>50820</v>
      </c>
      <c r="J231" s="476" t="s">
        <v>3126</v>
      </c>
      <c r="K231" s="88">
        <v>480</v>
      </c>
      <c r="L231" s="89">
        <v>550</v>
      </c>
      <c r="M231" s="90" t="s">
        <v>3025</v>
      </c>
      <c r="N231" s="88">
        <v>410</v>
      </c>
      <c r="O231" s="89">
        <v>480</v>
      </c>
      <c r="P231" s="90" t="s">
        <v>3025</v>
      </c>
      <c r="Q231" s="476" t="s">
        <v>3126</v>
      </c>
      <c r="R231" s="91">
        <v>7270</v>
      </c>
      <c r="S231" s="92">
        <v>70</v>
      </c>
      <c r="T231" s="839"/>
      <c r="U231" s="475"/>
      <c r="V231" s="27"/>
      <c r="W231" s="849"/>
      <c r="X231" s="118"/>
      <c r="Y231" s="119"/>
      <c r="Z231" s="876"/>
      <c r="AA231" s="27"/>
      <c r="AB231" s="849" t="s">
        <v>3126</v>
      </c>
      <c r="AC231" s="861">
        <v>13680</v>
      </c>
      <c r="AD231" s="93"/>
      <c r="AE231" s="849" t="s">
        <v>3126</v>
      </c>
      <c r="AF231" s="853">
        <v>60</v>
      </c>
      <c r="AG231" s="848" t="s">
        <v>3126</v>
      </c>
      <c r="AH231" s="842">
        <v>2900</v>
      </c>
      <c r="AI231" s="845">
        <v>3200</v>
      </c>
      <c r="AJ231" s="848" t="s">
        <v>3126</v>
      </c>
      <c r="AK231" s="464" t="s">
        <v>3040</v>
      </c>
      <c r="AL231" s="94">
        <v>6300</v>
      </c>
      <c r="AM231" s="95">
        <v>7100</v>
      </c>
      <c r="AN231" s="849" t="s">
        <v>3126</v>
      </c>
      <c r="AO231" s="850">
        <v>6230</v>
      </c>
      <c r="AP231" s="849" t="s">
        <v>3126</v>
      </c>
      <c r="AQ231" s="853">
        <v>60</v>
      </c>
      <c r="AR231" s="848" t="s">
        <v>3126</v>
      </c>
      <c r="AS231" s="886">
        <v>4500</v>
      </c>
      <c r="AT231" s="841"/>
      <c r="AU231" s="454"/>
      <c r="AV231" s="841" t="s">
        <v>237</v>
      </c>
      <c r="AW231" s="850">
        <v>7190</v>
      </c>
      <c r="AX231" s="849" t="s">
        <v>3126</v>
      </c>
      <c r="AY231" s="853">
        <v>70</v>
      </c>
      <c r="AZ231" s="881" t="s">
        <v>237</v>
      </c>
      <c r="BA231" s="882" t="s">
        <v>3177</v>
      </c>
      <c r="BB231" s="884" t="s">
        <v>3177</v>
      </c>
      <c r="BC231" s="884" t="s">
        <v>3177</v>
      </c>
      <c r="BD231" s="867" t="s">
        <v>3177</v>
      </c>
      <c r="BE231" s="472"/>
      <c r="BF231" s="829" t="s">
        <v>3164</v>
      </c>
      <c r="BG231" s="452"/>
      <c r="BH231" s="452"/>
      <c r="BI231" s="475"/>
      <c r="BJ231" s="459">
        <v>113</v>
      </c>
      <c r="BK231" s="459">
        <v>114</v>
      </c>
      <c r="BL231" s="866">
        <v>6</v>
      </c>
      <c r="BM231" s="13"/>
      <c r="BN231" s="13"/>
      <c r="BO231" s="13"/>
      <c r="BP231" s="13"/>
      <c r="BQ231" s="13"/>
      <c r="BR231" s="13"/>
      <c r="BS231" s="13"/>
      <c r="BT231" s="13"/>
      <c r="BU231" s="13"/>
      <c r="BV231" s="13"/>
      <c r="BW231" s="13"/>
      <c r="BX231" s="13"/>
      <c r="BY231" s="13"/>
    </row>
    <row r="232" spans="1:77" s="25" customFormat="1" ht="13.5" customHeight="1">
      <c r="A232" s="874"/>
      <c r="B232" s="836"/>
      <c r="C232" s="838"/>
      <c r="D232" s="22" t="s">
        <v>3</v>
      </c>
      <c r="E232" s="20"/>
      <c r="F232" s="96">
        <v>57850</v>
      </c>
      <c r="G232" s="97">
        <v>116810</v>
      </c>
      <c r="H232" s="96">
        <v>50820</v>
      </c>
      <c r="I232" s="97">
        <v>109780</v>
      </c>
      <c r="J232" s="476" t="s">
        <v>3126</v>
      </c>
      <c r="K232" s="98">
        <v>550</v>
      </c>
      <c r="L232" s="99">
        <v>1060</v>
      </c>
      <c r="M232" s="100" t="s">
        <v>3025</v>
      </c>
      <c r="N232" s="98">
        <v>480</v>
      </c>
      <c r="O232" s="99">
        <v>990</v>
      </c>
      <c r="P232" s="100" t="s">
        <v>3025</v>
      </c>
      <c r="Q232" s="476" t="s">
        <v>3126</v>
      </c>
      <c r="R232" s="101">
        <v>7270</v>
      </c>
      <c r="S232" s="102">
        <v>70</v>
      </c>
      <c r="T232" s="839"/>
      <c r="U232" s="475"/>
      <c r="V232" s="469" t="s">
        <v>3028</v>
      </c>
      <c r="W232" s="849"/>
      <c r="X232" s="472" t="s">
        <v>3028</v>
      </c>
      <c r="Y232" s="477"/>
      <c r="Z232" s="876"/>
      <c r="AA232" s="469"/>
      <c r="AB232" s="849"/>
      <c r="AC232" s="877"/>
      <c r="AD232" s="103">
        <v>11950</v>
      </c>
      <c r="AE232" s="849"/>
      <c r="AF232" s="854"/>
      <c r="AG232" s="848"/>
      <c r="AH232" s="843" t="e">
        <v>#REF!</v>
      </c>
      <c r="AI232" s="846" t="e">
        <v>#REF!</v>
      </c>
      <c r="AJ232" s="848"/>
      <c r="AK232" s="465" t="s">
        <v>3041</v>
      </c>
      <c r="AL232" s="104">
        <v>3500</v>
      </c>
      <c r="AM232" s="105">
        <v>3900</v>
      </c>
      <c r="AN232" s="849"/>
      <c r="AO232" s="851"/>
      <c r="AP232" s="849"/>
      <c r="AQ232" s="854"/>
      <c r="AR232" s="848"/>
      <c r="AS232" s="887"/>
      <c r="AT232" s="841"/>
      <c r="AU232" s="454"/>
      <c r="AV232" s="841"/>
      <c r="AW232" s="851"/>
      <c r="AX232" s="849"/>
      <c r="AY232" s="854"/>
      <c r="AZ232" s="881"/>
      <c r="BA232" s="883"/>
      <c r="BB232" s="885"/>
      <c r="BC232" s="885"/>
      <c r="BD232" s="868"/>
      <c r="BE232" s="472"/>
      <c r="BF232" s="830"/>
      <c r="BG232" s="452"/>
      <c r="BH232" s="452"/>
      <c r="BI232" s="475"/>
      <c r="BJ232" s="459">
        <v>113</v>
      </c>
      <c r="BK232" s="459">
        <v>114</v>
      </c>
      <c r="BL232" s="866"/>
      <c r="BM232" s="13"/>
      <c r="BN232" s="13"/>
      <c r="BO232" s="13"/>
      <c r="BP232" s="13"/>
      <c r="BQ232" s="13"/>
      <c r="BR232" s="13"/>
      <c r="BS232" s="13"/>
      <c r="BT232" s="13"/>
      <c r="BU232" s="13"/>
      <c r="BV232" s="13"/>
      <c r="BW232" s="13"/>
      <c r="BX232" s="13"/>
      <c r="BY232" s="13"/>
    </row>
    <row r="233" spans="1:77" s="25" customFormat="1" ht="13.5" customHeight="1">
      <c r="A233" s="874"/>
      <c r="B233" s="836"/>
      <c r="C233" s="831" t="s">
        <v>3106</v>
      </c>
      <c r="D233" s="22" t="s">
        <v>13</v>
      </c>
      <c r="E233" s="20"/>
      <c r="F233" s="96">
        <v>116810</v>
      </c>
      <c r="G233" s="97">
        <v>189520</v>
      </c>
      <c r="H233" s="96">
        <v>109780</v>
      </c>
      <c r="I233" s="97">
        <v>182490</v>
      </c>
      <c r="J233" s="476" t="s">
        <v>3126</v>
      </c>
      <c r="K233" s="98">
        <v>1060</v>
      </c>
      <c r="L233" s="99">
        <v>1780</v>
      </c>
      <c r="M233" s="100" t="s">
        <v>3025</v>
      </c>
      <c r="N233" s="98">
        <v>990</v>
      </c>
      <c r="O233" s="99">
        <v>1710</v>
      </c>
      <c r="P233" s="100" t="s">
        <v>3025</v>
      </c>
      <c r="Q233" s="23"/>
      <c r="R233" s="106"/>
      <c r="S233" s="107"/>
      <c r="T233" s="840"/>
      <c r="U233" s="475"/>
      <c r="V233" s="469">
        <v>305100</v>
      </c>
      <c r="W233" s="849"/>
      <c r="X233" s="472">
        <v>3050</v>
      </c>
      <c r="Y233" s="21"/>
      <c r="Z233" s="876"/>
      <c r="AA233" s="472"/>
      <c r="AB233" s="849" t="s">
        <v>3126</v>
      </c>
      <c r="AC233" s="863">
        <v>11950</v>
      </c>
      <c r="AD233" s="108"/>
      <c r="AE233" s="849"/>
      <c r="AF233" s="854">
        <v>0</v>
      </c>
      <c r="AG233" s="848"/>
      <c r="AH233" s="843" t="e">
        <v>#REF!</v>
      </c>
      <c r="AI233" s="846" t="e">
        <v>#REF!</v>
      </c>
      <c r="AJ233" s="848"/>
      <c r="AK233" s="465" t="s">
        <v>3042</v>
      </c>
      <c r="AL233" s="104">
        <v>3000</v>
      </c>
      <c r="AM233" s="105">
        <v>3400</v>
      </c>
      <c r="AN233" s="849"/>
      <c r="AO233" s="851"/>
      <c r="AP233" s="849"/>
      <c r="AQ233" s="854"/>
      <c r="AR233" s="21"/>
      <c r="AS233" s="12"/>
      <c r="AT233" s="841"/>
      <c r="AU233" s="454"/>
      <c r="AV233" s="841"/>
      <c r="AW233" s="851"/>
      <c r="AX233" s="849"/>
      <c r="AY233" s="854"/>
      <c r="AZ233" s="881"/>
      <c r="BA233" s="869">
        <v>0.02</v>
      </c>
      <c r="BB233" s="871">
        <v>0.03</v>
      </c>
      <c r="BC233" s="871">
        <v>0.05</v>
      </c>
      <c r="BD233" s="879">
        <v>0.06</v>
      </c>
      <c r="BE233" s="472"/>
      <c r="BF233" s="833">
        <v>0.92</v>
      </c>
      <c r="BG233" s="452"/>
      <c r="BH233" s="452"/>
      <c r="BI233" s="475"/>
      <c r="BJ233" s="459">
        <v>113</v>
      </c>
      <c r="BK233" s="459">
        <v>114</v>
      </c>
      <c r="BL233" s="866"/>
      <c r="BM233" s="13"/>
      <c r="BN233" s="13"/>
      <c r="BO233" s="13"/>
      <c r="BP233" s="13"/>
      <c r="BQ233" s="13"/>
      <c r="BR233" s="13"/>
      <c r="BS233" s="13"/>
      <c r="BT233" s="13"/>
      <c r="BU233" s="13"/>
      <c r="BV233" s="13"/>
      <c r="BW233" s="13"/>
      <c r="BX233" s="13"/>
      <c r="BY233" s="13"/>
    </row>
    <row r="234" spans="1:77" s="25" customFormat="1" ht="13.5" customHeight="1">
      <c r="A234" s="874"/>
      <c r="B234" s="836"/>
      <c r="C234" s="832"/>
      <c r="D234" s="24" t="s">
        <v>12</v>
      </c>
      <c r="E234" s="20"/>
      <c r="F234" s="109">
        <v>189520</v>
      </c>
      <c r="G234" s="110"/>
      <c r="H234" s="109">
        <v>182490</v>
      </c>
      <c r="I234" s="110"/>
      <c r="J234" s="476" t="s">
        <v>3126</v>
      </c>
      <c r="K234" s="101">
        <v>1780</v>
      </c>
      <c r="L234" s="111"/>
      <c r="M234" s="112" t="s">
        <v>3025</v>
      </c>
      <c r="N234" s="101">
        <v>1710</v>
      </c>
      <c r="O234" s="111"/>
      <c r="P234" s="112" t="s">
        <v>3025</v>
      </c>
      <c r="Q234" s="23"/>
      <c r="R234" s="106"/>
      <c r="S234" s="113"/>
      <c r="T234" s="840"/>
      <c r="U234" s="475"/>
      <c r="V234" s="27"/>
      <c r="W234" s="849"/>
      <c r="X234" s="118"/>
      <c r="Y234" s="119"/>
      <c r="Z234" s="876"/>
      <c r="AA234" s="27"/>
      <c r="AB234" s="849"/>
      <c r="AC234" s="864"/>
      <c r="AD234" s="114"/>
      <c r="AE234" s="849"/>
      <c r="AF234" s="855"/>
      <c r="AG234" s="848"/>
      <c r="AH234" s="844" t="e">
        <v>#REF!</v>
      </c>
      <c r="AI234" s="847" t="e">
        <v>#REF!</v>
      </c>
      <c r="AJ234" s="848"/>
      <c r="AK234" s="466" t="s">
        <v>3043</v>
      </c>
      <c r="AL234" s="115">
        <v>2700</v>
      </c>
      <c r="AM234" s="116">
        <v>3000</v>
      </c>
      <c r="AN234" s="849"/>
      <c r="AO234" s="852"/>
      <c r="AP234" s="849"/>
      <c r="AQ234" s="855"/>
      <c r="AR234" s="21"/>
      <c r="AS234" s="12"/>
      <c r="AT234" s="841"/>
      <c r="AU234" s="454"/>
      <c r="AV234" s="841"/>
      <c r="AW234" s="852"/>
      <c r="AX234" s="849"/>
      <c r="AY234" s="855"/>
      <c r="AZ234" s="881"/>
      <c r="BA234" s="870"/>
      <c r="BB234" s="872"/>
      <c r="BC234" s="872"/>
      <c r="BD234" s="880"/>
      <c r="BE234" s="472"/>
      <c r="BF234" s="833"/>
      <c r="BG234" s="452"/>
      <c r="BH234" s="452"/>
      <c r="BI234" s="475"/>
      <c r="BJ234" s="459">
        <v>113</v>
      </c>
      <c r="BK234" s="459">
        <v>114</v>
      </c>
      <c r="BL234" s="866"/>
      <c r="BM234" s="13"/>
      <c r="BN234" s="13"/>
      <c r="BO234" s="13"/>
      <c r="BP234" s="13"/>
      <c r="BQ234" s="13"/>
      <c r="BR234" s="13"/>
      <c r="BS234" s="13"/>
      <c r="BT234" s="13"/>
      <c r="BU234" s="13"/>
      <c r="BV234" s="13"/>
      <c r="BW234" s="13"/>
      <c r="BX234" s="13"/>
      <c r="BY234" s="13"/>
    </row>
    <row r="235" spans="1:77" s="25" customFormat="1" ht="13.5" customHeight="1">
      <c r="A235" s="874"/>
      <c r="B235" s="856" t="s">
        <v>24</v>
      </c>
      <c r="C235" s="837" t="s">
        <v>3105</v>
      </c>
      <c r="D235" s="19" t="s">
        <v>4</v>
      </c>
      <c r="E235" s="20"/>
      <c r="F235" s="86">
        <v>46440</v>
      </c>
      <c r="G235" s="87">
        <v>53710</v>
      </c>
      <c r="H235" s="86">
        <v>40290</v>
      </c>
      <c r="I235" s="87">
        <v>47560</v>
      </c>
      <c r="J235" s="476" t="s">
        <v>3126</v>
      </c>
      <c r="K235" s="88">
        <v>440</v>
      </c>
      <c r="L235" s="89">
        <v>510</v>
      </c>
      <c r="M235" s="90" t="s">
        <v>3025</v>
      </c>
      <c r="N235" s="88">
        <v>380</v>
      </c>
      <c r="O235" s="89">
        <v>450</v>
      </c>
      <c r="P235" s="90" t="s">
        <v>3025</v>
      </c>
      <c r="Q235" s="476" t="s">
        <v>3126</v>
      </c>
      <c r="R235" s="91">
        <v>7270</v>
      </c>
      <c r="S235" s="92">
        <v>70</v>
      </c>
      <c r="T235" s="839"/>
      <c r="U235" s="475"/>
      <c r="V235" s="469" t="s">
        <v>3029</v>
      </c>
      <c r="W235" s="849"/>
      <c r="X235" s="472" t="s">
        <v>3029</v>
      </c>
      <c r="Y235" s="477"/>
      <c r="Z235" s="876"/>
      <c r="AA235" s="469"/>
      <c r="AB235" s="849" t="s">
        <v>3126</v>
      </c>
      <c r="AC235" s="861">
        <v>12830</v>
      </c>
      <c r="AD235" s="93"/>
      <c r="AE235" s="849" t="s">
        <v>3126</v>
      </c>
      <c r="AF235" s="853">
        <v>50</v>
      </c>
      <c r="AG235" s="848" t="s">
        <v>3126</v>
      </c>
      <c r="AH235" s="842">
        <v>3300</v>
      </c>
      <c r="AI235" s="845">
        <v>3600</v>
      </c>
      <c r="AJ235" s="848" t="s">
        <v>3126</v>
      </c>
      <c r="AK235" s="464" t="s">
        <v>3040</v>
      </c>
      <c r="AL235" s="94">
        <v>7100</v>
      </c>
      <c r="AM235" s="95">
        <v>7900</v>
      </c>
      <c r="AN235" s="849" t="s">
        <v>3126</v>
      </c>
      <c r="AO235" s="850">
        <v>5450</v>
      </c>
      <c r="AP235" s="849" t="s">
        <v>3126</v>
      </c>
      <c r="AQ235" s="853">
        <v>50</v>
      </c>
      <c r="AR235" s="848" t="s">
        <v>3126</v>
      </c>
      <c r="AS235" s="886">
        <v>4500</v>
      </c>
      <c r="AT235" s="841"/>
      <c r="AU235" s="454"/>
      <c r="AV235" s="841" t="s">
        <v>237</v>
      </c>
      <c r="AW235" s="850">
        <v>6290</v>
      </c>
      <c r="AX235" s="849" t="s">
        <v>3126</v>
      </c>
      <c r="AY235" s="853">
        <v>60</v>
      </c>
      <c r="AZ235" s="881" t="s">
        <v>237</v>
      </c>
      <c r="BA235" s="882" t="s">
        <v>3177</v>
      </c>
      <c r="BB235" s="884" t="s">
        <v>3177</v>
      </c>
      <c r="BC235" s="884" t="s">
        <v>3177</v>
      </c>
      <c r="BD235" s="867" t="s">
        <v>3177</v>
      </c>
      <c r="BE235" s="472"/>
      <c r="BF235" s="829" t="s">
        <v>3164</v>
      </c>
      <c r="BG235" s="452"/>
      <c r="BH235" s="452"/>
      <c r="BI235" s="475"/>
      <c r="BJ235" s="459">
        <v>115</v>
      </c>
      <c r="BK235" s="459">
        <v>116</v>
      </c>
      <c r="BL235" s="866">
        <v>7</v>
      </c>
      <c r="BM235" s="13"/>
      <c r="BN235" s="13"/>
      <c r="BO235" s="13"/>
      <c r="BP235" s="13"/>
      <c r="BQ235" s="13"/>
      <c r="BR235" s="13"/>
      <c r="BS235" s="13"/>
      <c r="BT235" s="13"/>
      <c r="BU235" s="13"/>
      <c r="BV235" s="13"/>
      <c r="BW235" s="13"/>
      <c r="BX235" s="13"/>
      <c r="BY235" s="13"/>
    </row>
    <row r="236" spans="1:77" s="25" customFormat="1" ht="13.5" customHeight="1">
      <c r="A236" s="874"/>
      <c r="B236" s="836"/>
      <c r="C236" s="838"/>
      <c r="D236" s="22" t="s">
        <v>3</v>
      </c>
      <c r="E236" s="20"/>
      <c r="F236" s="96">
        <v>53710</v>
      </c>
      <c r="G236" s="97">
        <v>112670</v>
      </c>
      <c r="H236" s="96">
        <v>47560</v>
      </c>
      <c r="I236" s="97">
        <v>106520</v>
      </c>
      <c r="J236" s="476" t="s">
        <v>3126</v>
      </c>
      <c r="K236" s="98">
        <v>510</v>
      </c>
      <c r="L236" s="99">
        <v>1010</v>
      </c>
      <c r="M236" s="100" t="s">
        <v>3025</v>
      </c>
      <c r="N236" s="98">
        <v>450</v>
      </c>
      <c r="O236" s="99">
        <v>950</v>
      </c>
      <c r="P236" s="100" t="s">
        <v>3025</v>
      </c>
      <c r="Q236" s="476" t="s">
        <v>3126</v>
      </c>
      <c r="R236" s="101">
        <v>7270</v>
      </c>
      <c r="S236" s="102">
        <v>70</v>
      </c>
      <c r="T236" s="839"/>
      <c r="U236" s="475"/>
      <c r="V236" s="469">
        <v>340700</v>
      </c>
      <c r="W236" s="849"/>
      <c r="X236" s="472">
        <v>3400</v>
      </c>
      <c r="Y236" s="21"/>
      <c r="Z236" s="876"/>
      <c r="AA236" s="472"/>
      <c r="AB236" s="849"/>
      <c r="AC236" s="877"/>
      <c r="AD236" s="103">
        <v>11100</v>
      </c>
      <c r="AE236" s="849"/>
      <c r="AF236" s="854"/>
      <c r="AG236" s="848"/>
      <c r="AH236" s="843" t="e">
        <v>#REF!</v>
      </c>
      <c r="AI236" s="846" t="e">
        <v>#REF!</v>
      </c>
      <c r="AJ236" s="848"/>
      <c r="AK236" s="465" t="s">
        <v>3041</v>
      </c>
      <c r="AL236" s="104">
        <v>3900</v>
      </c>
      <c r="AM236" s="105">
        <v>4300</v>
      </c>
      <c r="AN236" s="849"/>
      <c r="AO236" s="851"/>
      <c r="AP236" s="849"/>
      <c r="AQ236" s="854"/>
      <c r="AR236" s="848"/>
      <c r="AS236" s="887"/>
      <c r="AT236" s="841"/>
      <c r="AU236" s="454"/>
      <c r="AV236" s="841"/>
      <c r="AW236" s="851"/>
      <c r="AX236" s="849"/>
      <c r="AY236" s="854"/>
      <c r="AZ236" s="881"/>
      <c r="BA236" s="883"/>
      <c r="BB236" s="885"/>
      <c r="BC236" s="885"/>
      <c r="BD236" s="868"/>
      <c r="BE236" s="472"/>
      <c r="BF236" s="830"/>
      <c r="BG236" s="452"/>
      <c r="BH236" s="452"/>
      <c r="BI236" s="475"/>
      <c r="BJ236" s="459">
        <v>115</v>
      </c>
      <c r="BK236" s="459">
        <v>116</v>
      </c>
      <c r="BL236" s="866"/>
      <c r="BM236" s="13"/>
      <c r="BN236" s="13"/>
      <c r="BO236" s="13"/>
      <c r="BP236" s="13"/>
      <c r="BQ236" s="13"/>
      <c r="BR236" s="13"/>
      <c r="BS236" s="13"/>
      <c r="BT236" s="13"/>
      <c r="BU236" s="13"/>
      <c r="BV236" s="13"/>
      <c r="BW236" s="13"/>
      <c r="BX236" s="13"/>
      <c r="BY236" s="13"/>
    </row>
    <row r="237" spans="1:77" s="25" customFormat="1" ht="13.5" customHeight="1">
      <c r="A237" s="874"/>
      <c r="B237" s="836"/>
      <c r="C237" s="831" t="s">
        <v>3106</v>
      </c>
      <c r="D237" s="22" t="s">
        <v>13</v>
      </c>
      <c r="E237" s="20"/>
      <c r="F237" s="96">
        <v>112670</v>
      </c>
      <c r="G237" s="97">
        <v>185380</v>
      </c>
      <c r="H237" s="96">
        <v>106520</v>
      </c>
      <c r="I237" s="97">
        <v>179230</v>
      </c>
      <c r="J237" s="476" t="s">
        <v>3126</v>
      </c>
      <c r="K237" s="98">
        <v>1010</v>
      </c>
      <c r="L237" s="99">
        <v>1730</v>
      </c>
      <c r="M237" s="100" t="s">
        <v>3025</v>
      </c>
      <c r="N237" s="98">
        <v>950</v>
      </c>
      <c r="O237" s="99">
        <v>1670</v>
      </c>
      <c r="P237" s="100" t="s">
        <v>3025</v>
      </c>
      <c r="Q237" s="23"/>
      <c r="R237" s="106"/>
      <c r="S237" s="107"/>
      <c r="T237" s="840"/>
      <c r="U237" s="475"/>
      <c r="V237" s="27"/>
      <c r="W237" s="849"/>
      <c r="X237" s="118"/>
      <c r="Y237" s="119"/>
      <c r="Z237" s="876"/>
      <c r="AA237" s="27"/>
      <c r="AB237" s="849" t="s">
        <v>3126</v>
      </c>
      <c r="AC237" s="863">
        <v>11100</v>
      </c>
      <c r="AD237" s="108"/>
      <c r="AE237" s="849"/>
      <c r="AF237" s="854">
        <v>0</v>
      </c>
      <c r="AG237" s="848"/>
      <c r="AH237" s="843" t="e">
        <v>#REF!</v>
      </c>
      <c r="AI237" s="846" t="e">
        <v>#REF!</v>
      </c>
      <c r="AJ237" s="848"/>
      <c r="AK237" s="465" t="s">
        <v>3042</v>
      </c>
      <c r="AL237" s="104">
        <v>3400</v>
      </c>
      <c r="AM237" s="105">
        <v>3800</v>
      </c>
      <c r="AN237" s="849"/>
      <c r="AO237" s="851"/>
      <c r="AP237" s="849"/>
      <c r="AQ237" s="854"/>
      <c r="AR237" s="21"/>
      <c r="AS237" s="12"/>
      <c r="AT237" s="841"/>
      <c r="AU237" s="455"/>
      <c r="AV237" s="841"/>
      <c r="AW237" s="851"/>
      <c r="AX237" s="849"/>
      <c r="AY237" s="854"/>
      <c r="AZ237" s="881"/>
      <c r="BA237" s="869">
        <v>0.02</v>
      </c>
      <c r="BB237" s="871">
        <v>0.03</v>
      </c>
      <c r="BC237" s="871">
        <v>0.05</v>
      </c>
      <c r="BD237" s="879">
        <v>0.06</v>
      </c>
      <c r="BE237" s="472"/>
      <c r="BF237" s="833">
        <v>0.89</v>
      </c>
      <c r="BG237" s="452"/>
      <c r="BH237" s="452"/>
      <c r="BI237" s="475"/>
      <c r="BJ237" s="459">
        <v>115</v>
      </c>
      <c r="BK237" s="459">
        <v>116</v>
      </c>
      <c r="BL237" s="866"/>
      <c r="BM237" s="13"/>
      <c r="BN237" s="13"/>
      <c r="BO237" s="13"/>
      <c r="BP237" s="13"/>
      <c r="BQ237" s="13"/>
      <c r="BR237" s="13"/>
      <c r="BS237" s="13"/>
      <c r="BT237" s="13"/>
      <c r="BU237" s="13"/>
      <c r="BV237" s="13"/>
      <c r="BW237" s="13"/>
      <c r="BX237" s="13"/>
      <c r="BY237" s="13"/>
    </row>
    <row r="238" spans="1:77" s="25" customFormat="1" ht="13.5" customHeight="1">
      <c r="A238" s="874"/>
      <c r="B238" s="836"/>
      <c r="C238" s="832"/>
      <c r="D238" s="24" t="s">
        <v>12</v>
      </c>
      <c r="E238" s="20"/>
      <c r="F238" s="109">
        <v>185380</v>
      </c>
      <c r="G238" s="110"/>
      <c r="H238" s="109">
        <v>179230</v>
      </c>
      <c r="I238" s="110"/>
      <c r="J238" s="476" t="s">
        <v>3126</v>
      </c>
      <c r="K238" s="101">
        <v>1730</v>
      </c>
      <c r="L238" s="111"/>
      <c r="M238" s="112" t="s">
        <v>3025</v>
      </c>
      <c r="N238" s="101">
        <v>1670</v>
      </c>
      <c r="O238" s="111"/>
      <c r="P238" s="112" t="s">
        <v>3025</v>
      </c>
      <c r="Q238" s="23"/>
      <c r="R238" s="106"/>
      <c r="S238" s="113"/>
      <c r="T238" s="840"/>
      <c r="U238" s="475"/>
      <c r="V238" s="469" t="s">
        <v>3030</v>
      </c>
      <c r="W238" s="849"/>
      <c r="X238" s="472" t="s">
        <v>3030</v>
      </c>
      <c r="Y238" s="477"/>
      <c r="Z238" s="876"/>
      <c r="AA238" s="469"/>
      <c r="AB238" s="849"/>
      <c r="AC238" s="864"/>
      <c r="AD238" s="114"/>
      <c r="AE238" s="849"/>
      <c r="AF238" s="855"/>
      <c r="AG238" s="848"/>
      <c r="AH238" s="844" t="e">
        <v>#REF!</v>
      </c>
      <c r="AI238" s="847" t="e">
        <v>#REF!</v>
      </c>
      <c r="AJ238" s="848"/>
      <c r="AK238" s="466" t="s">
        <v>3043</v>
      </c>
      <c r="AL238" s="115">
        <v>3000</v>
      </c>
      <c r="AM238" s="116">
        <v>3400</v>
      </c>
      <c r="AN238" s="849"/>
      <c r="AO238" s="852"/>
      <c r="AP238" s="849"/>
      <c r="AQ238" s="855"/>
      <c r="AR238" s="21"/>
      <c r="AS238" s="12"/>
      <c r="AT238" s="841"/>
      <c r="AU238" s="455"/>
      <c r="AV238" s="841"/>
      <c r="AW238" s="852"/>
      <c r="AX238" s="849"/>
      <c r="AY238" s="855"/>
      <c r="AZ238" s="881"/>
      <c r="BA238" s="870"/>
      <c r="BB238" s="872"/>
      <c r="BC238" s="872"/>
      <c r="BD238" s="880"/>
      <c r="BE238" s="472"/>
      <c r="BF238" s="833"/>
      <c r="BG238" s="452"/>
      <c r="BH238" s="452"/>
      <c r="BI238" s="475"/>
      <c r="BJ238" s="459">
        <v>115</v>
      </c>
      <c r="BK238" s="459">
        <v>116</v>
      </c>
      <c r="BL238" s="866"/>
      <c r="BM238" s="13"/>
      <c r="BN238" s="13"/>
      <c r="BO238" s="13"/>
      <c r="BP238" s="13"/>
      <c r="BQ238" s="13"/>
      <c r="BR238" s="13"/>
      <c r="BS238" s="13"/>
      <c r="BT238" s="13"/>
      <c r="BU238" s="13"/>
      <c r="BV238" s="13"/>
      <c r="BW238" s="13"/>
      <c r="BX238" s="13"/>
      <c r="BY238" s="13"/>
    </row>
    <row r="239" spans="1:77" s="25" customFormat="1" ht="13.5" customHeight="1">
      <c r="A239" s="874"/>
      <c r="B239" s="835" t="s">
        <v>23</v>
      </c>
      <c r="C239" s="837" t="s">
        <v>3105</v>
      </c>
      <c r="D239" s="19" t="s">
        <v>4</v>
      </c>
      <c r="E239" s="20"/>
      <c r="F239" s="86">
        <v>43180</v>
      </c>
      <c r="G239" s="87">
        <v>50450</v>
      </c>
      <c r="H239" s="86">
        <v>37710</v>
      </c>
      <c r="I239" s="87">
        <v>44980</v>
      </c>
      <c r="J239" s="476" t="s">
        <v>3126</v>
      </c>
      <c r="K239" s="88">
        <v>410</v>
      </c>
      <c r="L239" s="89">
        <v>480</v>
      </c>
      <c r="M239" s="90" t="s">
        <v>3025</v>
      </c>
      <c r="N239" s="88">
        <v>350</v>
      </c>
      <c r="O239" s="89">
        <v>420</v>
      </c>
      <c r="P239" s="90" t="s">
        <v>3025</v>
      </c>
      <c r="Q239" s="476" t="s">
        <v>3126</v>
      </c>
      <c r="R239" s="91">
        <v>7270</v>
      </c>
      <c r="S239" s="92">
        <v>70</v>
      </c>
      <c r="T239" s="839"/>
      <c r="U239" s="475"/>
      <c r="V239" s="469">
        <v>376300</v>
      </c>
      <c r="W239" s="849"/>
      <c r="X239" s="472">
        <v>3760</v>
      </c>
      <c r="Y239" s="21"/>
      <c r="Z239" s="876"/>
      <c r="AA239" s="472"/>
      <c r="AB239" s="849" t="s">
        <v>3126</v>
      </c>
      <c r="AC239" s="861">
        <v>12170</v>
      </c>
      <c r="AD239" s="93"/>
      <c r="AE239" s="849" t="s">
        <v>3126</v>
      </c>
      <c r="AF239" s="853">
        <v>50</v>
      </c>
      <c r="AG239" s="848" t="s">
        <v>3126</v>
      </c>
      <c r="AH239" s="842">
        <v>2900</v>
      </c>
      <c r="AI239" s="845">
        <v>3200</v>
      </c>
      <c r="AJ239" s="848" t="s">
        <v>3126</v>
      </c>
      <c r="AK239" s="464" t="s">
        <v>3040</v>
      </c>
      <c r="AL239" s="94">
        <v>6300</v>
      </c>
      <c r="AM239" s="95">
        <v>7100</v>
      </c>
      <c r="AN239" s="849" t="s">
        <v>3126</v>
      </c>
      <c r="AO239" s="850">
        <v>4840</v>
      </c>
      <c r="AP239" s="849" t="s">
        <v>3126</v>
      </c>
      <c r="AQ239" s="853">
        <v>40</v>
      </c>
      <c r="AR239" s="848" t="s">
        <v>3126</v>
      </c>
      <c r="AS239" s="886">
        <v>4500</v>
      </c>
      <c r="AT239" s="841"/>
      <c r="AU239" s="455"/>
      <c r="AV239" s="841" t="s">
        <v>237</v>
      </c>
      <c r="AW239" s="850">
        <v>5590</v>
      </c>
      <c r="AX239" s="849" t="s">
        <v>3126</v>
      </c>
      <c r="AY239" s="853">
        <v>50</v>
      </c>
      <c r="AZ239" s="881" t="s">
        <v>237</v>
      </c>
      <c r="BA239" s="882" t="s">
        <v>3177</v>
      </c>
      <c r="BB239" s="884" t="s">
        <v>3177</v>
      </c>
      <c r="BC239" s="884" t="s">
        <v>3177</v>
      </c>
      <c r="BD239" s="867" t="s">
        <v>3177</v>
      </c>
      <c r="BE239" s="472"/>
      <c r="BF239" s="829" t="s">
        <v>3164</v>
      </c>
      <c r="BG239" s="452"/>
      <c r="BH239" s="452"/>
      <c r="BI239" s="475"/>
      <c r="BJ239" s="459">
        <v>117</v>
      </c>
      <c r="BK239" s="459">
        <v>118</v>
      </c>
      <c r="BL239" s="866">
        <v>8</v>
      </c>
      <c r="BM239" s="13"/>
      <c r="BN239" s="13"/>
      <c r="BO239" s="13"/>
      <c r="BP239" s="13"/>
      <c r="BQ239" s="13"/>
      <c r="BR239" s="13"/>
      <c r="BS239" s="13"/>
      <c r="BT239" s="13"/>
      <c r="BU239" s="13"/>
      <c r="BV239" s="13"/>
      <c r="BW239" s="13"/>
      <c r="BX239" s="13"/>
      <c r="BY239" s="13"/>
    </row>
    <row r="240" spans="1:77" s="25" customFormat="1" ht="13.5" customHeight="1">
      <c r="A240" s="874"/>
      <c r="B240" s="836"/>
      <c r="C240" s="838"/>
      <c r="D240" s="22" t="s">
        <v>3</v>
      </c>
      <c r="E240" s="20"/>
      <c r="F240" s="96">
        <v>50450</v>
      </c>
      <c r="G240" s="97">
        <v>109410</v>
      </c>
      <c r="H240" s="96">
        <v>44980</v>
      </c>
      <c r="I240" s="97">
        <v>103940</v>
      </c>
      <c r="J240" s="476" t="s">
        <v>3126</v>
      </c>
      <c r="K240" s="98">
        <v>480</v>
      </c>
      <c r="L240" s="99">
        <v>980</v>
      </c>
      <c r="M240" s="100" t="s">
        <v>3025</v>
      </c>
      <c r="N240" s="98">
        <v>420</v>
      </c>
      <c r="O240" s="99">
        <v>930</v>
      </c>
      <c r="P240" s="100" t="s">
        <v>3025</v>
      </c>
      <c r="Q240" s="476" t="s">
        <v>3126</v>
      </c>
      <c r="R240" s="101">
        <v>7270</v>
      </c>
      <c r="S240" s="102">
        <v>70</v>
      </c>
      <c r="T240" s="839"/>
      <c r="U240" s="475"/>
      <c r="V240" s="27"/>
      <c r="W240" s="849"/>
      <c r="X240" s="118"/>
      <c r="Y240" s="119"/>
      <c r="Z240" s="876"/>
      <c r="AA240" s="27"/>
      <c r="AB240" s="849"/>
      <c r="AC240" s="877"/>
      <c r="AD240" s="103">
        <v>10440</v>
      </c>
      <c r="AE240" s="849"/>
      <c r="AF240" s="854"/>
      <c r="AG240" s="848"/>
      <c r="AH240" s="843" t="e">
        <v>#REF!</v>
      </c>
      <c r="AI240" s="846" t="e">
        <v>#REF!</v>
      </c>
      <c r="AJ240" s="848"/>
      <c r="AK240" s="465" t="s">
        <v>3041</v>
      </c>
      <c r="AL240" s="104">
        <v>3500</v>
      </c>
      <c r="AM240" s="105">
        <v>3900</v>
      </c>
      <c r="AN240" s="849"/>
      <c r="AO240" s="851"/>
      <c r="AP240" s="849"/>
      <c r="AQ240" s="854"/>
      <c r="AR240" s="848"/>
      <c r="AS240" s="887"/>
      <c r="AT240" s="841"/>
      <c r="AU240" s="455"/>
      <c r="AV240" s="841"/>
      <c r="AW240" s="851"/>
      <c r="AX240" s="849"/>
      <c r="AY240" s="854"/>
      <c r="AZ240" s="881"/>
      <c r="BA240" s="883"/>
      <c r="BB240" s="885"/>
      <c r="BC240" s="885"/>
      <c r="BD240" s="868"/>
      <c r="BE240" s="472"/>
      <c r="BF240" s="830"/>
      <c r="BG240" s="452"/>
      <c r="BH240" s="452"/>
      <c r="BI240" s="475"/>
      <c r="BJ240" s="459">
        <v>117</v>
      </c>
      <c r="BK240" s="459">
        <v>118</v>
      </c>
      <c r="BL240" s="866"/>
      <c r="BM240" s="13"/>
      <c r="BN240" s="13"/>
      <c r="BO240" s="13"/>
      <c r="BP240" s="13"/>
      <c r="BQ240" s="13"/>
      <c r="BR240" s="13"/>
      <c r="BS240" s="13"/>
      <c r="BT240" s="13"/>
      <c r="BU240" s="13"/>
      <c r="BV240" s="13"/>
      <c r="BW240" s="13"/>
      <c r="BX240" s="13"/>
      <c r="BY240" s="13"/>
    </row>
    <row r="241" spans="1:77" s="25" customFormat="1" ht="13.5" customHeight="1">
      <c r="A241" s="874"/>
      <c r="B241" s="836"/>
      <c r="C241" s="831" t="s">
        <v>3106</v>
      </c>
      <c r="D241" s="22" t="s">
        <v>13</v>
      </c>
      <c r="E241" s="20"/>
      <c r="F241" s="96">
        <v>109410</v>
      </c>
      <c r="G241" s="97">
        <v>182120</v>
      </c>
      <c r="H241" s="96">
        <v>103940</v>
      </c>
      <c r="I241" s="97">
        <v>176650</v>
      </c>
      <c r="J241" s="476" t="s">
        <v>3126</v>
      </c>
      <c r="K241" s="98">
        <v>980</v>
      </c>
      <c r="L241" s="99">
        <v>1700</v>
      </c>
      <c r="M241" s="100" t="s">
        <v>3025</v>
      </c>
      <c r="N241" s="98">
        <v>930</v>
      </c>
      <c r="O241" s="99">
        <v>1650</v>
      </c>
      <c r="P241" s="100" t="s">
        <v>3025</v>
      </c>
      <c r="Q241" s="23"/>
      <c r="R241" s="106"/>
      <c r="S241" s="107"/>
      <c r="T241" s="840"/>
      <c r="U241" s="475"/>
      <c r="V241" s="469" t="s">
        <v>3031</v>
      </c>
      <c r="W241" s="849"/>
      <c r="X241" s="472" t="s">
        <v>3031</v>
      </c>
      <c r="Y241" s="477"/>
      <c r="Z241" s="876"/>
      <c r="AA241" s="469"/>
      <c r="AB241" s="849" t="s">
        <v>3126</v>
      </c>
      <c r="AC241" s="863">
        <v>10440</v>
      </c>
      <c r="AD241" s="108"/>
      <c r="AE241" s="849"/>
      <c r="AF241" s="854">
        <v>0</v>
      </c>
      <c r="AG241" s="848"/>
      <c r="AH241" s="843" t="e">
        <v>#REF!</v>
      </c>
      <c r="AI241" s="846" t="e">
        <v>#REF!</v>
      </c>
      <c r="AJ241" s="848"/>
      <c r="AK241" s="465" t="s">
        <v>3042</v>
      </c>
      <c r="AL241" s="104">
        <v>3000</v>
      </c>
      <c r="AM241" s="105">
        <v>3400</v>
      </c>
      <c r="AN241" s="849"/>
      <c r="AO241" s="851"/>
      <c r="AP241" s="849"/>
      <c r="AQ241" s="854"/>
      <c r="AR241" s="21"/>
      <c r="AS241" s="12"/>
      <c r="AT241" s="841"/>
      <c r="AU241" s="456"/>
      <c r="AV241" s="841"/>
      <c r="AW241" s="851"/>
      <c r="AX241" s="849"/>
      <c r="AY241" s="854"/>
      <c r="AZ241" s="881"/>
      <c r="BA241" s="869">
        <v>0.02</v>
      </c>
      <c r="BB241" s="871">
        <v>0.03</v>
      </c>
      <c r="BC241" s="871">
        <v>0.05</v>
      </c>
      <c r="BD241" s="879">
        <v>0.06</v>
      </c>
      <c r="BE241" s="472"/>
      <c r="BF241" s="833">
        <v>0.9</v>
      </c>
      <c r="BG241" s="452"/>
      <c r="BH241" s="452"/>
      <c r="BI241" s="475"/>
      <c r="BJ241" s="459">
        <v>117</v>
      </c>
      <c r="BK241" s="459">
        <v>118</v>
      </c>
      <c r="BL241" s="866"/>
      <c r="BM241" s="13"/>
      <c r="BN241" s="13"/>
      <c r="BO241" s="13"/>
      <c r="BP241" s="13"/>
      <c r="BQ241" s="13"/>
      <c r="BR241" s="13"/>
      <c r="BS241" s="13"/>
      <c r="BT241" s="13"/>
      <c r="BU241" s="13"/>
      <c r="BV241" s="13"/>
      <c r="BW241" s="13"/>
      <c r="BX241" s="13"/>
      <c r="BY241" s="13"/>
    </row>
    <row r="242" spans="1:77" s="25" customFormat="1" ht="13.5" customHeight="1">
      <c r="A242" s="874"/>
      <c r="B242" s="836"/>
      <c r="C242" s="832"/>
      <c r="D242" s="24" t="s">
        <v>12</v>
      </c>
      <c r="E242" s="20"/>
      <c r="F242" s="109">
        <v>182120</v>
      </c>
      <c r="G242" s="110"/>
      <c r="H242" s="109">
        <v>176650</v>
      </c>
      <c r="I242" s="110"/>
      <c r="J242" s="476" t="s">
        <v>3126</v>
      </c>
      <c r="K242" s="101">
        <v>1700</v>
      </c>
      <c r="L242" s="111"/>
      <c r="M242" s="112" t="s">
        <v>3025</v>
      </c>
      <c r="N242" s="101">
        <v>1650</v>
      </c>
      <c r="O242" s="111"/>
      <c r="P242" s="112" t="s">
        <v>3025</v>
      </c>
      <c r="Q242" s="23"/>
      <c r="R242" s="106"/>
      <c r="S242" s="113"/>
      <c r="T242" s="840"/>
      <c r="U242" s="475"/>
      <c r="V242" s="469">
        <v>411900</v>
      </c>
      <c r="W242" s="849"/>
      <c r="X242" s="472">
        <v>4110</v>
      </c>
      <c r="Y242" s="21"/>
      <c r="Z242" s="876"/>
      <c r="AA242" s="472"/>
      <c r="AB242" s="849"/>
      <c r="AC242" s="864"/>
      <c r="AD242" s="114"/>
      <c r="AE242" s="849"/>
      <c r="AF242" s="855"/>
      <c r="AG242" s="848"/>
      <c r="AH242" s="844" t="e">
        <v>#REF!</v>
      </c>
      <c r="AI242" s="847" t="e">
        <v>#REF!</v>
      </c>
      <c r="AJ242" s="848"/>
      <c r="AK242" s="466" t="s">
        <v>3043</v>
      </c>
      <c r="AL242" s="115">
        <v>2700</v>
      </c>
      <c r="AM242" s="116">
        <v>3000</v>
      </c>
      <c r="AN242" s="849"/>
      <c r="AO242" s="852"/>
      <c r="AP242" s="849"/>
      <c r="AQ242" s="855"/>
      <c r="AR242" s="21"/>
      <c r="AS242" s="12"/>
      <c r="AT242" s="841"/>
      <c r="AU242" s="456"/>
      <c r="AV242" s="841"/>
      <c r="AW242" s="852"/>
      <c r="AX242" s="849"/>
      <c r="AY242" s="855"/>
      <c r="AZ242" s="881"/>
      <c r="BA242" s="870"/>
      <c r="BB242" s="872"/>
      <c r="BC242" s="872"/>
      <c r="BD242" s="880"/>
      <c r="BE242" s="472"/>
      <c r="BF242" s="833"/>
      <c r="BG242" s="452"/>
      <c r="BH242" s="452"/>
      <c r="BI242" s="475"/>
      <c r="BJ242" s="459">
        <v>117</v>
      </c>
      <c r="BK242" s="459">
        <v>118</v>
      </c>
      <c r="BL242" s="866"/>
      <c r="BM242" s="13"/>
      <c r="BN242" s="13"/>
      <c r="BO242" s="13"/>
      <c r="BP242" s="13"/>
      <c r="BQ242" s="13"/>
      <c r="BR242" s="13"/>
      <c r="BS242" s="13"/>
      <c r="BT242" s="13"/>
      <c r="BU242" s="13"/>
      <c r="BV242" s="13"/>
      <c r="BW242" s="13"/>
      <c r="BX242" s="13"/>
      <c r="BY242" s="13"/>
    </row>
    <row r="243" spans="1:77" s="25" customFormat="1" ht="13.5" customHeight="1">
      <c r="A243" s="874"/>
      <c r="B243" s="856" t="s">
        <v>22</v>
      </c>
      <c r="C243" s="837" t="s">
        <v>3105</v>
      </c>
      <c r="D243" s="19" t="s">
        <v>4</v>
      </c>
      <c r="E243" s="20"/>
      <c r="F243" s="86">
        <v>37380</v>
      </c>
      <c r="G243" s="87">
        <v>44650</v>
      </c>
      <c r="H243" s="86">
        <v>32470</v>
      </c>
      <c r="I243" s="87">
        <v>39740</v>
      </c>
      <c r="J243" s="476" t="s">
        <v>3126</v>
      </c>
      <c r="K243" s="88">
        <v>350</v>
      </c>
      <c r="L243" s="89">
        <v>420</v>
      </c>
      <c r="M243" s="90" t="s">
        <v>3025</v>
      </c>
      <c r="N243" s="88">
        <v>300</v>
      </c>
      <c r="O243" s="89">
        <v>370</v>
      </c>
      <c r="P243" s="90" t="s">
        <v>3025</v>
      </c>
      <c r="Q243" s="476" t="s">
        <v>3126</v>
      </c>
      <c r="R243" s="91">
        <v>7270</v>
      </c>
      <c r="S243" s="92">
        <v>70</v>
      </c>
      <c r="T243" s="839"/>
      <c r="U243" s="475"/>
      <c r="V243" s="27"/>
      <c r="W243" s="849"/>
      <c r="X243" s="118"/>
      <c r="Y243" s="119"/>
      <c r="Z243" s="876"/>
      <c r="AA243" s="27"/>
      <c r="AB243" s="839"/>
      <c r="AC243" s="106"/>
      <c r="AD243" s="106"/>
      <c r="AE243" s="840"/>
      <c r="AF243" s="120"/>
      <c r="AG243" s="841" t="s">
        <v>3126</v>
      </c>
      <c r="AH243" s="842">
        <v>2600</v>
      </c>
      <c r="AI243" s="845">
        <v>2900</v>
      </c>
      <c r="AJ243" s="848" t="s">
        <v>3126</v>
      </c>
      <c r="AK243" s="464" t="s">
        <v>3040</v>
      </c>
      <c r="AL243" s="94">
        <v>5500</v>
      </c>
      <c r="AM243" s="95">
        <v>6200</v>
      </c>
      <c r="AN243" s="849" t="s">
        <v>3126</v>
      </c>
      <c r="AO243" s="850">
        <v>4360</v>
      </c>
      <c r="AP243" s="849" t="s">
        <v>3126</v>
      </c>
      <c r="AQ243" s="853">
        <v>40</v>
      </c>
      <c r="AR243" s="848" t="s">
        <v>3126</v>
      </c>
      <c r="AS243" s="886">
        <v>4500</v>
      </c>
      <c r="AT243" s="841"/>
      <c r="AU243" s="860" t="s">
        <v>3237</v>
      </c>
      <c r="AV243" s="841" t="s">
        <v>237</v>
      </c>
      <c r="AW243" s="850">
        <v>5030</v>
      </c>
      <c r="AX243" s="849" t="s">
        <v>3126</v>
      </c>
      <c r="AY243" s="853">
        <v>50</v>
      </c>
      <c r="AZ243" s="881" t="s">
        <v>237</v>
      </c>
      <c r="BA243" s="882" t="s">
        <v>3177</v>
      </c>
      <c r="BB243" s="884" t="s">
        <v>3177</v>
      </c>
      <c r="BC243" s="884" t="s">
        <v>3177</v>
      </c>
      <c r="BD243" s="867" t="s">
        <v>3177</v>
      </c>
      <c r="BE243" s="472"/>
      <c r="BF243" s="829" t="s">
        <v>3164</v>
      </c>
      <c r="BG243" s="452"/>
      <c r="BH243" s="452"/>
      <c r="BI243" s="475"/>
      <c r="BJ243" s="459">
        <v>119</v>
      </c>
      <c r="BK243" s="459">
        <v>120</v>
      </c>
      <c r="BL243" s="866">
        <v>9</v>
      </c>
      <c r="BM243" s="13"/>
      <c r="BN243" s="13"/>
      <c r="BO243" s="13"/>
      <c r="BP243" s="13"/>
      <c r="BQ243" s="13"/>
      <c r="BR243" s="13"/>
      <c r="BS243" s="13"/>
      <c r="BT243" s="13"/>
      <c r="BU243" s="13"/>
      <c r="BV243" s="13"/>
      <c r="BW243" s="13"/>
      <c r="BX243" s="13"/>
      <c r="BY243" s="13"/>
    </row>
    <row r="244" spans="1:77" s="25" customFormat="1" ht="13.5" customHeight="1">
      <c r="A244" s="874"/>
      <c r="B244" s="836"/>
      <c r="C244" s="838"/>
      <c r="D244" s="22" t="s">
        <v>3</v>
      </c>
      <c r="E244" s="20"/>
      <c r="F244" s="96">
        <v>44650</v>
      </c>
      <c r="G244" s="97">
        <v>103610</v>
      </c>
      <c r="H244" s="96">
        <v>39740</v>
      </c>
      <c r="I244" s="97">
        <v>98700</v>
      </c>
      <c r="J244" s="476" t="s">
        <v>3126</v>
      </c>
      <c r="K244" s="98">
        <v>420</v>
      </c>
      <c r="L244" s="99">
        <v>920</v>
      </c>
      <c r="M244" s="100" t="s">
        <v>3025</v>
      </c>
      <c r="N244" s="98">
        <v>370</v>
      </c>
      <c r="O244" s="99">
        <v>870</v>
      </c>
      <c r="P244" s="100" t="s">
        <v>3025</v>
      </c>
      <c r="Q244" s="476" t="s">
        <v>3126</v>
      </c>
      <c r="R244" s="101">
        <v>7270</v>
      </c>
      <c r="S244" s="102">
        <v>70</v>
      </c>
      <c r="T244" s="839"/>
      <c r="U244" s="475"/>
      <c r="V244" s="469" t="s">
        <v>3032</v>
      </c>
      <c r="W244" s="849"/>
      <c r="X244" s="472" t="s">
        <v>3032</v>
      </c>
      <c r="Y244" s="477"/>
      <c r="Z244" s="876"/>
      <c r="AA244" s="469" t="s">
        <v>3108</v>
      </c>
      <c r="AB244" s="839"/>
      <c r="AC244" s="106"/>
      <c r="AD244" s="106"/>
      <c r="AE244" s="840"/>
      <c r="AF244" s="121"/>
      <c r="AG244" s="841"/>
      <c r="AH244" s="843" t="e">
        <v>#REF!</v>
      </c>
      <c r="AI244" s="846" t="e">
        <v>#REF!</v>
      </c>
      <c r="AJ244" s="848"/>
      <c r="AK244" s="465" t="s">
        <v>3041</v>
      </c>
      <c r="AL244" s="104">
        <v>3000</v>
      </c>
      <c r="AM244" s="105">
        <v>3400</v>
      </c>
      <c r="AN244" s="849"/>
      <c r="AO244" s="851"/>
      <c r="AP244" s="849"/>
      <c r="AQ244" s="854"/>
      <c r="AR244" s="848"/>
      <c r="AS244" s="887"/>
      <c r="AT244" s="841"/>
      <c r="AU244" s="860"/>
      <c r="AV244" s="841"/>
      <c r="AW244" s="851"/>
      <c r="AX244" s="849"/>
      <c r="AY244" s="854"/>
      <c r="AZ244" s="881"/>
      <c r="BA244" s="883"/>
      <c r="BB244" s="885"/>
      <c r="BC244" s="885"/>
      <c r="BD244" s="868"/>
      <c r="BE244" s="472"/>
      <c r="BF244" s="830"/>
      <c r="BG244" s="452"/>
      <c r="BH244" s="452"/>
      <c r="BI244" s="475"/>
      <c r="BJ244" s="459">
        <v>119</v>
      </c>
      <c r="BK244" s="459">
        <v>120</v>
      </c>
      <c r="BL244" s="866"/>
      <c r="BM244" s="13"/>
      <c r="BN244" s="13"/>
      <c r="BO244" s="13"/>
      <c r="BP244" s="13"/>
      <c r="BQ244" s="13"/>
      <c r="BR244" s="13"/>
      <c r="BS244" s="13"/>
      <c r="BT244" s="13"/>
      <c r="BU244" s="13"/>
      <c r="BV244" s="13"/>
      <c r="BW244" s="13"/>
      <c r="BX244" s="13"/>
      <c r="BY244" s="13"/>
    </row>
    <row r="245" spans="1:77" s="25" customFormat="1" ht="13.5" customHeight="1">
      <c r="A245" s="874"/>
      <c r="B245" s="836"/>
      <c r="C245" s="831" t="s">
        <v>3106</v>
      </c>
      <c r="D245" s="22" t="s">
        <v>13</v>
      </c>
      <c r="E245" s="20"/>
      <c r="F245" s="96">
        <v>103610</v>
      </c>
      <c r="G245" s="97">
        <v>176320</v>
      </c>
      <c r="H245" s="96">
        <v>98700</v>
      </c>
      <c r="I245" s="97">
        <v>171410</v>
      </c>
      <c r="J245" s="476" t="s">
        <v>3126</v>
      </c>
      <c r="K245" s="98">
        <v>920</v>
      </c>
      <c r="L245" s="99">
        <v>1640</v>
      </c>
      <c r="M245" s="100" t="s">
        <v>3025</v>
      </c>
      <c r="N245" s="98">
        <v>870</v>
      </c>
      <c r="O245" s="99">
        <v>1590</v>
      </c>
      <c r="P245" s="100" t="s">
        <v>3025</v>
      </c>
      <c r="Q245" s="23"/>
      <c r="R245" s="106"/>
      <c r="S245" s="107"/>
      <c r="T245" s="840"/>
      <c r="U245" s="475"/>
      <c r="V245" s="469">
        <v>447500</v>
      </c>
      <c r="W245" s="849"/>
      <c r="X245" s="472">
        <v>4470</v>
      </c>
      <c r="Y245" s="21"/>
      <c r="Z245" s="876"/>
      <c r="AA245" s="122" t="s">
        <v>3109</v>
      </c>
      <c r="AB245" s="839"/>
      <c r="AC245" s="106"/>
      <c r="AD245" s="106"/>
      <c r="AE245" s="840"/>
      <c r="AF245" s="121"/>
      <c r="AG245" s="841"/>
      <c r="AH245" s="843" t="e">
        <v>#REF!</v>
      </c>
      <c r="AI245" s="846" t="e">
        <v>#REF!</v>
      </c>
      <c r="AJ245" s="848"/>
      <c r="AK245" s="465" t="s">
        <v>3042</v>
      </c>
      <c r="AL245" s="104">
        <v>2600</v>
      </c>
      <c r="AM245" s="105">
        <v>2900</v>
      </c>
      <c r="AN245" s="849"/>
      <c r="AO245" s="851"/>
      <c r="AP245" s="849"/>
      <c r="AQ245" s="854"/>
      <c r="AR245" s="21"/>
      <c r="AS245" s="12"/>
      <c r="AT245" s="841"/>
      <c r="AU245" s="858">
        <v>0.1</v>
      </c>
      <c r="AV245" s="841"/>
      <c r="AW245" s="851"/>
      <c r="AX245" s="849"/>
      <c r="AY245" s="854"/>
      <c r="AZ245" s="881"/>
      <c r="BA245" s="869">
        <v>0.02</v>
      </c>
      <c r="BB245" s="871">
        <v>0.03</v>
      </c>
      <c r="BC245" s="871">
        <v>0.05</v>
      </c>
      <c r="BD245" s="879">
        <v>0.06</v>
      </c>
      <c r="BE245" s="472"/>
      <c r="BF245" s="833">
        <v>0.96</v>
      </c>
      <c r="BG245" s="452"/>
      <c r="BH245" s="452"/>
      <c r="BI245" s="475"/>
      <c r="BJ245" s="459">
        <v>119</v>
      </c>
      <c r="BK245" s="459">
        <v>120</v>
      </c>
      <c r="BL245" s="866"/>
      <c r="BM245" s="13"/>
      <c r="BN245" s="13"/>
      <c r="BO245" s="13"/>
      <c r="BP245" s="13"/>
      <c r="BQ245" s="13"/>
      <c r="BR245" s="13"/>
      <c r="BS245" s="13"/>
      <c r="BT245" s="13"/>
      <c r="BU245" s="13"/>
      <c r="BV245" s="13"/>
      <c r="BW245" s="13"/>
      <c r="BX245" s="13"/>
      <c r="BY245" s="13"/>
    </row>
    <row r="246" spans="1:77" s="25" customFormat="1" ht="13.5" customHeight="1">
      <c r="A246" s="874"/>
      <c r="B246" s="836"/>
      <c r="C246" s="832"/>
      <c r="D246" s="24" t="s">
        <v>12</v>
      </c>
      <c r="E246" s="20"/>
      <c r="F246" s="109">
        <v>176320</v>
      </c>
      <c r="G246" s="110"/>
      <c r="H246" s="109">
        <v>171410</v>
      </c>
      <c r="I246" s="110"/>
      <c r="J246" s="476" t="s">
        <v>3126</v>
      </c>
      <c r="K246" s="101">
        <v>1640</v>
      </c>
      <c r="L246" s="111"/>
      <c r="M246" s="112" t="s">
        <v>3025</v>
      </c>
      <c r="N246" s="101">
        <v>1590</v>
      </c>
      <c r="O246" s="111"/>
      <c r="P246" s="112" t="s">
        <v>3025</v>
      </c>
      <c r="Q246" s="23"/>
      <c r="R246" s="106"/>
      <c r="S246" s="113"/>
      <c r="T246" s="840"/>
      <c r="U246" s="475"/>
      <c r="V246" s="27"/>
      <c r="W246" s="849"/>
      <c r="X246" s="118"/>
      <c r="Y246" s="119"/>
      <c r="Z246" s="876"/>
      <c r="AA246" s="27"/>
      <c r="AB246" s="839"/>
      <c r="AC246" s="106"/>
      <c r="AD246" s="106"/>
      <c r="AE246" s="840"/>
      <c r="AF246" s="121"/>
      <c r="AG246" s="841"/>
      <c r="AH246" s="844" t="e">
        <v>#REF!</v>
      </c>
      <c r="AI246" s="847" t="e">
        <v>#REF!</v>
      </c>
      <c r="AJ246" s="848"/>
      <c r="AK246" s="466" t="s">
        <v>3043</v>
      </c>
      <c r="AL246" s="115">
        <v>2400</v>
      </c>
      <c r="AM246" s="116">
        <v>2600</v>
      </c>
      <c r="AN246" s="849"/>
      <c r="AO246" s="852"/>
      <c r="AP246" s="849"/>
      <c r="AQ246" s="855"/>
      <c r="AR246" s="21"/>
      <c r="AS246" s="12"/>
      <c r="AT246" s="841"/>
      <c r="AU246" s="858"/>
      <c r="AV246" s="841"/>
      <c r="AW246" s="852"/>
      <c r="AX246" s="849"/>
      <c r="AY246" s="855"/>
      <c r="AZ246" s="881"/>
      <c r="BA246" s="870"/>
      <c r="BB246" s="872"/>
      <c r="BC246" s="872"/>
      <c r="BD246" s="880"/>
      <c r="BE246" s="472"/>
      <c r="BF246" s="833"/>
      <c r="BG246" s="452"/>
      <c r="BH246" s="452"/>
      <c r="BI246" s="475"/>
      <c r="BJ246" s="459">
        <v>119</v>
      </c>
      <c r="BK246" s="459">
        <v>120</v>
      </c>
      <c r="BL246" s="866"/>
      <c r="BM246" s="13"/>
      <c r="BN246" s="13"/>
      <c r="BO246" s="13"/>
      <c r="BP246" s="13"/>
      <c r="BQ246" s="13"/>
      <c r="BR246" s="13"/>
      <c r="BS246" s="13"/>
      <c r="BT246" s="13"/>
      <c r="BU246" s="13"/>
      <c r="BV246" s="13"/>
      <c r="BW246" s="13"/>
      <c r="BX246" s="13"/>
      <c r="BY246" s="13"/>
    </row>
    <row r="247" spans="1:77" s="25" customFormat="1" ht="13.5" customHeight="1">
      <c r="A247" s="874"/>
      <c r="B247" s="856" t="s">
        <v>21</v>
      </c>
      <c r="C247" s="837" t="s">
        <v>3105</v>
      </c>
      <c r="D247" s="19" t="s">
        <v>4</v>
      </c>
      <c r="E247" s="20"/>
      <c r="F247" s="86">
        <v>35580</v>
      </c>
      <c r="G247" s="87">
        <v>42850</v>
      </c>
      <c r="H247" s="86">
        <v>31110</v>
      </c>
      <c r="I247" s="87">
        <v>38380</v>
      </c>
      <c r="J247" s="476" t="s">
        <v>3126</v>
      </c>
      <c r="K247" s="88">
        <v>330</v>
      </c>
      <c r="L247" s="89">
        <v>400</v>
      </c>
      <c r="M247" s="90" t="s">
        <v>3025</v>
      </c>
      <c r="N247" s="88">
        <v>290</v>
      </c>
      <c r="O247" s="89">
        <v>360</v>
      </c>
      <c r="P247" s="90" t="s">
        <v>3025</v>
      </c>
      <c r="Q247" s="476" t="s">
        <v>3126</v>
      </c>
      <c r="R247" s="91">
        <v>7270</v>
      </c>
      <c r="S247" s="92">
        <v>70</v>
      </c>
      <c r="T247" s="839"/>
      <c r="U247" s="475"/>
      <c r="V247" s="469" t="s">
        <v>3033</v>
      </c>
      <c r="W247" s="849"/>
      <c r="X247" s="472" t="s">
        <v>3033</v>
      </c>
      <c r="Y247" s="477"/>
      <c r="Z247" s="876"/>
      <c r="AA247" s="469"/>
      <c r="AB247" s="839"/>
      <c r="AC247" s="106"/>
      <c r="AD247" s="106"/>
      <c r="AE247" s="840"/>
      <c r="AF247" s="121"/>
      <c r="AG247" s="841" t="s">
        <v>3126</v>
      </c>
      <c r="AH247" s="842">
        <v>2900</v>
      </c>
      <c r="AI247" s="845">
        <v>3100</v>
      </c>
      <c r="AJ247" s="848" t="s">
        <v>3126</v>
      </c>
      <c r="AK247" s="464" t="s">
        <v>3040</v>
      </c>
      <c r="AL247" s="94">
        <v>6100</v>
      </c>
      <c r="AM247" s="95">
        <v>6800</v>
      </c>
      <c r="AN247" s="849" t="s">
        <v>3126</v>
      </c>
      <c r="AO247" s="850">
        <v>3960</v>
      </c>
      <c r="AP247" s="849" t="s">
        <v>3126</v>
      </c>
      <c r="AQ247" s="853">
        <v>30</v>
      </c>
      <c r="AR247" s="848" t="s">
        <v>3126</v>
      </c>
      <c r="AS247" s="886">
        <v>4500</v>
      </c>
      <c r="AT247" s="841"/>
      <c r="AU247" s="456"/>
      <c r="AV247" s="841" t="s">
        <v>237</v>
      </c>
      <c r="AW247" s="850">
        <v>4570</v>
      </c>
      <c r="AX247" s="849" t="s">
        <v>3126</v>
      </c>
      <c r="AY247" s="853">
        <v>40</v>
      </c>
      <c r="AZ247" s="881" t="s">
        <v>237</v>
      </c>
      <c r="BA247" s="882" t="s">
        <v>3177</v>
      </c>
      <c r="BB247" s="884" t="s">
        <v>3177</v>
      </c>
      <c r="BC247" s="884" t="s">
        <v>3177</v>
      </c>
      <c r="BD247" s="867" t="s">
        <v>3177</v>
      </c>
      <c r="BE247" s="472"/>
      <c r="BF247" s="829" t="s">
        <v>3164</v>
      </c>
      <c r="BG247" s="452"/>
      <c r="BH247" s="452"/>
      <c r="BI247" s="475"/>
      <c r="BJ247" s="459">
        <v>121</v>
      </c>
      <c r="BK247" s="459">
        <v>122</v>
      </c>
      <c r="BL247" s="866">
        <v>10</v>
      </c>
      <c r="BM247" s="13"/>
      <c r="BN247" s="13"/>
      <c r="BO247" s="13"/>
      <c r="BP247" s="13"/>
      <c r="BQ247" s="13"/>
      <c r="BR247" s="13"/>
      <c r="BS247" s="13"/>
      <c r="BT247" s="13"/>
      <c r="BU247" s="13"/>
      <c r="BV247" s="13"/>
      <c r="BW247" s="13"/>
      <c r="BX247" s="13"/>
      <c r="BY247" s="13"/>
    </row>
    <row r="248" spans="1:77" s="25" customFormat="1" ht="13.5" customHeight="1">
      <c r="A248" s="874"/>
      <c r="B248" s="836"/>
      <c r="C248" s="838"/>
      <c r="D248" s="22" t="s">
        <v>3</v>
      </c>
      <c r="E248" s="20"/>
      <c r="F248" s="96">
        <v>42850</v>
      </c>
      <c r="G248" s="97">
        <v>101810</v>
      </c>
      <c r="H248" s="96">
        <v>38380</v>
      </c>
      <c r="I248" s="97">
        <v>97340</v>
      </c>
      <c r="J248" s="476" t="s">
        <v>3126</v>
      </c>
      <c r="K248" s="98">
        <v>400</v>
      </c>
      <c r="L248" s="99">
        <v>910</v>
      </c>
      <c r="M248" s="100" t="s">
        <v>3025</v>
      </c>
      <c r="N248" s="98">
        <v>360</v>
      </c>
      <c r="O248" s="99">
        <v>860</v>
      </c>
      <c r="P248" s="100" t="s">
        <v>3025</v>
      </c>
      <c r="Q248" s="476" t="s">
        <v>3126</v>
      </c>
      <c r="R248" s="101">
        <v>7270</v>
      </c>
      <c r="S248" s="102">
        <v>70</v>
      </c>
      <c r="T248" s="839"/>
      <c r="U248" s="475"/>
      <c r="V248" s="469">
        <v>483000</v>
      </c>
      <c r="W248" s="849"/>
      <c r="X248" s="472">
        <v>4830</v>
      </c>
      <c r="Y248" s="21"/>
      <c r="Z248" s="876"/>
      <c r="AA248" s="472"/>
      <c r="AB248" s="839"/>
      <c r="AC248" s="106"/>
      <c r="AD248" s="106"/>
      <c r="AE248" s="840"/>
      <c r="AF248" s="121"/>
      <c r="AG248" s="841"/>
      <c r="AH248" s="843" t="e">
        <v>#REF!</v>
      </c>
      <c r="AI248" s="846" t="e">
        <v>#REF!</v>
      </c>
      <c r="AJ248" s="848"/>
      <c r="AK248" s="465" t="s">
        <v>3041</v>
      </c>
      <c r="AL248" s="104">
        <v>3300</v>
      </c>
      <c r="AM248" s="105">
        <v>3700</v>
      </c>
      <c r="AN248" s="849"/>
      <c r="AO248" s="851"/>
      <c r="AP248" s="849"/>
      <c r="AQ248" s="854"/>
      <c r="AR248" s="848"/>
      <c r="AS248" s="887"/>
      <c r="AT248" s="841"/>
      <c r="AU248" s="456"/>
      <c r="AV248" s="841"/>
      <c r="AW248" s="851"/>
      <c r="AX248" s="849"/>
      <c r="AY248" s="854"/>
      <c r="AZ248" s="881"/>
      <c r="BA248" s="883"/>
      <c r="BB248" s="885"/>
      <c r="BC248" s="885"/>
      <c r="BD248" s="868"/>
      <c r="BE248" s="472"/>
      <c r="BF248" s="830"/>
      <c r="BG248" s="452"/>
      <c r="BH248" s="452"/>
      <c r="BI248" s="475"/>
      <c r="BJ248" s="459">
        <v>121</v>
      </c>
      <c r="BK248" s="459">
        <v>122</v>
      </c>
      <c r="BL248" s="866"/>
      <c r="BM248" s="13"/>
      <c r="BN248" s="13"/>
      <c r="BO248" s="13"/>
      <c r="BP248" s="13"/>
      <c r="BQ248" s="13"/>
      <c r="BR248" s="13"/>
      <c r="BS248" s="13"/>
      <c r="BT248" s="13"/>
      <c r="BU248" s="13"/>
      <c r="BV248" s="13"/>
      <c r="BW248" s="13"/>
      <c r="BX248" s="13"/>
      <c r="BY248" s="13"/>
    </row>
    <row r="249" spans="1:77" s="25" customFormat="1" ht="13.5" customHeight="1">
      <c r="A249" s="874"/>
      <c r="B249" s="836"/>
      <c r="C249" s="831" t="s">
        <v>3106</v>
      </c>
      <c r="D249" s="22" t="s">
        <v>13</v>
      </c>
      <c r="E249" s="20"/>
      <c r="F249" s="96">
        <v>101810</v>
      </c>
      <c r="G249" s="97">
        <v>174520</v>
      </c>
      <c r="H249" s="96">
        <v>97340</v>
      </c>
      <c r="I249" s="97">
        <v>170050</v>
      </c>
      <c r="J249" s="476" t="s">
        <v>3126</v>
      </c>
      <c r="K249" s="98">
        <v>910</v>
      </c>
      <c r="L249" s="99">
        <v>1630</v>
      </c>
      <c r="M249" s="100" t="s">
        <v>3025</v>
      </c>
      <c r="N249" s="98">
        <v>860</v>
      </c>
      <c r="O249" s="99">
        <v>1580</v>
      </c>
      <c r="P249" s="100" t="s">
        <v>3025</v>
      </c>
      <c r="Q249" s="23"/>
      <c r="R249" s="106"/>
      <c r="S249" s="107"/>
      <c r="T249" s="840"/>
      <c r="U249" s="475"/>
      <c r="V249" s="27"/>
      <c r="W249" s="849"/>
      <c r="X249" s="118"/>
      <c r="Y249" s="119"/>
      <c r="Z249" s="876"/>
      <c r="AA249" s="27"/>
      <c r="AB249" s="839"/>
      <c r="AC249" s="106"/>
      <c r="AD249" s="106"/>
      <c r="AE249" s="840"/>
      <c r="AF249" s="121"/>
      <c r="AG249" s="841"/>
      <c r="AH249" s="843" t="e">
        <v>#REF!</v>
      </c>
      <c r="AI249" s="846" t="e">
        <v>#REF!</v>
      </c>
      <c r="AJ249" s="848"/>
      <c r="AK249" s="465" t="s">
        <v>3042</v>
      </c>
      <c r="AL249" s="104">
        <v>2900</v>
      </c>
      <c r="AM249" s="105">
        <v>3200</v>
      </c>
      <c r="AN249" s="849"/>
      <c r="AO249" s="851"/>
      <c r="AP249" s="849"/>
      <c r="AQ249" s="854"/>
      <c r="AR249" s="21"/>
      <c r="AS249" s="12"/>
      <c r="AT249" s="841"/>
      <c r="AU249" s="456"/>
      <c r="AV249" s="841"/>
      <c r="AW249" s="851"/>
      <c r="AX249" s="849"/>
      <c r="AY249" s="854"/>
      <c r="AZ249" s="881"/>
      <c r="BA249" s="869">
        <v>0.02</v>
      </c>
      <c r="BB249" s="871">
        <v>0.03</v>
      </c>
      <c r="BC249" s="871">
        <v>0.05</v>
      </c>
      <c r="BD249" s="879">
        <v>0.06</v>
      </c>
      <c r="BE249" s="472"/>
      <c r="BF249" s="833">
        <v>0.95</v>
      </c>
      <c r="BG249" s="452"/>
      <c r="BH249" s="452"/>
      <c r="BI249" s="475"/>
      <c r="BJ249" s="459">
        <v>121</v>
      </c>
      <c r="BK249" s="459">
        <v>122</v>
      </c>
      <c r="BL249" s="866"/>
      <c r="BM249" s="13"/>
      <c r="BN249" s="13"/>
      <c r="BO249" s="13"/>
      <c r="BP249" s="13"/>
      <c r="BQ249" s="13"/>
      <c r="BR249" s="13"/>
      <c r="BS249" s="13"/>
      <c r="BT249" s="13"/>
      <c r="BU249" s="13"/>
      <c r="BV249" s="13"/>
      <c r="BW249" s="13"/>
      <c r="BX249" s="13"/>
      <c r="BY249" s="13"/>
    </row>
    <row r="250" spans="1:77" s="25" customFormat="1" ht="13.5" customHeight="1">
      <c r="A250" s="874"/>
      <c r="B250" s="836"/>
      <c r="C250" s="832"/>
      <c r="D250" s="24" t="s">
        <v>12</v>
      </c>
      <c r="E250" s="20"/>
      <c r="F250" s="109">
        <v>174520</v>
      </c>
      <c r="G250" s="110"/>
      <c r="H250" s="109">
        <v>170050</v>
      </c>
      <c r="I250" s="110"/>
      <c r="J250" s="476" t="s">
        <v>3126</v>
      </c>
      <c r="K250" s="101">
        <v>1630</v>
      </c>
      <c r="L250" s="111"/>
      <c r="M250" s="112" t="s">
        <v>3025</v>
      </c>
      <c r="N250" s="101">
        <v>1580</v>
      </c>
      <c r="O250" s="111"/>
      <c r="P250" s="112" t="s">
        <v>3025</v>
      </c>
      <c r="Q250" s="23"/>
      <c r="R250" s="106"/>
      <c r="S250" s="113"/>
      <c r="T250" s="840"/>
      <c r="U250" s="475"/>
      <c r="V250" s="469" t="s">
        <v>3034</v>
      </c>
      <c r="W250" s="849"/>
      <c r="X250" s="472" t="s">
        <v>3034</v>
      </c>
      <c r="Y250" s="477"/>
      <c r="Z250" s="876"/>
      <c r="AA250" s="469"/>
      <c r="AB250" s="839"/>
      <c r="AC250" s="106"/>
      <c r="AD250" s="106"/>
      <c r="AE250" s="840"/>
      <c r="AF250" s="121"/>
      <c r="AG250" s="841"/>
      <c r="AH250" s="844" t="e">
        <v>#REF!</v>
      </c>
      <c r="AI250" s="847" t="e">
        <v>#REF!</v>
      </c>
      <c r="AJ250" s="848"/>
      <c r="AK250" s="466" t="s">
        <v>3043</v>
      </c>
      <c r="AL250" s="115">
        <v>2600</v>
      </c>
      <c r="AM250" s="116">
        <v>2900</v>
      </c>
      <c r="AN250" s="849"/>
      <c r="AO250" s="852"/>
      <c r="AP250" s="849"/>
      <c r="AQ250" s="855"/>
      <c r="AR250" s="21"/>
      <c r="AS250" s="12"/>
      <c r="AT250" s="841"/>
      <c r="AU250" s="456"/>
      <c r="AV250" s="841"/>
      <c r="AW250" s="852"/>
      <c r="AX250" s="849"/>
      <c r="AY250" s="855"/>
      <c r="AZ250" s="881"/>
      <c r="BA250" s="870"/>
      <c r="BB250" s="872"/>
      <c r="BC250" s="872"/>
      <c r="BD250" s="880"/>
      <c r="BE250" s="472"/>
      <c r="BF250" s="833"/>
      <c r="BG250" s="452"/>
      <c r="BH250" s="452"/>
      <c r="BI250" s="475"/>
      <c r="BJ250" s="459">
        <v>121</v>
      </c>
      <c r="BK250" s="459">
        <v>122</v>
      </c>
      <c r="BL250" s="866"/>
      <c r="BM250" s="13"/>
      <c r="BN250" s="13"/>
      <c r="BO250" s="13"/>
      <c r="BP250" s="13"/>
      <c r="BQ250" s="13"/>
      <c r="BR250" s="13"/>
      <c r="BS250" s="13"/>
      <c r="BT250" s="13"/>
      <c r="BU250" s="13"/>
      <c r="BV250" s="13"/>
      <c r="BW250" s="13"/>
      <c r="BX250" s="13"/>
      <c r="BY250" s="13"/>
    </row>
    <row r="251" spans="1:77" s="25" customFormat="1" ht="13.5" customHeight="1">
      <c r="A251" s="874"/>
      <c r="B251" s="856" t="s">
        <v>20</v>
      </c>
      <c r="C251" s="837" t="s">
        <v>3105</v>
      </c>
      <c r="D251" s="19" t="s">
        <v>4</v>
      </c>
      <c r="E251" s="20"/>
      <c r="F251" s="86">
        <v>34030</v>
      </c>
      <c r="G251" s="87">
        <v>41300</v>
      </c>
      <c r="H251" s="86">
        <v>29940</v>
      </c>
      <c r="I251" s="87">
        <v>37210</v>
      </c>
      <c r="J251" s="476" t="s">
        <v>3126</v>
      </c>
      <c r="K251" s="88">
        <v>320</v>
      </c>
      <c r="L251" s="89">
        <v>390</v>
      </c>
      <c r="M251" s="90" t="s">
        <v>3025</v>
      </c>
      <c r="N251" s="88">
        <v>280</v>
      </c>
      <c r="O251" s="89">
        <v>350</v>
      </c>
      <c r="P251" s="90" t="s">
        <v>3025</v>
      </c>
      <c r="Q251" s="476" t="s">
        <v>3126</v>
      </c>
      <c r="R251" s="91">
        <v>7270</v>
      </c>
      <c r="S251" s="92">
        <v>70</v>
      </c>
      <c r="T251" s="839"/>
      <c r="U251" s="475"/>
      <c r="V251" s="469">
        <v>518600</v>
      </c>
      <c r="W251" s="849"/>
      <c r="X251" s="472">
        <v>5180</v>
      </c>
      <c r="Y251" s="21"/>
      <c r="Z251" s="876"/>
      <c r="AA251" s="472"/>
      <c r="AB251" s="839"/>
      <c r="AC251" s="106"/>
      <c r="AD251" s="106"/>
      <c r="AE251" s="840"/>
      <c r="AF251" s="121"/>
      <c r="AG251" s="841" t="s">
        <v>3126</v>
      </c>
      <c r="AH251" s="842">
        <v>2600</v>
      </c>
      <c r="AI251" s="845">
        <v>2900</v>
      </c>
      <c r="AJ251" s="848" t="s">
        <v>3126</v>
      </c>
      <c r="AK251" s="464" t="s">
        <v>3040</v>
      </c>
      <c r="AL251" s="94">
        <v>5500</v>
      </c>
      <c r="AM251" s="95">
        <v>6200</v>
      </c>
      <c r="AN251" s="849" t="s">
        <v>3126</v>
      </c>
      <c r="AO251" s="850">
        <v>3630</v>
      </c>
      <c r="AP251" s="849" t="s">
        <v>3126</v>
      </c>
      <c r="AQ251" s="853">
        <v>30</v>
      </c>
      <c r="AR251" s="848" t="s">
        <v>3126</v>
      </c>
      <c r="AS251" s="886">
        <v>4500</v>
      </c>
      <c r="AT251" s="841"/>
      <c r="AU251" s="456"/>
      <c r="AV251" s="841" t="s">
        <v>237</v>
      </c>
      <c r="AW251" s="850">
        <v>4190</v>
      </c>
      <c r="AX251" s="849" t="s">
        <v>3126</v>
      </c>
      <c r="AY251" s="853">
        <v>40</v>
      </c>
      <c r="AZ251" s="881" t="s">
        <v>237</v>
      </c>
      <c r="BA251" s="882" t="s">
        <v>3177</v>
      </c>
      <c r="BB251" s="884" t="s">
        <v>3177</v>
      </c>
      <c r="BC251" s="884" t="s">
        <v>3177</v>
      </c>
      <c r="BD251" s="867" t="s">
        <v>3177</v>
      </c>
      <c r="BE251" s="472"/>
      <c r="BF251" s="829" t="s">
        <v>3164</v>
      </c>
      <c r="BG251" s="452"/>
      <c r="BH251" s="452"/>
      <c r="BI251" s="475"/>
      <c r="BJ251" s="459">
        <v>123</v>
      </c>
      <c r="BK251" s="459">
        <v>124</v>
      </c>
      <c r="BL251" s="866">
        <v>11</v>
      </c>
      <c r="BM251" s="13"/>
      <c r="BN251" s="13"/>
      <c r="BO251" s="13"/>
      <c r="BP251" s="13"/>
      <c r="BQ251" s="13"/>
      <c r="BR251" s="13"/>
      <c r="BS251" s="13"/>
      <c r="BT251" s="13"/>
      <c r="BU251" s="13"/>
      <c r="BV251" s="13"/>
      <c r="BW251" s="13"/>
      <c r="BX251" s="13"/>
      <c r="BY251" s="13"/>
    </row>
    <row r="252" spans="1:77" s="25" customFormat="1" ht="13.5" customHeight="1">
      <c r="A252" s="874"/>
      <c r="B252" s="836"/>
      <c r="C252" s="838"/>
      <c r="D252" s="22" t="s">
        <v>3</v>
      </c>
      <c r="E252" s="20"/>
      <c r="F252" s="96">
        <v>41300</v>
      </c>
      <c r="G252" s="97">
        <v>100260</v>
      </c>
      <c r="H252" s="96">
        <v>37210</v>
      </c>
      <c r="I252" s="97">
        <v>96170</v>
      </c>
      <c r="J252" s="476" t="s">
        <v>3126</v>
      </c>
      <c r="K252" s="98">
        <v>390</v>
      </c>
      <c r="L252" s="99">
        <v>890</v>
      </c>
      <c r="M252" s="100" t="s">
        <v>3025</v>
      </c>
      <c r="N252" s="98">
        <v>350</v>
      </c>
      <c r="O252" s="99">
        <v>850</v>
      </c>
      <c r="P252" s="100" t="s">
        <v>3025</v>
      </c>
      <c r="Q252" s="476" t="s">
        <v>3126</v>
      </c>
      <c r="R252" s="101">
        <v>7270</v>
      </c>
      <c r="S252" s="102">
        <v>70</v>
      </c>
      <c r="T252" s="839"/>
      <c r="U252" s="475"/>
      <c r="V252" s="27"/>
      <c r="W252" s="849"/>
      <c r="X252" s="118"/>
      <c r="Y252" s="119"/>
      <c r="Z252" s="876"/>
      <c r="AA252" s="27"/>
      <c r="AB252" s="839"/>
      <c r="AC252" s="106"/>
      <c r="AD252" s="106"/>
      <c r="AE252" s="840"/>
      <c r="AF252" s="121"/>
      <c r="AG252" s="841"/>
      <c r="AH252" s="843" t="e">
        <v>#REF!</v>
      </c>
      <c r="AI252" s="846" t="e">
        <v>#REF!</v>
      </c>
      <c r="AJ252" s="848"/>
      <c r="AK252" s="465" t="s">
        <v>3041</v>
      </c>
      <c r="AL252" s="104">
        <v>3000</v>
      </c>
      <c r="AM252" s="105">
        <v>3400</v>
      </c>
      <c r="AN252" s="849"/>
      <c r="AO252" s="851"/>
      <c r="AP252" s="849"/>
      <c r="AQ252" s="854"/>
      <c r="AR252" s="848"/>
      <c r="AS252" s="887"/>
      <c r="AT252" s="841"/>
      <c r="AU252" s="456"/>
      <c r="AV252" s="841"/>
      <c r="AW252" s="851"/>
      <c r="AX252" s="849"/>
      <c r="AY252" s="854"/>
      <c r="AZ252" s="881"/>
      <c r="BA252" s="883"/>
      <c r="BB252" s="885"/>
      <c r="BC252" s="885"/>
      <c r="BD252" s="868"/>
      <c r="BE252" s="472"/>
      <c r="BF252" s="830"/>
      <c r="BG252" s="452"/>
      <c r="BH252" s="452"/>
      <c r="BI252" s="475"/>
      <c r="BJ252" s="459">
        <v>123</v>
      </c>
      <c r="BK252" s="459">
        <v>124</v>
      </c>
      <c r="BL252" s="866"/>
      <c r="BM252" s="13"/>
      <c r="BN252" s="13"/>
      <c r="BO252" s="13"/>
      <c r="BP252" s="13"/>
      <c r="BQ252" s="13"/>
      <c r="BR252" s="13"/>
      <c r="BS252" s="13"/>
      <c r="BT252" s="13"/>
      <c r="BU252" s="13"/>
      <c r="BV252" s="13"/>
      <c r="BW252" s="13"/>
      <c r="BX252" s="13"/>
      <c r="BY252" s="13"/>
    </row>
    <row r="253" spans="1:77" s="25" customFormat="1" ht="13.5" customHeight="1">
      <c r="A253" s="874"/>
      <c r="B253" s="836"/>
      <c r="C253" s="831" t="s">
        <v>3106</v>
      </c>
      <c r="D253" s="22" t="s">
        <v>13</v>
      </c>
      <c r="E253" s="20"/>
      <c r="F253" s="96">
        <v>100260</v>
      </c>
      <c r="G253" s="97">
        <v>172970</v>
      </c>
      <c r="H253" s="96">
        <v>96170</v>
      </c>
      <c r="I253" s="97">
        <v>168880</v>
      </c>
      <c r="J253" s="476" t="s">
        <v>3126</v>
      </c>
      <c r="K253" s="98">
        <v>890</v>
      </c>
      <c r="L253" s="99">
        <v>1610</v>
      </c>
      <c r="M253" s="100" t="s">
        <v>3025</v>
      </c>
      <c r="N253" s="98">
        <v>850</v>
      </c>
      <c r="O253" s="99">
        <v>1570</v>
      </c>
      <c r="P253" s="100" t="s">
        <v>3025</v>
      </c>
      <c r="Q253" s="23"/>
      <c r="R253" s="106"/>
      <c r="S253" s="107"/>
      <c r="T253" s="840"/>
      <c r="U253" s="475"/>
      <c r="V253" s="469" t="s">
        <v>3035</v>
      </c>
      <c r="W253" s="849"/>
      <c r="X253" s="472" t="s">
        <v>3035</v>
      </c>
      <c r="Y253" s="477"/>
      <c r="Z253" s="876"/>
      <c r="AA253" s="469"/>
      <c r="AB253" s="839"/>
      <c r="AC253" s="106"/>
      <c r="AD253" s="106"/>
      <c r="AE253" s="840"/>
      <c r="AF253" s="121"/>
      <c r="AG253" s="841"/>
      <c r="AH253" s="843" t="e">
        <v>#REF!</v>
      </c>
      <c r="AI253" s="846" t="e">
        <v>#REF!</v>
      </c>
      <c r="AJ253" s="848"/>
      <c r="AK253" s="465" t="s">
        <v>3042</v>
      </c>
      <c r="AL253" s="104">
        <v>2600</v>
      </c>
      <c r="AM253" s="105">
        <v>2900</v>
      </c>
      <c r="AN253" s="849"/>
      <c r="AO253" s="851"/>
      <c r="AP253" s="849"/>
      <c r="AQ253" s="854"/>
      <c r="AR253" s="21"/>
      <c r="AS253" s="12"/>
      <c r="AT253" s="841"/>
      <c r="AU253" s="456"/>
      <c r="AV253" s="841"/>
      <c r="AW253" s="851"/>
      <c r="AX253" s="849"/>
      <c r="AY253" s="854"/>
      <c r="AZ253" s="881"/>
      <c r="BA253" s="869">
        <v>0.02</v>
      </c>
      <c r="BB253" s="871">
        <v>0.03</v>
      </c>
      <c r="BC253" s="871">
        <v>0.05</v>
      </c>
      <c r="BD253" s="879">
        <v>0.06</v>
      </c>
      <c r="BE253" s="472"/>
      <c r="BF253" s="833">
        <v>0.95</v>
      </c>
      <c r="BG253" s="452"/>
      <c r="BH253" s="452"/>
      <c r="BI253" s="475"/>
      <c r="BJ253" s="459">
        <v>123</v>
      </c>
      <c r="BK253" s="459">
        <v>124</v>
      </c>
      <c r="BL253" s="866"/>
      <c r="BM253" s="13"/>
      <c r="BN253" s="13"/>
      <c r="BO253" s="13"/>
      <c r="BP253" s="13"/>
      <c r="BQ253" s="13"/>
      <c r="BR253" s="13"/>
      <c r="BS253" s="13"/>
      <c r="BT253" s="13"/>
      <c r="BU253" s="13"/>
      <c r="BV253" s="13"/>
      <c r="BW253" s="13"/>
      <c r="BX253" s="13"/>
      <c r="BY253" s="13"/>
    </row>
    <row r="254" spans="1:77" s="25" customFormat="1" ht="13.5" customHeight="1">
      <c r="A254" s="874"/>
      <c r="B254" s="836"/>
      <c r="C254" s="832"/>
      <c r="D254" s="24" t="s">
        <v>12</v>
      </c>
      <c r="E254" s="20"/>
      <c r="F254" s="109">
        <v>172970</v>
      </c>
      <c r="G254" s="110"/>
      <c r="H254" s="109">
        <v>168880</v>
      </c>
      <c r="I254" s="110"/>
      <c r="J254" s="476" t="s">
        <v>3126</v>
      </c>
      <c r="K254" s="101">
        <v>1610</v>
      </c>
      <c r="L254" s="111"/>
      <c r="M254" s="112" t="s">
        <v>3025</v>
      </c>
      <c r="N254" s="101">
        <v>1570</v>
      </c>
      <c r="O254" s="111"/>
      <c r="P254" s="112" t="s">
        <v>3025</v>
      </c>
      <c r="Q254" s="23"/>
      <c r="R254" s="106"/>
      <c r="S254" s="113"/>
      <c r="T254" s="840"/>
      <c r="U254" s="475"/>
      <c r="V254" s="469">
        <v>554200</v>
      </c>
      <c r="W254" s="849"/>
      <c r="X254" s="472">
        <v>5540</v>
      </c>
      <c r="Y254" s="21"/>
      <c r="Z254" s="876"/>
      <c r="AA254" s="472"/>
      <c r="AB254" s="839"/>
      <c r="AC254" s="106"/>
      <c r="AD254" s="106"/>
      <c r="AE254" s="840"/>
      <c r="AF254" s="121"/>
      <c r="AG254" s="841"/>
      <c r="AH254" s="844" t="e">
        <v>#REF!</v>
      </c>
      <c r="AI254" s="847" t="e">
        <v>#REF!</v>
      </c>
      <c r="AJ254" s="848"/>
      <c r="AK254" s="466" t="s">
        <v>3043</v>
      </c>
      <c r="AL254" s="115">
        <v>2400</v>
      </c>
      <c r="AM254" s="116">
        <v>2600</v>
      </c>
      <c r="AN254" s="849"/>
      <c r="AO254" s="852"/>
      <c r="AP254" s="849"/>
      <c r="AQ254" s="855"/>
      <c r="AR254" s="21"/>
      <c r="AS254" s="12"/>
      <c r="AT254" s="841"/>
      <c r="AU254" s="456"/>
      <c r="AV254" s="841"/>
      <c r="AW254" s="852"/>
      <c r="AX254" s="849"/>
      <c r="AY254" s="855"/>
      <c r="AZ254" s="881"/>
      <c r="BA254" s="870"/>
      <c r="BB254" s="872"/>
      <c r="BC254" s="872"/>
      <c r="BD254" s="880"/>
      <c r="BE254" s="472"/>
      <c r="BF254" s="833"/>
      <c r="BG254" s="452"/>
      <c r="BH254" s="452"/>
      <c r="BI254" s="475"/>
      <c r="BJ254" s="459">
        <v>123</v>
      </c>
      <c r="BK254" s="459">
        <v>124</v>
      </c>
      <c r="BL254" s="866"/>
      <c r="BM254" s="13"/>
      <c r="BN254" s="13"/>
      <c r="BO254" s="13"/>
      <c r="BP254" s="13"/>
      <c r="BQ254" s="13"/>
      <c r="BR254" s="13"/>
      <c r="BS254" s="13"/>
      <c r="BT254" s="13"/>
      <c r="BU254" s="13"/>
      <c r="BV254" s="13"/>
      <c r="BW254" s="13"/>
      <c r="BX254" s="13"/>
      <c r="BY254" s="13"/>
    </row>
    <row r="255" spans="1:77" s="25" customFormat="1" ht="13.5" customHeight="1">
      <c r="A255" s="874"/>
      <c r="B255" s="856" t="s">
        <v>19</v>
      </c>
      <c r="C255" s="837" t="s">
        <v>3105</v>
      </c>
      <c r="D255" s="19" t="s">
        <v>4</v>
      </c>
      <c r="E255" s="20"/>
      <c r="F255" s="86">
        <v>32730</v>
      </c>
      <c r="G255" s="87">
        <v>40000</v>
      </c>
      <c r="H255" s="86">
        <v>28950</v>
      </c>
      <c r="I255" s="87">
        <v>36220</v>
      </c>
      <c r="J255" s="476" t="s">
        <v>3126</v>
      </c>
      <c r="K255" s="88">
        <v>300</v>
      </c>
      <c r="L255" s="89">
        <v>370</v>
      </c>
      <c r="M255" s="90" t="s">
        <v>3025</v>
      </c>
      <c r="N255" s="88">
        <v>270</v>
      </c>
      <c r="O255" s="89">
        <v>340</v>
      </c>
      <c r="P255" s="90" t="s">
        <v>3025</v>
      </c>
      <c r="Q255" s="476" t="s">
        <v>3126</v>
      </c>
      <c r="R255" s="91">
        <v>7270</v>
      </c>
      <c r="S255" s="92">
        <v>70</v>
      </c>
      <c r="T255" s="839"/>
      <c r="U255" s="475"/>
      <c r="V255" s="27"/>
      <c r="W255" s="849"/>
      <c r="X255" s="118"/>
      <c r="Y255" s="119"/>
      <c r="Z255" s="876"/>
      <c r="AA255" s="27"/>
      <c r="AB255" s="839"/>
      <c r="AC255" s="106"/>
      <c r="AD255" s="106"/>
      <c r="AE255" s="840"/>
      <c r="AF255" s="121"/>
      <c r="AG255" s="841" t="s">
        <v>3126</v>
      </c>
      <c r="AH255" s="842">
        <v>2400</v>
      </c>
      <c r="AI255" s="845">
        <v>2700</v>
      </c>
      <c r="AJ255" s="848" t="s">
        <v>3126</v>
      </c>
      <c r="AK255" s="464" t="s">
        <v>3040</v>
      </c>
      <c r="AL255" s="94">
        <v>5100</v>
      </c>
      <c r="AM255" s="95">
        <v>5700</v>
      </c>
      <c r="AN255" s="849" t="s">
        <v>3126</v>
      </c>
      <c r="AO255" s="850">
        <v>3350</v>
      </c>
      <c r="AP255" s="849" t="s">
        <v>3126</v>
      </c>
      <c r="AQ255" s="853">
        <v>30</v>
      </c>
      <c r="AR255" s="848" t="s">
        <v>3126</v>
      </c>
      <c r="AS255" s="886">
        <v>4500</v>
      </c>
      <c r="AT255" s="841"/>
      <c r="AU255" s="456"/>
      <c r="AV255" s="841" t="s">
        <v>237</v>
      </c>
      <c r="AW255" s="850">
        <v>3870</v>
      </c>
      <c r="AX255" s="849" t="s">
        <v>3126</v>
      </c>
      <c r="AY255" s="853">
        <v>30</v>
      </c>
      <c r="AZ255" s="881" t="s">
        <v>237</v>
      </c>
      <c r="BA255" s="882" t="s">
        <v>3177</v>
      </c>
      <c r="BB255" s="884" t="s">
        <v>3177</v>
      </c>
      <c r="BC255" s="884" t="s">
        <v>3177</v>
      </c>
      <c r="BD255" s="867" t="s">
        <v>3177</v>
      </c>
      <c r="BE255" s="472"/>
      <c r="BF255" s="829" t="s">
        <v>3164</v>
      </c>
      <c r="BG255" s="452"/>
      <c r="BH255" s="452"/>
      <c r="BI255" s="475"/>
      <c r="BJ255" s="459">
        <v>125</v>
      </c>
      <c r="BK255" s="459">
        <v>126</v>
      </c>
      <c r="BL255" s="866">
        <v>12</v>
      </c>
      <c r="BM255" s="13"/>
      <c r="BN255" s="13"/>
      <c r="BO255" s="13"/>
      <c r="BP255" s="13"/>
      <c r="BQ255" s="13"/>
      <c r="BR255" s="13"/>
      <c r="BS255" s="13"/>
      <c r="BT255" s="13"/>
      <c r="BU255" s="13"/>
      <c r="BV255" s="13"/>
      <c r="BW255" s="13"/>
      <c r="BX255" s="13"/>
      <c r="BY255" s="13"/>
    </row>
    <row r="256" spans="1:77" s="25" customFormat="1" ht="13.5" customHeight="1">
      <c r="A256" s="874"/>
      <c r="B256" s="836"/>
      <c r="C256" s="838"/>
      <c r="D256" s="22" t="s">
        <v>3</v>
      </c>
      <c r="E256" s="20"/>
      <c r="F256" s="96">
        <v>40000</v>
      </c>
      <c r="G256" s="97">
        <v>98960</v>
      </c>
      <c r="H256" s="96">
        <v>36220</v>
      </c>
      <c r="I256" s="97">
        <v>95180</v>
      </c>
      <c r="J256" s="476" t="s">
        <v>3126</v>
      </c>
      <c r="K256" s="98">
        <v>370</v>
      </c>
      <c r="L256" s="99">
        <v>880</v>
      </c>
      <c r="M256" s="100" t="s">
        <v>3025</v>
      </c>
      <c r="N256" s="98">
        <v>340</v>
      </c>
      <c r="O256" s="99">
        <v>840</v>
      </c>
      <c r="P256" s="100" t="s">
        <v>3025</v>
      </c>
      <c r="Q256" s="476" t="s">
        <v>3126</v>
      </c>
      <c r="R256" s="101">
        <v>7270</v>
      </c>
      <c r="S256" s="102">
        <v>70</v>
      </c>
      <c r="T256" s="839"/>
      <c r="U256" s="475"/>
      <c r="V256" s="469" t="s">
        <v>3036</v>
      </c>
      <c r="W256" s="849"/>
      <c r="X256" s="472" t="s">
        <v>3036</v>
      </c>
      <c r="Y256" s="477"/>
      <c r="Z256" s="876"/>
      <c r="AA256" s="469"/>
      <c r="AB256" s="839"/>
      <c r="AC256" s="106"/>
      <c r="AD256" s="106"/>
      <c r="AE256" s="840"/>
      <c r="AF256" s="121"/>
      <c r="AG256" s="841"/>
      <c r="AH256" s="843" t="e">
        <v>#REF!</v>
      </c>
      <c r="AI256" s="846" t="e">
        <v>#REF!</v>
      </c>
      <c r="AJ256" s="848"/>
      <c r="AK256" s="465" t="s">
        <v>3041</v>
      </c>
      <c r="AL256" s="104">
        <v>2800</v>
      </c>
      <c r="AM256" s="105">
        <v>3100</v>
      </c>
      <c r="AN256" s="849"/>
      <c r="AO256" s="851"/>
      <c r="AP256" s="849"/>
      <c r="AQ256" s="854"/>
      <c r="AR256" s="848"/>
      <c r="AS256" s="887"/>
      <c r="AT256" s="841"/>
      <c r="AU256" s="456"/>
      <c r="AV256" s="841"/>
      <c r="AW256" s="851"/>
      <c r="AX256" s="849"/>
      <c r="AY256" s="854"/>
      <c r="AZ256" s="881"/>
      <c r="BA256" s="883"/>
      <c r="BB256" s="885"/>
      <c r="BC256" s="885"/>
      <c r="BD256" s="868"/>
      <c r="BE256" s="472"/>
      <c r="BF256" s="830"/>
      <c r="BG256" s="452"/>
      <c r="BH256" s="452"/>
      <c r="BI256" s="475"/>
      <c r="BJ256" s="459">
        <v>125</v>
      </c>
      <c r="BK256" s="459">
        <v>126</v>
      </c>
      <c r="BL256" s="866"/>
      <c r="BM256" s="13"/>
      <c r="BN256" s="13"/>
      <c r="BO256" s="13"/>
      <c r="BP256" s="13"/>
      <c r="BQ256" s="13"/>
      <c r="BR256" s="13"/>
      <c r="BS256" s="13"/>
      <c r="BT256" s="13"/>
      <c r="BU256" s="13"/>
      <c r="BV256" s="13"/>
      <c r="BW256" s="13"/>
      <c r="BX256" s="13"/>
      <c r="BY256" s="13"/>
    </row>
    <row r="257" spans="1:77" s="25" customFormat="1" ht="13.5" customHeight="1">
      <c r="A257" s="874"/>
      <c r="B257" s="836"/>
      <c r="C257" s="831" t="s">
        <v>3106</v>
      </c>
      <c r="D257" s="22" t="s">
        <v>13</v>
      </c>
      <c r="E257" s="20"/>
      <c r="F257" s="96">
        <v>98960</v>
      </c>
      <c r="G257" s="97">
        <v>171670</v>
      </c>
      <c r="H257" s="96">
        <v>95180</v>
      </c>
      <c r="I257" s="97">
        <v>167890</v>
      </c>
      <c r="J257" s="476" t="s">
        <v>3126</v>
      </c>
      <c r="K257" s="98">
        <v>880</v>
      </c>
      <c r="L257" s="99">
        <v>1600</v>
      </c>
      <c r="M257" s="100" t="s">
        <v>3025</v>
      </c>
      <c r="N257" s="98">
        <v>840</v>
      </c>
      <c r="O257" s="99">
        <v>1560</v>
      </c>
      <c r="P257" s="100" t="s">
        <v>3025</v>
      </c>
      <c r="Q257" s="23"/>
      <c r="R257" s="106"/>
      <c r="S257" s="107"/>
      <c r="T257" s="840"/>
      <c r="U257" s="475"/>
      <c r="V257" s="469">
        <v>589800</v>
      </c>
      <c r="W257" s="849"/>
      <c r="X257" s="472">
        <v>5890</v>
      </c>
      <c r="Y257" s="21"/>
      <c r="Z257" s="876"/>
      <c r="AA257" s="472"/>
      <c r="AB257" s="839"/>
      <c r="AC257" s="106"/>
      <c r="AD257" s="106"/>
      <c r="AE257" s="840"/>
      <c r="AF257" s="121"/>
      <c r="AG257" s="841"/>
      <c r="AH257" s="843" t="e">
        <v>#REF!</v>
      </c>
      <c r="AI257" s="846" t="e">
        <v>#REF!</v>
      </c>
      <c r="AJ257" s="848"/>
      <c r="AK257" s="465" t="s">
        <v>3042</v>
      </c>
      <c r="AL257" s="104">
        <v>2400</v>
      </c>
      <c r="AM257" s="105">
        <v>2700</v>
      </c>
      <c r="AN257" s="849"/>
      <c r="AO257" s="851"/>
      <c r="AP257" s="849"/>
      <c r="AQ257" s="854"/>
      <c r="AR257" s="21"/>
      <c r="AS257" s="12"/>
      <c r="AT257" s="841"/>
      <c r="AU257" s="456"/>
      <c r="AV257" s="841"/>
      <c r="AW257" s="851"/>
      <c r="AX257" s="849"/>
      <c r="AY257" s="854"/>
      <c r="AZ257" s="881"/>
      <c r="BA257" s="869">
        <v>0.02</v>
      </c>
      <c r="BB257" s="871">
        <v>0.03</v>
      </c>
      <c r="BC257" s="871">
        <v>0.05</v>
      </c>
      <c r="BD257" s="879">
        <v>0.06</v>
      </c>
      <c r="BE257" s="472"/>
      <c r="BF257" s="833">
        <v>0.97</v>
      </c>
      <c r="BG257" s="452"/>
      <c r="BH257" s="452"/>
      <c r="BI257" s="475"/>
      <c r="BJ257" s="459">
        <v>125</v>
      </c>
      <c r="BK257" s="459">
        <v>126</v>
      </c>
      <c r="BL257" s="866"/>
      <c r="BM257" s="13"/>
      <c r="BN257" s="13"/>
      <c r="BO257" s="13"/>
      <c r="BP257" s="13"/>
      <c r="BQ257" s="13"/>
      <c r="BR257" s="13"/>
      <c r="BS257" s="13"/>
      <c r="BT257" s="13"/>
      <c r="BU257" s="13"/>
      <c r="BV257" s="13"/>
      <c r="BW257" s="13"/>
      <c r="BX257" s="13"/>
      <c r="BY257" s="13"/>
    </row>
    <row r="258" spans="1:77" s="25" customFormat="1" ht="13.5" customHeight="1">
      <c r="A258" s="874"/>
      <c r="B258" s="836"/>
      <c r="C258" s="832"/>
      <c r="D258" s="24" t="s">
        <v>12</v>
      </c>
      <c r="E258" s="20"/>
      <c r="F258" s="109">
        <v>171670</v>
      </c>
      <c r="G258" s="110"/>
      <c r="H258" s="109">
        <v>167890</v>
      </c>
      <c r="I258" s="110"/>
      <c r="J258" s="476" t="s">
        <v>3126</v>
      </c>
      <c r="K258" s="101">
        <v>1600</v>
      </c>
      <c r="L258" s="111"/>
      <c r="M258" s="112" t="s">
        <v>3025</v>
      </c>
      <c r="N258" s="101">
        <v>1560</v>
      </c>
      <c r="O258" s="111"/>
      <c r="P258" s="112" t="s">
        <v>3025</v>
      </c>
      <c r="Q258" s="23"/>
      <c r="R258" s="106"/>
      <c r="S258" s="113"/>
      <c r="T258" s="840"/>
      <c r="U258" s="475"/>
      <c r="V258" s="27"/>
      <c r="W258" s="849"/>
      <c r="X258" s="118"/>
      <c r="Y258" s="119"/>
      <c r="Z258" s="876"/>
      <c r="AA258" s="27"/>
      <c r="AB258" s="839"/>
      <c r="AC258" s="106"/>
      <c r="AD258" s="106"/>
      <c r="AE258" s="840"/>
      <c r="AF258" s="121"/>
      <c r="AG258" s="841"/>
      <c r="AH258" s="844" t="e">
        <v>#REF!</v>
      </c>
      <c r="AI258" s="847" t="e">
        <v>#REF!</v>
      </c>
      <c r="AJ258" s="848"/>
      <c r="AK258" s="466" t="s">
        <v>3043</v>
      </c>
      <c r="AL258" s="115">
        <v>2200</v>
      </c>
      <c r="AM258" s="116">
        <v>2400</v>
      </c>
      <c r="AN258" s="849"/>
      <c r="AO258" s="852"/>
      <c r="AP258" s="849"/>
      <c r="AQ258" s="855"/>
      <c r="AR258" s="21"/>
      <c r="AS258" s="12"/>
      <c r="AT258" s="841"/>
      <c r="AU258" s="456"/>
      <c r="AV258" s="841"/>
      <c r="AW258" s="852"/>
      <c r="AX258" s="849"/>
      <c r="AY258" s="855"/>
      <c r="AZ258" s="881"/>
      <c r="BA258" s="870"/>
      <c r="BB258" s="872"/>
      <c r="BC258" s="872"/>
      <c r="BD258" s="880"/>
      <c r="BE258" s="472"/>
      <c r="BF258" s="833"/>
      <c r="BG258" s="452"/>
      <c r="BH258" s="452"/>
      <c r="BI258" s="475"/>
      <c r="BJ258" s="459">
        <v>125</v>
      </c>
      <c r="BK258" s="459">
        <v>126</v>
      </c>
      <c r="BL258" s="866"/>
      <c r="BM258" s="13"/>
      <c r="BN258" s="13"/>
      <c r="BO258" s="13"/>
      <c r="BP258" s="13"/>
      <c r="BQ258" s="13"/>
      <c r="BR258" s="13"/>
      <c r="BS258" s="13"/>
      <c r="BT258" s="13"/>
      <c r="BU258" s="13"/>
      <c r="BV258" s="13"/>
      <c r="BW258" s="13"/>
      <c r="BX258" s="13"/>
      <c r="BY258" s="13"/>
    </row>
    <row r="259" spans="1:77" s="25" customFormat="1" ht="13.5" customHeight="1">
      <c r="A259" s="874"/>
      <c r="B259" s="856" t="s">
        <v>18</v>
      </c>
      <c r="C259" s="837" t="s">
        <v>3105</v>
      </c>
      <c r="D259" s="19" t="s">
        <v>4</v>
      </c>
      <c r="E259" s="20"/>
      <c r="F259" s="86">
        <v>31640</v>
      </c>
      <c r="G259" s="87">
        <v>38910</v>
      </c>
      <c r="H259" s="86">
        <v>28130</v>
      </c>
      <c r="I259" s="87">
        <v>35400</v>
      </c>
      <c r="J259" s="476" t="s">
        <v>3126</v>
      </c>
      <c r="K259" s="88">
        <v>290</v>
      </c>
      <c r="L259" s="89">
        <v>360</v>
      </c>
      <c r="M259" s="90" t="s">
        <v>3025</v>
      </c>
      <c r="N259" s="88">
        <v>260</v>
      </c>
      <c r="O259" s="89">
        <v>330</v>
      </c>
      <c r="P259" s="90" t="s">
        <v>3025</v>
      </c>
      <c r="Q259" s="476" t="s">
        <v>3126</v>
      </c>
      <c r="R259" s="91">
        <v>7270</v>
      </c>
      <c r="S259" s="92">
        <v>70</v>
      </c>
      <c r="T259" s="839"/>
      <c r="U259" s="475"/>
      <c r="V259" s="469" t="s">
        <v>3037</v>
      </c>
      <c r="W259" s="849"/>
      <c r="X259" s="472" t="s">
        <v>3037</v>
      </c>
      <c r="Y259" s="477"/>
      <c r="Z259" s="876"/>
      <c r="AA259" s="469"/>
      <c r="AB259" s="839"/>
      <c r="AC259" s="106"/>
      <c r="AD259" s="106"/>
      <c r="AE259" s="840"/>
      <c r="AF259" s="121"/>
      <c r="AG259" s="841" t="s">
        <v>3126</v>
      </c>
      <c r="AH259" s="842">
        <v>2600</v>
      </c>
      <c r="AI259" s="845">
        <v>2900</v>
      </c>
      <c r="AJ259" s="848" t="s">
        <v>3126</v>
      </c>
      <c r="AK259" s="464" t="s">
        <v>3040</v>
      </c>
      <c r="AL259" s="94">
        <v>5500</v>
      </c>
      <c r="AM259" s="95">
        <v>6200</v>
      </c>
      <c r="AN259" s="849" t="s">
        <v>3126</v>
      </c>
      <c r="AO259" s="850">
        <v>3110</v>
      </c>
      <c r="AP259" s="849" t="s">
        <v>3126</v>
      </c>
      <c r="AQ259" s="853">
        <v>30</v>
      </c>
      <c r="AR259" s="848" t="s">
        <v>3126</v>
      </c>
      <c r="AS259" s="886">
        <v>4500</v>
      </c>
      <c r="AT259" s="841"/>
      <c r="AU259" s="456"/>
      <c r="AV259" s="841" t="s">
        <v>237</v>
      </c>
      <c r="AW259" s="850">
        <v>3590</v>
      </c>
      <c r="AX259" s="849" t="s">
        <v>3126</v>
      </c>
      <c r="AY259" s="853">
        <v>30</v>
      </c>
      <c r="AZ259" s="881" t="s">
        <v>237</v>
      </c>
      <c r="BA259" s="882" t="s">
        <v>3177</v>
      </c>
      <c r="BB259" s="884" t="s">
        <v>3177</v>
      </c>
      <c r="BC259" s="884" t="s">
        <v>3177</v>
      </c>
      <c r="BD259" s="867" t="s">
        <v>3177</v>
      </c>
      <c r="BE259" s="472"/>
      <c r="BF259" s="829" t="s">
        <v>3164</v>
      </c>
      <c r="BG259" s="452"/>
      <c r="BH259" s="452"/>
      <c r="BI259" s="475"/>
      <c r="BJ259" s="459">
        <v>127</v>
      </c>
      <c r="BK259" s="459">
        <v>128</v>
      </c>
      <c r="BL259" s="866">
        <v>13</v>
      </c>
      <c r="BM259" s="13"/>
      <c r="BN259" s="13"/>
      <c r="BO259" s="13"/>
      <c r="BP259" s="13"/>
      <c r="BQ259" s="13"/>
      <c r="BR259" s="13"/>
      <c r="BS259" s="13"/>
      <c r="BT259" s="13"/>
      <c r="BU259" s="13"/>
      <c r="BV259" s="13"/>
      <c r="BW259" s="13"/>
      <c r="BX259" s="13"/>
      <c r="BY259" s="13"/>
    </row>
    <row r="260" spans="1:77" s="25" customFormat="1" ht="13.5" customHeight="1">
      <c r="A260" s="874"/>
      <c r="B260" s="836"/>
      <c r="C260" s="838"/>
      <c r="D260" s="22" t="s">
        <v>3</v>
      </c>
      <c r="E260" s="20"/>
      <c r="F260" s="96">
        <v>38910</v>
      </c>
      <c r="G260" s="97">
        <v>97870</v>
      </c>
      <c r="H260" s="96">
        <v>35400</v>
      </c>
      <c r="I260" s="97">
        <v>94360</v>
      </c>
      <c r="J260" s="476" t="s">
        <v>3126</v>
      </c>
      <c r="K260" s="98">
        <v>360</v>
      </c>
      <c r="L260" s="99">
        <v>870</v>
      </c>
      <c r="M260" s="100" t="s">
        <v>3025</v>
      </c>
      <c r="N260" s="98">
        <v>330</v>
      </c>
      <c r="O260" s="99">
        <v>830</v>
      </c>
      <c r="P260" s="100" t="s">
        <v>3025</v>
      </c>
      <c r="Q260" s="476" t="s">
        <v>3126</v>
      </c>
      <c r="R260" s="101">
        <v>7270</v>
      </c>
      <c r="S260" s="102">
        <v>70</v>
      </c>
      <c r="T260" s="840"/>
      <c r="U260" s="475"/>
      <c r="V260" s="469">
        <v>625400</v>
      </c>
      <c r="W260" s="849"/>
      <c r="X260" s="472">
        <v>6250</v>
      </c>
      <c r="Y260" s="21"/>
      <c r="Z260" s="876"/>
      <c r="AA260" s="472"/>
      <c r="AB260" s="839"/>
      <c r="AC260" s="106"/>
      <c r="AD260" s="106"/>
      <c r="AE260" s="840"/>
      <c r="AF260" s="121"/>
      <c r="AG260" s="841"/>
      <c r="AH260" s="843" t="e">
        <v>#REF!</v>
      </c>
      <c r="AI260" s="846" t="e">
        <v>#REF!</v>
      </c>
      <c r="AJ260" s="848"/>
      <c r="AK260" s="465" t="s">
        <v>3041</v>
      </c>
      <c r="AL260" s="104">
        <v>3000</v>
      </c>
      <c r="AM260" s="105">
        <v>3400</v>
      </c>
      <c r="AN260" s="849"/>
      <c r="AO260" s="851"/>
      <c r="AP260" s="849"/>
      <c r="AQ260" s="854"/>
      <c r="AR260" s="848"/>
      <c r="AS260" s="887"/>
      <c r="AT260" s="841"/>
      <c r="AU260" s="456"/>
      <c r="AV260" s="841"/>
      <c r="AW260" s="851"/>
      <c r="AX260" s="849"/>
      <c r="AY260" s="854"/>
      <c r="AZ260" s="881"/>
      <c r="BA260" s="883"/>
      <c r="BB260" s="885"/>
      <c r="BC260" s="885"/>
      <c r="BD260" s="868"/>
      <c r="BE260" s="472"/>
      <c r="BF260" s="830"/>
      <c r="BG260" s="452"/>
      <c r="BH260" s="452"/>
      <c r="BI260" s="475"/>
      <c r="BJ260" s="459">
        <v>127</v>
      </c>
      <c r="BK260" s="459">
        <v>128</v>
      </c>
      <c r="BL260" s="866"/>
      <c r="BM260" s="13"/>
      <c r="BN260" s="13"/>
      <c r="BO260" s="13"/>
      <c r="BP260" s="13"/>
      <c r="BQ260" s="13"/>
      <c r="BR260" s="13"/>
      <c r="BS260" s="13"/>
      <c r="BT260" s="13"/>
      <c r="BU260" s="13"/>
      <c r="BV260" s="13"/>
      <c r="BW260" s="13"/>
      <c r="BX260" s="13"/>
      <c r="BY260" s="13"/>
    </row>
    <row r="261" spans="1:77" s="25" customFormat="1" ht="13.5" customHeight="1">
      <c r="A261" s="874"/>
      <c r="B261" s="836"/>
      <c r="C261" s="831" t="s">
        <v>3106</v>
      </c>
      <c r="D261" s="22" t="s">
        <v>13</v>
      </c>
      <c r="E261" s="20"/>
      <c r="F261" s="96">
        <v>97870</v>
      </c>
      <c r="G261" s="97">
        <v>170580</v>
      </c>
      <c r="H261" s="96">
        <v>94360</v>
      </c>
      <c r="I261" s="97">
        <v>167070</v>
      </c>
      <c r="J261" s="476" t="s">
        <v>3126</v>
      </c>
      <c r="K261" s="98">
        <v>870</v>
      </c>
      <c r="L261" s="99">
        <v>1590</v>
      </c>
      <c r="M261" s="100" t="s">
        <v>3025</v>
      </c>
      <c r="N261" s="98">
        <v>830</v>
      </c>
      <c r="O261" s="99">
        <v>1550</v>
      </c>
      <c r="P261" s="100" t="s">
        <v>3025</v>
      </c>
      <c r="Q261" s="23"/>
      <c r="R261" s="106"/>
      <c r="S261" s="107"/>
      <c r="T261" s="840"/>
      <c r="U261" s="475"/>
      <c r="V261" s="27"/>
      <c r="W261" s="849"/>
      <c r="X261" s="118"/>
      <c r="Y261" s="119"/>
      <c r="Z261" s="876"/>
      <c r="AA261" s="27"/>
      <c r="AB261" s="839"/>
      <c r="AC261" s="106"/>
      <c r="AD261" s="106"/>
      <c r="AE261" s="840"/>
      <c r="AF261" s="121"/>
      <c r="AG261" s="841"/>
      <c r="AH261" s="843" t="e">
        <v>#REF!</v>
      </c>
      <c r="AI261" s="846" t="e">
        <v>#REF!</v>
      </c>
      <c r="AJ261" s="848"/>
      <c r="AK261" s="465" t="s">
        <v>3042</v>
      </c>
      <c r="AL261" s="104">
        <v>2600</v>
      </c>
      <c r="AM261" s="105">
        <v>2900</v>
      </c>
      <c r="AN261" s="849"/>
      <c r="AO261" s="851"/>
      <c r="AP261" s="849"/>
      <c r="AQ261" s="854"/>
      <c r="AR261" s="21"/>
      <c r="AS261" s="12"/>
      <c r="AT261" s="841"/>
      <c r="AU261" s="456"/>
      <c r="AV261" s="841"/>
      <c r="AW261" s="851"/>
      <c r="AX261" s="849"/>
      <c r="AY261" s="854"/>
      <c r="AZ261" s="881"/>
      <c r="BA261" s="869">
        <v>0.02</v>
      </c>
      <c r="BB261" s="871">
        <v>0.03</v>
      </c>
      <c r="BC261" s="871">
        <v>0.05</v>
      </c>
      <c r="BD261" s="879">
        <v>0.06</v>
      </c>
      <c r="BE261" s="472"/>
      <c r="BF261" s="833">
        <v>0.98</v>
      </c>
      <c r="BG261" s="452"/>
      <c r="BH261" s="452"/>
      <c r="BI261" s="475"/>
      <c r="BJ261" s="459">
        <v>127</v>
      </c>
      <c r="BK261" s="459">
        <v>128</v>
      </c>
      <c r="BL261" s="866"/>
      <c r="BM261" s="13"/>
      <c r="BN261" s="13"/>
      <c r="BO261" s="13"/>
      <c r="BP261" s="13"/>
      <c r="BQ261" s="13"/>
      <c r="BR261" s="13"/>
      <c r="BS261" s="13"/>
      <c r="BT261" s="13"/>
      <c r="BU261" s="13"/>
      <c r="BV261" s="13"/>
      <c r="BW261" s="13"/>
      <c r="BX261" s="13"/>
      <c r="BY261" s="13"/>
    </row>
    <row r="262" spans="1:77" s="25" customFormat="1" ht="13.5" customHeight="1">
      <c r="A262" s="874"/>
      <c r="B262" s="836"/>
      <c r="C262" s="832"/>
      <c r="D262" s="24" t="s">
        <v>12</v>
      </c>
      <c r="E262" s="20"/>
      <c r="F262" s="109">
        <v>170580</v>
      </c>
      <c r="G262" s="110"/>
      <c r="H262" s="109">
        <v>167070</v>
      </c>
      <c r="I262" s="110"/>
      <c r="J262" s="476" t="s">
        <v>3126</v>
      </c>
      <c r="K262" s="101">
        <v>1590</v>
      </c>
      <c r="L262" s="111"/>
      <c r="M262" s="112" t="s">
        <v>3025</v>
      </c>
      <c r="N262" s="101">
        <v>1550</v>
      </c>
      <c r="O262" s="111"/>
      <c r="P262" s="112" t="s">
        <v>3025</v>
      </c>
      <c r="Q262" s="23"/>
      <c r="R262" s="106"/>
      <c r="S262" s="113"/>
      <c r="T262" s="840"/>
      <c r="U262" s="475"/>
      <c r="V262" s="469" t="s">
        <v>3038</v>
      </c>
      <c r="W262" s="849"/>
      <c r="X262" s="472" t="s">
        <v>3038</v>
      </c>
      <c r="Y262" s="477"/>
      <c r="Z262" s="876"/>
      <c r="AA262" s="469"/>
      <c r="AB262" s="839"/>
      <c r="AC262" s="106"/>
      <c r="AD262" s="106"/>
      <c r="AE262" s="840"/>
      <c r="AF262" s="121"/>
      <c r="AG262" s="841"/>
      <c r="AH262" s="844" t="e">
        <v>#REF!</v>
      </c>
      <c r="AI262" s="847" t="e">
        <v>#REF!</v>
      </c>
      <c r="AJ262" s="848"/>
      <c r="AK262" s="466" t="s">
        <v>3043</v>
      </c>
      <c r="AL262" s="115">
        <v>2400</v>
      </c>
      <c r="AM262" s="116">
        <v>2600</v>
      </c>
      <c r="AN262" s="849"/>
      <c r="AO262" s="852"/>
      <c r="AP262" s="849"/>
      <c r="AQ262" s="855"/>
      <c r="AR262" s="21"/>
      <c r="AS262" s="12"/>
      <c r="AT262" s="841"/>
      <c r="AU262" s="456"/>
      <c r="AV262" s="841"/>
      <c r="AW262" s="852"/>
      <c r="AX262" s="849"/>
      <c r="AY262" s="855"/>
      <c r="AZ262" s="881"/>
      <c r="BA262" s="870"/>
      <c r="BB262" s="872"/>
      <c r="BC262" s="872"/>
      <c r="BD262" s="880"/>
      <c r="BE262" s="472"/>
      <c r="BF262" s="833"/>
      <c r="BG262" s="452"/>
      <c r="BH262" s="452"/>
      <c r="BI262" s="475"/>
      <c r="BJ262" s="459">
        <v>127</v>
      </c>
      <c r="BK262" s="459">
        <v>128</v>
      </c>
      <c r="BL262" s="866"/>
      <c r="BM262" s="13"/>
      <c r="BN262" s="13"/>
      <c r="BO262" s="13"/>
      <c r="BP262" s="13"/>
      <c r="BQ262" s="13"/>
      <c r="BR262" s="13"/>
      <c r="BS262" s="13"/>
      <c r="BT262" s="13"/>
      <c r="BU262" s="13"/>
      <c r="BV262" s="13"/>
      <c r="BW262" s="13"/>
      <c r="BX262" s="13"/>
      <c r="BY262" s="13"/>
    </row>
    <row r="263" spans="1:77" s="25" customFormat="1" ht="13.5" customHeight="1">
      <c r="A263" s="874"/>
      <c r="B263" s="856" t="s">
        <v>17</v>
      </c>
      <c r="C263" s="837" t="s">
        <v>3105</v>
      </c>
      <c r="D263" s="19" t="s">
        <v>4</v>
      </c>
      <c r="E263" s="20"/>
      <c r="F263" s="86">
        <v>30680</v>
      </c>
      <c r="G263" s="87">
        <v>37950</v>
      </c>
      <c r="H263" s="86">
        <v>27400</v>
      </c>
      <c r="I263" s="87">
        <v>34670</v>
      </c>
      <c r="J263" s="476" t="s">
        <v>3126</v>
      </c>
      <c r="K263" s="88">
        <v>280</v>
      </c>
      <c r="L263" s="89">
        <v>350</v>
      </c>
      <c r="M263" s="90" t="s">
        <v>3025</v>
      </c>
      <c r="N263" s="88">
        <v>250</v>
      </c>
      <c r="O263" s="89">
        <v>320</v>
      </c>
      <c r="P263" s="90" t="s">
        <v>3025</v>
      </c>
      <c r="Q263" s="476" t="s">
        <v>3126</v>
      </c>
      <c r="R263" s="91">
        <v>7270</v>
      </c>
      <c r="S263" s="92">
        <v>70</v>
      </c>
      <c r="T263" s="839"/>
      <c r="U263" s="475"/>
      <c r="V263" s="469">
        <v>661000</v>
      </c>
      <c r="W263" s="849"/>
      <c r="X263" s="472">
        <v>6610</v>
      </c>
      <c r="Y263" s="21"/>
      <c r="Z263" s="876"/>
      <c r="AA263" s="472"/>
      <c r="AB263" s="839"/>
      <c r="AC263" s="106"/>
      <c r="AD263" s="106"/>
      <c r="AE263" s="840"/>
      <c r="AF263" s="121"/>
      <c r="AG263" s="841" t="s">
        <v>3126</v>
      </c>
      <c r="AH263" s="842">
        <v>2400</v>
      </c>
      <c r="AI263" s="845">
        <v>2700</v>
      </c>
      <c r="AJ263" s="848" t="s">
        <v>3126</v>
      </c>
      <c r="AK263" s="464" t="s">
        <v>3040</v>
      </c>
      <c r="AL263" s="94">
        <v>5400</v>
      </c>
      <c r="AM263" s="95">
        <v>6000</v>
      </c>
      <c r="AN263" s="849" t="s">
        <v>3126</v>
      </c>
      <c r="AO263" s="850">
        <v>2900</v>
      </c>
      <c r="AP263" s="849" t="s">
        <v>3126</v>
      </c>
      <c r="AQ263" s="853">
        <v>20</v>
      </c>
      <c r="AR263" s="848" t="s">
        <v>3126</v>
      </c>
      <c r="AS263" s="886">
        <v>4500</v>
      </c>
      <c r="AT263" s="841"/>
      <c r="AU263" s="456"/>
      <c r="AV263" s="841" t="s">
        <v>237</v>
      </c>
      <c r="AW263" s="850">
        <v>3350</v>
      </c>
      <c r="AX263" s="849" t="s">
        <v>3126</v>
      </c>
      <c r="AY263" s="853">
        <v>30</v>
      </c>
      <c r="AZ263" s="881" t="s">
        <v>237</v>
      </c>
      <c r="BA263" s="882" t="s">
        <v>3177</v>
      </c>
      <c r="BB263" s="884" t="s">
        <v>3177</v>
      </c>
      <c r="BC263" s="884" t="s">
        <v>3177</v>
      </c>
      <c r="BD263" s="867" t="s">
        <v>3177</v>
      </c>
      <c r="BE263" s="472"/>
      <c r="BF263" s="829" t="s">
        <v>3164</v>
      </c>
      <c r="BG263" s="452"/>
      <c r="BH263" s="452"/>
      <c r="BI263" s="475"/>
      <c r="BJ263" s="459">
        <v>129</v>
      </c>
      <c r="BK263" s="459">
        <v>130</v>
      </c>
      <c r="BL263" s="866">
        <v>14</v>
      </c>
      <c r="BM263" s="13"/>
      <c r="BN263" s="13"/>
      <c r="BO263" s="13"/>
      <c r="BP263" s="13"/>
      <c r="BQ263" s="13"/>
      <c r="BR263" s="13"/>
      <c r="BS263" s="13"/>
      <c r="BT263" s="13"/>
      <c r="BU263" s="13"/>
      <c r="BV263" s="13"/>
      <c r="BW263" s="13"/>
      <c r="BX263" s="13"/>
      <c r="BY263" s="13"/>
    </row>
    <row r="264" spans="1:77" s="25" customFormat="1" ht="13.5" customHeight="1">
      <c r="A264" s="874"/>
      <c r="B264" s="836"/>
      <c r="C264" s="838"/>
      <c r="D264" s="22" t="s">
        <v>3</v>
      </c>
      <c r="E264" s="20"/>
      <c r="F264" s="96">
        <v>37950</v>
      </c>
      <c r="G264" s="97">
        <v>96910</v>
      </c>
      <c r="H264" s="96">
        <v>34670</v>
      </c>
      <c r="I264" s="97">
        <v>93630</v>
      </c>
      <c r="J264" s="476" t="s">
        <v>3126</v>
      </c>
      <c r="K264" s="98">
        <v>350</v>
      </c>
      <c r="L264" s="99">
        <v>860</v>
      </c>
      <c r="M264" s="100" t="s">
        <v>3025</v>
      </c>
      <c r="N264" s="98">
        <v>320</v>
      </c>
      <c r="O264" s="99">
        <v>820</v>
      </c>
      <c r="P264" s="100" t="s">
        <v>3025</v>
      </c>
      <c r="Q264" s="476" t="s">
        <v>3126</v>
      </c>
      <c r="R264" s="101">
        <v>7270</v>
      </c>
      <c r="S264" s="102">
        <v>70</v>
      </c>
      <c r="T264" s="839"/>
      <c r="U264" s="475"/>
      <c r="V264" s="27"/>
      <c r="W264" s="849"/>
      <c r="X264" s="118"/>
      <c r="Y264" s="119"/>
      <c r="Z264" s="876"/>
      <c r="AA264" s="27"/>
      <c r="AB264" s="839"/>
      <c r="AC264" s="106"/>
      <c r="AD264" s="106"/>
      <c r="AE264" s="840"/>
      <c r="AF264" s="121"/>
      <c r="AG264" s="841"/>
      <c r="AH264" s="843" t="e">
        <v>#REF!</v>
      </c>
      <c r="AI264" s="846" t="e">
        <v>#REF!</v>
      </c>
      <c r="AJ264" s="848"/>
      <c r="AK264" s="465" t="s">
        <v>3041</v>
      </c>
      <c r="AL264" s="104">
        <v>2900</v>
      </c>
      <c r="AM264" s="105">
        <v>3300</v>
      </c>
      <c r="AN264" s="849"/>
      <c r="AO264" s="851"/>
      <c r="AP264" s="849"/>
      <c r="AQ264" s="854"/>
      <c r="AR264" s="848"/>
      <c r="AS264" s="887"/>
      <c r="AT264" s="841"/>
      <c r="AU264" s="456"/>
      <c r="AV264" s="841"/>
      <c r="AW264" s="851"/>
      <c r="AX264" s="849"/>
      <c r="AY264" s="854"/>
      <c r="AZ264" s="881"/>
      <c r="BA264" s="883"/>
      <c r="BB264" s="885"/>
      <c r="BC264" s="885"/>
      <c r="BD264" s="868"/>
      <c r="BE264" s="472"/>
      <c r="BF264" s="830"/>
      <c r="BG264" s="452"/>
      <c r="BH264" s="452"/>
      <c r="BI264" s="475"/>
      <c r="BJ264" s="459">
        <v>129</v>
      </c>
      <c r="BK264" s="459">
        <v>130</v>
      </c>
      <c r="BL264" s="866"/>
      <c r="BM264" s="13"/>
      <c r="BN264" s="13"/>
      <c r="BO264" s="13"/>
      <c r="BP264" s="13"/>
      <c r="BQ264" s="13"/>
      <c r="BR264" s="13"/>
      <c r="BS264" s="13"/>
      <c r="BT264" s="13"/>
      <c r="BU264" s="13"/>
      <c r="BV264" s="13"/>
      <c r="BW264" s="13"/>
      <c r="BX264" s="13"/>
      <c r="BY264" s="13"/>
    </row>
    <row r="265" spans="1:77" s="25" customFormat="1" ht="13.5" customHeight="1">
      <c r="A265" s="874"/>
      <c r="B265" s="836"/>
      <c r="C265" s="831" t="s">
        <v>3106</v>
      </c>
      <c r="D265" s="22" t="s">
        <v>13</v>
      </c>
      <c r="E265" s="20"/>
      <c r="F265" s="96">
        <v>96910</v>
      </c>
      <c r="G265" s="97">
        <v>169620</v>
      </c>
      <c r="H265" s="96">
        <v>93630</v>
      </c>
      <c r="I265" s="97">
        <v>166340</v>
      </c>
      <c r="J265" s="476" t="s">
        <v>3126</v>
      </c>
      <c r="K265" s="98">
        <v>860</v>
      </c>
      <c r="L265" s="99">
        <v>1580</v>
      </c>
      <c r="M265" s="100" t="s">
        <v>3025</v>
      </c>
      <c r="N265" s="98">
        <v>820</v>
      </c>
      <c r="O265" s="99">
        <v>1540</v>
      </c>
      <c r="P265" s="100" t="s">
        <v>3025</v>
      </c>
      <c r="Q265" s="23"/>
      <c r="R265" s="106"/>
      <c r="S265" s="107"/>
      <c r="T265" s="840"/>
      <c r="U265" s="475"/>
      <c r="V265" s="469" t="s">
        <v>3039</v>
      </c>
      <c r="W265" s="849"/>
      <c r="X265" s="472" t="s">
        <v>3039</v>
      </c>
      <c r="Y265" s="477"/>
      <c r="Z265" s="876"/>
      <c r="AA265" s="469"/>
      <c r="AB265" s="839"/>
      <c r="AC265" s="106"/>
      <c r="AD265" s="106"/>
      <c r="AE265" s="840"/>
      <c r="AF265" s="121"/>
      <c r="AG265" s="841"/>
      <c r="AH265" s="843" t="e">
        <v>#REF!</v>
      </c>
      <c r="AI265" s="846" t="e">
        <v>#REF!</v>
      </c>
      <c r="AJ265" s="848"/>
      <c r="AK265" s="465" t="s">
        <v>3042</v>
      </c>
      <c r="AL265" s="104">
        <v>2500</v>
      </c>
      <c r="AM265" s="105">
        <v>2800</v>
      </c>
      <c r="AN265" s="849"/>
      <c r="AO265" s="851"/>
      <c r="AP265" s="849"/>
      <c r="AQ265" s="854"/>
      <c r="AR265" s="21"/>
      <c r="AS265" s="12"/>
      <c r="AT265" s="841"/>
      <c r="AU265" s="456"/>
      <c r="AV265" s="841"/>
      <c r="AW265" s="851"/>
      <c r="AX265" s="849"/>
      <c r="AY265" s="854"/>
      <c r="AZ265" s="881"/>
      <c r="BA265" s="869">
        <v>0.02</v>
      </c>
      <c r="BB265" s="871">
        <v>0.03</v>
      </c>
      <c r="BC265" s="871">
        <v>0.05</v>
      </c>
      <c r="BD265" s="879">
        <v>0.06</v>
      </c>
      <c r="BE265" s="472"/>
      <c r="BF265" s="833">
        <v>0.98</v>
      </c>
      <c r="BG265" s="452"/>
      <c r="BH265" s="452"/>
      <c r="BI265" s="475"/>
      <c r="BJ265" s="459">
        <v>129</v>
      </c>
      <c r="BK265" s="459">
        <v>130</v>
      </c>
      <c r="BL265" s="866"/>
      <c r="BM265" s="13"/>
      <c r="BN265" s="13"/>
      <c r="BO265" s="13"/>
      <c r="BP265" s="13"/>
      <c r="BQ265" s="13"/>
      <c r="BR265" s="13"/>
      <c r="BS265" s="13"/>
      <c r="BT265" s="13"/>
      <c r="BU265" s="13"/>
      <c r="BV265" s="13"/>
      <c r="BW265" s="13"/>
      <c r="BX265" s="13"/>
      <c r="BY265" s="13"/>
    </row>
    <row r="266" spans="1:77" s="25" customFormat="1" ht="13.5" customHeight="1">
      <c r="A266" s="874"/>
      <c r="B266" s="836"/>
      <c r="C266" s="832"/>
      <c r="D266" s="24" t="s">
        <v>12</v>
      </c>
      <c r="E266" s="20"/>
      <c r="F266" s="109">
        <v>169620</v>
      </c>
      <c r="G266" s="110"/>
      <c r="H266" s="109">
        <v>166340</v>
      </c>
      <c r="I266" s="110"/>
      <c r="J266" s="476" t="s">
        <v>3126</v>
      </c>
      <c r="K266" s="101">
        <v>1580</v>
      </c>
      <c r="L266" s="111"/>
      <c r="M266" s="112" t="s">
        <v>3025</v>
      </c>
      <c r="N266" s="101">
        <v>1540</v>
      </c>
      <c r="O266" s="111"/>
      <c r="P266" s="112" t="s">
        <v>3025</v>
      </c>
      <c r="Q266" s="23"/>
      <c r="R266" s="106"/>
      <c r="S266" s="113"/>
      <c r="T266" s="840"/>
      <c r="U266" s="475"/>
      <c r="V266" s="469">
        <v>696500</v>
      </c>
      <c r="W266" s="849"/>
      <c r="X266" s="472">
        <v>6960</v>
      </c>
      <c r="Y266" s="21"/>
      <c r="Z266" s="876"/>
      <c r="AA266" s="472"/>
      <c r="AB266" s="839"/>
      <c r="AC266" s="106"/>
      <c r="AD266" s="106"/>
      <c r="AE266" s="840"/>
      <c r="AF266" s="121"/>
      <c r="AG266" s="841"/>
      <c r="AH266" s="844" t="e">
        <v>#REF!</v>
      </c>
      <c r="AI266" s="847" t="e">
        <v>#REF!</v>
      </c>
      <c r="AJ266" s="848"/>
      <c r="AK266" s="466" t="s">
        <v>3043</v>
      </c>
      <c r="AL266" s="115">
        <v>2300</v>
      </c>
      <c r="AM266" s="116">
        <v>2500</v>
      </c>
      <c r="AN266" s="849"/>
      <c r="AO266" s="852"/>
      <c r="AP266" s="849"/>
      <c r="AQ266" s="855"/>
      <c r="AR266" s="21"/>
      <c r="AS266" s="12"/>
      <c r="AT266" s="841"/>
      <c r="AU266" s="456"/>
      <c r="AV266" s="841"/>
      <c r="AW266" s="852"/>
      <c r="AX266" s="849"/>
      <c r="AY266" s="855"/>
      <c r="AZ266" s="881"/>
      <c r="BA266" s="870"/>
      <c r="BB266" s="872"/>
      <c r="BC266" s="872"/>
      <c r="BD266" s="880"/>
      <c r="BE266" s="472"/>
      <c r="BF266" s="833"/>
      <c r="BG266" s="452"/>
      <c r="BH266" s="452"/>
      <c r="BI266" s="475"/>
      <c r="BJ266" s="459">
        <v>129</v>
      </c>
      <c r="BK266" s="459">
        <v>130</v>
      </c>
      <c r="BL266" s="866"/>
      <c r="BM266" s="13"/>
      <c r="BN266" s="13"/>
      <c r="BO266" s="13"/>
      <c r="BP266" s="13"/>
      <c r="BQ266" s="13"/>
      <c r="BR266" s="13"/>
      <c r="BS266" s="13"/>
      <c r="BT266" s="13"/>
      <c r="BU266" s="13"/>
      <c r="BV266" s="13"/>
      <c r="BW266" s="13"/>
      <c r="BX266" s="13"/>
      <c r="BY266" s="13"/>
    </row>
    <row r="267" spans="1:77" s="25" customFormat="1" ht="13.5" customHeight="1">
      <c r="A267" s="874"/>
      <c r="B267" s="856" t="s">
        <v>16</v>
      </c>
      <c r="C267" s="837" t="s">
        <v>3105</v>
      </c>
      <c r="D267" s="19" t="s">
        <v>4</v>
      </c>
      <c r="E267" s="20"/>
      <c r="F267" s="86">
        <v>30700</v>
      </c>
      <c r="G267" s="87">
        <v>37970</v>
      </c>
      <c r="H267" s="86">
        <v>27620</v>
      </c>
      <c r="I267" s="87">
        <v>34890</v>
      </c>
      <c r="J267" s="476" t="s">
        <v>3126</v>
      </c>
      <c r="K267" s="88">
        <v>280</v>
      </c>
      <c r="L267" s="89">
        <v>350</v>
      </c>
      <c r="M267" s="90" t="s">
        <v>3025</v>
      </c>
      <c r="N267" s="88">
        <v>250</v>
      </c>
      <c r="O267" s="89">
        <v>320</v>
      </c>
      <c r="P267" s="90" t="s">
        <v>3025</v>
      </c>
      <c r="Q267" s="476" t="s">
        <v>3126</v>
      </c>
      <c r="R267" s="91">
        <v>7270</v>
      </c>
      <c r="S267" s="92">
        <v>70</v>
      </c>
      <c r="T267" s="839"/>
      <c r="U267" s="475"/>
      <c r="V267" s="27"/>
      <c r="W267" s="849"/>
      <c r="X267" s="472"/>
      <c r="Y267" s="21"/>
      <c r="Z267" s="876"/>
      <c r="AA267" s="472"/>
      <c r="AB267" s="839"/>
      <c r="AC267" s="106"/>
      <c r="AD267" s="106"/>
      <c r="AE267" s="840"/>
      <c r="AF267" s="121"/>
      <c r="AG267" s="841" t="s">
        <v>3126</v>
      </c>
      <c r="AH267" s="842">
        <v>2300</v>
      </c>
      <c r="AI267" s="845">
        <v>2500</v>
      </c>
      <c r="AJ267" s="848" t="s">
        <v>3126</v>
      </c>
      <c r="AK267" s="464" t="s">
        <v>3040</v>
      </c>
      <c r="AL267" s="94">
        <v>4800</v>
      </c>
      <c r="AM267" s="95">
        <v>5400</v>
      </c>
      <c r="AN267" s="849" t="s">
        <v>3126</v>
      </c>
      <c r="AO267" s="850">
        <v>2720</v>
      </c>
      <c r="AP267" s="849" t="s">
        <v>3126</v>
      </c>
      <c r="AQ267" s="853">
        <v>20</v>
      </c>
      <c r="AR267" s="848" t="s">
        <v>3126</v>
      </c>
      <c r="AS267" s="886">
        <v>4500</v>
      </c>
      <c r="AT267" s="841"/>
      <c r="AU267" s="456"/>
      <c r="AV267" s="841" t="s">
        <v>237</v>
      </c>
      <c r="AW267" s="850">
        <v>3140</v>
      </c>
      <c r="AX267" s="849" t="s">
        <v>3126</v>
      </c>
      <c r="AY267" s="853">
        <v>30</v>
      </c>
      <c r="AZ267" s="881" t="s">
        <v>237</v>
      </c>
      <c r="BA267" s="882" t="s">
        <v>3177</v>
      </c>
      <c r="BB267" s="884" t="s">
        <v>3177</v>
      </c>
      <c r="BC267" s="884" t="s">
        <v>3177</v>
      </c>
      <c r="BD267" s="867" t="s">
        <v>3177</v>
      </c>
      <c r="BE267" s="472"/>
      <c r="BF267" s="829" t="s">
        <v>3164</v>
      </c>
      <c r="BG267" s="452"/>
      <c r="BH267" s="452"/>
      <c r="BI267" s="475"/>
      <c r="BJ267" s="459">
        <v>131</v>
      </c>
      <c r="BK267" s="459">
        <v>132</v>
      </c>
      <c r="BL267" s="866">
        <v>15</v>
      </c>
      <c r="BM267" s="13"/>
      <c r="BN267" s="13"/>
      <c r="BO267" s="13"/>
      <c r="BP267" s="13"/>
      <c r="BQ267" s="13"/>
      <c r="BR267" s="13"/>
      <c r="BS267" s="13"/>
      <c r="BT267" s="13"/>
      <c r="BU267" s="13"/>
      <c r="BV267" s="13"/>
      <c r="BW267" s="13"/>
      <c r="BX267" s="13"/>
      <c r="BY267" s="13"/>
    </row>
    <row r="268" spans="1:77" s="25" customFormat="1" ht="13.5" customHeight="1">
      <c r="A268" s="874"/>
      <c r="B268" s="836"/>
      <c r="C268" s="838"/>
      <c r="D268" s="22" t="s">
        <v>3</v>
      </c>
      <c r="E268" s="20"/>
      <c r="F268" s="96">
        <v>37970</v>
      </c>
      <c r="G268" s="97">
        <v>96930</v>
      </c>
      <c r="H268" s="96">
        <v>34890</v>
      </c>
      <c r="I268" s="97">
        <v>93850</v>
      </c>
      <c r="J268" s="476" t="s">
        <v>3126</v>
      </c>
      <c r="K268" s="98">
        <v>350</v>
      </c>
      <c r="L268" s="99">
        <v>860</v>
      </c>
      <c r="M268" s="100" t="s">
        <v>3025</v>
      </c>
      <c r="N268" s="98">
        <v>320</v>
      </c>
      <c r="O268" s="99">
        <v>830</v>
      </c>
      <c r="P268" s="100" t="s">
        <v>3025</v>
      </c>
      <c r="Q268" s="476" t="s">
        <v>3126</v>
      </c>
      <c r="R268" s="101">
        <v>7270</v>
      </c>
      <c r="S268" s="102">
        <v>70</v>
      </c>
      <c r="T268" s="839"/>
      <c r="U268" s="475"/>
      <c r="V268" s="27"/>
      <c r="W268" s="849"/>
      <c r="X268" s="472"/>
      <c r="Y268" s="21"/>
      <c r="Z268" s="876"/>
      <c r="AA268" s="472"/>
      <c r="AB268" s="839"/>
      <c r="AC268" s="106"/>
      <c r="AD268" s="106"/>
      <c r="AE268" s="840"/>
      <c r="AF268" s="121"/>
      <c r="AG268" s="841"/>
      <c r="AH268" s="843" t="e">
        <v>#REF!</v>
      </c>
      <c r="AI268" s="846" t="e">
        <v>#REF!</v>
      </c>
      <c r="AJ268" s="848"/>
      <c r="AK268" s="465" t="s">
        <v>3041</v>
      </c>
      <c r="AL268" s="104">
        <v>2600</v>
      </c>
      <c r="AM268" s="105">
        <v>2900</v>
      </c>
      <c r="AN268" s="849"/>
      <c r="AO268" s="851"/>
      <c r="AP268" s="849"/>
      <c r="AQ268" s="854"/>
      <c r="AR268" s="848"/>
      <c r="AS268" s="887"/>
      <c r="AT268" s="841"/>
      <c r="AU268" s="456"/>
      <c r="AV268" s="841"/>
      <c r="AW268" s="851"/>
      <c r="AX268" s="849"/>
      <c r="AY268" s="854"/>
      <c r="AZ268" s="881"/>
      <c r="BA268" s="883"/>
      <c r="BB268" s="885"/>
      <c r="BC268" s="885"/>
      <c r="BD268" s="868"/>
      <c r="BE268" s="472"/>
      <c r="BF268" s="830"/>
      <c r="BG268" s="452"/>
      <c r="BH268" s="452"/>
      <c r="BI268" s="475"/>
      <c r="BJ268" s="459">
        <v>131</v>
      </c>
      <c r="BK268" s="459">
        <v>132</v>
      </c>
      <c r="BL268" s="866"/>
      <c r="BM268" s="13"/>
      <c r="BN268" s="13"/>
      <c r="BO268" s="13"/>
      <c r="BP268" s="13"/>
      <c r="BQ268" s="13"/>
      <c r="BR268" s="13"/>
      <c r="BS268" s="13"/>
      <c r="BT268" s="13"/>
      <c r="BU268" s="13"/>
      <c r="BV268" s="13"/>
      <c r="BW268" s="13"/>
      <c r="BX268" s="13"/>
      <c r="BY268" s="13"/>
    </row>
    <row r="269" spans="1:77" s="25" customFormat="1" ht="13.5" customHeight="1">
      <c r="A269" s="874"/>
      <c r="B269" s="836"/>
      <c r="C269" s="831" t="s">
        <v>3106</v>
      </c>
      <c r="D269" s="22" t="s">
        <v>13</v>
      </c>
      <c r="E269" s="20"/>
      <c r="F269" s="96">
        <v>96930</v>
      </c>
      <c r="G269" s="97">
        <v>169640</v>
      </c>
      <c r="H269" s="96">
        <v>93850</v>
      </c>
      <c r="I269" s="97">
        <v>166560</v>
      </c>
      <c r="J269" s="476" t="s">
        <v>3126</v>
      </c>
      <c r="K269" s="98">
        <v>860</v>
      </c>
      <c r="L269" s="99">
        <v>1580</v>
      </c>
      <c r="M269" s="100" t="s">
        <v>3025</v>
      </c>
      <c r="N269" s="98">
        <v>830</v>
      </c>
      <c r="O269" s="99">
        <v>1550</v>
      </c>
      <c r="P269" s="100" t="s">
        <v>3025</v>
      </c>
      <c r="Q269" s="23"/>
      <c r="R269" s="106"/>
      <c r="S269" s="107"/>
      <c r="T269" s="840"/>
      <c r="U269" s="475"/>
      <c r="V269" s="27"/>
      <c r="W269" s="849"/>
      <c r="X269" s="472"/>
      <c r="Y269" s="21"/>
      <c r="Z269" s="876"/>
      <c r="AA269" s="472"/>
      <c r="AB269" s="839"/>
      <c r="AC269" s="106"/>
      <c r="AD269" s="106"/>
      <c r="AE269" s="840"/>
      <c r="AF269" s="121"/>
      <c r="AG269" s="841"/>
      <c r="AH269" s="843" t="e">
        <v>#REF!</v>
      </c>
      <c r="AI269" s="846" t="e">
        <v>#REF!</v>
      </c>
      <c r="AJ269" s="848"/>
      <c r="AK269" s="465" t="s">
        <v>3042</v>
      </c>
      <c r="AL269" s="104">
        <v>2300</v>
      </c>
      <c r="AM269" s="105">
        <v>2500</v>
      </c>
      <c r="AN269" s="849"/>
      <c r="AO269" s="851"/>
      <c r="AP269" s="849"/>
      <c r="AQ269" s="854"/>
      <c r="AR269" s="21"/>
      <c r="AS269" s="12"/>
      <c r="AT269" s="841"/>
      <c r="AU269" s="456"/>
      <c r="AV269" s="841"/>
      <c r="AW269" s="851"/>
      <c r="AX269" s="849"/>
      <c r="AY269" s="854"/>
      <c r="AZ269" s="881"/>
      <c r="BA269" s="869">
        <v>0.02</v>
      </c>
      <c r="BB269" s="871">
        <v>0.03</v>
      </c>
      <c r="BC269" s="871">
        <v>0.05</v>
      </c>
      <c r="BD269" s="879">
        <v>0.06</v>
      </c>
      <c r="BE269" s="472"/>
      <c r="BF269" s="833">
        <v>0.98</v>
      </c>
      <c r="BG269" s="452"/>
      <c r="BH269" s="452"/>
      <c r="BI269" s="475"/>
      <c r="BJ269" s="459">
        <v>131</v>
      </c>
      <c r="BK269" s="459">
        <v>132</v>
      </c>
      <c r="BL269" s="866"/>
      <c r="BM269" s="13"/>
      <c r="BN269" s="13"/>
      <c r="BO269" s="13"/>
      <c r="BP269" s="13"/>
      <c r="BQ269" s="13"/>
      <c r="BR269" s="13"/>
      <c r="BS269" s="13"/>
      <c r="BT269" s="13"/>
      <c r="BU269" s="13"/>
      <c r="BV269" s="13"/>
      <c r="BW269" s="13"/>
      <c r="BX269" s="13"/>
      <c r="BY269" s="13"/>
    </row>
    <row r="270" spans="1:77" s="25" customFormat="1" ht="13.5" customHeight="1">
      <c r="A270" s="874"/>
      <c r="B270" s="836"/>
      <c r="C270" s="832"/>
      <c r="D270" s="24" t="s">
        <v>12</v>
      </c>
      <c r="E270" s="20"/>
      <c r="F270" s="109">
        <v>169640</v>
      </c>
      <c r="G270" s="110"/>
      <c r="H270" s="109">
        <v>166560</v>
      </c>
      <c r="I270" s="110"/>
      <c r="J270" s="476" t="s">
        <v>3126</v>
      </c>
      <c r="K270" s="101">
        <v>1580</v>
      </c>
      <c r="L270" s="111"/>
      <c r="M270" s="112" t="s">
        <v>3025</v>
      </c>
      <c r="N270" s="101">
        <v>1550</v>
      </c>
      <c r="O270" s="111"/>
      <c r="P270" s="112" t="s">
        <v>3025</v>
      </c>
      <c r="Q270" s="23"/>
      <c r="R270" s="106"/>
      <c r="S270" s="113"/>
      <c r="T270" s="840"/>
      <c r="U270" s="475"/>
      <c r="V270" s="27"/>
      <c r="W270" s="849"/>
      <c r="X270" s="472"/>
      <c r="Y270" s="21"/>
      <c r="Z270" s="876"/>
      <c r="AA270" s="472"/>
      <c r="AB270" s="839"/>
      <c r="AC270" s="106"/>
      <c r="AD270" s="106"/>
      <c r="AE270" s="840"/>
      <c r="AF270" s="121"/>
      <c r="AG270" s="841"/>
      <c r="AH270" s="844" t="e">
        <v>#REF!</v>
      </c>
      <c r="AI270" s="847" t="e">
        <v>#REF!</v>
      </c>
      <c r="AJ270" s="848"/>
      <c r="AK270" s="466" t="s">
        <v>3043</v>
      </c>
      <c r="AL270" s="115">
        <v>2000</v>
      </c>
      <c r="AM270" s="116">
        <v>2300</v>
      </c>
      <c r="AN270" s="849"/>
      <c r="AO270" s="852"/>
      <c r="AP270" s="849"/>
      <c r="AQ270" s="855"/>
      <c r="AR270" s="21"/>
      <c r="AS270" s="12"/>
      <c r="AT270" s="841"/>
      <c r="AU270" s="456"/>
      <c r="AV270" s="841"/>
      <c r="AW270" s="852"/>
      <c r="AX270" s="849"/>
      <c r="AY270" s="855"/>
      <c r="AZ270" s="881"/>
      <c r="BA270" s="870"/>
      <c r="BB270" s="872"/>
      <c r="BC270" s="872"/>
      <c r="BD270" s="880"/>
      <c r="BE270" s="472"/>
      <c r="BF270" s="833"/>
      <c r="BG270" s="452"/>
      <c r="BH270" s="452"/>
      <c r="BI270" s="475"/>
      <c r="BJ270" s="459">
        <v>131</v>
      </c>
      <c r="BK270" s="459">
        <v>132</v>
      </c>
      <c r="BL270" s="866"/>
      <c r="BM270" s="13"/>
      <c r="BN270" s="13"/>
      <c r="BO270" s="13"/>
      <c r="BP270" s="13"/>
      <c r="BQ270" s="13"/>
      <c r="BR270" s="13"/>
      <c r="BS270" s="13"/>
      <c r="BT270" s="13"/>
      <c r="BU270" s="13"/>
      <c r="BV270" s="13"/>
      <c r="BW270" s="13"/>
      <c r="BX270" s="13"/>
      <c r="BY270" s="13"/>
    </row>
    <row r="271" spans="1:77" s="25" customFormat="1" ht="13.5" customHeight="1">
      <c r="A271" s="874"/>
      <c r="B271" s="856" t="s">
        <v>15</v>
      </c>
      <c r="C271" s="837" t="s">
        <v>3105</v>
      </c>
      <c r="D271" s="19" t="s">
        <v>4</v>
      </c>
      <c r="E271" s="20"/>
      <c r="F271" s="86">
        <v>29920</v>
      </c>
      <c r="G271" s="87">
        <v>37190</v>
      </c>
      <c r="H271" s="86">
        <v>27030</v>
      </c>
      <c r="I271" s="87">
        <v>34300</v>
      </c>
      <c r="J271" s="476" t="s">
        <v>3126</v>
      </c>
      <c r="K271" s="88">
        <v>280</v>
      </c>
      <c r="L271" s="89">
        <v>350</v>
      </c>
      <c r="M271" s="90" t="s">
        <v>3025</v>
      </c>
      <c r="N271" s="88">
        <v>250</v>
      </c>
      <c r="O271" s="89">
        <v>320</v>
      </c>
      <c r="P271" s="90" t="s">
        <v>3025</v>
      </c>
      <c r="Q271" s="476" t="s">
        <v>3126</v>
      </c>
      <c r="R271" s="91">
        <v>7270</v>
      </c>
      <c r="S271" s="92">
        <v>70</v>
      </c>
      <c r="T271" s="839"/>
      <c r="U271" s="475"/>
      <c r="V271" s="27"/>
      <c r="W271" s="849"/>
      <c r="X271" s="472"/>
      <c r="Y271" s="21"/>
      <c r="Z271" s="876"/>
      <c r="AA271" s="472"/>
      <c r="AB271" s="839"/>
      <c r="AC271" s="106"/>
      <c r="AD271" s="106"/>
      <c r="AE271" s="840"/>
      <c r="AF271" s="121"/>
      <c r="AG271" s="841" t="s">
        <v>3126</v>
      </c>
      <c r="AH271" s="842">
        <v>2400</v>
      </c>
      <c r="AI271" s="845">
        <v>2700</v>
      </c>
      <c r="AJ271" s="848" t="s">
        <v>3126</v>
      </c>
      <c r="AK271" s="464" t="s">
        <v>3040</v>
      </c>
      <c r="AL271" s="94">
        <v>5400</v>
      </c>
      <c r="AM271" s="95">
        <v>6000</v>
      </c>
      <c r="AN271" s="849" t="s">
        <v>3126</v>
      </c>
      <c r="AO271" s="850">
        <v>2560</v>
      </c>
      <c r="AP271" s="849" t="s">
        <v>3126</v>
      </c>
      <c r="AQ271" s="853">
        <v>20</v>
      </c>
      <c r="AR271" s="848" t="s">
        <v>3126</v>
      </c>
      <c r="AS271" s="886">
        <v>4500</v>
      </c>
      <c r="AT271" s="841"/>
      <c r="AU271" s="456"/>
      <c r="AV271" s="841" t="s">
        <v>237</v>
      </c>
      <c r="AW271" s="850">
        <v>2960</v>
      </c>
      <c r="AX271" s="849" t="s">
        <v>3126</v>
      </c>
      <c r="AY271" s="853">
        <v>20</v>
      </c>
      <c r="AZ271" s="881" t="s">
        <v>237</v>
      </c>
      <c r="BA271" s="882" t="s">
        <v>3177</v>
      </c>
      <c r="BB271" s="884" t="s">
        <v>3177</v>
      </c>
      <c r="BC271" s="884" t="s">
        <v>3177</v>
      </c>
      <c r="BD271" s="867" t="s">
        <v>3177</v>
      </c>
      <c r="BE271" s="472"/>
      <c r="BF271" s="829" t="s">
        <v>3164</v>
      </c>
      <c r="BG271" s="452"/>
      <c r="BH271" s="452"/>
      <c r="BI271" s="475"/>
      <c r="BJ271" s="459">
        <v>133</v>
      </c>
      <c r="BK271" s="459">
        <v>134</v>
      </c>
      <c r="BL271" s="866">
        <v>16</v>
      </c>
      <c r="BM271" s="13"/>
      <c r="BN271" s="13"/>
      <c r="BO271" s="13"/>
      <c r="BP271" s="13"/>
      <c r="BQ271" s="13"/>
      <c r="BR271" s="13"/>
      <c r="BS271" s="13"/>
      <c r="BT271" s="13"/>
      <c r="BU271" s="13"/>
      <c r="BV271" s="13"/>
      <c r="BW271" s="13"/>
      <c r="BX271" s="13"/>
      <c r="BY271" s="13"/>
    </row>
    <row r="272" spans="1:77" s="25" customFormat="1" ht="13.5" customHeight="1">
      <c r="A272" s="874"/>
      <c r="B272" s="836"/>
      <c r="C272" s="838"/>
      <c r="D272" s="22" t="s">
        <v>3</v>
      </c>
      <c r="E272" s="20"/>
      <c r="F272" s="96">
        <v>37190</v>
      </c>
      <c r="G272" s="97">
        <v>96150</v>
      </c>
      <c r="H272" s="96">
        <v>34300</v>
      </c>
      <c r="I272" s="97">
        <v>93260</v>
      </c>
      <c r="J272" s="476" t="s">
        <v>3126</v>
      </c>
      <c r="K272" s="98">
        <v>350</v>
      </c>
      <c r="L272" s="99">
        <v>850</v>
      </c>
      <c r="M272" s="100" t="s">
        <v>3025</v>
      </c>
      <c r="N272" s="98">
        <v>320</v>
      </c>
      <c r="O272" s="99">
        <v>820</v>
      </c>
      <c r="P272" s="100" t="s">
        <v>3025</v>
      </c>
      <c r="Q272" s="476" t="s">
        <v>3126</v>
      </c>
      <c r="R272" s="101">
        <v>7270</v>
      </c>
      <c r="S272" s="102">
        <v>70</v>
      </c>
      <c r="T272" s="839"/>
      <c r="U272" s="475"/>
      <c r="V272" s="27"/>
      <c r="W272" s="849"/>
      <c r="X272" s="472"/>
      <c r="Y272" s="21"/>
      <c r="Z272" s="876"/>
      <c r="AA272" s="472"/>
      <c r="AB272" s="839"/>
      <c r="AC272" s="106"/>
      <c r="AD272" s="106"/>
      <c r="AE272" s="840"/>
      <c r="AF272" s="121"/>
      <c r="AG272" s="841"/>
      <c r="AH272" s="843" t="e">
        <v>#REF!</v>
      </c>
      <c r="AI272" s="846" t="e">
        <v>#REF!</v>
      </c>
      <c r="AJ272" s="848"/>
      <c r="AK272" s="465" t="s">
        <v>3041</v>
      </c>
      <c r="AL272" s="104">
        <v>2900</v>
      </c>
      <c r="AM272" s="105">
        <v>3300</v>
      </c>
      <c r="AN272" s="849"/>
      <c r="AO272" s="851"/>
      <c r="AP272" s="849"/>
      <c r="AQ272" s="854"/>
      <c r="AR272" s="848"/>
      <c r="AS272" s="887"/>
      <c r="AT272" s="841"/>
      <c r="AU272" s="456"/>
      <c r="AV272" s="841"/>
      <c r="AW272" s="851"/>
      <c r="AX272" s="849"/>
      <c r="AY272" s="854"/>
      <c r="AZ272" s="881"/>
      <c r="BA272" s="883"/>
      <c r="BB272" s="885"/>
      <c r="BC272" s="885"/>
      <c r="BD272" s="868"/>
      <c r="BE272" s="472"/>
      <c r="BF272" s="830"/>
      <c r="BG272" s="452"/>
      <c r="BH272" s="452"/>
      <c r="BI272" s="475"/>
      <c r="BJ272" s="459">
        <v>133</v>
      </c>
      <c r="BK272" s="459">
        <v>134</v>
      </c>
      <c r="BL272" s="866"/>
      <c r="BM272" s="13"/>
      <c r="BN272" s="13"/>
      <c r="BO272" s="13"/>
      <c r="BP272" s="13"/>
      <c r="BQ272" s="13"/>
      <c r="BR272" s="13"/>
      <c r="BS272" s="13"/>
      <c r="BT272" s="13"/>
      <c r="BU272" s="13"/>
      <c r="BV272" s="13"/>
      <c r="BW272" s="13"/>
      <c r="BX272" s="13"/>
      <c r="BY272" s="13"/>
    </row>
    <row r="273" spans="1:77" s="25" customFormat="1" ht="13.5" customHeight="1">
      <c r="A273" s="874"/>
      <c r="B273" s="836"/>
      <c r="C273" s="831" t="s">
        <v>3106</v>
      </c>
      <c r="D273" s="22" t="s">
        <v>13</v>
      </c>
      <c r="E273" s="20"/>
      <c r="F273" s="96">
        <v>96150</v>
      </c>
      <c r="G273" s="97">
        <v>168860</v>
      </c>
      <c r="H273" s="96">
        <v>93260</v>
      </c>
      <c r="I273" s="97">
        <v>165970</v>
      </c>
      <c r="J273" s="476" t="s">
        <v>3126</v>
      </c>
      <c r="K273" s="98">
        <v>850</v>
      </c>
      <c r="L273" s="99">
        <v>1570</v>
      </c>
      <c r="M273" s="100" t="s">
        <v>3025</v>
      </c>
      <c r="N273" s="98">
        <v>820</v>
      </c>
      <c r="O273" s="99">
        <v>1540</v>
      </c>
      <c r="P273" s="100" t="s">
        <v>3025</v>
      </c>
      <c r="Q273" s="23"/>
      <c r="R273" s="106"/>
      <c r="S273" s="107"/>
      <c r="T273" s="840"/>
      <c r="U273" s="475"/>
      <c r="V273" s="469"/>
      <c r="W273" s="849"/>
      <c r="X273" s="472"/>
      <c r="Y273" s="21"/>
      <c r="Z273" s="876"/>
      <c r="AA273" s="472"/>
      <c r="AB273" s="839"/>
      <c r="AC273" s="106"/>
      <c r="AD273" s="106"/>
      <c r="AE273" s="840"/>
      <c r="AF273" s="121"/>
      <c r="AG273" s="841"/>
      <c r="AH273" s="843" t="e">
        <v>#REF!</v>
      </c>
      <c r="AI273" s="846" t="e">
        <v>#REF!</v>
      </c>
      <c r="AJ273" s="848"/>
      <c r="AK273" s="465" t="s">
        <v>3042</v>
      </c>
      <c r="AL273" s="104">
        <v>2500</v>
      </c>
      <c r="AM273" s="105">
        <v>2800</v>
      </c>
      <c r="AN273" s="849"/>
      <c r="AO273" s="851"/>
      <c r="AP273" s="849"/>
      <c r="AQ273" s="854"/>
      <c r="AR273" s="21"/>
      <c r="AS273" s="12"/>
      <c r="AT273" s="841"/>
      <c r="AU273" s="456"/>
      <c r="AV273" s="841"/>
      <c r="AW273" s="851"/>
      <c r="AX273" s="849"/>
      <c r="AY273" s="854"/>
      <c r="AZ273" s="881"/>
      <c r="BA273" s="869">
        <v>0.02</v>
      </c>
      <c r="BB273" s="871">
        <v>0.03</v>
      </c>
      <c r="BC273" s="871">
        <v>0.05</v>
      </c>
      <c r="BD273" s="879">
        <v>7.0000000000000007E-2</v>
      </c>
      <c r="BE273" s="472"/>
      <c r="BF273" s="833">
        <v>0.99</v>
      </c>
      <c r="BG273" s="452"/>
      <c r="BH273" s="452"/>
      <c r="BI273" s="475"/>
      <c r="BJ273" s="459">
        <v>133</v>
      </c>
      <c r="BK273" s="459">
        <v>134</v>
      </c>
      <c r="BL273" s="866"/>
      <c r="BM273" s="13"/>
      <c r="BN273" s="13"/>
      <c r="BO273" s="13"/>
      <c r="BP273" s="13"/>
      <c r="BQ273" s="13"/>
      <c r="BR273" s="13"/>
      <c r="BS273" s="13"/>
      <c r="BT273" s="13"/>
      <c r="BU273" s="13"/>
      <c r="BV273" s="13"/>
      <c r="BW273" s="13"/>
      <c r="BX273" s="13"/>
      <c r="BY273" s="13"/>
    </row>
    <row r="274" spans="1:77" s="25" customFormat="1" ht="13.5" customHeight="1">
      <c r="A274" s="874"/>
      <c r="B274" s="836"/>
      <c r="C274" s="832"/>
      <c r="D274" s="24" t="s">
        <v>12</v>
      </c>
      <c r="E274" s="20"/>
      <c r="F274" s="109">
        <v>168860</v>
      </c>
      <c r="G274" s="110"/>
      <c r="H274" s="109">
        <v>165970</v>
      </c>
      <c r="I274" s="110"/>
      <c r="J274" s="476" t="s">
        <v>3126</v>
      </c>
      <c r="K274" s="101">
        <v>1570</v>
      </c>
      <c r="L274" s="111"/>
      <c r="M274" s="112" t="s">
        <v>3025</v>
      </c>
      <c r="N274" s="101">
        <v>1540</v>
      </c>
      <c r="O274" s="111"/>
      <c r="P274" s="112" t="s">
        <v>3025</v>
      </c>
      <c r="Q274" s="23"/>
      <c r="R274" s="106"/>
      <c r="S274" s="113"/>
      <c r="T274" s="840"/>
      <c r="U274" s="475"/>
      <c r="V274" s="469"/>
      <c r="W274" s="849"/>
      <c r="X274" s="472"/>
      <c r="Y274" s="21"/>
      <c r="Z274" s="876"/>
      <c r="AA274" s="472"/>
      <c r="AB274" s="839"/>
      <c r="AC274" s="106"/>
      <c r="AD274" s="106"/>
      <c r="AE274" s="840"/>
      <c r="AF274" s="121"/>
      <c r="AG274" s="841"/>
      <c r="AH274" s="844" t="e">
        <v>#REF!</v>
      </c>
      <c r="AI274" s="847" t="e">
        <v>#REF!</v>
      </c>
      <c r="AJ274" s="848"/>
      <c r="AK274" s="466" t="s">
        <v>3043</v>
      </c>
      <c r="AL274" s="115">
        <v>2300</v>
      </c>
      <c r="AM274" s="116">
        <v>2500</v>
      </c>
      <c r="AN274" s="849"/>
      <c r="AO274" s="852"/>
      <c r="AP274" s="849"/>
      <c r="AQ274" s="855"/>
      <c r="AR274" s="21"/>
      <c r="AS274" s="12"/>
      <c r="AT274" s="841"/>
      <c r="AU274" s="456"/>
      <c r="AV274" s="841"/>
      <c r="AW274" s="852"/>
      <c r="AX274" s="849"/>
      <c r="AY274" s="855"/>
      <c r="AZ274" s="881"/>
      <c r="BA274" s="870"/>
      <c r="BB274" s="872"/>
      <c r="BC274" s="872"/>
      <c r="BD274" s="880"/>
      <c r="BE274" s="472"/>
      <c r="BF274" s="833"/>
      <c r="BG274" s="452"/>
      <c r="BH274" s="452"/>
      <c r="BI274" s="475"/>
      <c r="BJ274" s="459">
        <v>133</v>
      </c>
      <c r="BK274" s="459">
        <v>134</v>
      </c>
      <c r="BL274" s="866"/>
      <c r="BM274" s="13"/>
      <c r="BN274" s="13"/>
      <c r="BO274" s="13"/>
      <c r="BP274" s="13"/>
      <c r="BQ274" s="13"/>
      <c r="BR274" s="13"/>
      <c r="BS274" s="13"/>
      <c r="BT274" s="13"/>
      <c r="BU274" s="13"/>
      <c r="BV274" s="13"/>
      <c r="BW274" s="13"/>
      <c r="BX274" s="13"/>
      <c r="BY274" s="13"/>
    </row>
    <row r="275" spans="1:77" s="25" customFormat="1" ht="13.5" customHeight="1">
      <c r="A275" s="874"/>
      <c r="B275" s="856" t="s">
        <v>14</v>
      </c>
      <c r="C275" s="837" t="s">
        <v>3105</v>
      </c>
      <c r="D275" s="19" t="s">
        <v>4</v>
      </c>
      <c r="E275" s="20"/>
      <c r="F275" s="86">
        <v>29210</v>
      </c>
      <c r="G275" s="87">
        <v>36480</v>
      </c>
      <c r="H275" s="86">
        <v>26480</v>
      </c>
      <c r="I275" s="87">
        <v>33750</v>
      </c>
      <c r="J275" s="476" t="s">
        <v>3126</v>
      </c>
      <c r="K275" s="88">
        <v>270</v>
      </c>
      <c r="L275" s="89">
        <v>340</v>
      </c>
      <c r="M275" s="90" t="s">
        <v>3025</v>
      </c>
      <c r="N275" s="88">
        <v>240</v>
      </c>
      <c r="O275" s="89">
        <v>310</v>
      </c>
      <c r="P275" s="90" t="s">
        <v>3025</v>
      </c>
      <c r="Q275" s="476" t="s">
        <v>3126</v>
      </c>
      <c r="R275" s="91">
        <v>7270</v>
      </c>
      <c r="S275" s="92">
        <v>70</v>
      </c>
      <c r="T275" s="839"/>
      <c r="U275" s="475"/>
      <c r="V275" s="469"/>
      <c r="W275" s="849"/>
      <c r="X275" s="472"/>
      <c r="Y275" s="21"/>
      <c r="Z275" s="876"/>
      <c r="AA275" s="472"/>
      <c r="AB275" s="839"/>
      <c r="AC275" s="106"/>
      <c r="AD275" s="106"/>
      <c r="AE275" s="840"/>
      <c r="AF275" s="121"/>
      <c r="AG275" s="841" t="s">
        <v>3126</v>
      </c>
      <c r="AH275" s="842">
        <v>2300</v>
      </c>
      <c r="AI275" s="845">
        <v>2500</v>
      </c>
      <c r="AJ275" s="848" t="s">
        <v>3126</v>
      </c>
      <c r="AK275" s="464" t="s">
        <v>3040</v>
      </c>
      <c r="AL275" s="94">
        <v>4800</v>
      </c>
      <c r="AM275" s="95">
        <v>5400</v>
      </c>
      <c r="AN275" s="849" t="s">
        <v>3126</v>
      </c>
      <c r="AO275" s="850">
        <v>2420</v>
      </c>
      <c r="AP275" s="849" t="s">
        <v>3126</v>
      </c>
      <c r="AQ275" s="853">
        <v>20</v>
      </c>
      <c r="AR275" s="848" t="s">
        <v>3126</v>
      </c>
      <c r="AS275" s="886">
        <v>4500</v>
      </c>
      <c r="AT275" s="841"/>
      <c r="AU275" s="456"/>
      <c r="AV275" s="841" t="s">
        <v>237</v>
      </c>
      <c r="AW275" s="850">
        <v>2790</v>
      </c>
      <c r="AX275" s="849" t="s">
        <v>3126</v>
      </c>
      <c r="AY275" s="853">
        <v>20</v>
      </c>
      <c r="AZ275" s="881" t="s">
        <v>237</v>
      </c>
      <c r="BA275" s="882" t="s">
        <v>3177</v>
      </c>
      <c r="BB275" s="884" t="s">
        <v>3177</v>
      </c>
      <c r="BC275" s="884" t="s">
        <v>3177</v>
      </c>
      <c r="BD275" s="867" t="s">
        <v>3177</v>
      </c>
      <c r="BE275" s="21"/>
      <c r="BF275" s="829" t="s">
        <v>3164</v>
      </c>
      <c r="BG275" s="452"/>
      <c r="BH275" s="452"/>
      <c r="BI275" s="475"/>
      <c r="BJ275" s="459">
        <v>135</v>
      </c>
      <c r="BK275" s="459">
        <v>136</v>
      </c>
      <c r="BL275" s="866">
        <v>17</v>
      </c>
      <c r="BM275" s="13"/>
      <c r="BN275" s="13"/>
      <c r="BO275" s="13"/>
      <c r="BP275" s="13"/>
      <c r="BQ275" s="13"/>
      <c r="BR275" s="13"/>
      <c r="BS275" s="13"/>
      <c r="BT275" s="13"/>
      <c r="BU275" s="13"/>
      <c r="BV275" s="13"/>
      <c r="BW275" s="13"/>
      <c r="BX275" s="13"/>
      <c r="BY275" s="13"/>
    </row>
    <row r="276" spans="1:77" s="25" customFormat="1" ht="13.5" customHeight="1">
      <c r="A276" s="874"/>
      <c r="B276" s="836"/>
      <c r="C276" s="838"/>
      <c r="D276" s="22" t="s">
        <v>3</v>
      </c>
      <c r="E276" s="20"/>
      <c r="F276" s="96">
        <v>36480</v>
      </c>
      <c r="G276" s="97">
        <v>95440</v>
      </c>
      <c r="H276" s="96">
        <v>33750</v>
      </c>
      <c r="I276" s="97">
        <v>92710</v>
      </c>
      <c r="J276" s="476" t="s">
        <v>3126</v>
      </c>
      <c r="K276" s="98">
        <v>340</v>
      </c>
      <c r="L276" s="99">
        <v>840</v>
      </c>
      <c r="M276" s="100" t="s">
        <v>3025</v>
      </c>
      <c r="N276" s="98">
        <v>310</v>
      </c>
      <c r="O276" s="99">
        <v>810</v>
      </c>
      <c r="P276" s="100" t="s">
        <v>3025</v>
      </c>
      <c r="Q276" s="476" t="s">
        <v>3126</v>
      </c>
      <c r="R276" s="101">
        <v>7270</v>
      </c>
      <c r="S276" s="102">
        <v>70</v>
      </c>
      <c r="T276" s="839"/>
      <c r="U276" s="475"/>
      <c r="V276" s="469"/>
      <c r="W276" s="849"/>
      <c r="X276" s="472"/>
      <c r="Y276" s="21"/>
      <c r="Z276" s="876"/>
      <c r="AA276" s="472"/>
      <c r="AB276" s="839"/>
      <c r="AC276" s="106"/>
      <c r="AD276" s="106"/>
      <c r="AE276" s="840"/>
      <c r="AF276" s="121"/>
      <c r="AG276" s="841"/>
      <c r="AH276" s="843" t="e">
        <v>#REF!</v>
      </c>
      <c r="AI276" s="846" t="e">
        <v>#REF!</v>
      </c>
      <c r="AJ276" s="848"/>
      <c r="AK276" s="465" t="s">
        <v>3041</v>
      </c>
      <c r="AL276" s="104">
        <v>2600</v>
      </c>
      <c r="AM276" s="105">
        <v>2900</v>
      </c>
      <c r="AN276" s="849"/>
      <c r="AO276" s="851"/>
      <c r="AP276" s="849"/>
      <c r="AQ276" s="854"/>
      <c r="AR276" s="848"/>
      <c r="AS276" s="887"/>
      <c r="AT276" s="841"/>
      <c r="AU276" s="456"/>
      <c r="AV276" s="841"/>
      <c r="AW276" s="851"/>
      <c r="AX276" s="849"/>
      <c r="AY276" s="854"/>
      <c r="AZ276" s="881"/>
      <c r="BA276" s="883"/>
      <c r="BB276" s="885"/>
      <c r="BC276" s="885"/>
      <c r="BD276" s="868"/>
      <c r="BE276" s="21"/>
      <c r="BF276" s="830"/>
      <c r="BG276" s="452"/>
      <c r="BH276" s="452"/>
      <c r="BI276" s="475"/>
      <c r="BJ276" s="459">
        <v>135</v>
      </c>
      <c r="BK276" s="459">
        <v>136</v>
      </c>
      <c r="BL276" s="866"/>
      <c r="BM276" s="13"/>
      <c r="BN276" s="13"/>
      <c r="BO276" s="13"/>
      <c r="BP276" s="13"/>
      <c r="BQ276" s="13"/>
      <c r="BR276" s="13"/>
      <c r="BS276" s="13"/>
      <c r="BT276" s="13"/>
      <c r="BU276" s="13"/>
      <c r="BV276" s="13"/>
      <c r="BW276" s="13"/>
      <c r="BX276" s="13"/>
      <c r="BY276" s="13"/>
    </row>
    <row r="277" spans="1:77" s="25" customFormat="1" ht="13.5" customHeight="1">
      <c r="A277" s="874"/>
      <c r="B277" s="836"/>
      <c r="C277" s="831" t="s">
        <v>3106</v>
      </c>
      <c r="D277" s="22" t="s">
        <v>13</v>
      </c>
      <c r="E277" s="20"/>
      <c r="F277" s="96">
        <v>95440</v>
      </c>
      <c r="G277" s="97">
        <v>168150</v>
      </c>
      <c r="H277" s="96">
        <v>92710</v>
      </c>
      <c r="I277" s="97">
        <v>165420</v>
      </c>
      <c r="J277" s="476" t="s">
        <v>3126</v>
      </c>
      <c r="K277" s="98">
        <v>840</v>
      </c>
      <c r="L277" s="99">
        <v>1560</v>
      </c>
      <c r="M277" s="100" t="s">
        <v>3025</v>
      </c>
      <c r="N277" s="98">
        <v>810</v>
      </c>
      <c r="O277" s="99">
        <v>1530</v>
      </c>
      <c r="P277" s="100" t="s">
        <v>3025</v>
      </c>
      <c r="Q277" s="23"/>
      <c r="R277" s="106"/>
      <c r="S277" s="107"/>
      <c r="T277" s="840"/>
      <c r="U277" s="475"/>
      <c r="V277" s="469"/>
      <c r="W277" s="849"/>
      <c r="X277" s="472"/>
      <c r="Y277" s="21"/>
      <c r="Z277" s="876"/>
      <c r="AA277" s="472"/>
      <c r="AB277" s="839"/>
      <c r="AC277" s="106"/>
      <c r="AD277" s="106"/>
      <c r="AE277" s="840"/>
      <c r="AF277" s="121"/>
      <c r="AG277" s="841"/>
      <c r="AH277" s="843" t="e">
        <v>#REF!</v>
      </c>
      <c r="AI277" s="846" t="e">
        <v>#REF!</v>
      </c>
      <c r="AJ277" s="848"/>
      <c r="AK277" s="465" t="s">
        <v>3042</v>
      </c>
      <c r="AL277" s="104">
        <v>2300</v>
      </c>
      <c r="AM277" s="105">
        <v>2500</v>
      </c>
      <c r="AN277" s="849"/>
      <c r="AO277" s="851"/>
      <c r="AP277" s="849"/>
      <c r="AQ277" s="854"/>
      <c r="AR277" s="21"/>
      <c r="AS277" s="12"/>
      <c r="AT277" s="841"/>
      <c r="AU277" s="456"/>
      <c r="AV277" s="841"/>
      <c r="AW277" s="851"/>
      <c r="AX277" s="849"/>
      <c r="AY277" s="854"/>
      <c r="AZ277" s="881"/>
      <c r="BA277" s="869">
        <v>0.02</v>
      </c>
      <c r="BB277" s="871">
        <v>0.03</v>
      </c>
      <c r="BC277" s="871">
        <v>0.05</v>
      </c>
      <c r="BD277" s="879">
        <v>0.06</v>
      </c>
      <c r="BE277" s="21"/>
      <c r="BF277" s="833">
        <v>0.99</v>
      </c>
      <c r="BG277" s="452"/>
      <c r="BH277" s="452"/>
      <c r="BI277" s="475"/>
      <c r="BJ277" s="459">
        <v>135</v>
      </c>
      <c r="BK277" s="459">
        <v>136</v>
      </c>
      <c r="BL277" s="866"/>
      <c r="BM277" s="13"/>
      <c r="BN277" s="13"/>
      <c r="BO277" s="13"/>
      <c r="BP277" s="13"/>
      <c r="BQ277" s="13"/>
      <c r="BR277" s="13"/>
      <c r="BS277" s="13"/>
      <c r="BT277" s="13"/>
      <c r="BU277" s="13"/>
      <c r="BV277" s="13"/>
      <c r="BW277" s="13"/>
      <c r="BX277" s="13"/>
      <c r="BY277" s="13"/>
    </row>
    <row r="278" spans="1:77" s="25" customFormat="1" ht="13.5" customHeight="1">
      <c r="A278" s="875"/>
      <c r="B278" s="836"/>
      <c r="C278" s="832"/>
      <c r="D278" s="24" t="s">
        <v>12</v>
      </c>
      <c r="E278" s="20"/>
      <c r="F278" s="109">
        <v>168150</v>
      </c>
      <c r="G278" s="110"/>
      <c r="H278" s="109">
        <v>165420</v>
      </c>
      <c r="I278" s="110"/>
      <c r="J278" s="476" t="s">
        <v>3126</v>
      </c>
      <c r="K278" s="101">
        <v>1560</v>
      </c>
      <c r="L278" s="111"/>
      <c r="M278" s="112" t="s">
        <v>3025</v>
      </c>
      <c r="N278" s="101">
        <v>1530</v>
      </c>
      <c r="O278" s="111"/>
      <c r="P278" s="112" t="s">
        <v>3025</v>
      </c>
      <c r="Q278" s="23"/>
      <c r="R278" s="106"/>
      <c r="S278" s="26"/>
      <c r="T278" s="840"/>
      <c r="U278" s="475"/>
      <c r="V278" s="470"/>
      <c r="W278" s="849"/>
      <c r="X278" s="473"/>
      <c r="Y278" s="21"/>
      <c r="Z278" s="876"/>
      <c r="AA278" s="473"/>
      <c r="AB278" s="839"/>
      <c r="AC278" s="106"/>
      <c r="AD278" s="106"/>
      <c r="AE278" s="840"/>
      <c r="AF278" s="121"/>
      <c r="AG278" s="841"/>
      <c r="AH278" s="844" t="e">
        <v>#REF!</v>
      </c>
      <c r="AI278" s="847" t="e">
        <v>#REF!</v>
      </c>
      <c r="AJ278" s="848"/>
      <c r="AK278" s="466" t="s">
        <v>3043</v>
      </c>
      <c r="AL278" s="115">
        <v>2000</v>
      </c>
      <c r="AM278" s="116">
        <v>2300</v>
      </c>
      <c r="AN278" s="849"/>
      <c r="AO278" s="852"/>
      <c r="AP278" s="849"/>
      <c r="AQ278" s="855"/>
      <c r="AR278" s="21"/>
      <c r="AS278" s="12"/>
      <c r="AT278" s="841"/>
      <c r="AU278" s="450"/>
      <c r="AV278" s="841"/>
      <c r="AW278" s="852"/>
      <c r="AX278" s="849"/>
      <c r="AY278" s="855"/>
      <c r="AZ278" s="881"/>
      <c r="BA278" s="870"/>
      <c r="BB278" s="872"/>
      <c r="BC278" s="872"/>
      <c r="BD278" s="880"/>
      <c r="BE278" s="21"/>
      <c r="BF278" s="834"/>
      <c r="BG278" s="452"/>
      <c r="BH278" s="452"/>
      <c r="BI278" s="475"/>
      <c r="BJ278" s="459">
        <v>135</v>
      </c>
      <c r="BK278" s="459">
        <v>136</v>
      </c>
      <c r="BL278" s="866"/>
      <c r="BM278" s="13"/>
      <c r="BN278" s="13"/>
      <c r="BO278" s="13"/>
      <c r="BP278" s="13"/>
      <c r="BQ278" s="13"/>
      <c r="BR278" s="13"/>
      <c r="BS278" s="13"/>
      <c r="BT278" s="13"/>
      <c r="BU278" s="13"/>
      <c r="BV278" s="13"/>
      <c r="BW278" s="13"/>
      <c r="BX278" s="13"/>
      <c r="BY278" s="13"/>
    </row>
    <row r="279" spans="1:77" s="14" customFormat="1" ht="13.5" customHeight="1">
      <c r="A279" s="873" t="s">
        <v>3240</v>
      </c>
      <c r="B279" s="856" t="s">
        <v>103</v>
      </c>
      <c r="C279" s="837" t="s">
        <v>3105</v>
      </c>
      <c r="D279" s="19" t="s">
        <v>4</v>
      </c>
      <c r="E279" s="20"/>
      <c r="F279" s="86">
        <v>115670</v>
      </c>
      <c r="G279" s="87">
        <v>122820</v>
      </c>
      <c r="H279" s="86">
        <v>91430</v>
      </c>
      <c r="I279" s="87">
        <v>98580</v>
      </c>
      <c r="J279" s="476" t="s">
        <v>3126</v>
      </c>
      <c r="K279" s="88">
        <v>1130</v>
      </c>
      <c r="L279" s="89">
        <v>1200</v>
      </c>
      <c r="M279" s="90" t="s">
        <v>3025</v>
      </c>
      <c r="N279" s="88">
        <v>890</v>
      </c>
      <c r="O279" s="89">
        <v>960</v>
      </c>
      <c r="P279" s="90" t="s">
        <v>3025</v>
      </c>
      <c r="Q279" s="476" t="s">
        <v>3126</v>
      </c>
      <c r="R279" s="91">
        <v>7150</v>
      </c>
      <c r="S279" s="92">
        <v>70</v>
      </c>
      <c r="T279" s="839" t="s">
        <v>0</v>
      </c>
      <c r="U279" s="475"/>
      <c r="V279" s="468"/>
      <c r="W279" s="849" t="s">
        <v>3126</v>
      </c>
      <c r="X279" s="471"/>
      <c r="Y279" s="21"/>
      <c r="Z279" s="876" t="s">
        <v>3155</v>
      </c>
      <c r="AA279" s="471"/>
      <c r="AB279" s="849" t="s">
        <v>3126</v>
      </c>
      <c r="AC279" s="861">
        <v>30600</v>
      </c>
      <c r="AD279" s="93"/>
      <c r="AE279" s="849" t="s">
        <v>3126</v>
      </c>
      <c r="AF279" s="853">
        <v>230</v>
      </c>
      <c r="AG279" s="848" t="s">
        <v>3126</v>
      </c>
      <c r="AH279" s="842">
        <v>7300</v>
      </c>
      <c r="AI279" s="845">
        <v>8000</v>
      </c>
      <c r="AJ279" s="848" t="s">
        <v>3126</v>
      </c>
      <c r="AK279" s="464" t="s">
        <v>3040</v>
      </c>
      <c r="AL279" s="94">
        <v>15800</v>
      </c>
      <c r="AM279" s="95">
        <v>17600</v>
      </c>
      <c r="AN279" s="849" t="s">
        <v>3126</v>
      </c>
      <c r="AO279" s="850">
        <v>21460</v>
      </c>
      <c r="AP279" s="849" t="s">
        <v>3126</v>
      </c>
      <c r="AQ279" s="853">
        <v>210</v>
      </c>
      <c r="AR279" s="848" t="s">
        <v>3126</v>
      </c>
      <c r="AS279" s="886">
        <v>4500</v>
      </c>
      <c r="AT279" s="841" t="s">
        <v>237</v>
      </c>
      <c r="AU279" s="453"/>
      <c r="AV279" s="841" t="s">
        <v>237</v>
      </c>
      <c r="AW279" s="850">
        <v>24720</v>
      </c>
      <c r="AX279" s="849" t="s">
        <v>3126</v>
      </c>
      <c r="AY279" s="853">
        <v>240</v>
      </c>
      <c r="AZ279" s="881" t="s">
        <v>237</v>
      </c>
      <c r="BA279" s="882" t="s">
        <v>3177</v>
      </c>
      <c r="BB279" s="884" t="s">
        <v>3177</v>
      </c>
      <c r="BC279" s="884" t="s">
        <v>3177</v>
      </c>
      <c r="BD279" s="867" t="s">
        <v>3177</v>
      </c>
      <c r="BE279" s="472"/>
      <c r="BF279" s="829" t="s">
        <v>3164</v>
      </c>
      <c r="BG279" s="452"/>
      <c r="BH279" s="452"/>
      <c r="BI279" s="10"/>
      <c r="BJ279" s="459">
        <v>137</v>
      </c>
      <c r="BK279" s="459">
        <v>138</v>
      </c>
      <c r="BL279" s="866">
        <v>1</v>
      </c>
      <c r="BM279" s="13"/>
      <c r="BN279" s="13"/>
      <c r="BO279" s="13"/>
      <c r="BP279" s="13"/>
      <c r="BQ279" s="13"/>
      <c r="BR279" s="13"/>
      <c r="BS279" s="13"/>
      <c r="BT279" s="13"/>
      <c r="BU279" s="13"/>
      <c r="BV279" s="13"/>
      <c r="BW279" s="13"/>
      <c r="BX279" s="13"/>
      <c r="BY279" s="13"/>
    </row>
    <row r="280" spans="1:77" s="14" customFormat="1" ht="13.5" customHeight="1">
      <c r="A280" s="874"/>
      <c r="B280" s="836"/>
      <c r="C280" s="838"/>
      <c r="D280" s="22" t="s">
        <v>3</v>
      </c>
      <c r="E280" s="20"/>
      <c r="F280" s="96">
        <v>122820</v>
      </c>
      <c r="G280" s="97">
        <v>180970</v>
      </c>
      <c r="H280" s="96">
        <v>98580</v>
      </c>
      <c r="I280" s="97">
        <v>156730</v>
      </c>
      <c r="J280" s="476" t="s">
        <v>3126</v>
      </c>
      <c r="K280" s="98">
        <v>1200</v>
      </c>
      <c r="L280" s="99">
        <v>1700</v>
      </c>
      <c r="M280" s="100" t="s">
        <v>3025</v>
      </c>
      <c r="N280" s="98">
        <v>960</v>
      </c>
      <c r="O280" s="99">
        <v>1450</v>
      </c>
      <c r="P280" s="100" t="s">
        <v>3025</v>
      </c>
      <c r="Q280" s="476" t="s">
        <v>3126</v>
      </c>
      <c r="R280" s="101">
        <v>7150</v>
      </c>
      <c r="S280" s="102">
        <v>70</v>
      </c>
      <c r="T280" s="839"/>
      <c r="U280" s="475"/>
      <c r="V280" s="469"/>
      <c r="W280" s="849"/>
      <c r="X280" s="472"/>
      <c r="Y280" s="21"/>
      <c r="Z280" s="876"/>
      <c r="AA280" s="472"/>
      <c r="AB280" s="849"/>
      <c r="AC280" s="877"/>
      <c r="AD280" s="103">
        <v>28870</v>
      </c>
      <c r="AE280" s="849"/>
      <c r="AF280" s="854"/>
      <c r="AG280" s="848"/>
      <c r="AH280" s="843" t="e">
        <v>#REF!</v>
      </c>
      <c r="AI280" s="846" t="e">
        <v>#REF!</v>
      </c>
      <c r="AJ280" s="848"/>
      <c r="AK280" s="465" t="s">
        <v>3041</v>
      </c>
      <c r="AL280" s="104">
        <v>8700</v>
      </c>
      <c r="AM280" s="105">
        <v>9700</v>
      </c>
      <c r="AN280" s="849"/>
      <c r="AO280" s="851"/>
      <c r="AP280" s="849"/>
      <c r="AQ280" s="854"/>
      <c r="AR280" s="848"/>
      <c r="AS280" s="887"/>
      <c r="AT280" s="841"/>
      <c r="AU280" s="454"/>
      <c r="AV280" s="841"/>
      <c r="AW280" s="851"/>
      <c r="AX280" s="849"/>
      <c r="AY280" s="854"/>
      <c r="AZ280" s="881"/>
      <c r="BA280" s="883"/>
      <c r="BB280" s="885"/>
      <c r="BC280" s="885"/>
      <c r="BD280" s="868"/>
      <c r="BE280" s="472"/>
      <c r="BF280" s="830"/>
      <c r="BG280" s="452"/>
      <c r="BH280" s="452"/>
      <c r="BI280" s="10"/>
      <c r="BJ280" s="459">
        <v>137</v>
      </c>
      <c r="BK280" s="459">
        <v>138</v>
      </c>
      <c r="BL280" s="866"/>
      <c r="BM280" s="13"/>
      <c r="BN280" s="13"/>
      <c r="BO280" s="13"/>
      <c r="BP280" s="13"/>
      <c r="BQ280" s="13"/>
      <c r="BR280" s="13"/>
      <c r="BS280" s="13"/>
      <c r="BT280" s="13"/>
      <c r="BU280" s="13"/>
      <c r="BV280" s="13"/>
      <c r="BW280" s="13"/>
      <c r="BX280" s="13"/>
      <c r="BY280" s="13"/>
    </row>
    <row r="281" spans="1:77" s="14" customFormat="1" ht="13.5" customHeight="1">
      <c r="A281" s="874"/>
      <c r="B281" s="836"/>
      <c r="C281" s="831" t="s">
        <v>3106</v>
      </c>
      <c r="D281" s="22" t="s">
        <v>13</v>
      </c>
      <c r="E281" s="20"/>
      <c r="F281" s="96">
        <v>180970</v>
      </c>
      <c r="G281" s="97">
        <v>252520</v>
      </c>
      <c r="H281" s="96">
        <v>156730</v>
      </c>
      <c r="I281" s="97">
        <v>228280</v>
      </c>
      <c r="J281" s="476" t="s">
        <v>3126</v>
      </c>
      <c r="K281" s="98">
        <v>1700</v>
      </c>
      <c r="L281" s="99">
        <v>2410</v>
      </c>
      <c r="M281" s="100" t="s">
        <v>3025</v>
      </c>
      <c r="N281" s="98">
        <v>1450</v>
      </c>
      <c r="O281" s="99">
        <v>2160</v>
      </c>
      <c r="P281" s="100" t="s">
        <v>3025</v>
      </c>
      <c r="Q281" s="23"/>
      <c r="R281" s="106"/>
      <c r="S281" s="107"/>
      <c r="T281" s="840"/>
      <c r="U281" s="475"/>
      <c r="V281" s="469"/>
      <c r="W281" s="849"/>
      <c r="X281" s="472"/>
      <c r="Y281" s="21"/>
      <c r="Z281" s="876"/>
      <c r="AA281" s="472"/>
      <c r="AB281" s="849" t="s">
        <v>3126</v>
      </c>
      <c r="AC281" s="863">
        <v>28870</v>
      </c>
      <c r="AD281" s="108"/>
      <c r="AE281" s="849"/>
      <c r="AF281" s="854"/>
      <c r="AG281" s="848"/>
      <c r="AH281" s="843" t="e">
        <v>#REF!</v>
      </c>
      <c r="AI281" s="846" t="e">
        <v>#REF!</v>
      </c>
      <c r="AJ281" s="848"/>
      <c r="AK281" s="465" t="s">
        <v>3042</v>
      </c>
      <c r="AL281" s="104">
        <v>7600</v>
      </c>
      <c r="AM281" s="105">
        <v>8400</v>
      </c>
      <c r="AN281" s="849"/>
      <c r="AO281" s="851"/>
      <c r="AP281" s="849"/>
      <c r="AQ281" s="854"/>
      <c r="AR281" s="21"/>
      <c r="AS281" s="12"/>
      <c r="AT281" s="841"/>
      <c r="AU281" s="454"/>
      <c r="AV281" s="841"/>
      <c r="AW281" s="851"/>
      <c r="AX281" s="849"/>
      <c r="AY281" s="854"/>
      <c r="AZ281" s="881"/>
      <c r="BA281" s="869">
        <v>0.01</v>
      </c>
      <c r="BB281" s="871">
        <v>0.03</v>
      </c>
      <c r="BC281" s="871">
        <v>0.04</v>
      </c>
      <c r="BD281" s="879">
        <v>0.05</v>
      </c>
      <c r="BE281" s="472"/>
      <c r="BF281" s="833">
        <v>0.79</v>
      </c>
      <c r="BG281" s="452"/>
      <c r="BH281" s="452"/>
      <c r="BI281" s="10"/>
      <c r="BJ281" s="459">
        <v>137</v>
      </c>
      <c r="BK281" s="459">
        <v>138</v>
      </c>
      <c r="BL281" s="866"/>
      <c r="BM281" s="13"/>
      <c r="BN281" s="13"/>
      <c r="BO281" s="13"/>
      <c r="BP281" s="13"/>
      <c r="BQ281" s="13"/>
      <c r="BR281" s="13"/>
      <c r="BS281" s="13"/>
      <c r="BT281" s="13"/>
      <c r="BU281" s="13"/>
      <c r="BV281" s="13"/>
      <c r="BW281" s="13"/>
      <c r="BX281" s="13"/>
      <c r="BY281" s="13"/>
    </row>
    <row r="282" spans="1:77" s="14" customFormat="1" ht="13.5" customHeight="1">
      <c r="A282" s="874"/>
      <c r="B282" s="836"/>
      <c r="C282" s="832"/>
      <c r="D282" s="24" t="s">
        <v>12</v>
      </c>
      <c r="E282" s="20"/>
      <c r="F282" s="109">
        <v>252520</v>
      </c>
      <c r="G282" s="110"/>
      <c r="H282" s="109">
        <v>228280</v>
      </c>
      <c r="I282" s="110"/>
      <c r="J282" s="476" t="s">
        <v>3126</v>
      </c>
      <c r="K282" s="101">
        <v>2410</v>
      </c>
      <c r="L282" s="111"/>
      <c r="M282" s="112" t="s">
        <v>3025</v>
      </c>
      <c r="N282" s="101">
        <v>2160</v>
      </c>
      <c r="O282" s="111"/>
      <c r="P282" s="112" t="s">
        <v>3025</v>
      </c>
      <c r="Q282" s="23"/>
      <c r="R282" s="106"/>
      <c r="S282" s="113"/>
      <c r="T282" s="840"/>
      <c r="U282" s="475"/>
      <c r="V282" s="469"/>
      <c r="W282" s="849"/>
      <c r="X282" s="472"/>
      <c r="Y282" s="21"/>
      <c r="Z282" s="876"/>
      <c r="AA282" s="472"/>
      <c r="AB282" s="849"/>
      <c r="AC282" s="864"/>
      <c r="AD282" s="114"/>
      <c r="AE282" s="849"/>
      <c r="AF282" s="855"/>
      <c r="AG282" s="848"/>
      <c r="AH282" s="844" t="e">
        <v>#REF!</v>
      </c>
      <c r="AI282" s="847" t="e">
        <v>#REF!</v>
      </c>
      <c r="AJ282" s="848"/>
      <c r="AK282" s="466" t="s">
        <v>3043</v>
      </c>
      <c r="AL282" s="115">
        <v>6800</v>
      </c>
      <c r="AM282" s="116">
        <v>7500</v>
      </c>
      <c r="AN282" s="849"/>
      <c r="AO282" s="852"/>
      <c r="AP282" s="849"/>
      <c r="AQ282" s="855"/>
      <c r="AR282" s="21"/>
      <c r="AS282" s="12"/>
      <c r="AT282" s="841"/>
      <c r="AU282" s="454"/>
      <c r="AV282" s="841"/>
      <c r="AW282" s="852"/>
      <c r="AX282" s="849"/>
      <c r="AY282" s="855"/>
      <c r="AZ282" s="881"/>
      <c r="BA282" s="870"/>
      <c r="BB282" s="872"/>
      <c r="BC282" s="872"/>
      <c r="BD282" s="880"/>
      <c r="BE282" s="472"/>
      <c r="BF282" s="833"/>
      <c r="BG282" s="452"/>
      <c r="BH282" s="452"/>
      <c r="BI282" s="10"/>
      <c r="BJ282" s="459">
        <v>137</v>
      </c>
      <c r="BK282" s="459">
        <v>138</v>
      </c>
      <c r="BL282" s="866"/>
      <c r="BM282" s="13"/>
      <c r="BN282" s="13"/>
      <c r="BO282" s="13"/>
      <c r="BP282" s="13"/>
      <c r="BQ282" s="13"/>
      <c r="BR282" s="13"/>
      <c r="BS282" s="13"/>
      <c r="BT282" s="13"/>
      <c r="BU282" s="13"/>
      <c r="BV282" s="13"/>
      <c r="BW282" s="13"/>
      <c r="BX282" s="13"/>
      <c r="BY282" s="13"/>
    </row>
    <row r="283" spans="1:77" s="14" customFormat="1" ht="13.5" customHeight="1">
      <c r="A283" s="874"/>
      <c r="B283" s="835" t="s">
        <v>29</v>
      </c>
      <c r="C283" s="837" t="s">
        <v>3105</v>
      </c>
      <c r="D283" s="19" t="s">
        <v>4</v>
      </c>
      <c r="E283" s="20"/>
      <c r="F283" s="86">
        <v>83430</v>
      </c>
      <c r="G283" s="87">
        <v>90580</v>
      </c>
      <c r="H283" s="86">
        <v>67270</v>
      </c>
      <c r="I283" s="87">
        <v>74420</v>
      </c>
      <c r="J283" s="476" t="s">
        <v>3126</v>
      </c>
      <c r="K283" s="88">
        <v>810</v>
      </c>
      <c r="L283" s="89">
        <v>880</v>
      </c>
      <c r="M283" s="90" t="s">
        <v>3025</v>
      </c>
      <c r="N283" s="88">
        <v>650</v>
      </c>
      <c r="O283" s="89">
        <v>720</v>
      </c>
      <c r="P283" s="90" t="s">
        <v>3025</v>
      </c>
      <c r="Q283" s="476" t="s">
        <v>3126</v>
      </c>
      <c r="R283" s="91">
        <v>7150</v>
      </c>
      <c r="S283" s="92">
        <v>70</v>
      </c>
      <c r="T283" s="839"/>
      <c r="U283" s="475"/>
      <c r="V283" s="469"/>
      <c r="W283" s="849"/>
      <c r="X283" s="472"/>
      <c r="Y283" s="21"/>
      <c r="Z283" s="876"/>
      <c r="AA283" s="472"/>
      <c r="AB283" s="849" t="s">
        <v>3126</v>
      </c>
      <c r="AC283" s="861">
        <v>22700</v>
      </c>
      <c r="AD283" s="93"/>
      <c r="AE283" s="849" t="s">
        <v>3126</v>
      </c>
      <c r="AF283" s="853">
        <v>150</v>
      </c>
      <c r="AG283" s="848" t="s">
        <v>3126</v>
      </c>
      <c r="AH283" s="842">
        <v>5100</v>
      </c>
      <c r="AI283" s="845">
        <v>5600</v>
      </c>
      <c r="AJ283" s="848" t="s">
        <v>3126</v>
      </c>
      <c r="AK283" s="464" t="s">
        <v>3040</v>
      </c>
      <c r="AL283" s="94">
        <v>10900</v>
      </c>
      <c r="AM283" s="95">
        <v>12200</v>
      </c>
      <c r="AN283" s="849" t="s">
        <v>3126</v>
      </c>
      <c r="AO283" s="850">
        <v>14300</v>
      </c>
      <c r="AP283" s="849" t="s">
        <v>3126</v>
      </c>
      <c r="AQ283" s="853">
        <v>140</v>
      </c>
      <c r="AR283" s="848" t="s">
        <v>3126</v>
      </c>
      <c r="AS283" s="886">
        <v>4500</v>
      </c>
      <c r="AT283" s="841"/>
      <c r="AU283" s="454"/>
      <c r="AV283" s="841" t="s">
        <v>237</v>
      </c>
      <c r="AW283" s="850">
        <v>16480</v>
      </c>
      <c r="AX283" s="849" t="s">
        <v>3126</v>
      </c>
      <c r="AY283" s="853">
        <v>160</v>
      </c>
      <c r="AZ283" s="881" t="s">
        <v>237</v>
      </c>
      <c r="BA283" s="882" t="s">
        <v>3177</v>
      </c>
      <c r="BB283" s="884" t="s">
        <v>3177</v>
      </c>
      <c r="BC283" s="884" t="s">
        <v>3177</v>
      </c>
      <c r="BD283" s="867" t="s">
        <v>3177</v>
      </c>
      <c r="BE283" s="472"/>
      <c r="BF283" s="829" t="s">
        <v>3164</v>
      </c>
      <c r="BG283" s="452"/>
      <c r="BH283" s="452"/>
      <c r="BI283" s="10"/>
      <c r="BJ283" s="459">
        <v>139</v>
      </c>
      <c r="BK283" s="459">
        <v>140</v>
      </c>
      <c r="BL283" s="866">
        <v>2</v>
      </c>
      <c r="BM283" s="13"/>
      <c r="BN283" s="13"/>
      <c r="BO283" s="13"/>
      <c r="BP283" s="13"/>
      <c r="BQ283" s="13"/>
      <c r="BR283" s="13"/>
      <c r="BS283" s="13"/>
      <c r="BT283" s="13"/>
      <c r="BU283" s="13"/>
      <c r="BV283" s="13"/>
      <c r="BW283" s="13"/>
      <c r="BX283" s="13"/>
      <c r="BY283" s="13"/>
    </row>
    <row r="284" spans="1:77" s="14" customFormat="1" ht="13.5" customHeight="1">
      <c r="A284" s="874"/>
      <c r="B284" s="836"/>
      <c r="C284" s="838"/>
      <c r="D284" s="22" t="s">
        <v>3</v>
      </c>
      <c r="E284" s="20"/>
      <c r="F284" s="96">
        <v>90580</v>
      </c>
      <c r="G284" s="97">
        <v>148730</v>
      </c>
      <c r="H284" s="96">
        <v>74420</v>
      </c>
      <c r="I284" s="97">
        <v>132570</v>
      </c>
      <c r="J284" s="476" t="s">
        <v>3126</v>
      </c>
      <c r="K284" s="98">
        <v>880</v>
      </c>
      <c r="L284" s="99">
        <v>1370</v>
      </c>
      <c r="M284" s="100" t="s">
        <v>3025</v>
      </c>
      <c r="N284" s="98">
        <v>720</v>
      </c>
      <c r="O284" s="99">
        <v>1210</v>
      </c>
      <c r="P284" s="100" t="s">
        <v>3025</v>
      </c>
      <c r="Q284" s="476" t="s">
        <v>3126</v>
      </c>
      <c r="R284" s="101">
        <v>7150</v>
      </c>
      <c r="S284" s="102">
        <v>70</v>
      </c>
      <c r="T284" s="839"/>
      <c r="U284" s="475"/>
      <c r="V284" s="469"/>
      <c r="W284" s="849"/>
      <c r="X284" s="472"/>
      <c r="Y284" s="21"/>
      <c r="Z284" s="876"/>
      <c r="AA284" s="472"/>
      <c r="AB284" s="849"/>
      <c r="AC284" s="877"/>
      <c r="AD284" s="103">
        <v>20970</v>
      </c>
      <c r="AE284" s="849"/>
      <c r="AF284" s="854"/>
      <c r="AG284" s="848"/>
      <c r="AH284" s="843" t="e">
        <v>#REF!</v>
      </c>
      <c r="AI284" s="846" t="e">
        <v>#REF!</v>
      </c>
      <c r="AJ284" s="848"/>
      <c r="AK284" s="465" t="s">
        <v>3041</v>
      </c>
      <c r="AL284" s="104">
        <v>6000</v>
      </c>
      <c r="AM284" s="105">
        <v>6700</v>
      </c>
      <c r="AN284" s="849"/>
      <c r="AO284" s="851"/>
      <c r="AP284" s="849"/>
      <c r="AQ284" s="854"/>
      <c r="AR284" s="848"/>
      <c r="AS284" s="887"/>
      <c r="AT284" s="841"/>
      <c r="AU284" s="454"/>
      <c r="AV284" s="841"/>
      <c r="AW284" s="851"/>
      <c r="AX284" s="849"/>
      <c r="AY284" s="854"/>
      <c r="AZ284" s="881"/>
      <c r="BA284" s="883"/>
      <c r="BB284" s="885"/>
      <c r="BC284" s="885"/>
      <c r="BD284" s="868"/>
      <c r="BE284" s="472"/>
      <c r="BF284" s="830"/>
      <c r="BG284" s="452"/>
      <c r="BH284" s="452"/>
      <c r="BI284" s="10"/>
      <c r="BJ284" s="459">
        <v>139</v>
      </c>
      <c r="BK284" s="459">
        <v>140</v>
      </c>
      <c r="BL284" s="866"/>
      <c r="BM284" s="13"/>
      <c r="BN284" s="13"/>
      <c r="BO284" s="13"/>
      <c r="BP284" s="13"/>
      <c r="BQ284" s="13"/>
      <c r="BR284" s="13"/>
      <c r="BS284" s="13"/>
      <c r="BT284" s="13"/>
      <c r="BU284" s="13"/>
      <c r="BV284" s="13"/>
      <c r="BW284" s="13"/>
      <c r="BX284" s="13"/>
      <c r="BY284" s="13"/>
    </row>
    <row r="285" spans="1:77" s="14" customFormat="1" ht="13.5" customHeight="1">
      <c r="A285" s="874"/>
      <c r="B285" s="836"/>
      <c r="C285" s="831" t="s">
        <v>3106</v>
      </c>
      <c r="D285" s="22" t="s">
        <v>13</v>
      </c>
      <c r="E285" s="20"/>
      <c r="F285" s="96">
        <v>148730</v>
      </c>
      <c r="G285" s="97">
        <v>220280</v>
      </c>
      <c r="H285" s="96">
        <v>132570</v>
      </c>
      <c r="I285" s="97">
        <v>204120</v>
      </c>
      <c r="J285" s="476" t="s">
        <v>3126</v>
      </c>
      <c r="K285" s="98">
        <v>1370</v>
      </c>
      <c r="L285" s="99">
        <v>2080</v>
      </c>
      <c r="M285" s="100" t="s">
        <v>3025</v>
      </c>
      <c r="N285" s="98">
        <v>1210</v>
      </c>
      <c r="O285" s="99">
        <v>1920</v>
      </c>
      <c r="P285" s="100" t="s">
        <v>3025</v>
      </c>
      <c r="Q285" s="23"/>
      <c r="R285" s="106"/>
      <c r="S285" s="107"/>
      <c r="T285" s="840"/>
      <c r="U285" s="475"/>
      <c r="V285" s="117"/>
      <c r="W285" s="849"/>
      <c r="X285" s="472"/>
      <c r="Y285" s="21"/>
      <c r="Z285" s="876"/>
      <c r="AA285" s="472"/>
      <c r="AB285" s="849" t="s">
        <v>3126</v>
      </c>
      <c r="AC285" s="863">
        <v>20970</v>
      </c>
      <c r="AD285" s="108"/>
      <c r="AE285" s="849"/>
      <c r="AF285" s="854">
        <v>0</v>
      </c>
      <c r="AG285" s="848"/>
      <c r="AH285" s="843" t="e">
        <v>#REF!</v>
      </c>
      <c r="AI285" s="846" t="e">
        <v>#REF!</v>
      </c>
      <c r="AJ285" s="848"/>
      <c r="AK285" s="465" t="s">
        <v>3042</v>
      </c>
      <c r="AL285" s="104">
        <v>5200</v>
      </c>
      <c r="AM285" s="105">
        <v>5800</v>
      </c>
      <c r="AN285" s="849"/>
      <c r="AO285" s="851"/>
      <c r="AP285" s="849"/>
      <c r="AQ285" s="854"/>
      <c r="AR285" s="21"/>
      <c r="AS285" s="12"/>
      <c r="AT285" s="841"/>
      <c r="AU285" s="454"/>
      <c r="AV285" s="841"/>
      <c r="AW285" s="851"/>
      <c r="AX285" s="849"/>
      <c r="AY285" s="854"/>
      <c r="AZ285" s="881"/>
      <c r="BA285" s="869">
        <v>0.01</v>
      </c>
      <c r="BB285" s="871">
        <v>0.03</v>
      </c>
      <c r="BC285" s="871">
        <v>0.04</v>
      </c>
      <c r="BD285" s="879">
        <v>0.06</v>
      </c>
      <c r="BE285" s="472"/>
      <c r="BF285" s="833">
        <v>0.87</v>
      </c>
      <c r="BG285" s="452"/>
      <c r="BH285" s="452"/>
      <c r="BI285" s="10"/>
      <c r="BJ285" s="459">
        <v>139</v>
      </c>
      <c r="BK285" s="459">
        <v>140</v>
      </c>
      <c r="BL285" s="866"/>
      <c r="BM285" s="13"/>
      <c r="BN285" s="13"/>
      <c r="BO285" s="13"/>
      <c r="BP285" s="13"/>
      <c r="BQ285" s="13"/>
      <c r="BR285" s="13"/>
      <c r="BS285" s="13"/>
      <c r="BT285" s="13"/>
      <c r="BU285" s="13"/>
      <c r="BV285" s="13"/>
      <c r="BW285" s="13"/>
      <c r="BX285" s="13"/>
      <c r="BY285" s="13"/>
    </row>
    <row r="286" spans="1:77" s="14" customFormat="1" ht="13.5" customHeight="1">
      <c r="A286" s="874"/>
      <c r="B286" s="836"/>
      <c r="C286" s="832"/>
      <c r="D286" s="24" t="s">
        <v>12</v>
      </c>
      <c r="E286" s="20"/>
      <c r="F286" s="109">
        <v>220280</v>
      </c>
      <c r="G286" s="110"/>
      <c r="H286" s="109">
        <v>204120</v>
      </c>
      <c r="I286" s="110"/>
      <c r="J286" s="476" t="s">
        <v>3126</v>
      </c>
      <c r="K286" s="101">
        <v>2080</v>
      </c>
      <c r="L286" s="111"/>
      <c r="M286" s="112" t="s">
        <v>3025</v>
      </c>
      <c r="N286" s="101">
        <v>1920</v>
      </c>
      <c r="O286" s="111"/>
      <c r="P286" s="112" t="s">
        <v>3025</v>
      </c>
      <c r="Q286" s="23"/>
      <c r="R286" s="106"/>
      <c r="S286" s="113"/>
      <c r="T286" s="840"/>
      <c r="U286" s="475"/>
      <c r="V286" s="117"/>
      <c r="W286" s="849"/>
      <c r="X286" s="472"/>
      <c r="Y286" s="21"/>
      <c r="Z286" s="876"/>
      <c r="AA286" s="472"/>
      <c r="AB286" s="849"/>
      <c r="AC286" s="864"/>
      <c r="AD286" s="114"/>
      <c r="AE286" s="849"/>
      <c r="AF286" s="855"/>
      <c r="AG286" s="848"/>
      <c r="AH286" s="844" t="e">
        <v>#REF!</v>
      </c>
      <c r="AI286" s="847" t="e">
        <v>#REF!</v>
      </c>
      <c r="AJ286" s="848"/>
      <c r="AK286" s="466" t="s">
        <v>3043</v>
      </c>
      <c r="AL286" s="115">
        <v>4700</v>
      </c>
      <c r="AM286" s="116">
        <v>5200</v>
      </c>
      <c r="AN286" s="849"/>
      <c r="AO286" s="852"/>
      <c r="AP286" s="849"/>
      <c r="AQ286" s="855"/>
      <c r="AR286" s="21"/>
      <c r="AS286" s="12"/>
      <c r="AT286" s="841"/>
      <c r="AU286" s="454"/>
      <c r="AV286" s="841"/>
      <c r="AW286" s="852"/>
      <c r="AX286" s="849"/>
      <c r="AY286" s="855"/>
      <c r="AZ286" s="881"/>
      <c r="BA286" s="870"/>
      <c r="BB286" s="872"/>
      <c r="BC286" s="872"/>
      <c r="BD286" s="880"/>
      <c r="BE286" s="472"/>
      <c r="BF286" s="833"/>
      <c r="BG286" s="452"/>
      <c r="BH286" s="452"/>
      <c r="BI286" s="10"/>
      <c r="BJ286" s="459">
        <v>139</v>
      </c>
      <c r="BK286" s="459">
        <v>140</v>
      </c>
      <c r="BL286" s="866"/>
      <c r="BM286" s="13"/>
      <c r="BN286" s="13"/>
      <c r="BO286" s="13"/>
      <c r="BP286" s="13"/>
      <c r="BQ286" s="13"/>
      <c r="BR286" s="13"/>
      <c r="BS286" s="13"/>
      <c r="BT286" s="13"/>
      <c r="BU286" s="13"/>
      <c r="BV286" s="13"/>
      <c r="BW286" s="13"/>
      <c r="BX286" s="13"/>
      <c r="BY286" s="13"/>
    </row>
    <row r="287" spans="1:77" s="25" customFormat="1" ht="13.5" customHeight="1">
      <c r="A287" s="874"/>
      <c r="B287" s="835" t="s">
        <v>28</v>
      </c>
      <c r="C287" s="837" t="s">
        <v>3105</v>
      </c>
      <c r="D287" s="19" t="s">
        <v>4</v>
      </c>
      <c r="E287" s="20"/>
      <c r="F287" s="86">
        <v>67490</v>
      </c>
      <c r="G287" s="87">
        <v>74640</v>
      </c>
      <c r="H287" s="86">
        <v>55370</v>
      </c>
      <c r="I287" s="87">
        <v>62520</v>
      </c>
      <c r="J287" s="476" t="s">
        <v>3126</v>
      </c>
      <c r="K287" s="88">
        <v>650</v>
      </c>
      <c r="L287" s="89">
        <v>720</v>
      </c>
      <c r="M287" s="90" t="s">
        <v>3025</v>
      </c>
      <c r="N287" s="88">
        <v>530</v>
      </c>
      <c r="O287" s="89">
        <v>600</v>
      </c>
      <c r="P287" s="90" t="s">
        <v>3025</v>
      </c>
      <c r="Q287" s="476" t="s">
        <v>3126</v>
      </c>
      <c r="R287" s="91">
        <v>7150</v>
      </c>
      <c r="S287" s="92">
        <v>70</v>
      </c>
      <c r="T287" s="839"/>
      <c r="U287" s="475"/>
      <c r="V287" s="117"/>
      <c r="W287" s="849"/>
      <c r="X287" s="472"/>
      <c r="Y287" s="21"/>
      <c r="Z287" s="876"/>
      <c r="AA287" s="472"/>
      <c r="AB287" s="849" t="s">
        <v>3126</v>
      </c>
      <c r="AC287" s="861">
        <v>18750</v>
      </c>
      <c r="AD287" s="93"/>
      <c r="AE287" s="849" t="s">
        <v>3126</v>
      </c>
      <c r="AF287" s="853">
        <v>110</v>
      </c>
      <c r="AG287" s="848" t="s">
        <v>3126</v>
      </c>
      <c r="AH287" s="842">
        <v>4400</v>
      </c>
      <c r="AI287" s="845">
        <v>4900</v>
      </c>
      <c r="AJ287" s="848" t="s">
        <v>3126</v>
      </c>
      <c r="AK287" s="464" t="s">
        <v>3040</v>
      </c>
      <c r="AL287" s="94">
        <v>9800</v>
      </c>
      <c r="AM287" s="95">
        <v>10900</v>
      </c>
      <c r="AN287" s="849" t="s">
        <v>3126</v>
      </c>
      <c r="AO287" s="850">
        <v>10730</v>
      </c>
      <c r="AP287" s="849" t="s">
        <v>3126</v>
      </c>
      <c r="AQ287" s="853">
        <v>100</v>
      </c>
      <c r="AR287" s="848" t="s">
        <v>3126</v>
      </c>
      <c r="AS287" s="886">
        <v>4500</v>
      </c>
      <c r="AT287" s="841"/>
      <c r="AU287" s="454"/>
      <c r="AV287" s="841" t="s">
        <v>237</v>
      </c>
      <c r="AW287" s="850">
        <v>12360</v>
      </c>
      <c r="AX287" s="849" t="s">
        <v>3126</v>
      </c>
      <c r="AY287" s="853">
        <v>120</v>
      </c>
      <c r="AZ287" s="881" t="s">
        <v>237</v>
      </c>
      <c r="BA287" s="882" t="s">
        <v>3177</v>
      </c>
      <c r="BB287" s="884" t="s">
        <v>3177</v>
      </c>
      <c r="BC287" s="884" t="s">
        <v>3177</v>
      </c>
      <c r="BD287" s="867" t="s">
        <v>3177</v>
      </c>
      <c r="BE287" s="472"/>
      <c r="BF287" s="829" t="s">
        <v>3164</v>
      </c>
      <c r="BG287" s="452"/>
      <c r="BH287" s="452"/>
      <c r="BI287" s="475"/>
      <c r="BJ287" s="459">
        <v>141</v>
      </c>
      <c r="BK287" s="459">
        <v>142</v>
      </c>
      <c r="BL287" s="866">
        <v>3</v>
      </c>
      <c r="BM287" s="13"/>
      <c r="BN287" s="13"/>
      <c r="BO287" s="13"/>
      <c r="BP287" s="13"/>
      <c r="BQ287" s="13"/>
      <c r="BR287" s="13"/>
      <c r="BS287" s="13"/>
      <c r="BT287" s="13"/>
      <c r="BU287" s="13"/>
      <c r="BV287" s="13"/>
      <c r="BW287" s="13"/>
      <c r="BX287" s="13"/>
      <c r="BY287" s="13"/>
    </row>
    <row r="288" spans="1:77" s="25" customFormat="1" ht="13.5" customHeight="1">
      <c r="A288" s="874"/>
      <c r="B288" s="836"/>
      <c r="C288" s="838"/>
      <c r="D288" s="22" t="s">
        <v>3</v>
      </c>
      <c r="E288" s="20"/>
      <c r="F288" s="96">
        <v>74640</v>
      </c>
      <c r="G288" s="97">
        <v>132790</v>
      </c>
      <c r="H288" s="96">
        <v>62520</v>
      </c>
      <c r="I288" s="97">
        <v>120670</v>
      </c>
      <c r="J288" s="476" t="s">
        <v>3126</v>
      </c>
      <c r="K288" s="98">
        <v>720</v>
      </c>
      <c r="L288" s="99">
        <v>1210</v>
      </c>
      <c r="M288" s="100" t="s">
        <v>3025</v>
      </c>
      <c r="N288" s="98">
        <v>600</v>
      </c>
      <c r="O288" s="99">
        <v>1090</v>
      </c>
      <c r="P288" s="100" t="s">
        <v>3025</v>
      </c>
      <c r="Q288" s="476" t="s">
        <v>3126</v>
      </c>
      <c r="R288" s="101">
        <v>7150</v>
      </c>
      <c r="S288" s="102">
        <v>70</v>
      </c>
      <c r="T288" s="839"/>
      <c r="U288" s="475"/>
      <c r="V288" s="117"/>
      <c r="W288" s="849"/>
      <c r="X288" s="472"/>
      <c r="Y288" s="21"/>
      <c r="Z288" s="876"/>
      <c r="AA288" s="472"/>
      <c r="AB288" s="849"/>
      <c r="AC288" s="877"/>
      <c r="AD288" s="103">
        <v>17020</v>
      </c>
      <c r="AE288" s="849"/>
      <c r="AF288" s="854"/>
      <c r="AG288" s="848"/>
      <c r="AH288" s="843" t="e">
        <v>#REF!</v>
      </c>
      <c r="AI288" s="846" t="e">
        <v>#REF!</v>
      </c>
      <c r="AJ288" s="848"/>
      <c r="AK288" s="465" t="s">
        <v>3041</v>
      </c>
      <c r="AL288" s="104">
        <v>5400</v>
      </c>
      <c r="AM288" s="105">
        <v>6000</v>
      </c>
      <c r="AN288" s="849"/>
      <c r="AO288" s="851"/>
      <c r="AP288" s="849"/>
      <c r="AQ288" s="854"/>
      <c r="AR288" s="848"/>
      <c r="AS288" s="887"/>
      <c r="AT288" s="841"/>
      <c r="AU288" s="454"/>
      <c r="AV288" s="841"/>
      <c r="AW288" s="851"/>
      <c r="AX288" s="849"/>
      <c r="AY288" s="854"/>
      <c r="AZ288" s="881"/>
      <c r="BA288" s="883"/>
      <c r="BB288" s="885"/>
      <c r="BC288" s="885"/>
      <c r="BD288" s="868"/>
      <c r="BE288" s="472"/>
      <c r="BF288" s="830"/>
      <c r="BG288" s="452"/>
      <c r="BH288" s="452"/>
      <c r="BI288" s="475"/>
      <c r="BJ288" s="459">
        <v>141</v>
      </c>
      <c r="BK288" s="459">
        <v>142</v>
      </c>
      <c r="BL288" s="866"/>
      <c r="BM288" s="13"/>
      <c r="BN288" s="13"/>
      <c r="BO288" s="13"/>
      <c r="BP288" s="13"/>
      <c r="BQ288" s="13"/>
      <c r="BR288" s="13"/>
      <c r="BS288" s="13"/>
      <c r="BT288" s="13"/>
      <c r="BU288" s="13"/>
      <c r="BV288" s="13"/>
      <c r="BW288" s="13"/>
      <c r="BX288" s="13"/>
      <c r="BY288" s="13"/>
    </row>
    <row r="289" spans="1:77" s="25" customFormat="1" ht="13.5" customHeight="1">
      <c r="A289" s="874"/>
      <c r="B289" s="836"/>
      <c r="C289" s="831" t="s">
        <v>3106</v>
      </c>
      <c r="D289" s="22" t="s">
        <v>13</v>
      </c>
      <c r="E289" s="20"/>
      <c r="F289" s="96">
        <v>132790</v>
      </c>
      <c r="G289" s="97">
        <v>204340</v>
      </c>
      <c r="H289" s="96">
        <v>120670</v>
      </c>
      <c r="I289" s="97">
        <v>192220</v>
      </c>
      <c r="J289" s="476" t="s">
        <v>3126</v>
      </c>
      <c r="K289" s="98">
        <v>1210</v>
      </c>
      <c r="L289" s="99">
        <v>1920</v>
      </c>
      <c r="M289" s="100" t="s">
        <v>3025</v>
      </c>
      <c r="N289" s="98">
        <v>1090</v>
      </c>
      <c r="O289" s="99">
        <v>1800</v>
      </c>
      <c r="P289" s="100" t="s">
        <v>3025</v>
      </c>
      <c r="Q289" s="23"/>
      <c r="R289" s="106"/>
      <c r="S289" s="107"/>
      <c r="T289" s="840"/>
      <c r="U289" s="475"/>
      <c r="V289" s="117"/>
      <c r="W289" s="849"/>
      <c r="X289" s="472"/>
      <c r="Y289" s="21"/>
      <c r="Z289" s="876"/>
      <c r="AA289" s="472"/>
      <c r="AB289" s="849" t="s">
        <v>3126</v>
      </c>
      <c r="AC289" s="863">
        <v>17020</v>
      </c>
      <c r="AD289" s="108"/>
      <c r="AE289" s="849"/>
      <c r="AF289" s="854">
        <v>0</v>
      </c>
      <c r="AG289" s="848"/>
      <c r="AH289" s="843" t="e">
        <v>#REF!</v>
      </c>
      <c r="AI289" s="846" t="e">
        <v>#REF!</v>
      </c>
      <c r="AJ289" s="848"/>
      <c r="AK289" s="465" t="s">
        <v>3042</v>
      </c>
      <c r="AL289" s="104">
        <v>4700</v>
      </c>
      <c r="AM289" s="105">
        <v>5200</v>
      </c>
      <c r="AN289" s="849"/>
      <c r="AO289" s="851"/>
      <c r="AP289" s="849"/>
      <c r="AQ289" s="854"/>
      <c r="AR289" s="21"/>
      <c r="AS289" s="12"/>
      <c r="AT289" s="841"/>
      <c r="AU289" s="454"/>
      <c r="AV289" s="841"/>
      <c r="AW289" s="851"/>
      <c r="AX289" s="849"/>
      <c r="AY289" s="854"/>
      <c r="AZ289" s="881"/>
      <c r="BA289" s="869">
        <v>0.01</v>
      </c>
      <c r="BB289" s="871">
        <v>0.03</v>
      </c>
      <c r="BC289" s="871">
        <v>0.04</v>
      </c>
      <c r="BD289" s="879">
        <v>0.05</v>
      </c>
      <c r="BE289" s="472"/>
      <c r="BF289" s="833">
        <v>0.96</v>
      </c>
      <c r="BG289" s="452"/>
      <c r="BH289" s="452"/>
      <c r="BI289" s="475"/>
      <c r="BJ289" s="459">
        <v>141</v>
      </c>
      <c r="BK289" s="459">
        <v>142</v>
      </c>
      <c r="BL289" s="866"/>
      <c r="BM289" s="13"/>
      <c r="BN289" s="13"/>
      <c r="BO289" s="13"/>
      <c r="BP289" s="13"/>
      <c r="BQ289" s="13"/>
      <c r="BR289" s="13"/>
      <c r="BS289" s="13"/>
      <c r="BT289" s="13"/>
      <c r="BU289" s="13"/>
      <c r="BV289" s="13"/>
      <c r="BW289" s="13"/>
      <c r="BX289" s="13"/>
      <c r="BY289" s="13"/>
    </row>
    <row r="290" spans="1:77" s="25" customFormat="1" ht="13.5" customHeight="1">
      <c r="A290" s="874"/>
      <c r="B290" s="836"/>
      <c r="C290" s="832"/>
      <c r="D290" s="24" t="s">
        <v>12</v>
      </c>
      <c r="E290" s="20"/>
      <c r="F290" s="109">
        <v>204340</v>
      </c>
      <c r="G290" s="110"/>
      <c r="H290" s="109">
        <v>192220</v>
      </c>
      <c r="I290" s="110"/>
      <c r="J290" s="476" t="s">
        <v>3126</v>
      </c>
      <c r="K290" s="101">
        <v>1920</v>
      </c>
      <c r="L290" s="111"/>
      <c r="M290" s="112" t="s">
        <v>3025</v>
      </c>
      <c r="N290" s="101">
        <v>1800</v>
      </c>
      <c r="O290" s="111"/>
      <c r="P290" s="112" t="s">
        <v>3025</v>
      </c>
      <c r="Q290" s="23"/>
      <c r="R290" s="106"/>
      <c r="S290" s="113"/>
      <c r="T290" s="840"/>
      <c r="U290" s="475"/>
      <c r="V290" s="117"/>
      <c r="W290" s="849"/>
      <c r="X290" s="472"/>
      <c r="Y290" s="21"/>
      <c r="Z290" s="876"/>
      <c r="AA290" s="472"/>
      <c r="AB290" s="849"/>
      <c r="AC290" s="864"/>
      <c r="AD290" s="114"/>
      <c r="AE290" s="849"/>
      <c r="AF290" s="855"/>
      <c r="AG290" s="848"/>
      <c r="AH290" s="844" t="e">
        <v>#REF!</v>
      </c>
      <c r="AI290" s="847" t="e">
        <v>#REF!</v>
      </c>
      <c r="AJ290" s="848"/>
      <c r="AK290" s="466" t="s">
        <v>3043</v>
      </c>
      <c r="AL290" s="115">
        <v>4200</v>
      </c>
      <c r="AM290" s="116">
        <v>4600</v>
      </c>
      <c r="AN290" s="849"/>
      <c r="AO290" s="852"/>
      <c r="AP290" s="849"/>
      <c r="AQ290" s="855"/>
      <c r="AR290" s="21"/>
      <c r="AS290" s="12"/>
      <c r="AT290" s="841"/>
      <c r="AU290" s="454"/>
      <c r="AV290" s="841"/>
      <c r="AW290" s="852"/>
      <c r="AX290" s="849"/>
      <c r="AY290" s="855"/>
      <c r="AZ290" s="881"/>
      <c r="BA290" s="870"/>
      <c r="BB290" s="872"/>
      <c r="BC290" s="872"/>
      <c r="BD290" s="880"/>
      <c r="BE290" s="472"/>
      <c r="BF290" s="833"/>
      <c r="BG290" s="452"/>
      <c r="BH290" s="452"/>
      <c r="BI290" s="475"/>
      <c r="BJ290" s="459">
        <v>141</v>
      </c>
      <c r="BK290" s="459">
        <v>142</v>
      </c>
      <c r="BL290" s="866"/>
      <c r="BM290" s="13"/>
      <c r="BN290" s="13"/>
      <c r="BO290" s="13"/>
      <c r="BP290" s="13"/>
      <c r="BQ290" s="13"/>
      <c r="BR290" s="13"/>
      <c r="BS290" s="13"/>
      <c r="BT290" s="13"/>
      <c r="BU290" s="13"/>
      <c r="BV290" s="13"/>
      <c r="BW290" s="13"/>
      <c r="BX290" s="13"/>
      <c r="BY290" s="13"/>
    </row>
    <row r="291" spans="1:77" s="25" customFormat="1" ht="13.5" customHeight="1">
      <c r="A291" s="874"/>
      <c r="B291" s="856" t="s">
        <v>27</v>
      </c>
      <c r="C291" s="837" t="s">
        <v>3105</v>
      </c>
      <c r="D291" s="19" t="s">
        <v>4</v>
      </c>
      <c r="E291" s="20"/>
      <c r="F291" s="86">
        <v>63140</v>
      </c>
      <c r="G291" s="87">
        <v>70290</v>
      </c>
      <c r="H291" s="86">
        <v>53450</v>
      </c>
      <c r="I291" s="87">
        <v>60600</v>
      </c>
      <c r="J291" s="476" t="s">
        <v>3126</v>
      </c>
      <c r="K291" s="88">
        <v>610</v>
      </c>
      <c r="L291" s="89">
        <v>680</v>
      </c>
      <c r="M291" s="90" t="s">
        <v>3025</v>
      </c>
      <c r="N291" s="88">
        <v>510</v>
      </c>
      <c r="O291" s="89">
        <v>580</v>
      </c>
      <c r="P291" s="90" t="s">
        <v>3025</v>
      </c>
      <c r="Q291" s="476" t="s">
        <v>3126</v>
      </c>
      <c r="R291" s="91">
        <v>7150</v>
      </c>
      <c r="S291" s="92">
        <v>70</v>
      </c>
      <c r="T291" s="839"/>
      <c r="U291" s="475"/>
      <c r="V291" s="859" t="s">
        <v>3107</v>
      </c>
      <c r="W291" s="849"/>
      <c r="X291" s="865" t="s">
        <v>3107</v>
      </c>
      <c r="Y291" s="9"/>
      <c r="Z291" s="876"/>
      <c r="AA291" s="480"/>
      <c r="AB291" s="849" t="s">
        <v>3126</v>
      </c>
      <c r="AC291" s="861">
        <v>16380</v>
      </c>
      <c r="AD291" s="93"/>
      <c r="AE291" s="849" t="s">
        <v>3126</v>
      </c>
      <c r="AF291" s="853">
        <v>90</v>
      </c>
      <c r="AG291" s="848" t="s">
        <v>3126</v>
      </c>
      <c r="AH291" s="842">
        <v>4000</v>
      </c>
      <c r="AI291" s="845">
        <v>4400</v>
      </c>
      <c r="AJ291" s="848" t="s">
        <v>3126</v>
      </c>
      <c r="AK291" s="464" t="s">
        <v>3040</v>
      </c>
      <c r="AL291" s="94">
        <v>8800</v>
      </c>
      <c r="AM291" s="95">
        <v>9800</v>
      </c>
      <c r="AN291" s="849" t="s">
        <v>3126</v>
      </c>
      <c r="AO291" s="850">
        <v>8580</v>
      </c>
      <c r="AP291" s="849" t="s">
        <v>3126</v>
      </c>
      <c r="AQ291" s="853">
        <v>80</v>
      </c>
      <c r="AR291" s="848" t="s">
        <v>3126</v>
      </c>
      <c r="AS291" s="886">
        <v>4500</v>
      </c>
      <c r="AT291" s="841"/>
      <c r="AU291" s="454"/>
      <c r="AV291" s="841" t="s">
        <v>237</v>
      </c>
      <c r="AW291" s="850">
        <v>9880</v>
      </c>
      <c r="AX291" s="849" t="s">
        <v>3126</v>
      </c>
      <c r="AY291" s="853">
        <v>90</v>
      </c>
      <c r="AZ291" s="881" t="s">
        <v>237</v>
      </c>
      <c r="BA291" s="882" t="s">
        <v>3177</v>
      </c>
      <c r="BB291" s="884" t="s">
        <v>3177</v>
      </c>
      <c r="BC291" s="884" t="s">
        <v>3177</v>
      </c>
      <c r="BD291" s="867" t="s">
        <v>3177</v>
      </c>
      <c r="BE291" s="472"/>
      <c r="BF291" s="829" t="s">
        <v>3164</v>
      </c>
      <c r="BG291" s="452"/>
      <c r="BH291" s="452"/>
      <c r="BI291" s="475"/>
      <c r="BJ291" s="459">
        <v>143</v>
      </c>
      <c r="BK291" s="459">
        <v>144</v>
      </c>
      <c r="BL291" s="866">
        <v>4</v>
      </c>
      <c r="BM291" s="13"/>
      <c r="BN291" s="13"/>
      <c r="BO291" s="13"/>
      <c r="BP291" s="13"/>
      <c r="BQ291" s="13"/>
      <c r="BR291" s="13"/>
      <c r="BS291" s="13"/>
      <c r="BT291" s="13"/>
      <c r="BU291" s="13"/>
      <c r="BV291" s="13"/>
      <c r="BW291" s="13"/>
      <c r="BX291" s="13"/>
      <c r="BY291" s="13"/>
    </row>
    <row r="292" spans="1:77" s="25" customFormat="1" ht="13.5" customHeight="1">
      <c r="A292" s="874"/>
      <c r="B292" s="836"/>
      <c r="C292" s="838"/>
      <c r="D292" s="22" t="s">
        <v>3</v>
      </c>
      <c r="E292" s="20"/>
      <c r="F292" s="96">
        <v>70290</v>
      </c>
      <c r="G292" s="97">
        <v>128440</v>
      </c>
      <c r="H292" s="96">
        <v>60600</v>
      </c>
      <c r="I292" s="97">
        <v>118750</v>
      </c>
      <c r="J292" s="476" t="s">
        <v>3126</v>
      </c>
      <c r="K292" s="98">
        <v>680</v>
      </c>
      <c r="L292" s="99">
        <v>1170</v>
      </c>
      <c r="M292" s="100" t="s">
        <v>3025</v>
      </c>
      <c r="N292" s="98">
        <v>580</v>
      </c>
      <c r="O292" s="99">
        <v>1070</v>
      </c>
      <c r="P292" s="100" t="s">
        <v>3025</v>
      </c>
      <c r="Q292" s="476" t="s">
        <v>3126</v>
      </c>
      <c r="R292" s="101">
        <v>7150</v>
      </c>
      <c r="S292" s="102">
        <v>70</v>
      </c>
      <c r="T292" s="839"/>
      <c r="U292" s="475"/>
      <c r="V292" s="859"/>
      <c r="W292" s="849"/>
      <c r="X292" s="865"/>
      <c r="Y292" s="9"/>
      <c r="Z292" s="876"/>
      <c r="AA292" s="480"/>
      <c r="AB292" s="849"/>
      <c r="AC292" s="877"/>
      <c r="AD292" s="103">
        <v>14660</v>
      </c>
      <c r="AE292" s="849"/>
      <c r="AF292" s="854"/>
      <c r="AG292" s="848"/>
      <c r="AH292" s="843" t="e">
        <v>#REF!</v>
      </c>
      <c r="AI292" s="846" t="e">
        <v>#REF!</v>
      </c>
      <c r="AJ292" s="848"/>
      <c r="AK292" s="465" t="s">
        <v>3041</v>
      </c>
      <c r="AL292" s="104">
        <v>4800</v>
      </c>
      <c r="AM292" s="105">
        <v>5400</v>
      </c>
      <c r="AN292" s="849"/>
      <c r="AO292" s="851"/>
      <c r="AP292" s="849"/>
      <c r="AQ292" s="854"/>
      <c r="AR292" s="848"/>
      <c r="AS292" s="887"/>
      <c r="AT292" s="841"/>
      <c r="AU292" s="454"/>
      <c r="AV292" s="841"/>
      <c r="AW292" s="851"/>
      <c r="AX292" s="849"/>
      <c r="AY292" s="854"/>
      <c r="AZ292" s="881"/>
      <c r="BA292" s="883"/>
      <c r="BB292" s="885"/>
      <c r="BC292" s="885"/>
      <c r="BD292" s="868"/>
      <c r="BE292" s="472"/>
      <c r="BF292" s="830"/>
      <c r="BG292" s="452"/>
      <c r="BH292" s="452"/>
      <c r="BI292" s="475"/>
      <c r="BJ292" s="459">
        <v>143</v>
      </c>
      <c r="BK292" s="459">
        <v>144</v>
      </c>
      <c r="BL292" s="866"/>
      <c r="BM292" s="13"/>
      <c r="BN292" s="13"/>
      <c r="BO292" s="13"/>
      <c r="BP292" s="13"/>
      <c r="BQ292" s="13"/>
      <c r="BR292" s="13"/>
      <c r="BS292" s="13"/>
      <c r="BT292" s="13"/>
      <c r="BU292" s="13"/>
      <c r="BV292" s="13"/>
      <c r="BW292" s="13"/>
      <c r="BX292" s="13"/>
      <c r="BY292" s="13"/>
    </row>
    <row r="293" spans="1:77" s="25" customFormat="1" ht="13.5" customHeight="1">
      <c r="A293" s="874"/>
      <c r="B293" s="836"/>
      <c r="C293" s="831" t="s">
        <v>3106</v>
      </c>
      <c r="D293" s="22" t="s">
        <v>13</v>
      </c>
      <c r="E293" s="20"/>
      <c r="F293" s="96">
        <v>128440</v>
      </c>
      <c r="G293" s="97">
        <v>199990</v>
      </c>
      <c r="H293" s="96">
        <v>118750</v>
      </c>
      <c r="I293" s="97">
        <v>190300</v>
      </c>
      <c r="J293" s="476" t="s">
        <v>3126</v>
      </c>
      <c r="K293" s="98">
        <v>1170</v>
      </c>
      <c r="L293" s="99">
        <v>1880</v>
      </c>
      <c r="M293" s="100" t="s">
        <v>3025</v>
      </c>
      <c r="N293" s="98">
        <v>1070</v>
      </c>
      <c r="O293" s="99">
        <v>1780</v>
      </c>
      <c r="P293" s="100" t="s">
        <v>3025</v>
      </c>
      <c r="Q293" s="23"/>
      <c r="R293" s="106"/>
      <c r="S293" s="107"/>
      <c r="T293" s="840"/>
      <c r="U293" s="475"/>
      <c r="V293" s="859"/>
      <c r="W293" s="849"/>
      <c r="X293" s="865"/>
      <c r="Y293" s="9"/>
      <c r="Z293" s="876"/>
      <c r="AA293" s="480"/>
      <c r="AB293" s="849" t="s">
        <v>3126</v>
      </c>
      <c r="AC293" s="863">
        <v>14660</v>
      </c>
      <c r="AD293" s="108"/>
      <c r="AE293" s="849"/>
      <c r="AF293" s="854">
        <v>0</v>
      </c>
      <c r="AG293" s="848"/>
      <c r="AH293" s="843" t="e">
        <v>#REF!</v>
      </c>
      <c r="AI293" s="846" t="e">
        <v>#REF!</v>
      </c>
      <c r="AJ293" s="848"/>
      <c r="AK293" s="465" t="s">
        <v>3042</v>
      </c>
      <c r="AL293" s="104">
        <v>4200</v>
      </c>
      <c r="AM293" s="105">
        <v>4700</v>
      </c>
      <c r="AN293" s="849"/>
      <c r="AO293" s="851"/>
      <c r="AP293" s="849"/>
      <c r="AQ293" s="854"/>
      <c r="AR293" s="21"/>
      <c r="AS293" s="12"/>
      <c r="AT293" s="841"/>
      <c r="AU293" s="454"/>
      <c r="AV293" s="841"/>
      <c r="AW293" s="851"/>
      <c r="AX293" s="849"/>
      <c r="AY293" s="854"/>
      <c r="AZ293" s="881"/>
      <c r="BA293" s="869">
        <v>0.02</v>
      </c>
      <c r="BB293" s="871">
        <v>0.03</v>
      </c>
      <c r="BC293" s="871">
        <v>0.05</v>
      </c>
      <c r="BD293" s="879">
        <v>0.06</v>
      </c>
      <c r="BE293" s="472"/>
      <c r="BF293" s="833">
        <v>0.92</v>
      </c>
      <c r="BG293" s="452"/>
      <c r="BH293" s="452"/>
      <c r="BI293" s="475"/>
      <c r="BJ293" s="459">
        <v>143</v>
      </c>
      <c r="BK293" s="459">
        <v>144</v>
      </c>
      <c r="BL293" s="866"/>
      <c r="BM293" s="13"/>
      <c r="BN293" s="13"/>
      <c r="BO293" s="13"/>
      <c r="BP293" s="13"/>
      <c r="BQ293" s="13"/>
      <c r="BR293" s="13"/>
      <c r="BS293" s="13"/>
      <c r="BT293" s="13"/>
      <c r="BU293" s="13"/>
      <c r="BV293" s="13"/>
      <c r="BW293" s="13"/>
      <c r="BX293" s="13"/>
      <c r="BY293" s="13"/>
    </row>
    <row r="294" spans="1:77" s="25" customFormat="1" ht="13.5" customHeight="1">
      <c r="A294" s="874"/>
      <c r="B294" s="836"/>
      <c r="C294" s="832"/>
      <c r="D294" s="24" t="s">
        <v>12</v>
      </c>
      <c r="E294" s="20"/>
      <c r="F294" s="109">
        <v>199990</v>
      </c>
      <c r="G294" s="110"/>
      <c r="H294" s="109">
        <v>190300</v>
      </c>
      <c r="I294" s="110"/>
      <c r="J294" s="476" t="s">
        <v>3126</v>
      </c>
      <c r="K294" s="101">
        <v>1880</v>
      </c>
      <c r="L294" s="111"/>
      <c r="M294" s="112" t="s">
        <v>3025</v>
      </c>
      <c r="N294" s="101">
        <v>1780</v>
      </c>
      <c r="O294" s="111"/>
      <c r="P294" s="112" t="s">
        <v>3025</v>
      </c>
      <c r="Q294" s="23"/>
      <c r="R294" s="106"/>
      <c r="S294" s="113"/>
      <c r="T294" s="840"/>
      <c r="U294" s="475"/>
      <c r="V294" s="469" t="s">
        <v>3026</v>
      </c>
      <c r="W294" s="849"/>
      <c r="X294" s="472" t="s">
        <v>3026</v>
      </c>
      <c r="Y294" s="477"/>
      <c r="Z294" s="876"/>
      <c r="AA294" s="469"/>
      <c r="AB294" s="849"/>
      <c r="AC294" s="864"/>
      <c r="AD294" s="114"/>
      <c r="AE294" s="849"/>
      <c r="AF294" s="855"/>
      <c r="AG294" s="848"/>
      <c r="AH294" s="844" t="e">
        <v>#REF!</v>
      </c>
      <c r="AI294" s="847" t="e">
        <v>#REF!</v>
      </c>
      <c r="AJ294" s="848"/>
      <c r="AK294" s="466" t="s">
        <v>3043</v>
      </c>
      <c r="AL294" s="115">
        <v>3800</v>
      </c>
      <c r="AM294" s="116">
        <v>4200</v>
      </c>
      <c r="AN294" s="849"/>
      <c r="AO294" s="852"/>
      <c r="AP294" s="849"/>
      <c r="AQ294" s="855"/>
      <c r="AR294" s="21"/>
      <c r="AS294" s="12"/>
      <c r="AT294" s="841"/>
      <c r="AU294" s="454"/>
      <c r="AV294" s="841"/>
      <c r="AW294" s="852"/>
      <c r="AX294" s="849"/>
      <c r="AY294" s="855"/>
      <c r="AZ294" s="881"/>
      <c r="BA294" s="870"/>
      <c r="BB294" s="872"/>
      <c r="BC294" s="872"/>
      <c r="BD294" s="880"/>
      <c r="BE294" s="472"/>
      <c r="BF294" s="833"/>
      <c r="BG294" s="452"/>
      <c r="BH294" s="452"/>
      <c r="BI294" s="475"/>
      <c r="BJ294" s="459">
        <v>143</v>
      </c>
      <c r="BK294" s="459">
        <v>144</v>
      </c>
      <c r="BL294" s="866"/>
      <c r="BM294" s="13"/>
      <c r="BN294" s="13"/>
      <c r="BO294" s="13"/>
      <c r="BP294" s="13"/>
      <c r="BQ294" s="13"/>
      <c r="BR294" s="13"/>
      <c r="BS294" s="13"/>
      <c r="BT294" s="13"/>
      <c r="BU294" s="13"/>
      <c r="BV294" s="13"/>
      <c r="BW294" s="13"/>
      <c r="BX294" s="13"/>
      <c r="BY294" s="13"/>
    </row>
    <row r="295" spans="1:77" s="25" customFormat="1" ht="13.5" customHeight="1">
      <c r="A295" s="874"/>
      <c r="B295" s="856" t="s">
        <v>26</v>
      </c>
      <c r="C295" s="837" t="s">
        <v>3105</v>
      </c>
      <c r="D295" s="19" t="s">
        <v>4</v>
      </c>
      <c r="E295" s="20"/>
      <c r="F295" s="86">
        <v>55330</v>
      </c>
      <c r="G295" s="87">
        <v>62480</v>
      </c>
      <c r="H295" s="86">
        <v>47250</v>
      </c>
      <c r="I295" s="87">
        <v>54400</v>
      </c>
      <c r="J295" s="476" t="s">
        <v>3126</v>
      </c>
      <c r="K295" s="88">
        <v>530</v>
      </c>
      <c r="L295" s="89">
        <v>600</v>
      </c>
      <c r="M295" s="90" t="s">
        <v>3025</v>
      </c>
      <c r="N295" s="88">
        <v>450</v>
      </c>
      <c r="O295" s="89">
        <v>520</v>
      </c>
      <c r="P295" s="90" t="s">
        <v>3025</v>
      </c>
      <c r="Q295" s="476" t="s">
        <v>3126</v>
      </c>
      <c r="R295" s="91">
        <v>7150</v>
      </c>
      <c r="S295" s="92">
        <v>70</v>
      </c>
      <c r="T295" s="839"/>
      <c r="U295" s="475"/>
      <c r="V295" s="469">
        <v>248500</v>
      </c>
      <c r="W295" s="849"/>
      <c r="X295" s="472">
        <v>2480</v>
      </c>
      <c r="Y295" s="21"/>
      <c r="Z295" s="876"/>
      <c r="AA295" s="472"/>
      <c r="AB295" s="849" t="s">
        <v>3126</v>
      </c>
      <c r="AC295" s="861">
        <v>14800</v>
      </c>
      <c r="AD295" s="93"/>
      <c r="AE295" s="849" t="s">
        <v>3126</v>
      </c>
      <c r="AF295" s="853">
        <v>70</v>
      </c>
      <c r="AG295" s="848" t="s">
        <v>3126</v>
      </c>
      <c r="AH295" s="842">
        <v>3400</v>
      </c>
      <c r="AI295" s="845">
        <v>3700</v>
      </c>
      <c r="AJ295" s="848" t="s">
        <v>3126</v>
      </c>
      <c r="AK295" s="464" t="s">
        <v>3040</v>
      </c>
      <c r="AL295" s="94">
        <v>7200</v>
      </c>
      <c r="AM295" s="95">
        <v>8100</v>
      </c>
      <c r="AN295" s="849" t="s">
        <v>3126</v>
      </c>
      <c r="AO295" s="850">
        <v>7150</v>
      </c>
      <c r="AP295" s="849" t="s">
        <v>3126</v>
      </c>
      <c r="AQ295" s="853">
        <v>70</v>
      </c>
      <c r="AR295" s="848" t="s">
        <v>3126</v>
      </c>
      <c r="AS295" s="886">
        <v>4500</v>
      </c>
      <c r="AT295" s="841"/>
      <c r="AU295" s="454"/>
      <c r="AV295" s="841" t="s">
        <v>237</v>
      </c>
      <c r="AW295" s="850">
        <v>8240</v>
      </c>
      <c r="AX295" s="849" t="s">
        <v>3126</v>
      </c>
      <c r="AY295" s="853">
        <v>80</v>
      </c>
      <c r="AZ295" s="881" t="s">
        <v>237</v>
      </c>
      <c r="BA295" s="882" t="s">
        <v>3177</v>
      </c>
      <c r="BB295" s="884" t="s">
        <v>3177</v>
      </c>
      <c r="BC295" s="884" t="s">
        <v>3177</v>
      </c>
      <c r="BD295" s="867" t="s">
        <v>3177</v>
      </c>
      <c r="BE295" s="472"/>
      <c r="BF295" s="829" t="s">
        <v>3164</v>
      </c>
      <c r="BG295" s="452"/>
      <c r="BH295" s="452"/>
      <c r="BI295" s="475"/>
      <c r="BJ295" s="459">
        <v>145</v>
      </c>
      <c r="BK295" s="459">
        <v>146</v>
      </c>
      <c r="BL295" s="866">
        <v>5</v>
      </c>
      <c r="BM295" s="13"/>
      <c r="BN295" s="13"/>
      <c r="BO295" s="13"/>
      <c r="BP295" s="13"/>
      <c r="BQ295" s="13"/>
      <c r="BR295" s="13"/>
      <c r="BS295" s="13"/>
      <c r="BT295" s="13"/>
      <c r="BU295" s="13"/>
      <c r="BV295" s="13"/>
      <c r="BW295" s="13"/>
      <c r="BX295" s="13"/>
      <c r="BY295" s="13"/>
    </row>
    <row r="296" spans="1:77" s="25" customFormat="1" ht="13.5" customHeight="1">
      <c r="A296" s="874"/>
      <c r="B296" s="836"/>
      <c r="C296" s="838"/>
      <c r="D296" s="22" t="s">
        <v>3</v>
      </c>
      <c r="E296" s="20"/>
      <c r="F296" s="96">
        <v>62480</v>
      </c>
      <c r="G296" s="97">
        <v>120630</v>
      </c>
      <c r="H296" s="96">
        <v>54400</v>
      </c>
      <c r="I296" s="97">
        <v>112550</v>
      </c>
      <c r="J296" s="476" t="s">
        <v>3126</v>
      </c>
      <c r="K296" s="98">
        <v>600</v>
      </c>
      <c r="L296" s="99">
        <v>1090</v>
      </c>
      <c r="M296" s="100" t="s">
        <v>3025</v>
      </c>
      <c r="N296" s="98">
        <v>520</v>
      </c>
      <c r="O296" s="99">
        <v>1010</v>
      </c>
      <c r="P296" s="100" t="s">
        <v>3025</v>
      </c>
      <c r="Q296" s="476" t="s">
        <v>3126</v>
      </c>
      <c r="R296" s="101">
        <v>7150</v>
      </c>
      <c r="S296" s="102">
        <v>70</v>
      </c>
      <c r="T296" s="839"/>
      <c r="U296" s="475"/>
      <c r="V296" s="27"/>
      <c r="W296" s="849"/>
      <c r="X296" s="118"/>
      <c r="Y296" s="119"/>
      <c r="Z296" s="876"/>
      <c r="AA296" s="27"/>
      <c r="AB296" s="849"/>
      <c r="AC296" s="877"/>
      <c r="AD296" s="103">
        <v>13080</v>
      </c>
      <c r="AE296" s="849"/>
      <c r="AF296" s="854"/>
      <c r="AG296" s="848"/>
      <c r="AH296" s="843" t="e">
        <v>#REF!</v>
      </c>
      <c r="AI296" s="846" t="e">
        <v>#REF!</v>
      </c>
      <c r="AJ296" s="848"/>
      <c r="AK296" s="465" t="s">
        <v>3041</v>
      </c>
      <c r="AL296" s="104">
        <v>4000</v>
      </c>
      <c r="AM296" s="105">
        <v>4400</v>
      </c>
      <c r="AN296" s="849"/>
      <c r="AO296" s="851"/>
      <c r="AP296" s="849"/>
      <c r="AQ296" s="854"/>
      <c r="AR296" s="848"/>
      <c r="AS296" s="887"/>
      <c r="AT296" s="841"/>
      <c r="AU296" s="454"/>
      <c r="AV296" s="841"/>
      <c r="AW296" s="851"/>
      <c r="AX296" s="849"/>
      <c r="AY296" s="854"/>
      <c r="AZ296" s="881"/>
      <c r="BA296" s="883"/>
      <c r="BB296" s="885"/>
      <c r="BC296" s="885"/>
      <c r="BD296" s="868"/>
      <c r="BE296" s="472"/>
      <c r="BF296" s="830"/>
      <c r="BG296" s="452"/>
      <c r="BH296" s="452"/>
      <c r="BI296" s="475"/>
      <c r="BJ296" s="459">
        <v>145</v>
      </c>
      <c r="BK296" s="459">
        <v>146</v>
      </c>
      <c r="BL296" s="866"/>
      <c r="BM296" s="13"/>
      <c r="BN296" s="13"/>
      <c r="BO296" s="13"/>
      <c r="BP296" s="13"/>
      <c r="BQ296" s="13"/>
      <c r="BR296" s="13"/>
      <c r="BS296" s="13"/>
      <c r="BT296" s="13"/>
      <c r="BU296" s="13"/>
      <c r="BV296" s="13"/>
      <c r="BW296" s="13"/>
      <c r="BX296" s="13"/>
      <c r="BY296" s="13"/>
    </row>
    <row r="297" spans="1:77" s="25" customFormat="1" ht="13.5" customHeight="1">
      <c r="A297" s="874"/>
      <c r="B297" s="836"/>
      <c r="C297" s="831" t="s">
        <v>3106</v>
      </c>
      <c r="D297" s="22" t="s">
        <v>13</v>
      </c>
      <c r="E297" s="20"/>
      <c r="F297" s="96">
        <v>120630</v>
      </c>
      <c r="G297" s="97">
        <v>192180</v>
      </c>
      <c r="H297" s="96">
        <v>112550</v>
      </c>
      <c r="I297" s="97">
        <v>184100</v>
      </c>
      <c r="J297" s="476" t="s">
        <v>3126</v>
      </c>
      <c r="K297" s="98">
        <v>1090</v>
      </c>
      <c r="L297" s="99">
        <v>1800</v>
      </c>
      <c r="M297" s="100" t="s">
        <v>3025</v>
      </c>
      <c r="N297" s="98">
        <v>1010</v>
      </c>
      <c r="O297" s="99">
        <v>1720</v>
      </c>
      <c r="P297" s="100" t="s">
        <v>3025</v>
      </c>
      <c r="Q297" s="23"/>
      <c r="R297" s="106"/>
      <c r="S297" s="107"/>
      <c r="T297" s="840"/>
      <c r="U297" s="475"/>
      <c r="V297" s="469" t="s">
        <v>3027</v>
      </c>
      <c r="W297" s="849"/>
      <c r="X297" s="472" t="s">
        <v>3027</v>
      </c>
      <c r="Y297" s="477"/>
      <c r="Z297" s="876"/>
      <c r="AA297" s="469"/>
      <c r="AB297" s="849" t="s">
        <v>3126</v>
      </c>
      <c r="AC297" s="863">
        <v>13080</v>
      </c>
      <c r="AD297" s="108"/>
      <c r="AE297" s="849"/>
      <c r="AF297" s="854">
        <v>0</v>
      </c>
      <c r="AG297" s="848"/>
      <c r="AH297" s="843" t="e">
        <v>#REF!</v>
      </c>
      <c r="AI297" s="846" t="e">
        <v>#REF!</v>
      </c>
      <c r="AJ297" s="848"/>
      <c r="AK297" s="465" t="s">
        <v>3042</v>
      </c>
      <c r="AL297" s="104">
        <v>3500</v>
      </c>
      <c r="AM297" s="105">
        <v>3800</v>
      </c>
      <c r="AN297" s="849"/>
      <c r="AO297" s="851"/>
      <c r="AP297" s="849"/>
      <c r="AQ297" s="854"/>
      <c r="AR297" s="21"/>
      <c r="AS297" s="12"/>
      <c r="AT297" s="841"/>
      <c r="AU297" s="454"/>
      <c r="AV297" s="841"/>
      <c r="AW297" s="851"/>
      <c r="AX297" s="849"/>
      <c r="AY297" s="854"/>
      <c r="AZ297" s="881"/>
      <c r="BA297" s="869">
        <v>0.02</v>
      </c>
      <c r="BB297" s="871">
        <v>0.03</v>
      </c>
      <c r="BC297" s="871">
        <v>0.05</v>
      </c>
      <c r="BD297" s="879">
        <v>0.06</v>
      </c>
      <c r="BE297" s="472"/>
      <c r="BF297" s="833">
        <v>0.9</v>
      </c>
      <c r="BG297" s="452"/>
      <c r="BH297" s="452"/>
      <c r="BI297" s="475"/>
      <c r="BJ297" s="459">
        <v>145</v>
      </c>
      <c r="BK297" s="459">
        <v>146</v>
      </c>
      <c r="BL297" s="866"/>
      <c r="BM297" s="13"/>
      <c r="BN297" s="13"/>
      <c r="BO297" s="13"/>
      <c r="BP297" s="13"/>
      <c r="BQ297" s="13"/>
      <c r="BR297" s="13"/>
      <c r="BS297" s="13"/>
      <c r="BT297" s="13"/>
      <c r="BU297" s="13"/>
      <c r="BV297" s="13"/>
      <c r="BW297" s="13"/>
      <c r="BX297" s="13"/>
      <c r="BY297" s="13"/>
    </row>
    <row r="298" spans="1:77" s="25" customFormat="1" ht="13.5" customHeight="1">
      <c r="A298" s="874"/>
      <c r="B298" s="836"/>
      <c r="C298" s="832"/>
      <c r="D298" s="24" t="s">
        <v>12</v>
      </c>
      <c r="E298" s="20"/>
      <c r="F298" s="109">
        <v>192180</v>
      </c>
      <c r="G298" s="110"/>
      <c r="H298" s="109">
        <v>184100</v>
      </c>
      <c r="I298" s="110"/>
      <c r="J298" s="476" t="s">
        <v>3126</v>
      </c>
      <c r="K298" s="101">
        <v>1800</v>
      </c>
      <c r="L298" s="111"/>
      <c r="M298" s="112" t="s">
        <v>3025</v>
      </c>
      <c r="N298" s="101">
        <v>1720</v>
      </c>
      <c r="O298" s="111"/>
      <c r="P298" s="112" t="s">
        <v>3025</v>
      </c>
      <c r="Q298" s="23"/>
      <c r="R298" s="106"/>
      <c r="S298" s="113"/>
      <c r="T298" s="840"/>
      <c r="U298" s="475"/>
      <c r="V298" s="469">
        <v>266000</v>
      </c>
      <c r="W298" s="849"/>
      <c r="X298" s="472">
        <v>2660</v>
      </c>
      <c r="Y298" s="21"/>
      <c r="Z298" s="876"/>
      <c r="AA298" s="472"/>
      <c r="AB298" s="849"/>
      <c r="AC298" s="864"/>
      <c r="AD298" s="114"/>
      <c r="AE298" s="849"/>
      <c r="AF298" s="855"/>
      <c r="AG298" s="848"/>
      <c r="AH298" s="844" t="e">
        <v>#REF!</v>
      </c>
      <c r="AI298" s="847" t="e">
        <v>#REF!</v>
      </c>
      <c r="AJ298" s="848"/>
      <c r="AK298" s="466" t="s">
        <v>3043</v>
      </c>
      <c r="AL298" s="115">
        <v>3100</v>
      </c>
      <c r="AM298" s="116">
        <v>3400</v>
      </c>
      <c r="AN298" s="849"/>
      <c r="AO298" s="852"/>
      <c r="AP298" s="849"/>
      <c r="AQ298" s="855"/>
      <c r="AR298" s="21"/>
      <c r="AS298" s="12"/>
      <c r="AT298" s="841"/>
      <c r="AU298" s="454"/>
      <c r="AV298" s="841"/>
      <c r="AW298" s="852"/>
      <c r="AX298" s="849"/>
      <c r="AY298" s="855"/>
      <c r="AZ298" s="881"/>
      <c r="BA298" s="870"/>
      <c r="BB298" s="872"/>
      <c r="BC298" s="872"/>
      <c r="BD298" s="880"/>
      <c r="BE298" s="472"/>
      <c r="BF298" s="833"/>
      <c r="BG298" s="452"/>
      <c r="BH298" s="452"/>
      <c r="BI298" s="475"/>
      <c r="BJ298" s="459">
        <v>145</v>
      </c>
      <c r="BK298" s="459">
        <v>146</v>
      </c>
      <c r="BL298" s="866"/>
      <c r="BM298" s="13"/>
      <c r="BN298" s="13"/>
      <c r="BO298" s="13"/>
      <c r="BP298" s="13"/>
      <c r="BQ298" s="13"/>
      <c r="BR298" s="13"/>
      <c r="BS298" s="13"/>
      <c r="BT298" s="13"/>
      <c r="BU298" s="13"/>
      <c r="BV298" s="13"/>
      <c r="BW298" s="13"/>
      <c r="BX298" s="13"/>
      <c r="BY298" s="13"/>
    </row>
    <row r="299" spans="1:77" s="25" customFormat="1" ht="13.5" customHeight="1">
      <c r="A299" s="874"/>
      <c r="B299" s="856" t="s">
        <v>25</v>
      </c>
      <c r="C299" s="837" t="s">
        <v>3105</v>
      </c>
      <c r="D299" s="19" t="s">
        <v>4</v>
      </c>
      <c r="E299" s="20"/>
      <c r="F299" s="86">
        <v>49840</v>
      </c>
      <c r="G299" s="87">
        <v>56990</v>
      </c>
      <c r="H299" s="86">
        <v>42910</v>
      </c>
      <c r="I299" s="87">
        <v>50060</v>
      </c>
      <c r="J299" s="476" t="s">
        <v>3126</v>
      </c>
      <c r="K299" s="88">
        <v>480</v>
      </c>
      <c r="L299" s="89">
        <v>550</v>
      </c>
      <c r="M299" s="90" t="s">
        <v>3025</v>
      </c>
      <c r="N299" s="88">
        <v>410</v>
      </c>
      <c r="O299" s="89">
        <v>480</v>
      </c>
      <c r="P299" s="90" t="s">
        <v>3025</v>
      </c>
      <c r="Q299" s="476" t="s">
        <v>3126</v>
      </c>
      <c r="R299" s="91">
        <v>7150</v>
      </c>
      <c r="S299" s="92">
        <v>70</v>
      </c>
      <c r="T299" s="839"/>
      <c r="U299" s="475"/>
      <c r="V299" s="27"/>
      <c r="W299" s="849"/>
      <c r="X299" s="118"/>
      <c r="Y299" s="119"/>
      <c r="Z299" s="876"/>
      <c r="AA299" s="27"/>
      <c r="AB299" s="849" t="s">
        <v>3126</v>
      </c>
      <c r="AC299" s="861">
        <v>13680</v>
      </c>
      <c r="AD299" s="93"/>
      <c r="AE299" s="849" t="s">
        <v>3126</v>
      </c>
      <c r="AF299" s="853">
        <v>60</v>
      </c>
      <c r="AG299" s="848" t="s">
        <v>3126</v>
      </c>
      <c r="AH299" s="842">
        <v>2900</v>
      </c>
      <c r="AI299" s="845">
        <v>3200</v>
      </c>
      <c r="AJ299" s="848" t="s">
        <v>3126</v>
      </c>
      <c r="AK299" s="464" t="s">
        <v>3040</v>
      </c>
      <c r="AL299" s="94">
        <v>6300</v>
      </c>
      <c r="AM299" s="95">
        <v>7100</v>
      </c>
      <c r="AN299" s="849" t="s">
        <v>3126</v>
      </c>
      <c r="AO299" s="850">
        <v>6130</v>
      </c>
      <c r="AP299" s="849" t="s">
        <v>3126</v>
      </c>
      <c r="AQ299" s="853">
        <v>60</v>
      </c>
      <c r="AR299" s="848" t="s">
        <v>3126</v>
      </c>
      <c r="AS299" s="886">
        <v>4500</v>
      </c>
      <c r="AT299" s="841"/>
      <c r="AU299" s="454"/>
      <c r="AV299" s="841" t="s">
        <v>237</v>
      </c>
      <c r="AW299" s="850">
        <v>7060</v>
      </c>
      <c r="AX299" s="849" t="s">
        <v>3126</v>
      </c>
      <c r="AY299" s="853">
        <v>70</v>
      </c>
      <c r="AZ299" s="881" t="s">
        <v>237</v>
      </c>
      <c r="BA299" s="882" t="s">
        <v>3177</v>
      </c>
      <c r="BB299" s="884" t="s">
        <v>3177</v>
      </c>
      <c r="BC299" s="884" t="s">
        <v>3177</v>
      </c>
      <c r="BD299" s="867" t="s">
        <v>3177</v>
      </c>
      <c r="BE299" s="472"/>
      <c r="BF299" s="829" t="s">
        <v>3164</v>
      </c>
      <c r="BG299" s="452"/>
      <c r="BH299" s="452"/>
      <c r="BI299" s="475"/>
      <c r="BJ299" s="459">
        <v>147</v>
      </c>
      <c r="BK299" s="459">
        <v>148</v>
      </c>
      <c r="BL299" s="866">
        <v>6</v>
      </c>
      <c r="BM299" s="13"/>
      <c r="BN299" s="13"/>
      <c r="BO299" s="13"/>
      <c r="BP299" s="13"/>
      <c r="BQ299" s="13"/>
      <c r="BR299" s="13"/>
      <c r="BS299" s="13"/>
      <c r="BT299" s="13"/>
      <c r="BU299" s="13"/>
      <c r="BV299" s="13"/>
      <c r="BW299" s="13"/>
      <c r="BX299" s="13"/>
      <c r="BY299" s="13"/>
    </row>
    <row r="300" spans="1:77" s="25" customFormat="1" ht="13.5" customHeight="1">
      <c r="A300" s="874"/>
      <c r="B300" s="836"/>
      <c r="C300" s="838"/>
      <c r="D300" s="22" t="s">
        <v>3</v>
      </c>
      <c r="E300" s="20"/>
      <c r="F300" s="96">
        <v>56990</v>
      </c>
      <c r="G300" s="97">
        <v>115140</v>
      </c>
      <c r="H300" s="96">
        <v>50060</v>
      </c>
      <c r="I300" s="97">
        <v>108210</v>
      </c>
      <c r="J300" s="476" t="s">
        <v>3126</v>
      </c>
      <c r="K300" s="98">
        <v>550</v>
      </c>
      <c r="L300" s="99">
        <v>1040</v>
      </c>
      <c r="M300" s="100" t="s">
        <v>3025</v>
      </c>
      <c r="N300" s="98">
        <v>480</v>
      </c>
      <c r="O300" s="99">
        <v>970</v>
      </c>
      <c r="P300" s="100" t="s">
        <v>3025</v>
      </c>
      <c r="Q300" s="476" t="s">
        <v>3126</v>
      </c>
      <c r="R300" s="101">
        <v>7150</v>
      </c>
      <c r="S300" s="102">
        <v>70</v>
      </c>
      <c r="T300" s="839"/>
      <c r="U300" s="475"/>
      <c r="V300" s="469" t="s">
        <v>3028</v>
      </c>
      <c r="W300" s="849"/>
      <c r="X300" s="472" t="s">
        <v>3028</v>
      </c>
      <c r="Y300" s="477"/>
      <c r="Z300" s="876"/>
      <c r="AA300" s="469"/>
      <c r="AB300" s="849"/>
      <c r="AC300" s="877"/>
      <c r="AD300" s="103">
        <v>11950</v>
      </c>
      <c r="AE300" s="849"/>
      <c r="AF300" s="854"/>
      <c r="AG300" s="848"/>
      <c r="AH300" s="843" t="e">
        <v>#REF!</v>
      </c>
      <c r="AI300" s="846" t="e">
        <v>#REF!</v>
      </c>
      <c r="AJ300" s="848"/>
      <c r="AK300" s="465" t="s">
        <v>3041</v>
      </c>
      <c r="AL300" s="104">
        <v>3500</v>
      </c>
      <c r="AM300" s="105">
        <v>3900</v>
      </c>
      <c r="AN300" s="849"/>
      <c r="AO300" s="851"/>
      <c r="AP300" s="849"/>
      <c r="AQ300" s="854"/>
      <c r="AR300" s="848"/>
      <c r="AS300" s="887"/>
      <c r="AT300" s="841"/>
      <c r="AU300" s="454"/>
      <c r="AV300" s="841"/>
      <c r="AW300" s="851"/>
      <c r="AX300" s="849"/>
      <c r="AY300" s="854"/>
      <c r="AZ300" s="881"/>
      <c r="BA300" s="883"/>
      <c r="BB300" s="885"/>
      <c r="BC300" s="885"/>
      <c r="BD300" s="868"/>
      <c r="BE300" s="472"/>
      <c r="BF300" s="830"/>
      <c r="BG300" s="452"/>
      <c r="BH300" s="452"/>
      <c r="BI300" s="475"/>
      <c r="BJ300" s="459">
        <v>147</v>
      </c>
      <c r="BK300" s="459">
        <v>148</v>
      </c>
      <c r="BL300" s="866"/>
      <c r="BM300" s="13"/>
      <c r="BN300" s="13"/>
      <c r="BO300" s="13"/>
      <c r="BP300" s="13"/>
      <c r="BQ300" s="13"/>
      <c r="BR300" s="13"/>
      <c r="BS300" s="13"/>
      <c r="BT300" s="13"/>
      <c r="BU300" s="13"/>
      <c r="BV300" s="13"/>
      <c r="BW300" s="13"/>
      <c r="BX300" s="13"/>
      <c r="BY300" s="13"/>
    </row>
    <row r="301" spans="1:77" s="25" customFormat="1" ht="13.5" customHeight="1">
      <c r="A301" s="874"/>
      <c r="B301" s="836"/>
      <c r="C301" s="831" t="s">
        <v>3106</v>
      </c>
      <c r="D301" s="22" t="s">
        <v>13</v>
      </c>
      <c r="E301" s="20"/>
      <c r="F301" s="96">
        <v>115140</v>
      </c>
      <c r="G301" s="97">
        <v>186690</v>
      </c>
      <c r="H301" s="96">
        <v>108210</v>
      </c>
      <c r="I301" s="97">
        <v>179760</v>
      </c>
      <c r="J301" s="476" t="s">
        <v>3126</v>
      </c>
      <c r="K301" s="98">
        <v>1040</v>
      </c>
      <c r="L301" s="99">
        <v>1750</v>
      </c>
      <c r="M301" s="100" t="s">
        <v>3025</v>
      </c>
      <c r="N301" s="98">
        <v>970</v>
      </c>
      <c r="O301" s="99">
        <v>1680</v>
      </c>
      <c r="P301" s="100" t="s">
        <v>3025</v>
      </c>
      <c r="Q301" s="23"/>
      <c r="R301" s="106"/>
      <c r="S301" s="107"/>
      <c r="T301" s="840"/>
      <c r="U301" s="475"/>
      <c r="V301" s="469">
        <v>301000</v>
      </c>
      <c r="W301" s="849"/>
      <c r="X301" s="472">
        <v>3010</v>
      </c>
      <c r="Y301" s="21"/>
      <c r="Z301" s="876"/>
      <c r="AA301" s="472"/>
      <c r="AB301" s="849" t="s">
        <v>3126</v>
      </c>
      <c r="AC301" s="863">
        <v>11950</v>
      </c>
      <c r="AD301" s="108"/>
      <c r="AE301" s="849"/>
      <c r="AF301" s="854">
        <v>0</v>
      </c>
      <c r="AG301" s="848"/>
      <c r="AH301" s="843" t="e">
        <v>#REF!</v>
      </c>
      <c r="AI301" s="846" t="e">
        <v>#REF!</v>
      </c>
      <c r="AJ301" s="848"/>
      <c r="AK301" s="465" t="s">
        <v>3042</v>
      </c>
      <c r="AL301" s="104">
        <v>3000</v>
      </c>
      <c r="AM301" s="105">
        <v>3400</v>
      </c>
      <c r="AN301" s="849"/>
      <c r="AO301" s="851"/>
      <c r="AP301" s="849"/>
      <c r="AQ301" s="854"/>
      <c r="AR301" s="21"/>
      <c r="AS301" s="12"/>
      <c r="AT301" s="841"/>
      <c r="AU301" s="454"/>
      <c r="AV301" s="841"/>
      <c r="AW301" s="851"/>
      <c r="AX301" s="849"/>
      <c r="AY301" s="854"/>
      <c r="AZ301" s="881"/>
      <c r="BA301" s="869">
        <v>0.02</v>
      </c>
      <c r="BB301" s="871">
        <v>0.03</v>
      </c>
      <c r="BC301" s="871">
        <v>0.05</v>
      </c>
      <c r="BD301" s="879">
        <v>0.06</v>
      </c>
      <c r="BE301" s="472"/>
      <c r="BF301" s="833">
        <v>0.92</v>
      </c>
      <c r="BG301" s="452"/>
      <c r="BH301" s="452"/>
      <c r="BI301" s="475"/>
      <c r="BJ301" s="459">
        <v>147</v>
      </c>
      <c r="BK301" s="459">
        <v>148</v>
      </c>
      <c r="BL301" s="866"/>
      <c r="BM301" s="13"/>
      <c r="BN301" s="13"/>
      <c r="BO301" s="13"/>
      <c r="BP301" s="13"/>
      <c r="BQ301" s="13"/>
      <c r="BR301" s="13"/>
      <c r="BS301" s="13"/>
      <c r="BT301" s="13"/>
      <c r="BU301" s="13"/>
      <c r="BV301" s="13"/>
      <c r="BW301" s="13"/>
      <c r="BX301" s="13"/>
      <c r="BY301" s="13"/>
    </row>
    <row r="302" spans="1:77" s="25" customFormat="1" ht="13.5" customHeight="1">
      <c r="A302" s="874"/>
      <c r="B302" s="836"/>
      <c r="C302" s="832"/>
      <c r="D302" s="24" t="s">
        <v>12</v>
      </c>
      <c r="E302" s="20"/>
      <c r="F302" s="109">
        <v>186690</v>
      </c>
      <c r="G302" s="110"/>
      <c r="H302" s="109">
        <v>179760</v>
      </c>
      <c r="I302" s="110"/>
      <c r="J302" s="476" t="s">
        <v>3126</v>
      </c>
      <c r="K302" s="101">
        <v>1750</v>
      </c>
      <c r="L302" s="111"/>
      <c r="M302" s="112" t="s">
        <v>3025</v>
      </c>
      <c r="N302" s="101">
        <v>1680</v>
      </c>
      <c r="O302" s="111"/>
      <c r="P302" s="112" t="s">
        <v>3025</v>
      </c>
      <c r="Q302" s="23"/>
      <c r="R302" s="106"/>
      <c r="S302" s="113"/>
      <c r="T302" s="840"/>
      <c r="U302" s="475"/>
      <c r="V302" s="27"/>
      <c r="W302" s="849"/>
      <c r="X302" s="118"/>
      <c r="Y302" s="119"/>
      <c r="Z302" s="876"/>
      <c r="AA302" s="27"/>
      <c r="AB302" s="849"/>
      <c r="AC302" s="864"/>
      <c r="AD302" s="114"/>
      <c r="AE302" s="849"/>
      <c r="AF302" s="855"/>
      <c r="AG302" s="848"/>
      <c r="AH302" s="844" t="e">
        <v>#REF!</v>
      </c>
      <c r="AI302" s="847" t="e">
        <v>#REF!</v>
      </c>
      <c r="AJ302" s="848"/>
      <c r="AK302" s="466" t="s">
        <v>3043</v>
      </c>
      <c r="AL302" s="115">
        <v>2700</v>
      </c>
      <c r="AM302" s="116">
        <v>3000</v>
      </c>
      <c r="AN302" s="849"/>
      <c r="AO302" s="852"/>
      <c r="AP302" s="849"/>
      <c r="AQ302" s="855"/>
      <c r="AR302" s="21"/>
      <c r="AS302" s="12"/>
      <c r="AT302" s="841"/>
      <c r="AU302" s="454"/>
      <c r="AV302" s="841"/>
      <c r="AW302" s="852"/>
      <c r="AX302" s="849"/>
      <c r="AY302" s="855"/>
      <c r="AZ302" s="881"/>
      <c r="BA302" s="870"/>
      <c r="BB302" s="872"/>
      <c r="BC302" s="872"/>
      <c r="BD302" s="880"/>
      <c r="BE302" s="472"/>
      <c r="BF302" s="833"/>
      <c r="BG302" s="452"/>
      <c r="BH302" s="452"/>
      <c r="BI302" s="475"/>
      <c r="BJ302" s="459">
        <v>147</v>
      </c>
      <c r="BK302" s="459">
        <v>148</v>
      </c>
      <c r="BL302" s="866"/>
      <c r="BM302" s="13"/>
      <c r="BN302" s="13"/>
      <c r="BO302" s="13"/>
      <c r="BP302" s="13"/>
      <c r="BQ302" s="13"/>
      <c r="BR302" s="13"/>
      <c r="BS302" s="13"/>
      <c r="BT302" s="13"/>
      <c r="BU302" s="13"/>
      <c r="BV302" s="13"/>
      <c r="BW302" s="13"/>
      <c r="BX302" s="13"/>
      <c r="BY302" s="13"/>
    </row>
    <row r="303" spans="1:77" s="25" customFormat="1" ht="13.5" customHeight="1">
      <c r="A303" s="874"/>
      <c r="B303" s="856" t="s">
        <v>24</v>
      </c>
      <c r="C303" s="837" t="s">
        <v>3105</v>
      </c>
      <c r="D303" s="19" t="s">
        <v>4</v>
      </c>
      <c r="E303" s="20"/>
      <c r="F303" s="86">
        <v>45760</v>
      </c>
      <c r="G303" s="87">
        <v>52910</v>
      </c>
      <c r="H303" s="86">
        <v>39700</v>
      </c>
      <c r="I303" s="87">
        <v>46850</v>
      </c>
      <c r="J303" s="476" t="s">
        <v>3126</v>
      </c>
      <c r="K303" s="88">
        <v>430</v>
      </c>
      <c r="L303" s="89">
        <v>500</v>
      </c>
      <c r="M303" s="90" t="s">
        <v>3025</v>
      </c>
      <c r="N303" s="88">
        <v>370</v>
      </c>
      <c r="O303" s="89">
        <v>440</v>
      </c>
      <c r="P303" s="90" t="s">
        <v>3025</v>
      </c>
      <c r="Q303" s="476" t="s">
        <v>3126</v>
      </c>
      <c r="R303" s="91">
        <v>7150</v>
      </c>
      <c r="S303" s="92">
        <v>70</v>
      </c>
      <c r="T303" s="839"/>
      <c r="U303" s="475"/>
      <c r="V303" s="469" t="s">
        <v>3029</v>
      </c>
      <c r="W303" s="849"/>
      <c r="X303" s="472" t="s">
        <v>3029</v>
      </c>
      <c r="Y303" s="477"/>
      <c r="Z303" s="876"/>
      <c r="AA303" s="469"/>
      <c r="AB303" s="849" t="s">
        <v>3126</v>
      </c>
      <c r="AC303" s="861">
        <v>12830</v>
      </c>
      <c r="AD303" s="93"/>
      <c r="AE303" s="849" t="s">
        <v>3126</v>
      </c>
      <c r="AF303" s="853">
        <v>50</v>
      </c>
      <c r="AG303" s="848" t="s">
        <v>3126</v>
      </c>
      <c r="AH303" s="842">
        <v>3300</v>
      </c>
      <c r="AI303" s="845">
        <v>3600</v>
      </c>
      <c r="AJ303" s="848" t="s">
        <v>3126</v>
      </c>
      <c r="AK303" s="464" t="s">
        <v>3040</v>
      </c>
      <c r="AL303" s="94">
        <v>7100</v>
      </c>
      <c r="AM303" s="95">
        <v>7900</v>
      </c>
      <c r="AN303" s="849" t="s">
        <v>3126</v>
      </c>
      <c r="AO303" s="850">
        <v>5360</v>
      </c>
      <c r="AP303" s="849" t="s">
        <v>3126</v>
      </c>
      <c r="AQ303" s="853">
        <v>50</v>
      </c>
      <c r="AR303" s="848" t="s">
        <v>3126</v>
      </c>
      <c r="AS303" s="886">
        <v>4500</v>
      </c>
      <c r="AT303" s="841"/>
      <c r="AU303" s="454"/>
      <c r="AV303" s="841" t="s">
        <v>237</v>
      </c>
      <c r="AW303" s="850">
        <v>6180</v>
      </c>
      <c r="AX303" s="849" t="s">
        <v>3126</v>
      </c>
      <c r="AY303" s="853">
        <v>60</v>
      </c>
      <c r="AZ303" s="881" t="s">
        <v>237</v>
      </c>
      <c r="BA303" s="882" t="s">
        <v>3177</v>
      </c>
      <c r="BB303" s="884" t="s">
        <v>3177</v>
      </c>
      <c r="BC303" s="884" t="s">
        <v>3177</v>
      </c>
      <c r="BD303" s="867" t="s">
        <v>3177</v>
      </c>
      <c r="BE303" s="472"/>
      <c r="BF303" s="829" t="s">
        <v>3164</v>
      </c>
      <c r="BG303" s="452"/>
      <c r="BH303" s="452"/>
      <c r="BI303" s="475"/>
      <c r="BJ303" s="459">
        <v>149</v>
      </c>
      <c r="BK303" s="459">
        <v>150</v>
      </c>
      <c r="BL303" s="866">
        <v>7</v>
      </c>
      <c r="BM303" s="13"/>
      <c r="BN303" s="13"/>
      <c r="BO303" s="13"/>
      <c r="BP303" s="13"/>
      <c r="BQ303" s="13"/>
      <c r="BR303" s="13"/>
      <c r="BS303" s="13"/>
      <c r="BT303" s="13"/>
      <c r="BU303" s="13"/>
      <c r="BV303" s="13"/>
      <c r="BW303" s="13"/>
      <c r="BX303" s="13"/>
      <c r="BY303" s="13"/>
    </row>
    <row r="304" spans="1:77" s="25" customFormat="1" ht="13.5" customHeight="1">
      <c r="A304" s="874"/>
      <c r="B304" s="836"/>
      <c r="C304" s="838"/>
      <c r="D304" s="22" t="s">
        <v>3</v>
      </c>
      <c r="E304" s="20"/>
      <c r="F304" s="96">
        <v>52910</v>
      </c>
      <c r="G304" s="97">
        <v>111060</v>
      </c>
      <c r="H304" s="96">
        <v>46850</v>
      </c>
      <c r="I304" s="97">
        <v>105000</v>
      </c>
      <c r="J304" s="476" t="s">
        <v>3126</v>
      </c>
      <c r="K304" s="98">
        <v>500</v>
      </c>
      <c r="L304" s="99">
        <v>1000</v>
      </c>
      <c r="M304" s="100" t="s">
        <v>3025</v>
      </c>
      <c r="N304" s="98">
        <v>440</v>
      </c>
      <c r="O304" s="99">
        <v>940</v>
      </c>
      <c r="P304" s="100" t="s">
        <v>3025</v>
      </c>
      <c r="Q304" s="476" t="s">
        <v>3126</v>
      </c>
      <c r="R304" s="101">
        <v>7150</v>
      </c>
      <c r="S304" s="102">
        <v>70</v>
      </c>
      <c r="T304" s="839"/>
      <c r="U304" s="475"/>
      <c r="V304" s="469">
        <v>336000</v>
      </c>
      <c r="W304" s="849"/>
      <c r="X304" s="472">
        <v>3360</v>
      </c>
      <c r="Y304" s="21"/>
      <c r="Z304" s="876"/>
      <c r="AA304" s="472"/>
      <c r="AB304" s="849"/>
      <c r="AC304" s="877"/>
      <c r="AD304" s="103">
        <v>11100</v>
      </c>
      <c r="AE304" s="849"/>
      <c r="AF304" s="854"/>
      <c r="AG304" s="848"/>
      <c r="AH304" s="843" t="e">
        <v>#REF!</v>
      </c>
      <c r="AI304" s="846" t="e">
        <v>#REF!</v>
      </c>
      <c r="AJ304" s="848"/>
      <c r="AK304" s="465" t="s">
        <v>3041</v>
      </c>
      <c r="AL304" s="104">
        <v>3900</v>
      </c>
      <c r="AM304" s="105">
        <v>4300</v>
      </c>
      <c r="AN304" s="849"/>
      <c r="AO304" s="851"/>
      <c r="AP304" s="849"/>
      <c r="AQ304" s="854"/>
      <c r="AR304" s="848"/>
      <c r="AS304" s="887"/>
      <c r="AT304" s="841"/>
      <c r="AU304" s="454"/>
      <c r="AV304" s="841"/>
      <c r="AW304" s="851"/>
      <c r="AX304" s="849"/>
      <c r="AY304" s="854"/>
      <c r="AZ304" s="881"/>
      <c r="BA304" s="883"/>
      <c r="BB304" s="885"/>
      <c r="BC304" s="885"/>
      <c r="BD304" s="868"/>
      <c r="BE304" s="472"/>
      <c r="BF304" s="830"/>
      <c r="BG304" s="452"/>
      <c r="BH304" s="452"/>
      <c r="BI304" s="475"/>
      <c r="BJ304" s="459">
        <v>149</v>
      </c>
      <c r="BK304" s="459">
        <v>150</v>
      </c>
      <c r="BL304" s="866"/>
      <c r="BM304" s="13"/>
      <c r="BN304" s="13"/>
      <c r="BO304" s="13"/>
      <c r="BP304" s="13"/>
      <c r="BQ304" s="13"/>
      <c r="BR304" s="13"/>
      <c r="BS304" s="13"/>
      <c r="BT304" s="13"/>
      <c r="BU304" s="13"/>
      <c r="BV304" s="13"/>
      <c r="BW304" s="13"/>
      <c r="BX304" s="13"/>
      <c r="BY304" s="13"/>
    </row>
    <row r="305" spans="1:77" s="25" customFormat="1" ht="13.5" customHeight="1">
      <c r="A305" s="874"/>
      <c r="B305" s="836"/>
      <c r="C305" s="831" t="s">
        <v>3106</v>
      </c>
      <c r="D305" s="22" t="s">
        <v>13</v>
      </c>
      <c r="E305" s="20"/>
      <c r="F305" s="96">
        <v>111060</v>
      </c>
      <c r="G305" s="97">
        <v>182610</v>
      </c>
      <c r="H305" s="96">
        <v>105000</v>
      </c>
      <c r="I305" s="97">
        <v>176550</v>
      </c>
      <c r="J305" s="476" t="s">
        <v>3126</v>
      </c>
      <c r="K305" s="98">
        <v>1000</v>
      </c>
      <c r="L305" s="99">
        <v>1710</v>
      </c>
      <c r="M305" s="100" t="s">
        <v>3025</v>
      </c>
      <c r="N305" s="98">
        <v>940</v>
      </c>
      <c r="O305" s="99">
        <v>1650</v>
      </c>
      <c r="P305" s="100" t="s">
        <v>3025</v>
      </c>
      <c r="Q305" s="23"/>
      <c r="R305" s="106"/>
      <c r="S305" s="107"/>
      <c r="T305" s="840"/>
      <c r="U305" s="475"/>
      <c r="V305" s="27"/>
      <c r="W305" s="849"/>
      <c r="X305" s="118"/>
      <c r="Y305" s="119"/>
      <c r="Z305" s="876"/>
      <c r="AA305" s="27"/>
      <c r="AB305" s="849" t="s">
        <v>3126</v>
      </c>
      <c r="AC305" s="863">
        <v>11100</v>
      </c>
      <c r="AD305" s="108"/>
      <c r="AE305" s="849"/>
      <c r="AF305" s="854">
        <v>0</v>
      </c>
      <c r="AG305" s="848"/>
      <c r="AH305" s="843" t="e">
        <v>#REF!</v>
      </c>
      <c r="AI305" s="846" t="e">
        <v>#REF!</v>
      </c>
      <c r="AJ305" s="848"/>
      <c r="AK305" s="465" t="s">
        <v>3042</v>
      </c>
      <c r="AL305" s="104">
        <v>3400</v>
      </c>
      <c r="AM305" s="105">
        <v>3800</v>
      </c>
      <c r="AN305" s="849"/>
      <c r="AO305" s="851"/>
      <c r="AP305" s="849"/>
      <c r="AQ305" s="854"/>
      <c r="AR305" s="21"/>
      <c r="AS305" s="12"/>
      <c r="AT305" s="841"/>
      <c r="AU305" s="455"/>
      <c r="AV305" s="841"/>
      <c r="AW305" s="851"/>
      <c r="AX305" s="849"/>
      <c r="AY305" s="854"/>
      <c r="AZ305" s="881"/>
      <c r="BA305" s="869">
        <v>0.02</v>
      </c>
      <c r="BB305" s="871">
        <v>0.03</v>
      </c>
      <c r="BC305" s="871">
        <v>0.05</v>
      </c>
      <c r="BD305" s="879">
        <v>0.06</v>
      </c>
      <c r="BE305" s="472"/>
      <c r="BF305" s="833">
        <v>0.89</v>
      </c>
      <c r="BG305" s="452"/>
      <c r="BH305" s="452"/>
      <c r="BI305" s="475"/>
      <c r="BJ305" s="459">
        <v>149</v>
      </c>
      <c r="BK305" s="459">
        <v>150</v>
      </c>
      <c r="BL305" s="866"/>
      <c r="BM305" s="13"/>
      <c r="BN305" s="13"/>
      <c r="BO305" s="13"/>
      <c r="BP305" s="13"/>
      <c r="BQ305" s="13"/>
      <c r="BR305" s="13"/>
      <c r="BS305" s="13"/>
      <c r="BT305" s="13"/>
      <c r="BU305" s="13"/>
      <c r="BV305" s="13"/>
      <c r="BW305" s="13"/>
      <c r="BX305" s="13"/>
      <c r="BY305" s="13"/>
    </row>
    <row r="306" spans="1:77" s="25" customFormat="1" ht="13.5" customHeight="1">
      <c r="A306" s="874"/>
      <c r="B306" s="836"/>
      <c r="C306" s="832"/>
      <c r="D306" s="24" t="s">
        <v>12</v>
      </c>
      <c r="E306" s="20"/>
      <c r="F306" s="109">
        <v>182610</v>
      </c>
      <c r="G306" s="110"/>
      <c r="H306" s="109">
        <v>176550</v>
      </c>
      <c r="I306" s="110"/>
      <c r="J306" s="476" t="s">
        <v>3126</v>
      </c>
      <c r="K306" s="101">
        <v>1710</v>
      </c>
      <c r="L306" s="111"/>
      <c r="M306" s="112" t="s">
        <v>3025</v>
      </c>
      <c r="N306" s="101">
        <v>1650</v>
      </c>
      <c r="O306" s="111"/>
      <c r="P306" s="112" t="s">
        <v>3025</v>
      </c>
      <c r="Q306" s="23"/>
      <c r="R306" s="106"/>
      <c r="S306" s="113"/>
      <c r="T306" s="840"/>
      <c r="U306" s="475"/>
      <c r="V306" s="469" t="s">
        <v>3030</v>
      </c>
      <c r="W306" s="849"/>
      <c r="X306" s="472" t="s">
        <v>3030</v>
      </c>
      <c r="Y306" s="477"/>
      <c r="Z306" s="876"/>
      <c r="AA306" s="469"/>
      <c r="AB306" s="849"/>
      <c r="AC306" s="864"/>
      <c r="AD306" s="114"/>
      <c r="AE306" s="849"/>
      <c r="AF306" s="855"/>
      <c r="AG306" s="848"/>
      <c r="AH306" s="844" t="e">
        <v>#REF!</v>
      </c>
      <c r="AI306" s="847" t="e">
        <v>#REF!</v>
      </c>
      <c r="AJ306" s="848"/>
      <c r="AK306" s="466" t="s">
        <v>3043</v>
      </c>
      <c r="AL306" s="115">
        <v>3000</v>
      </c>
      <c r="AM306" s="116">
        <v>3400</v>
      </c>
      <c r="AN306" s="849"/>
      <c r="AO306" s="852"/>
      <c r="AP306" s="849"/>
      <c r="AQ306" s="855"/>
      <c r="AR306" s="21"/>
      <c r="AS306" s="12"/>
      <c r="AT306" s="841"/>
      <c r="AU306" s="455"/>
      <c r="AV306" s="841"/>
      <c r="AW306" s="852"/>
      <c r="AX306" s="849"/>
      <c r="AY306" s="855"/>
      <c r="AZ306" s="881"/>
      <c r="BA306" s="870"/>
      <c r="BB306" s="872"/>
      <c r="BC306" s="872"/>
      <c r="BD306" s="880"/>
      <c r="BE306" s="472"/>
      <c r="BF306" s="833"/>
      <c r="BG306" s="452"/>
      <c r="BH306" s="452"/>
      <c r="BI306" s="475"/>
      <c r="BJ306" s="459">
        <v>149</v>
      </c>
      <c r="BK306" s="459">
        <v>150</v>
      </c>
      <c r="BL306" s="866"/>
      <c r="BM306" s="13"/>
      <c r="BN306" s="13"/>
      <c r="BO306" s="13"/>
      <c r="BP306" s="13"/>
      <c r="BQ306" s="13"/>
      <c r="BR306" s="13"/>
      <c r="BS306" s="13"/>
      <c r="BT306" s="13"/>
      <c r="BU306" s="13"/>
      <c r="BV306" s="13"/>
      <c r="BW306" s="13"/>
      <c r="BX306" s="13"/>
      <c r="BY306" s="13"/>
    </row>
    <row r="307" spans="1:77" s="25" customFormat="1" ht="13.5" customHeight="1">
      <c r="A307" s="874"/>
      <c r="B307" s="856" t="s">
        <v>23</v>
      </c>
      <c r="C307" s="837" t="s">
        <v>3105</v>
      </c>
      <c r="D307" s="19" t="s">
        <v>4</v>
      </c>
      <c r="E307" s="20"/>
      <c r="F307" s="86">
        <v>42550</v>
      </c>
      <c r="G307" s="87">
        <v>49700</v>
      </c>
      <c r="H307" s="86">
        <v>37160</v>
      </c>
      <c r="I307" s="87">
        <v>44310</v>
      </c>
      <c r="J307" s="476" t="s">
        <v>3126</v>
      </c>
      <c r="K307" s="88">
        <v>400</v>
      </c>
      <c r="L307" s="89">
        <v>470</v>
      </c>
      <c r="M307" s="90" t="s">
        <v>3025</v>
      </c>
      <c r="N307" s="88">
        <v>350</v>
      </c>
      <c r="O307" s="89">
        <v>420</v>
      </c>
      <c r="P307" s="90" t="s">
        <v>3025</v>
      </c>
      <c r="Q307" s="476" t="s">
        <v>3126</v>
      </c>
      <c r="R307" s="91">
        <v>7150</v>
      </c>
      <c r="S307" s="92">
        <v>70</v>
      </c>
      <c r="T307" s="839"/>
      <c r="U307" s="475"/>
      <c r="V307" s="469">
        <v>371000</v>
      </c>
      <c r="W307" s="849"/>
      <c r="X307" s="472">
        <v>3710</v>
      </c>
      <c r="Y307" s="21"/>
      <c r="Z307" s="876"/>
      <c r="AA307" s="472"/>
      <c r="AB307" s="849" t="s">
        <v>3126</v>
      </c>
      <c r="AC307" s="861">
        <v>12170</v>
      </c>
      <c r="AD307" s="93"/>
      <c r="AE307" s="849" t="s">
        <v>3126</v>
      </c>
      <c r="AF307" s="853">
        <v>50</v>
      </c>
      <c r="AG307" s="848" t="s">
        <v>3126</v>
      </c>
      <c r="AH307" s="842">
        <v>2900</v>
      </c>
      <c r="AI307" s="845">
        <v>3200</v>
      </c>
      <c r="AJ307" s="848" t="s">
        <v>3126</v>
      </c>
      <c r="AK307" s="464" t="s">
        <v>3040</v>
      </c>
      <c r="AL307" s="94">
        <v>6300</v>
      </c>
      <c r="AM307" s="95">
        <v>7100</v>
      </c>
      <c r="AN307" s="849" t="s">
        <v>3126</v>
      </c>
      <c r="AO307" s="850">
        <v>4760</v>
      </c>
      <c r="AP307" s="849" t="s">
        <v>3126</v>
      </c>
      <c r="AQ307" s="853">
        <v>40</v>
      </c>
      <c r="AR307" s="848" t="s">
        <v>3126</v>
      </c>
      <c r="AS307" s="886">
        <v>4500</v>
      </c>
      <c r="AT307" s="841"/>
      <c r="AU307" s="455"/>
      <c r="AV307" s="841" t="s">
        <v>237</v>
      </c>
      <c r="AW307" s="850">
        <v>5490</v>
      </c>
      <c r="AX307" s="849" t="s">
        <v>3126</v>
      </c>
      <c r="AY307" s="853">
        <v>50</v>
      </c>
      <c r="AZ307" s="881" t="s">
        <v>237</v>
      </c>
      <c r="BA307" s="882" t="s">
        <v>3177</v>
      </c>
      <c r="BB307" s="884" t="s">
        <v>3177</v>
      </c>
      <c r="BC307" s="884" t="s">
        <v>3177</v>
      </c>
      <c r="BD307" s="867" t="s">
        <v>3177</v>
      </c>
      <c r="BE307" s="472"/>
      <c r="BF307" s="829" t="s">
        <v>3164</v>
      </c>
      <c r="BG307" s="452"/>
      <c r="BH307" s="452"/>
      <c r="BI307" s="475"/>
      <c r="BJ307" s="459">
        <v>151</v>
      </c>
      <c r="BK307" s="459">
        <v>152</v>
      </c>
      <c r="BL307" s="866">
        <v>8</v>
      </c>
      <c r="BM307" s="13"/>
      <c r="BN307" s="13"/>
      <c r="BO307" s="13"/>
      <c r="BP307" s="13"/>
      <c r="BQ307" s="13"/>
      <c r="BR307" s="13"/>
      <c r="BS307" s="13"/>
      <c r="BT307" s="13"/>
      <c r="BU307" s="13"/>
      <c r="BV307" s="13"/>
      <c r="BW307" s="13"/>
      <c r="BX307" s="13"/>
      <c r="BY307" s="13"/>
    </row>
    <row r="308" spans="1:77" s="25" customFormat="1" ht="13.5" customHeight="1">
      <c r="A308" s="874"/>
      <c r="B308" s="836"/>
      <c r="C308" s="838"/>
      <c r="D308" s="22" t="s">
        <v>3</v>
      </c>
      <c r="E308" s="20"/>
      <c r="F308" s="96">
        <v>49700</v>
      </c>
      <c r="G308" s="97">
        <v>107850</v>
      </c>
      <c r="H308" s="96">
        <v>44310</v>
      </c>
      <c r="I308" s="97">
        <v>102460</v>
      </c>
      <c r="J308" s="476" t="s">
        <v>3126</v>
      </c>
      <c r="K308" s="98">
        <v>470</v>
      </c>
      <c r="L308" s="99">
        <v>970</v>
      </c>
      <c r="M308" s="100" t="s">
        <v>3025</v>
      </c>
      <c r="N308" s="98">
        <v>420</v>
      </c>
      <c r="O308" s="99">
        <v>910</v>
      </c>
      <c r="P308" s="100" t="s">
        <v>3025</v>
      </c>
      <c r="Q308" s="476" t="s">
        <v>3126</v>
      </c>
      <c r="R308" s="101">
        <v>7150</v>
      </c>
      <c r="S308" s="102">
        <v>70</v>
      </c>
      <c r="T308" s="839"/>
      <c r="U308" s="475"/>
      <c r="V308" s="27"/>
      <c r="W308" s="849"/>
      <c r="X308" s="118"/>
      <c r="Y308" s="119"/>
      <c r="Z308" s="876"/>
      <c r="AA308" s="27"/>
      <c r="AB308" s="849"/>
      <c r="AC308" s="877"/>
      <c r="AD308" s="103">
        <v>10440</v>
      </c>
      <c r="AE308" s="849"/>
      <c r="AF308" s="854"/>
      <c r="AG308" s="848"/>
      <c r="AH308" s="843" t="e">
        <v>#REF!</v>
      </c>
      <c r="AI308" s="846" t="e">
        <v>#REF!</v>
      </c>
      <c r="AJ308" s="848"/>
      <c r="AK308" s="465" t="s">
        <v>3041</v>
      </c>
      <c r="AL308" s="104">
        <v>3500</v>
      </c>
      <c r="AM308" s="105">
        <v>3900</v>
      </c>
      <c r="AN308" s="849"/>
      <c r="AO308" s="851"/>
      <c r="AP308" s="849"/>
      <c r="AQ308" s="854"/>
      <c r="AR308" s="848"/>
      <c r="AS308" s="887"/>
      <c r="AT308" s="841"/>
      <c r="AU308" s="455"/>
      <c r="AV308" s="841"/>
      <c r="AW308" s="851"/>
      <c r="AX308" s="849"/>
      <c r="AY308" s="854"/>
      <c r="AZ308" s="881"/>
      <c r="BA308" s="883"/>
      <c r="BB308" s="885"/>
      <c r="BC308" s="885"/>
      <c r="BD308" s="868"/>
      <c r="BE308" s="472"/>
      <c r="BF308" s="830"/>
      <c r="BG308" s="452"/>
      <c r="BH308" s="452"/>
      <c r="BI308" s="475"/>
      <c r="BJ308" s="459">
        <v>151</v>
      </c>
      <c r="BK308" s="459">
        <v>152</v>
      </c>
      <c r="BL308" s="866"/>
      <c r="BM308" s="13"/>
      <c r="BN308" s="13"/>
      <c r="BO308" s="13"/>
      <c r="BP308" s="13"/>
      <c r="BQ308" s="13"/>
      <c r="BR308" s="13"/>
      <c r="BS308" s="13"/>
      <c r="BT308" s="13"/>
      <c r="BU308" s="13"/>
      <c r="BV308" s="13"/>
      <c r="BW308" s="13"/>
      <c r="BX308" s="13"/>
      <c r="BY308" s="13"/>
    </row>
    <row r="309" spans="1:77" s="25" customFormat="1" ht="13.5" customHeight="1">
      <c r="A309" s="874"/>
      <c r="B309" s="836"/>
      <c r="C309" s="831" t="s">
        <v>3106</v>
      </c>
      <c r="D309" s="22" t="s">
        <v>13</v>
      </c>
      <c r="E309" s="20"/>
      <c r="F309" s="96">
        <v>107850</v>
      </c>
      <c r="G309" s="97">
        <v>179400</v>
      </c>
      <c r="H309" s="96">
        <v>102460</v>
      </c>
      <c r="I309" s="97">
        <v>174010</v>
      </c>
      <c r="J309" s="476" t="s">
        <v>3126</v>
      </c>
      <c r="K309" s="98">
        <v>970</v>
      </c>
      <c r="L309" s="99">
        <v>1680</v>
      </c>
      <c r="M309" s="100" t="s">
        <v>3025</v>
      </c>
      <c r="N309" s="98">
        <v>910</v>
      </c>
      <c r="O309" s="99">
        <v>1620</v>
      </c>
      <c r="P309" s="100" t="s">
        <v>3025</v>
      </c>
      <c r="Q309" s="23"/>
      <c r="R309" s="106"/>
      <c r="S309" s="107"/>
      <c r="T309" s="840"/>
      <c r="U309" s="475"/>
      <c r="V309" s="469" t="s">
        <v>3031</v>
      </c>
      <c r="W309" s="849"/>
      <c r="X309" s="472" t="s">
        <v>3031</v>
      </c>
      <c r="Y309" s="477"/>
      <c r="Z309" s="876"/>
      <c r="AA309" s="469"/>
      <c r="AB309" s="849" t="s">
        <v>3126</v>
      </c>
      <c r="AC309" s="863">
        <v>10440</v>
      </c>
      <c r="AD309" s="108"/>
      <c r="AE309" s="849"/>
      <c r="AF309" s="854">
        <v>0</v>
      </c>
      <c r="AG309" s="848"/>
      <c r="AH309" s="843" t="e">
        <v>#REF!</v>
      </c>
      <c r="AI309" s="846" t="e">
        <v>#REF!</v>
      </c>
      <c r="AJ309" s="848"/>
      <c r="AK309" s="465" t="s">
        <v>3042</v>
      </c>
      <c r="AL309" s="104">
        <v>3000</v>
      </c>
      <c r="AM309" s="105">
        <v>3400</v>
      </c>
      <c r="AN309" s="849"/>
      <c r="AO309" s="851"/>
      <c r="AP309" s="849"/>
      <c r="AQ309" s="854"/>
      <c r="AR309" s="21"/>
      <c r="AS309" s="12"/>
      <c r="AT309" s="841"/>
      <c r="AU309" s="456"/>
      <c r="AV309" s="841"/>
      <c r="AW309" s="851"/>
      <c r="AX309" s="849"/>
      <c r="AY309" s="854"/>
      <c r="AZ309" s="881"/>
      <c r="BA309" s="869">
        <v>0.02</v>
      </c>
      <c r="BB309" s="871">
        <v>0.03</v>
      </c>
      <c r="BC309" s="871">
        <v>0.05</v>
      </c>
      <c r="BD309" s="879">
        <v>0.06</v>
      </c>
      <c r="BE309" s="472"/>
      <c r="BF309" s="833">
        <v>0.91</v>
      </c>
      <c r="BG309" s="452"/>
      <c r="BH309" s="452"/>
      <c r="BI309" s="475"/>
      <c r="BJ309" s="459">
        <v>151</v>
      </c>
      <c r="BK309" s="459">
        <v>152</v>
      </c>
      <c r="BL309" s="866"/>
      <c r="BM309" s="13"/>
      <c r="BN309" s="13"/>
      <c r="BO309" s="13"/>
      <c r="BP309" s="13"/>
      <c r="BQ309" s="13"/>
      <c r="BR309" s="13"/>
      <c r="BS309" s="13"/>
      <c r="BT309" s="13"/>
      <c r="BU309" s="13"/>
      <c r="BV309" s="13"/>
      <c r="BW309" s="13"/>
      <c r="BX309" s="13"/>
      <c r="BY309" s="13"/>
    </row>
    <row r="310" spans="1:77" s="25" customFormat="1" ht="13.5" customHeight="1">
      <c r="A310" s="874"/>
      <c r="B310" s="836"/>
      <c r="C310" s="832"/>
      <c r="D310" s="24" t="s">
        <v>12</v>
      </c>
      <c r="E310" s="20"/>
      <c r="F310" s="109">
        <v>179400</v>
      </c>
      <c r="G310" s="110"/>
      <c r="H310" s="109">
        <v>174010</v>
      </c>
      <c r="I310" s="110"/>
      <c r="J310" s="476" t="s">
        <v>3126</v>
      </c>
      <c r="K310" s="101">
        <v>1680</v>
      </c>
      <c r="L310" s="111"/>
      <c r="M310" s="112" t="s">
        <v>3025</v>
      </c>
      <c r="N310" s="101">
        <v>1620</v>
      </c>
      <c r="O310" s="111"/>
      <c r="P310" s="112" t="s">
        <v>3025</v>
      </c>
      <c r="Q310" s="23"/>
      <c r="R310" s="106"/>
      <c r="S310" s="113"/>
      <c r="T310" s="840"/>
      <c r="U310" s="475"/>
      <c r="V310" s="469">
        <v>406000</v>
      </c>
      <c r="W310" s="849"/>
      <c r="X310" s="472">
        <v>4060</v>
      </c>
      <c r="Y310" s="21"/>
      <c r="Z310" s="876"/>
      <c r="AA310" s="472"/>
      <c r="AB310" s="849"/>
      <c r="AC310" s="864"/>
      <c r="AD310" s="114"/>
      <c r="AE310" s="849"/>
      <c r="AF310" s="855"/>
      <c r="AG310" s="848"/>
      <c r="AH310" s="844" t="e">
        <v>#REF!</v>
      </c>
      <c r="AI310" s="847" t="e">
        <v>#REF!</v>
      </c>
      <c r="AJ310" s="848"/>
      <c r="AK310" s="466" t="s">
        <v>3043</v>
      </c>
      <c r="AL310" s="115">
        <v>2700</v>
      </c>
      <c r="AM310" s="116">
        <v>3000</v>
      </c>
      <c r="AN310" s="849"/>
      <c r="AO310" s="852"/>
      <c r="AP310" s="849"/>
      <c r="AQ310" s="855"/>
      <c r="AR310" s="21"/>
      <c r="AS310" s="12"/>
      <c r="AT310" s="841"/>
      <c r="AU310" s="456"/>
      <c r="AV310" s="841"/>
      <c r="AW310" s="852"/>
      <c r="AX310" s="849"/>
      <c r="AY310" s="855"/>
      <c r="AZ310" s="881"/>
      <c r="BA310" s="870"/>
      <c r="BB310" s="872"/>
      <c r="BC310" s="872"/>
      <c r="BD310" s="880"/>
      <c r="BE310" s="472"/>
      <c r="BF310" s="833"/>
      <c r="BG310" s="452"/>
      <c r="BH310" s="452"/>
      <c r="BI310" s="475"/>
      <c r="BJ310" s="459">
        <v>151</v>
      </c>
      <c r="BK310" s="459">
        <v>152</v>
      </c>
      <c r="BL310" s="866"/>
      <c r="BM310" s="13"/>
      <c r="BN310" s="13"/>
      <c r="BO310" s="13"/>
      <c r="BP310" s="13"/>
      <c r="BQ310" s="13"/>
      <c r="BR310" s="13"/>
      <c r="BS310" s="13"/>
      <c r="BT310" s="13"/>
      <c r="BU310" s="13"/>
      <c r="BV310" s="13"/>
      <c r="BW310" s="13"/>
      <c r="BX310" s="13"/>
      <c r="BY310" s="13"/>
    </row>
    <row r="311" spans="1:77" s="25" customFormat="1" ht="13.5" customHeight="1">
      <c r="A311" s="874"/>
      <c r="B311" s="835" t="s">
        <v>22</v>
      </c>
      <c r="C311" s="837" t="s">
        <v>3105</v>
      </c>
      <c r="D311" s="19" t="s">
        <v>4</v>
      </c>
      <c r="E311" s="20"/>
      <c r="F311" s="86">
        <v>36870</v>
      </c>
      <c r="G311" s="87">
        <v>44020</v>
      </c>
      <c r="H311" s="86">
        <v>32020</v>
      </c>
      <c r="I311" s="87">
        <v>39170</v>
      </c>
      <c r="J311" s="476" t="s">
        <v>3126</v>
      </c>
      <c r="K311" s="88">
        <v>350</v>
      </c>
      <c r="L311" s="89">
        <v>420</v>
      </c>
      <c r="M311" s="90" t="s">
        <v>3025</v>
      </c>
      <c r="N311" s="88">
        <v>300</v>
      </c>
      <c r="O311" s="89">
        <v>370</v>
      </c>
      <c r="P311" s="90" t="s">
        <v>3025</v>
      </c>
      <c r="Q311" s="476" t="s">
        <v>3126</v>
      </c>
      <c r="R311" s="91">
        <v>7150</v>
      </c>
      <c r="S311" s="92">
        <v>70</v>
      </c>
      <c r="T311" s="839"/>
      <c r="U311" s="475"/>
      <c r="V311" s="27"/>
      <c r="W311" s="849"/>
      <c r="X311" s="118"/>
      <c r="Y311" s="119"/>
      <c r="Z311" s="876"/>
      <c r="AA311" s="27"/>
      <c r="AB311" s="839"/>
      <c r="AC311" s="106"/>
      <c r="AD311" s="106"/>
      <c r="AE311" s="840"/>
      <c r="AF311" s="120"/>
      <c r="AG311" s="841" t="s">
        <v>3126</v>
      </c>
      <c r="AH311" s="842">
        <v>2600</v>
      </c>
      <c r="AI311" s="845">
        <v>2900</v>
      </c>
      <c r="AJ311" s="848" t="s">
        <v>3126</v>
      </c>
      <c r="AK311" s="464" t="s">
        <v>3040</v>
      </c>
      <c r="AL311" s="94">
        <v>5500</v>
      </c>
      <c r="AM311" s="95">
        <v>6200</v>
      </c>
      <c r="AN311" s="849" t="s">
        <v>3126</v>
      </c>
      <c r="AO311" s="850">
        <v>4290</v>
      </c>
      <c r="AP311" s="849" t="s">
        <v>3126</v>
      </c>
      <c r="AQ311" s="853">
        <v>40</v>
      </c>
      <c r="AR311" s="848" t="s">
        <v>3126</v>
      </c>
      <c r="AS311" s="886">
        <v>4500</v>
      </c>
      <c r="AT311" s="841"/>
      <c r="AU311" s="860" t="s">
        <v>3237</v>
      </c>
      <c r="AV311" s="841" t="s">
        <v>237</v>
      </c>
      <c r="AW311" s="850">
        <v>4940</v>
      </c>
      <c r="AX311" s="849" t="s">
        <v>3126</v>
      </c>
      <c r="AY311" s="853">
        <v>40</v>
      </c>
      <c r="AZ311" s="881" t="s">
        <v>237</v>
      </c>
      <c r="BA311" s="882" t="s">
        <v>3177</v>
      </c>
      <c r="BB311" s="884" t="s">
        <v>3177</v>
      </c>
      <c r="BC311" s="884" t="s">
        <v>3177</v>
      </c>
      <c r="BD311" s="867" t="s">
        <v>3177</v>
      </c>
      <c r="BE311" s="472"/>
      <c r="BF311" s="829" t="s">
        <v>3164</v>
      </c>
      <c r="BG311" s="452"/>
      <c r="BH311" s="452"/>
      <c r="BI311" s="475"/>
      <c r="BJ311" s="459">
        <v>153</v>
      </c>
      <c r="BK311" s="459">
        <v>154</v>
      </c>
      <c r="BL311" s="866">
        <v>9</v>
      </c>
      <c r="BM311" s="13"/>
      <c r="BN311" s="13"/>
      <c r="BO311" s="13"/>
      <c r="BP311" s="13"/>
      <c r="BQ311" s="13"/>
      <c r="BR311" s="13"/>
      <c r="BS311" s="13"/>
      <c r="BT311" s="13"/>
      <c r="BU311" s="13"/>
      <c r="BV311" s="13"/>
      <c r="BW311" s="13"/>
      <c r="BX311" s="13"/>
      <c r="BY311" s="13"/>
    </row>
    <row r="312" spans="1:77" s="25" customFormat="1" ht="13.5" customHeight="1">
      <c r="A312" s="874"/>
      <c r="B312" s="836"/>
      <c r="C312" s="838"/>
      <c r="D312" s="22" t="s">
        <v>3</v>
      </c>
      <c r="E312" s="20"/>
      <c r="F312" s="96">
        <v>44020</v>
      </c>
      <c r="G312" s="97">
        <v>102170</v>
      </c>
      <c r="H312" s="96">
        <v>39170</v>
      </c>
      <c r="I312" s="97">
        <v>97320</v>
      </c>
      <c r="J312" s="476" t="s">
        <v>3126</v>
      </c>
      <c r="K312" s="98">
        <v>420</v>
      </c>
      <c r="L312" s="99">
        <v>910</v>
      </c>
      <c r="M312" s="100" t="s">
        <v>3025</v>
      </c>
      <c r="N312" s="98">
        <v>370</v>
      </c>
      <c r="O312" s="99">
        <v>860</v>
      </c>
      <c r="P312" s="100" t="s">
        <v>3025</v>
      </c>
      <c r="Q312" s="476" t="s">
        <v>3126</v>
      </c>
      <c r="R312" s="101">
        <v>7150</v>
      </c>
      <c r="S312" s="102">
        <v>70</v>
      </c>
      <c r="T312" s="839"/>
      <c r="U312" s="475"/>
      <c r="V312" s="469" t="s">
        <v>3032</v>
      </c>
      <c r="W312" s="849"/>
      <c r="X312" s="472" t="s">
        <v>3032</v>
      </c>
      <c r="Y312" s="477"/>
      <c r="Z312" s="876"/>
      <c r="AA312" s="469" t="s">
        <v>3108</v>
      </c>
      <c r="AB312" s="839"/>
      <c r="AC312" s="106"/>
      <c r="AD312" s="106"/>
      <c r="AE312" s="840"/>
      <c r="AF312" s="121"/>
      <c r="AG312" s="841"/>
      <c r="AH312" s="843" t="e">
        <v>#REF!</v>
      </c>
      <c r="AI312" s="846" t="e">
        <v>#REF!</v>
      </c>
      <c r="AJ312" s="848"/>
      <c r="AK312" s="465" t="s">
        <v>3041</v>
      </c>
      <c r="AL312" s="104">
        <v>3000</v>
      </c>
      <c r="AM312" s="105">
        <v>3400</v>
      </c>
      <c r="AN312" s="849"/>
      <c r="AO312" s="851"/>
      <c r="AP312" s="849"/>
      <c r="AQ312" s="854"/>
      <c r="AR312" s="848"/>
      <c r="AS312" s="887"/>
      <c r="AT312" s="841"/>
      <c r="AU312" s="860"/>
      <c r="AV312" s="841"/>
      <c r="AW312" s="851"/>
      <c r="AX312" s="849"/>
      <c r="AY312" s="854"/>
      <c r="AZ312" s="881"/>
      <c r="BA312" s="883"/>
      <c r="BB312" s="885"/>
      <c r="BC312" s="885"/>
      <c r="BD312" s="868"/>
      <c r="BE312" s="472"/>
      <c r="BF312" s="830"/>
      <c r="BG312" s="452"/>
      <c r="BH312" s="452"/>
      <c r="BI312" s="475"/>
      <c r="BJ312" s="459">
        <v>153</v>
      </c>
      <c r="BK312" s="459">
        <v>154</v>
      </c>
      <c r="BL312" s="866"/>
      <c r="BM312" s="13"/>
      <c r="BN312" s="13"/>
      <c r="BO312" s="13"/>
      <c r="BP312" s="13"/>
      <c r="BQ312" s="13"/>
      <c r="BR312" s="13"/>
      <c r="BS312" s="13"/>
      <c r="BT312" s="13"/>
      <c r="BU312" s="13"/>
      <c r="BV312" s="13"/>
      <c r="BW312" s="13"/>
      <c r="BX312" s="13"/>
      <c r="BY312" s="13"/>
    </row>
    <row r="313" spans="1:77" s="25" customFormat="1" ht="13.5" customHeight="1">
      <c r="A313" s="874"/>
      <c r="B313" s="836"/>
      <c r="C313" s="831" t="s">
        <v>3106</v>
      </c>
      <c r="D313" s="22" t="s">
        <v>13</v>
      </c>
      <c r="E313" s="20"/>
      <c r="F313" s="96">
        <v>102170</v>
      </c>
      <c r="G313" s="97">
        <v>173720</v>
      </c>
      <c r="H313" s="96">
        <v>97320</v>
      </c>
      <c r="I313" s="97">
        <v>168870</v>
      </c>
      <c r="J313" s="476" t="s">
        <v>3126</v>
      </c>
      <c r="K313" s="98">
        <v>910</v>
      </c>
      <c r="L313" s="99">
        <v>1620</v>
      </c>
      <c r="M313" s="100" t="s">
        <v>3025</v>
      </c>
      <c r="N313" s="98">
        <v>860</v>
      </c>
      <c r="O313" s="99">
        <v>1570</v>
      </c>
      <c r="P313" s="100" t="s">
        <v>3025</v>
      </c>
      <c r="Q313" s="23"/>
      <c r="R313" s="106"/>
      <c r="S313" s="107"/>
      <c r="T313" s="840"/>
      <c r="U313" s="475"/>
      <c r="V313" s="469">
        <v>441000</v>
      </c>
      <c r="W313" s="849"/>
      <c r="X313" s="472">
        <v>4410</v>
      </c>
      <c r="Y313" s="21"/>
      <c r="Z313" s="876"/>
      <c r="AA313" s="122" t="s">
        <v>3109</v>
      </c>
      <c r="AB313" s="839"/>
      <c r="AC313" s="106"/>
      <c r="AD313" s="106"/>
      <c r="AE313" s="840"/>
      <c r="AF313" s="121"/>
      <c r="AG313" s="841"/>
      <c r="AH313" s="843" t="e">
        <v>#REF!</v>
      </c>
      <c r="AI313" s="846" t="e">
        <v>#REF!</v>
      </c>
      <c r="AJ313" s="848"/>
      <c r="AK313" s="465" t="s">
        <v>3042</v>
      </c>
      <c r="AL313" s="104">
        <v>2600</v>
      </c>
      <c r="AM313" s="105">
        <v>2900</v>
      </c>
      <c r="AN313" s="849"/>
      <c r="AO313" s="851"/>
      <c r="AP313" s="849"/>
      <c r="AQ313" s="854"/>
      <c r="AR313" s="21"/>
      <c r="AS313" s="12"/>
      <c r="AT313" s="841"/>
      <c r="AU313" s="858">
        <v>0.1</v>
      </c>
      <c r="AV313" s="841"/>
      <c r="AW313" s="851"/>
      <c r="AX313" s="849"/>
      <c r="AY313" s="854"/>
      <c r="AZ313" s="881"/>
      <c r="BA313" s="869">
        <v>0.02</v>
      </c>
      <c r="BB313" s="871">
        <v>0.03</v>
      </c>
      <c r="BC313" s="871">
        <v>0.05</v>
      </c>
      <c r="BD313" s="879">
        <v>0.06</v>
      </c>
      <c r="BE313" s="472"/>
      <c r="BF313" s="833">
        <v>0.96</v>
      </c>
      <c r="BG313" s="452"/>
      <c r="BH313" s="452"/>
      <c r="BI313" s="475"/>
      <c r="BJ313" s="459">
        <v>153</v>
      </c>
      <c r="BK313" s="459">
        <v>154</v>
      </c>
      <c r="BL313" s="866"/>
      <c r="BM313" s="13"/>
      <c r="BN313" s="13"/>
      <c r="BO313" s="13"/>
      <c r="BP313" s="13"/>
      <c r="BQ313" s="13"/>
      <c r="BR313" s="13"/>
      <c r="BS313" s="13"/>
      <c r="BT313" s="13"/>
      <c r="BU313" s="13"/>
      <c r="BV313" s="13"/>
      <c r="BW313" s="13"/>
      <c r="BX313" s="13"/>
      <c r="BY313" s="13"/>
    </row>
    <row r="314" spans="1:77" s="25" customFormat="1" ht="13.5" customHeight="1">
      <c r="A314" s="874"/>
      <c r="B314" s="836"/>
      <c r="C314" s="832"/>
      <c r="D314" s="24" t="s">
        <v>12</v>
      </c>
      <c r="E314" s="20"/>
      <c r="F314" s="109">
        <v>173720</v>
      </c>
      <c r="G314" s="110"/>
      <c r="H314" s="109">
        <v>168870</v>
      </c>
      <c r="I314" s="110"/>
      <c r="J314" s="476" t="s">
        <v>3126</v>
      </c>
      <c r="K314" s="101">
        <v>1620</v>
      </c>
      <c r="L314" s="111"/>
      <c r="M314" s="112" t="s">
        <v>3025</v>
      </c>
      <c r="N314" s="101">
        <v>1570</v>
      </c>
      <c r="O314" s="111"/>
      <c r="P314" s="112" t="s">
        <v>3025</v>
      </c>
      <c r="Q314" s="23"/>
      <c r="R314" s="106"/>
      <c r="S314" s="113"/>
      <c r="T314" s="840"/>
      <c r="U314" s="475"/>
      <c r="V314" s="27"/>
      <c r="W314" s="849"/>
      <c r="X314" s="118"/>
      <c r="Y314" s="119"/>
      <c r="Z314" s="876"/>
      <c r="AA314" s="27"/>
      <c r="AB314" s="839"/>
      <c r="AC314" s="106"/>
      <c r="AD314" s="106"/>
      <c r="AE314" s="840"/>
      <c r="AF314" s="121"/>
      <c r="AG314" s="841"/>
      <c r="AH314" s="844" t="e">
        <v>#REF!</v>
      </c>
      <c r="AI314" s="847" t="e">
        <v>#REF!</v>
      </c>
      <c r="AJ314" s="848"/>
      <c r="AK314" s="466" t="s">
        <v>3043</v>
      </c>
      <c r="AL314" s="115">
        <v>2400</v>
      </c>
      <c r="AM314" s="116">
        <v>2600</v>
      </c>
      <c r="AN314" s="849"/>
      <c r="AO314" s="852"/>
      <c r="AP314" s="849"/>
      <c r="AQ314" s="855"/>
      <c r="AR314" s="21"/>
      <c r="AS314" s="12"/>
      <c r="AT314" s="841"/>
      <c r="AU314" s="858"/>
      <c r="AV314" s="841"/>
      <c r="AW314" s="852"/>
      <c r="AX314" s="849"/>
      <c r="AY314" s="855"/>
      <c r="AZ314" s="881"/>
      <c r="BA314" s="870"/>
      <c r="BB314" s="872"/>
      <c r="BC314" s="872"/>
      <c r="BD314" s="880"/>
      <c r="BE314" s="472"/>
      <c r="BF314" s="833"/>
      <c r="BG314" s="452"/>
      <c r="BH314" s="452"/>
      <c r="BI314" s="475"/>
      <c r="BJ314" s="459">
        <v>153</v>
      </c>
      <c r="BK314" s="459">
        <v>154</v>
      </c>
      <c r="BL314" s="866"/>
      <c r="BM314" s="13"/>
      <c r="BN314" s="13"/>
      <c r="BO314" s="13"/>
      <c r="BP314" s="13"/>
      <c r="BQ314" s="13"/>
      <c r="BR314" s="13"/>
      <c r="BS314" s="13"/>
      <c r="BT314" s="13"/>
      <c r="BU314" s="13"/>
      <c r="BV314" s="13"/>
      <c r="BW314" s="13"/>
      <c r="BX314" s="13"/>
      <c r="BY314" s="13"/>
    </row>
    <row r="315" spans="1:77" s="25" customFormat="1" ht="13.5" customHeight="1">
      <c r="A315" s="874"/>
      <c r="B315" s="856" t="s">
        <v>21</v>
      </c>
      <c r="C315" s="837" t="s">
        <v>3105</v>
      </c>
      <c r="D315" s="19" t="s">
        <v>4</v>
      </c>
      <c r="E315" s="20"/>
      <c r="F315" s="86">
        <v>35080</v>
      </c>
      <c r="G315" s="87">
        <v>42230</v>
      </c>
      <c r="H315" s="86">
        <v>30680</v>
      </c>
      <c r="I315" s="87">
        <v>37830</v>
      </c>
      <c r="J315" s="476" t="s">
        <v>3126</v>
      </c>
      <c r="K315" s="88">
        <v>330</v>
      </c>
      <c r="L315" s="89">
        <v>400</v>
      </c>
      <c r="M315" s="90" t="s">
        <v>3025</v>
      </c>
      <c r="N315" s="88">
        <v>280</v>
      </c>
      <c r="O315" s="89">
        <v>350</v>
      </c>
      <c r="P315" s="90" t="s">
        <v>3025</v>
      </c>
      <c r="Q315" s="476" t="s">
        <v>3126</v>
      </c>
      <c r="R315" s="91">
        <v>7150</v>
      </c>
      <c r="S315" s="92">
        <v>70</v>
      </c>
      <c r="T315" s="839"/>
      <c r="U315" s="475"/>
      <c r="V315" s="469" t="s">
        <v>3033</v>
      </c>
      <c r="W315" s="849"/>
      <c r="X315" s="472" t="s">
        <v>3033</v>
      </c>
      <c r="Y315" s="477"/>
      <c r="Z315" s="876"/>
      <c r="AA315" s="469"/>
      <c r="AB315" s="839"/>
      <c r="AC315" s="106"/>
      <c r="AD315" s="106"/>
      <c r="AE315" s="840"/>
      <c r="AF315" s="121"/>
      <c r="AG315" s="841" t="s">
        <v>3126</v>
      </c>
      <c r="AH315" s="842">
        <v>2900</v>
      </c>
      <c r="AI315" s="845">
        <v>3100</v>
      </c>
      <c r="AJ315" s="848" t="s">
        <v>3126</v>
      </c>
      <c r="AK315" s="464" t="s">
        <v>3040</v>
      </c>
      <c r="AL315" s="94">
        <v>6100</v>
      </c>
      <c r="AM315" s="95">
        <v>6800</v>
      </c>
      <c r="AN315" s="849" t="s">
        <v>3126</v>
      </c>
      <c r="AO315" s="850">
        <v>3900</v>
      </c>
      <c r="AP315" s="849" t="s">
        <v>3126</v>
      </c>
      <c r="AQ315" s="853">
        <v>30</v>
      </c>
      <c r="AR315" s="848" t="s">
        <v>3126</v>
      </c>
      <c r="AS315" s="886">
        <v>4500</v>
      </c>
      <c r="AT315" s="841"/>
      <c r="AU315" s="456"/>
      <c r="AV315" s="841" t="s">
        <v>237</v>
      </c>
      <c r="AW315" s="850">
        <v>4490</v>
      </c>
      <c r="AX315" s="849" t="s">
        <v>3126</v>
      </c>
      <c r="AY315" s="853">
        <v>40</v>
      </c>
      <c r="AZ315" s="881" t="s">
        <v>237</v>
      </c>
      <c r="BA315" s="882" t="s">
        <v>3177</v>
      </c>
      <c r="BB315" s="884" t="s">
        <v>3177</v>
      </c>
      <c r="BC315" s="884" t="s">
        <v>3177</v>
      </c>
      <c r="BD315" s="867" t="s">
        <v>3177</v>
      </c>
      <c r="BE315" s="472"/>
      <c r="BF315" s="829" t="s">
        <v>3164</v>
      </c>
      <c r="BG315" s="452"/>
      <c r="BH315" s="452"/>
      <c r="BI315" s="475"/>
      <c r="BJ315" s="459">
        <v>155</v>
      </c>
      <c r="BK315" s="459">
        <v>156</v>
      </c>
      <c r="BL315" s="866">
        <v>10</v>
      </c>
      <c r="BM315" s="13"/>
      <c r="BN315" s="13"/>
      <c r="BO315" s="13"/>
      <c r="BP315" s="13"/>
      <c r="BQ315" s="13"/>
      <c r="BR315" s="13"/>
      <c r="BS315" s="13"/>
      <c r="BT315" s="13"/>
      <c r="BU315" s="13"/>
      <c r="BV315" s="13"/>
      <c r="BW315" s="13"/>
      <c r="BX315" s="13"/>
      <c r="BY315" s="13"/>
    </row>
    <row r="316" spans="1:77" s="25" customFormat="1" ht="13.5" customHeight="1">
      <c r="A316" s="874"/>
      <c r="B316" s="836"/>
      <c r="C316" s="838"/>
      <c r="D316" s="22" t="s">
        <v>3</v>
      </c>
      <c r="E316" s="20"/>
      <c r="F316" s="96">
        <v>42230</v>
      </c>
      <c r="G316" s="97">
        <v>100380</v>
      </c>
      <c r="H316" s="96">
        <v>37830</v>
      </c>
      <c r="I316" s="97">
        <v>95980</v>
      </c>
      <c r="J316" s="476" t="s">
        <v>3126</v>
      </c>
      <c r="K316" s="98">
        <v>400</v>
      </c>
      <c r="L316" s="99">
        <v>890</v>
      </c>
      <c r="M316" s="100" t="s">
        <v>3025</v>
      </c>
      <c r="N316" s="98">
        <v>350</v>
      </c>
      <c r="O316" s="99">
        <v>850</v>
      </c>
      <c r="P316" s="100" t="s">
        <v>3025</v>
      </c>
      <c r="Q316" s="476" t="s">
        <v>3126</v>
      </c>
      <c r="R316" s="101">
        <v>7150</v>
      </c>
      <c r="S316" s="102">
        <v>70</v>
      </c>
      <c r="T316" s="839"/>
      <c r="U316" s="475"/>
      <c r="V316" s="469">
        <v>476000</v>
      </c>
      <c r="W316" s="849"/>
      <c r="X316" s="472">
        <v>4760</v>
      </c>
      <c r="Y316" s="21"/>
      <c r="Z316" s="876"/>
      <c r="AA316" s="472"/>
      <c r="AB316" s="839"/>
      <c r="AC316" s="106"/>
      <c r="AD316" s="106"/>
      <c r="AE316" s="840"/>
      <c r="AF316" s="121"/>
      <c r="AG316" s="841"/>
      <c r="AH316" s="843" t="e">
        <v>#REF!</v>
      </c>
      <c r="AI316" s="846" t="e">
        <v>#REF!</v>
      </c>
      <c r="AJ316" s="848"/>
      <c r="AK316" s="465" t="s">
        <v>3041</v>
      </c>
      <c r="AL316" s="104">
        <v>3300</v>
      </c>
      <c r="AM316" s="105">
        <v>3700</v>
      </c>
      <c r="AN316" s="849"/>
      <c r="AO316" s="851"/>
      <c r="AP316" s="849"/>
      <c r="AQ316" s="854"/>
      <c r="AR316" s="848"/>
      <c r="AS316" s="887"/>
      <c r="AT316" s="841"/>
      <c r="AU316" s="456"/>
      <c r="AV316" s="841"/>
      <c r="AW316" s="851"/>
      <c r="AX316" s="849"/>
      <c r="AY316" s="854"/>
      <c r="AZ316" s="881"/>
      <c r="BA316" s="883"/>
      <c r="BB316" s="885"/>
      <c r="BC316" s="885"/>
      <c r="BD316" s="868"/>
      <c r="BE316" s="472"/>
      <c r="BF316" s="830"/>
      <c r="BG316" s="452"/>
      <c r="BH316" s="452"/>
      <c r="BI316" s="475"/>
      <c r="BJ316" s="459">
        <v>155</v>
      </c>
      <c r="BK316" s="459">
        <v>156</v>
      </c>
      <c r="BL316" s="866"/>
      <c r="BM316" s="13"/>
      <c r="BN316" s="13"/>
      <c r="BO316" s="13"/>
      <c r="BP316" s="13"/>
      <c r="BQ316" s="13"/>
      <c r="BR316" s="13"/>
      <c r="BS316" s="13"/>
      <c r="BT316" s="13"/>
      <c r="BU316" s="13"/>
      <c r="BV316" s="13"/>
      <c r="BW316" s="13"/>
      <c r="BX316" s="13"/>
      <c r="BY316" s="13"/>
    </row>
    <row r="317" spans="1:77" s="25" customFormat="1" ht="13.5" customHeight="1">
      <c r="A317" s="874"/>
      <c r="B317" s="836"/>
      <c r="C317" s="831" t="s">
        <v>3106</v>
      </c>
      <c r="D317" s="22" t="s">
        <v>13</v>
      </c>
      <c r="E317" s="20"/>
      <c r="F317" s="96">
        <v>100380</v>
      </c>
      <c r="G317" s="97">
        <v>171930</v>
      </c>
      <c r="H317" s="96">
        <v>95980</v>
      </c>
      <c r="I317" s="97">
        <v>167530</v>
      </c>
      <c r="J317" s="476" t="s">
        <v>3126</v>
      </c>
      <c r="K317" s="98">
        <v>890</v>
      </c>
      <c r="L317" s="99">
        <v>1600</v>
      </c>
      <c r="M317" s="100" t="s">
        <v>3025</v>
      </c>
      <c r="N317" s="98">
        <v>850</v>
      </c>
      <c r="O317" s="99">
        <v>1560</v>
      </c>
      <c r="P317" s="100" t="s">
        <v>3025</v>
      </c>
      <c r="Q317" s="23"/>
      <c r="R317" s="106"/>
      <c r="S317" s="107"/>
      <c r="T317" s="840"/>
      <c r="U317" s="475"/>
      <c r="V317" s="27"/>
      <c r="W317" s="849"/>
      <c r="X317" s="118"/>
      <c r="Y317" s="119"/>
      <c r="Z317" s="876"/>
      <c r="AA317" s="27"/>
      <c r="AB317" s="839"/>
      <c r="AC317" s="106"/>
      <c r="AD317" s="106"/>
      <c r="AE317" s="840"/>
      <c r="AF317" s="121"/>
      <c r="AG317" s="841"/>
      <c r="AH317" s="843" t="e">
        <v>#REF!</v>
      </c>
      <c r="AI317" s="846" t="e">
        <v>#REF!</v>
      </c>
      <c r="AJ317" s="848"/>
      <c r="AK317" s="465" t="s">
        <v>3042</v>
      </c>
      <c r="AL317" s="104">
        <v>2900</v>
      </c>
      <c r="AM317" s="105">
        <v>3200</v>
      </c>
      <c r="AN317" s="849"/>
      <c r="AO317" s="851"/>
      <c r="AP317" s="849"/>
      <c r="AQ317" s="854"/>
      <c r="AR317" s="21"/>
      <c r="AS317" s="12"/>
      <c r="AT317" s="841"/>
      <c r="AU317" s="456"/>
      <c r="AV317" s="841"/>
      <c r="AW317" s="851"/>
      <c r="AX317" s="849"/>
      <c r="AY317" s="854"/>
      <c r="AZ317" s="881"/>
      <c r="BA317" s="869">
        <v>0.02</v>
      </c>
      <c r="BB317" s="871">
        <v>0.03</v>
      </c>
      <c r="BC317" s="871">
        <v>0.05</v>
      </c>
      <c r="BD317" s="879">
        <v>0.06</v>
      </c>
      <c r="BE317" s="472"/>
      <c r="BF317" s="833">
        <v>0.95</v>
      </c>
      <c r="BG317" s="452"/>
      <c r="BH317" s="452"/>
      <c r="BI317" s="475"/>
      <c r="BJ317" s="459">
        <v>155</v>
      </c>
      <c r="BK317" s="459">
        <v>156</v>
      </c>
      <c r="BL317" s="866"/>
      <c r="BM317" s="13"/>
      <c r="BN317" s="13"/>
      <c r="BO317" s="13"/>
      <c r="BP317" s="13"/>
      <c r="BQ317" s="13"/>
      <c r="BR317" s="13"/>
      <c r="BS317" s="13"/>
      <c r="BT317" s="13"/>
      <c r="BU317" s="13"/>
      <c r="BV317" s="13"/>
      <c r="BW317" s="13"/>
      <c r="BX317" s="13"/>
      <c r="BY317" s="13"/>
    </row>
    <row r="318" spans="1:77" s="25" customFormat="1" ht="13.5" customHeight="1">
      <c r="A318" s="874"/>
      <c r="B318" s="836"/>
      <c r="C318" s="832"/>
      <c r="D318" s="24" t="s">
        <v>12</v>
      </c>
      <c r="E318" s="20"/>
      <c r="F318" s="109">
        <v>171930</v>
      </c>
      <c r="G318" s="110"/>
      <c r="H318" s="109">
        <v>167530</v>
      </c>
      <c r="I318" s="110"/>
      <c r="J318" s="476" t="s">
        <v>3126</v>
      </c>
      <c r="K318" s="101">
        <v>1600</v>
      </c>
      <c r="L318" s="111"/>
      <c r="M318" s="112" t="s">
        <v>3025</v>
      </c>
      <c r="N318" s="101">
        <v>1560</v>
      </c>
      <c r="O318" s="111"/>
      <c r="P318" s="112" t="s">
        <v>3025</v>
      </c>
      <c r="Q318" s="23"/>
      <c r="R318" s="106"/>
      <c r="S318" s="113"/>
      <c r="T318" s="840"/>
      <c r="U318" s="475"/>
      <c r="V318" s="469" t="s">
        <v>3034</v>
      </c>
      <c r="W318" s="849"/>
      <c r="X318" s="472" t="s">
        <v>3034</v>
      </c>
      <c r="Y318" s="477"/>
      <c r="Z318" s="876"/>
      <c r="AA318" s="469"/>
      <c r="AB318" s="839"/>
      <c r="AC318" s="106"/>
      <c r="AD318" s="106"/>
      <c r="AE318" s="840"/>
      <c r="AF318" s="121"/>
      <c r="AG318" s="841"/>
      <c r="AH318" s="844" t="e">
        <v>#REF!</v>
      </c>
      <c r="AI318" s="847" t="e">
        <v>#REF!</v>
      </c>
      <c r="AJ318" s="848"/>
      <c r="AK318" s="466" t="s">
        <v>3043</v>
      </c>
      <c r="AL318" s="115">
        <v>2600</v>
      </c>
      <c r="AM318" s="116">
        <v>2900</v>
      </c>
      <c r="AN318" s="849"/>
      <c r="AO318" s="852"/>
      <c r="AP318" s="849"/>
      <c r="AQ318" s="855"/>
      <c r="AR318" s="21"/>
      <c r="AS318" s="12"/>
      <c r="AT318" s="841"/>
      <c r="AU318" s="456"/>
      <c r="AV318" s="841"/>
      <c r="AW318" s="852"/>
      <c r="AX318" s="849"/>
      <c r="AY318" s="855"/>
      <c r="AZ318" s="881"/>
      <c r="BA318" s="870"/>
      <c r="BB318" s="872"/>
      <c r="BC318" s="872"/>
      <c r="BD318" s="880"/>
      <c r="BE318" s="472"/>
      <c r="BF318" s="833"/>
      <c r="BG318" s="452"/>
      <c r="BH318" s="452"/>
      <c r="BI318" s="475"/>
      <c r="BJ318" s="459">
        <v>155</v>
      </c>
      <c r="BK318" s="459">
        <v>156</v>
      </c>
      <c r="BL318" s="866"/>
      <c r="BM318" s="13"/>
      <c r="BN318" s="13"/>
      <c r="BO318" s="13"/>
      <c r="BP318" s="13"/>
      <c r="BQ318" s="13"/>
      <c r="BR318" s="13"/>
      <c r="BS318" s="13"/>
      <c r="BT318" s="13"/>
      <c r="BU318" s="13"/>
      <c r="BV318" s="13"/>
      <c r="BW318" s="13"/>
      <c r="BX318" s="13"/>
      <c r="BY318" s="13"/>
    </row>
    <row r="319" spans="1:77" s="25" customFormat="1" ht="13.5" customHeight="1">
      <c r="A319" s="874"/>
      <c r="B319" s="856" t="s">
        <v>20</v>
      </c>
      <c r="C319" s="837" t="s">
        <v>3105</v>
      </c>
      <c r="D319" s="19" t="s">
        <v>4</v>
      </c>
      <c r="E319" s="20"/>
      <c r="F319" s="86">
        <v>33560</v>
      </c>
      <c r="G319" s="87">
        <v>40710</v>
      </c>
      <c r="H319" s="86">
        <v>29520</v>
      </c>
      <c r="I319" s="87">
        <v>36670</v>
      </c>
      <c r="J319" s="476" t="s">
        <v>3126</v>
      </c>
      <c r="K319" s="88">
        <v>310</v>
      </c>
      <c r="L319" s="89">
        <v>380</v>
      </c>
      <c r="M319" s="90" t="s">
        <v>3025</v>
      </c>
      <c r="N319" s="88">
        <v>270</v>
      </c>
      <c r="O319" s="89">
        <v>340</v>
      </c>
      <c r="P319" s="90" t="s">
        <v>3025</v>
      </c>
      <c r="Q319" s="476" t="s">
        <v>3126</v>
      </c>
      <c r="R319" s="91">
        <v>7150</v>
      </c>
      <c r="S319" s="92">
        <v>70</v>
      </c>
      <c r="T319" s="839"/>
      <c r="U319" s="475"/>
      <c r="V319" s="469">
        <v>511000</v>
      </c>
      <c r="W319" s="849"/>
      <c r="X319" s="472">
        <v>5110</v>
      </c>
      <c r="Y319" s="21"/>
      <c r="Z319" s="876"/>
      <c r="AA319" s="472"/>
      <c r="AB319" s="839"/>
      <c r="AC319" s="106"/>
      <c r="AD319" s="106"/>
      <c r="AE319" s="840"/>
      <c r="AF319" s="121"/>
      <c r="AG319" s="841" t="s">
        <v>3126</v>
      </c>
      <c r="AH319" s="842">
        <v>2600</v>
      </c>
      <c r="AI319" s="845">
        <v>2900</v>
      </c>
      <c r="AJ319" s="848" t="s">
        <v>3126</v>
      </c>
      <c r="AK319" s="464" t="s">
        <v>3040</v>
      </c>
      <c r="AL319" s="94">
        <v>5500</v>
      </c>
      <c r="AM319" s="95">
        <v>6200</v>
      </c>
      <c r="AN319" s="849" t="s">
        <v>3126</v>
      </c>
      <c r="AO319" s="850">
        <v>3570</v>
      </c>
      <c r="AP319" s="849" t="s">
        <v>3126</v>
      </c>
      <c r="AQ319" s="853">
        <v>30</v>
      </c>
      <c r="AR319" s="848" t="s">
        <v>3126</v>
      </c>
      <c r="AS319" s="886">
        <v>4500</v>
      </c>
      <c r="AT319" s="841"/>
      <c r="AU319" s="456"/>
      <c r="AV319" s="841" t="s">
        <v>237</v>
      </c>
      <c r="AW319" s="850">
        <v>4120</v>
      </c>
      <c r="AX319" s="849" t="s">
        <v>3126</v>
      </c>
      <c r="AY319" s="853">
        <v>40</v>
      </c>
      <c r="AZ319" s="881" t="s">
        <v>237</v>
      </c>
      <c r="BA319" s="882" t="s">
        <v>3177</v>
      </c>
      <c r="BB319" s="884" t="s">
        <v>3177</v>
      </c>
      <c r="BC319" s="884" t="s">
        <v>3177</v>
      </c>
      <c r="BD319" s="867" t="s">
        <v>3177</v>
      </c>
      <c r="BE319" s="472"/>
      <c r="BF319" s="829" t="s">
        <v>3164</v>
      </c>
      <c r="BG319" s="452"/>
      <c r="BH319" s="452"/>
      <c r="BI319" s="475"/>
      <c r="BJ319" s="459">
        <v>157</v>
      </c>
      <c r="BK319" s="459">
        <v>158</v>
      </c>
      <c r="BL319" s="866">
        <v>11</v>
      </c>
      <c r="BM319" s="13"/>
      <c r="BN319" s="13"/>
      <c r="BO319" s="13"/>
      <c r="BP319" s="13"/>
      <c r="BQ319" s="13"/>
      <c r="BR319" s="13"/>
      <c r="BS319" s="13"/>
      <c r="BT319" s="13"/>
      <c r="BU319" s="13"/>
      <c r="BV319" s="13"/>
      <c r="BW319" s="13"/>
      <c r="BX319" s="13"/>
      <c r="BY319" s="13"/>
    </row>
    <row r="320" spans="1:77" s="25" customFormat="1" ht="13.5" customHeight="1">
      <c r="A320" s="874"/>
      <c r="B320" s="836"/>
      <c r="C320" s="838"/>
      <c r="D320" s="22" t="s">
        <v>3</v>
      </c>
      <c r="E320" s="20"/>
      <c r="F320" s="96">
        <v>40710</v>
      </c>
      <c r="G320" s="97">
        <v>98860</v>
      </c>
      <c r="H320" s="96">
        <v>36670</v>
      </c>
      <c r="I320" s="97">
        <v>94820</v>
      </c>
      <c r="J320" s="476" t="s">
        <v>3126</v>
      </c>
      <c r="K320" s="98">
        <v>380</v>
      </c>
      <c r="L320" s="99">
        <v>880</v>
      </c>
      <c r="M320" s="100" t="s">
        <v>3025</v>
      </c>
      <c r="N320" s="98">
        <v>340</v>
      </c>
      <c r="O320" s="99">
        <v>840</v>
      </c>
      <c r="P320" s="100" t="s">
        <v>3025</v>
      </c>
      <c r="Q320" s="476" t="s">
        <v>3126</v>
      </c>
      <c r="R320" s="101">
        <v>7150</v>
      </c>
      <c r="S320" s="102">
        <v>70</v>
      </c>
      <c r="T320" s="839"/>
      <c r="U320" s="475"/>
      <c r="V320" s="27"/>
      <c r="W320" s="849"/>
      <c r="X320" s="118"/>
      <c r="Y320" s="119"/>
      <c r="Z320" s="876"/>
      <c r="AA320" s="27"/>
      <c r="AB320" s="839"/>
      <c r="AC320" s="106"/>
      <c r="AD320" s="106"/>
      <c r="AE320" s="840"/>
      <c r="AF320" s="121"/>
      <c r="AG320" s="841"/>
      <c r="AH320" s="843" t="e">
        <v>#REF!</v>
      </c>
      <c r="AI320" s="846" t="e">
        <v>#REF!</v>
      </c>
      <c r="AJ320" s="848"/>
      <c r="AK320" s="465" t="s">
        <v>3041</v>
      </c>
      <c r="AL320" s="104">
        <v>3000</v>
      </c>
      <c r="AM320" s="105">
        <v>3400</v>
      </c>
      <c r="AN320" s="849"/>
      <c r="AO320" s="851"/>
      <c r="AP320" s="849"/>
      <c r="AQ320" s="854"/>
      <c r="AR320" s="848"/>
      <c r="AS320" s="887"/>
      <c r="AT320" s="841"/>
      <c r="AU320" s="456"/>
      <c r="AV320" s="841"/>
      <c r="AW320" s="851"/>
      <c r="AX320" s="849"/>
      <c r="AY320" s="854"/>
      <c r="AZ320" s="881"/>
      <c r="BA320" s="883"/>
      <c r="BB320" s="885"/>
      <c r="BC320" s="885"/>
      <c r="BD320" s="868"/>
      <c r="BE320" s="472"/>
      <c r="BF320" s="830"/>
      <c r="BG320" s="452"/>
      <c r="BH320" s="452"/>
      <c r="BI320" s="475"/>
      <c r="BJ320" s="459">
        <v>157</v>
      </c>
      <c r="BK320" s="459">
        <v>158</v>
      </c>
      <c r="BL320" s="866"/>
      <c r="BM320" s="13"/>
      <c r="BN320" s="13"/>
      <c r="BO320" s="13"/>
      <c r="BP320" s="13"/>
      <c r="BQ320" s="13"/>
      <c r="BR320" s="13"/>
      <c r="BS320" s="13"/>
      <c r="BT320" s="13"/>
      <c r="BU320" s="13"/>
      <c r="BV320" s="13"/>
      <c r="BW320" s="13"/>
      <c r="BX320" s="13"/>
      <c r="BY320" s="13"/>
    </row>
    <row r="321" spans="1:77" s="25" customFormat="1" ht="13.5" customHeight="1">
      <c r="A321" s="874"/>
      <c r="B321" s="836"/>
      <c r="C321" s="831" t="s">
        <v>3106</v>
      </c>
      <c r="D321" s="22" t="s">
        <v>13</v>
      </c>
      <c r="E321" s="20"/>
      <c r="F321" s="96">
        <v>98860</v>
      </c>
      <c r="G321" s="97">
        <v>170410</v>
      </c>
      <c r="H321" s="96">
        <v>94820</v>
      </c>
      <c r="I321" s="97">
        <v>166370</v>
      </c>
      <c r="J321" s="476" t="s">
        <v>3126</v>
      </c>
      <c r="K321" s="98">
        <v>880</v>
      </c>
      <c r="L321" s="99">
        <v>1590</v>
      </c>
      <c r="M321" s="100" t="s">
        <v>3025</v>
      </c>
      <c r="N321" s="98">
        <v>840</v>
      </c>
      <c r="O321" s="99">
        <v>1550</v>
      </c>
      <c r="P321" s="100" t="s">
        <v>3025</v>
      </c>
      <c r="Q321" s="23"/>
      <c r="R321" s="106"/>
      <c r="S321" s="107"/>
      <c r="T321" s="840"/>
      <c r="U321" s="475"/>
      <c r="V321" s="469" t="s">
        <v>3035</v>
      </c>
      <c r="W321" s="849"/>
      <c r="X321" s="472" t="s">
        <v>3035</v>
      </c>
      <c r="Y321" s="477"/>
      <c r="Z321" s="876"/>
      <c r="AA321" s="469"/>
      <c r="AB321" s="839"/>
      <c r="AC321" s="106"/>
      <c r="AD321" s="106"/>
      <c r="AE321" s="840"/>
      <c r="AF321" s="121"/>
      <c r="AG321" s="841"/>
      <c r="AH321" s="843" t="e">
        <v>#REF!</v>
      </c>
      <c r="AI321" s="846" t="e">
        <v>#REF!</v>
      </c>
      <c r="AJ321" s="848"/>
      <c r="AK321" s="465" t="s">
        <v>3042</v>
      </c>
      <c r="AL321" s="104">
        <v>2600</v>
      </c>
      <c r="AM321" s="105">
        <v>2900</v>
      </c>
      <c r="AN321" s="849"/>
      <c r="AO321" s="851"/>
      <c r="AP321" s="849"/>
      <c r="AQ321" s="854"/>
      <c r="AR321" s="21"/>
      <c r="AS321" s="12"/>
      <c r="AT321" s="841"/>
      <c r="AU321" s="456"/>
      <c r="AV321" s="841"/>
      <c r="AW321" s="851"/>
      <c r="AX321" s="849"/>
      <c r="AY321" s="854"/>
      <c r="AZ321" s="881"/>
      <c r="BA321" s="869">
        <v>0.02</v>
      </c>
      <c r="BB321" s="871">
        <v>0.03</v>
      </c>
      <c r="BC321" s="871">
        <v>0.05</v>
      </c>
      <c r="BD321" s="879">
        <v>0.06</v>
      </c>
      <c r="BE321" s="472"/>
      <c r="BF321" s="833">
        <v>0.95</v>
      </c>
      <c r="BG321" s="452"/>
      <c r="BH321" s="452"/>
      <c r="BI321" s="475"/>
      <c r="BJ321" s="459">
        <v>157</v>
      </c>
      <c r="BK321" s="459">
        <v>158</v>
      </c>
      <c r="BL321" s="866"/>
      <c r="BM321" s="13"/>
      <c r="BN321" s="13"/>
      <c r="BO321" s="13"/>
      <c r="BP321" s="13"/>
      <c r="BQ321" s="13"/>
      <c r="BR321" s="13"/>
      <c r="BS321" s="13"/>
      <c r="BT321" s="13"/>
      <c r="BU321" s="13"/>
      <c r="BV321" s="13"/>
      <c r="BW321" s="13"/>
      <c r="BX321" s="13"/>
      <c r="BY321" s="13"/>
    </row>
    <row r="322" spans="1:77" s="25" customFormat="1" ht="13.5" customHeight="1">
      <c r="A322" s="874"/>
      <c r="B322" s="836"/>
      <c r="C322" s="832"/>
      <c r="D322" s="24" t="s">
        <v>12</v>
      </c>
      <c r="E322" s="20"/>
      <c r="F322" s="109">
        <v>170410</v>
      </c>
      <c r="G322" s="110"/>
      <c r="H322" s="109">
        <v>166370</v>
      </c>
      <c r="I322" s="110"/>
      <c r="J322" s="476" t="s">
        <v>3126</v>
      </c>
      <c r="K322" s="101">
        <v>1590</v>
      </c>
      <c r="L322" s="111"/>
      <c r="M322" s="112" t="s">
        <v>3025</v>
      </c>
      <c r="N322" s="101">
        <v>1550</v>
      </c>
      <c r="O322" s="111"/>
      <c r="P322" s="112" t="s">
        <v>3025</v>
      </c>
      <c r="Q322" s="23"/>
      <c r="R322" s="106"/>
      <c r="S322" s="113"/>
      <c r="T322" s="840"/>
      <c r="U322" s="475"/>
      <c r="V322" s="469">
        <v>546000</v>
      </c>
      <c r="W322" s="849"/>
      <c r="X322" s="472">
        <v>5460</v>
      </c>
      <c r="Y322" s="21"/>
      <c r="Z322" s="876"/>
      <c r="AA322" s="472"/>
      <c r="AB322" s="839"/>
      <c r="AC322" s="106"/>
      <c r="AD322" s="106"/>
      <c r="AE322" s="840"/>
      <c r="AF322" s="121"/>
      <c r="AG322" s="841"/>
      <c r="AH322" s="844" t="e">
        <v>#REF!</v>
      </c>
      <c r="AI322" s="847" t="e">
        <v>#REF!</v>
      </c>
      <c r="AJ322" s="848"/>
      <c r="AK322" s="466" t="s">
        <v>3043</v>
      </c>
      <c r="AL322" s="115">
        <v>2400</v>
      </c>
      <c r="AM322" s="116">
        <v>2600</v>
      </c>
      <c r="AN322" s="849"/>
      <c r="AO322" s="852"/>
      <c r="AP322" s="849"/>
      <c r="AQ322" s="855"/>
      <c r="AR322" s="21"/>
      <c r="AS322" s="12"/>
      <c r="AT322" s="841"/>
      <c r="AU322" s="456"/>
      <c r="AV322" s="841"/>
      <c r="AW322" s="852"/>
      <c r="AX322" s="849"/>
      <c r="AY322" s="855"/>
      <c r="AZ322" s="881"/>
      <c r="BA322" s="870"/>
      <c r="BB322" s="872"/>
      <c r="BC322" s="872"/>
      <c r="BD322" s="880"/>
      <c r="BE322" s="472"/>
      <c r="BF322" s="833"/>
      <c r="BG322" s="452"/>
      <c r="BH322" s="452"/>
      <c r="BI322" s="475"/>
      <c r="BJ322" s="459">
        <v>157</v>
      </c>
      <c r="BK322" s="459">
        <v>158</v>
      </c>
      <c r="BL322" s="866"/>
      <c r="BM322" s="13"/>
      <c r="BN322" s="13"/>
      <c r="BO322" s="13"/>
      <c r="BP322" s="13"/>
      <c r="BQ322" s="13"/>
      <c r="BR322" s="13"/>
      <c r="BS322" s="13"/>
      <c r="BT322" s="13"/>
      <c r="BU322" s="13"/>
      <c r="BV322" s="13"/>
      <c r="BW322" s="13"/>
      <c r="BX322" s="13"/>
      <c r="BY322" s="13"/>
    </row>
    <row r="323" spans="1:77" s="25" customFormat="1" ht="13.5" customHeight="1">
      <c r="A323" s="874"/>
      <c r="B323" s="856" t="s">
        <v>19</v>
      </c>
      <c r="C323" s="837" t="s">
        <v>3105</v>
      </c>
      <c r="D323" s="19" t="s">
        <v>4</v>
      </c>
      <c r="E323" s="20"/>
      <c r="F323" s="86">
        <v>32280</v>
      </c>
      <c r="G323" s="87">
        <v>39430</v>
      </c>
      <c r="H323" s="86">
        <v>28550</v>
      </c>
      <c r="I323" s="87">
        <v>35700</v>
      </c>
      <c r="J323" s="476" t="s">
        <v>3126</v>
      </c>
      <c r="K323" s="88">
        <v>300</v>
      </c>
      <c r="L323" s="89">
        <v>370</v>
      </c>
      <c r="M323" s="90" t="s">
        <v>3025</v>
      </c>
      <c r="N323" s="88">
        <v>260</v>
      </c>
      <c r="O323" s="89">
        <v>330</v>
      </c>
      <c r="P323" s="90" t="s">
        <v>3025</v>
      </c>
      <c r="Q323" s="476" t="s">
        <v>3126</v>
      </c>
      <c r="R323" s="91">
        <v>7150</v>
      </c>
      <c r="S323" s="92">
        <v>70</v>
      </c>
      <c r="T323" s="839"/>
      <c r="U323" s="475"/>
      <c r="V323" s="27"/>
      <c r="W323" s="849"/>
      <c r="X323" s="118"/>
      <c r="Y323" s="119"/>
      <c r="Z323" s="876"/>
      <c r="AA323" s="27"/>
      <c r="AB323" s="839"/>
      <c r="AC323" s="106"/>
      <c r="AD323" s="106"/>
      <c r="AE323" s="840"/>
      <c r="AF323" s="121"/>
      <c r="AG323" s="841" t="s">
        <v>3126</v>
      </c>
      <c r="AH323" s="842">
        <v>2400</v>
      </c>
      <c r="AI323" s="845">
        <v>2700</v>
      </c>
      <c r="AJ323" s="848" t="s">
        <v>3126</v>
      </c>
      <c r="AK323" s="464" t="s">
        <v>3040</v>
      </c>
      <c r="AL323" s="94">
        <v>5100</v>
      </c>
      <c r="AM323" s="95">
        <v>5700</v>
      </c>
      <c r="AN323" s="849" t="s">
        <v>3126</v>
      </c>
      <c r="AO323" s="850">
        <v>3300</v>
      </c>
      <c r="AP323" s="849" t="s">
        <v>3126</v>
      </c>
      <c r="AQ323" s="853">
        <v>30</v>
      </c>
      <c r="AR323" s="848" t="s">
        <v>3126</v>
      </c>
      <c r="AS323" s="886">
        <v>4500</v>
      </c>
      <c r="AT323" s="841"/>
      <c r="AU323" s="456"/>
      <c r="AV323" s="841" t="s">
        <v>237</v>
      </c>
      <c r="AW323" s="850">
        <v>3800</v>
      </c>
      <c r="AX323" s="849" t="s">
        <v>3126</v>
      </c>
      <c r="AY323" s="853">
        <v>30</v>
      </c>
      <c r="AZ323" s="881" t="s">
        <v>237</v>
      </c>
      <c r="BA323" s="882" t="s">
        <v>3177</v>
      </c>
      <c r="BB323" s="884" t="s">
        <v>3177</v>
      </c>
      <c r="BC323" s="884" t="s">
        <v>3177</v>
      </c>
      <c r="BD323" s="867" t="s">
        <v>3177</v>
      </c>
      <c r="BE323" s="472"/>
      <c r="BF323" s="829" t="s">
        <v>3164</v>
      </c>
      <c r="BG323" s="452"/>
      <c r="BH323" s="452"/>
      <c r="BI323" s="475"/>
      <c r="BJ323" s="459">
        <v>159</v>
      </c>
      <c r="BK323" s="459">
        <v>160</v>
      </c>
      <c r="BL323" s="866">
        <v>12</v>
      </c>
      <c r="BM323" s="13"/>
      <c r="BN323" s="13"/>
      <c r="BO323" s="13"/>
      <c r="BP323" s="13"/>
      <c r="BQ323" s="13"/>
      <c r="BR323" s="13"/>
      <c r="BS323" s="13"/>
      <c r="BT323" s="13"/>
      <c r="BU323" s="13"/>
      <c r="BV323" s="13"/>
      <c r="BW323" s="13"/>
      <c r="BX323" s="13"/>
      <c r="BY323" s="13"/>
    </row>
    <row r="324" spans="1:77" s="25" customFormat="1" ht="13.5" customHeight="1">
      <c r="A324" s="874"/>
      <c r="B324" s="836"/>
      <c r="C324" s="838"/>
      <c r="D324" s="22" t="s">
        <v>3</v>
      </c>
      <c r="E324" s="20"/>
      <c r="F324" s="96">
        <v>39430</v>
      </c>
      <c r="G324" s="97">
        <v>97580</v>
      </c>
      <c r="H324" s="96">
        <v>35700</v>
      </c>
      <c r="I324" s="97">
        <v>93850</v>
      </c>
      <c r="J324" s="476" t="s">
        <v>3126</v>
      </c>
      <c r="K324" s="98">
        <v>370</v>
      </c>
      <c r="L324" s="99">
        <v>860</v>
      </c>
      <c r="M324" s="100" t="s">
        <v>3025</v>
      </c>
      <c r="N324" s="98">
        <v>330</v>
      </c>
      <c r="O324" s="99">
        <v>830</v>
      </c>
      <c r="P324" s="100" t="s">
        <v>3025</v>
      </c>
      <c r="Q324" s="476" t="s">
        <v>3126</v>
      </c>
      <c r="R324" s="101">
        <v>7150</v>
      </c>
      <c r="S324" s="102">
        <v>70</v>
      </c>
      <c r="T324" s="839"/>
      <c r="U324" s="475"/>
      <c r="V324" s="469" t="s">
        <v>3036</v>
      </c>
      <c r="W324" s="849"/>
      <c r="X324" s="472" t="s">
        <v>3036</v>
      </c>
      <c r="Y324" s="477"/>
      <c r="Z324" s="876"/>
      <c r="AA324" s="469"/>
      <c r="AB324" s="839"/>
      <c r="AC324" s="106"/>
      <c r="AD324" s="106"/>
      <c r="AE324" s="840"/>
      <c r="AF324" s="121"/>
      <c r="AG324" s="841"/>
      <c r="AH324" s="843" t="e">
        <v>#REF!</v>
      </c>
      <c r="AI324" s="846" t="e">
        <v>#REF!</v>
      </c>
      <c r="AJ324" s="848"/>
      <c r="AK324" s="465" t="s">
        <v>3041</v>
      </c>
      <c r="AL324" s="104">
        <v>2800</v>
      </c>
      <c r="AM324" s="105">
        <v>3100</v>
      </c>
      <c r="AN324" s="849"/>
      <c r="AO324" s="851"/>
      <c r="AP324" s="849"/>
      <c r="AQ324" s="854"/>
      <c r="AR324" s="848"/>
      <c r="AS324" s="887"/>
      <c r="AT324" s="841"/>
      <c r="AU324" s="456"/>
      <c r="AV324" s="841"/>
      <c r="AW324" s="851"/>
      <c r="AX324" s="849"/>
      <c r="AY324" s="854"/>
      <c r="AZ324" s="881"/>
      <c r="BA324" s="883"/>
      <c r="BB324" s="885"/>
      <c r="BC324" s="885"/>
      <c r="BD324" s="868"/>
      <c r="BE324" s="472"/>
      <c r="BF324" s="830"/>
      <c r="BG324" s="452"/>
      <c r="BH324" s="452"/>
      <c r="BI324" s="475"/>
      <c r="BJ324" s="459">
        <v>159</v>
      </c>
      <c r="BK324" s="459">
        <v>160</v>
      </c>
      <c r="BL324" s="866"/>
      <c r="BM324" s="13"/>
      <c r="BN324" s="13"/>
      <c r="BO324" s="13"/>
      <c r="BP324" s="13"/>
      <c r="BQ324" s="13"/>
      <c r="BR324" s="13"/>
      <c r="BS324" s="13"/>
      <c r="BT324" s="13"/>
      <c r="BU324" s="13"/>
      <c r="BV324" s="13"/>
      <c r="BW324" s="13"/>
      <c r="BX324" s="13"/>
      <c r="BY324" s="13"/>
    </row>
    <row r="325" spans="1:77" s="25" customFormat="1" ht="13.5" customHeight="1">
      <c r="A325" s="874"/>
      <c r="B325" s="836"/>
      <c r="C325" s="831" t="s">
        <v>3106</v>
      </c>
      <c r="D325" s="22" t="s">
        <v>13</v>
      </c>
      <c r="E325" s="20"/>
      <c r="F325" s="96">
        <v>97580</v>
      </c>
      <c r="G325" s="97">
        <v>169130</v>
      </c>
      <c r="H325" s="96">
        <v>93850</v>
      </c>
      <c r="I325" s="97">
        <v>165400</v>
      </c>
      <c r="J325" s="476" t="s">
        <v>3126</v>
      </c>
      <c r="K325" s="98">
        <v>860</v>
      </c>
      <c r="L325" s="99">
        <v>1570</v>
      </c>
      <c r="M325" s="100" t="s">
        <v>3025</v>
      </c>
      <c r="N325" s="98">
        <v>830</v>
      </c>
      <c r="O325" s="99">
        <v>1540</v>
      </c>
      <c r="P325" s="100" t="s">
        <v>3025</v>
      </c>
      <c r="Q325" s="23"/>
      <c r="R325" s="106"/>
      <c r="S325" s="107"/>
      <c r="T325" s="840"/>
      <c r="U325" s="475"/>
      <c r="V325" s="469">
        <v>581000</v>
      </c>
      <c r="W325" s="849"/>
      <c r="X325" s="472">
        <v>5810</v>
      </c>
      <c r="Y325" s="21"/>
      <c r="Z325" s="876"/>
      <c r="AA325" s="472"/>
      <c r="AB325" s="839"/>
      <c r="AC325" s="106"/>
      <c r="AD325" s="106"/>
      <c r="AE325" s="840"/>
      <c r="AF325" s="121"/>
      <c r="AG325" s="841"/>
      <c r="AH325" s="843" t="e">
        <v>#REF!</v>
      </c>
      <c r="AI325" s="846" t="e">
        <v>#REF!</v>
      </c>
      <c r="AJ325" s="848"/>
      <c r="AK325" s="465" t="s">
        <v>3042</v>
      </c>
      <c r="AL325" s="104">
        <v>2400</v>
      </c>
      <c r="AM325" s="105">
        <v>2700</v>
      </c>
      <c r="AN325" s="849"/>
      <c r="AO325" s="851"/>
      <c r="AP325" s="849"/>
      <c r="AQ325" s="854"/>
      <c r="AR325" s="21"/>
      <c r="AS325" s="12"/>
      <c r="AT325" s="841"/>
      <c r="AU325" s="456"/>
      <c r="AV325" s="841"/>
      <c r="AW325" s="851"/>
      <c r="AX325" s="849"/>
      <c r="AY325" s="854"/>
      <c r="AZ325" s="881"/>
      <c r="BA325" s="869">
        <v>0.02</v>
      </c>
      <c r="BB325" s="871">
        <v>0.03</v>
      </c>
      <c r="BC325" s="871">
        <v>0.05</v>
      </c>
      <c r="BD325" s="879">
        <v>0.06</v>
      </c>
      <c r="BE325" s="472"/>
      <c r="BF325" s="833">
        <v>0.97</v>
      </c>
      <c r="BG325" s="452"/>
      <c r="BH325" s="452"/>
      <c r="BI325" s="475"/>
      <c r="BJ325" s="459">
        <v>159</v>
      </c>
      <c r="BK325" s="459">
        <v>160</v>
      </c>
      <c r="BL325" s="866"/>
      <c r="BM325" s="13"/>
      <c r="BN325" s="13"/>
      <c r="BO325" s="13"/>
      <c r="BP325" s="13"/>
      <c r="BQ325" s="13"/>
      <c r="BR325" s="13"/>
      <c r="BS325" s="13"/>
      <c r="BT325" s="13"/>
      <c r="BU325" s="13"/>
      <c r="BV325" s="13"/>
      <c r="BW325" s="13"/>
      <c r="BX325" s="13"/>
      <c r="BY325" s="13"/>
    </row>
    <row r="326" spans="1:77" s="25" customFormat="1" ht="13.5" customHeight="1">
      <c r="A326" s="874"/>
      <c r="B326" s="836"/>
      <c r="C326" s="832"/>
      <c r="D326" s="24" t="s">
        <v>12</v>
      </c>
      <c r="E326" s="20"/>
      <c r="F326" s="109">
        <v>169130</v>
      </c>
      <c r="G326" s="110"/>
      <c r="H326" s="109">
        <v>165400</v>
      </c>
      <c r="I326" s="110"/>
      <c r="J326" s="476" t="s">
        <v>3126</v>
      </c>
      <c r="K326" s="101">
        <v>1570</v>
      </c>
      <c r="L326" s="111"/>
      <c r="M326" s="112" t="s">
        <v>3025</v>
      </c>
      <c r="N326" s="101">
        <v>1540</v>
      </c>
      <c r="O326" s="111"/>
      <c r="P326" s="112" t="s">
        <v>3025</v>
      </c>
      <c r="Q326" s="23"/>
      <c r="R326" s="106"/>
      <c r="S326" s="113"/>
      <c r="T326" s="840"/>
      <c r="U326" s="475"/>
      <c r="V326" s="27"/>
      <c r="W326" s="849"/>
      <c r="X326" s="118"/>
      <c r="Y326" s="119"/>
      <c r="Z326" s="876"/>
      <c r="AA326" s="27"/>
      <c r="AB326" s="839"/>
      <c r="AC326" s="106"/>
      <c r="AD326" s="106"/>
      <c r="AE326" s="840"/>
      <c r="AF326" s="121"/>
      <c r="AG326" s="841"/>
      <c r="AH326" s="844" t="e">
        <v>#REF!</v>
      </c>
      <c r="AI326" s="847" t="e">
        <v>#REF!</v>
      </c>
      <c r="AJ326" s="848"/>
      <c r="AK326" s="466" t="s">
        <v>3043</v>
      </c>
      <c r="AL326" s="115">
        <v>2200</v>
      </c>
      <c r="AM326" s="116">
        <v>2400</v>
      </c>
      <c r="AN326" s="849"/>
      <c r="AO326" s="852"/>
      <c r="AP326" s="849"/>
      <c r="AQ326" s="855"/>
      <c r="AR326" s="21"/>
      <c r="AS326" s="12"/>
      <c r="AT326" s="841"/>
      <c r="AU326" s="456"/>
      <c r="AV326" s="841"/>
      <c r="AW326" s="852"/>
      <c r="AX326" s="849"/>
      <c r="AY326" s="855"/>
      <c r="AZ326" s="881"/>
      <c r="BA326" s="870"/>
      <c r="BB326" s="872"/>
      <c r="BC326" s="872"/>
      <c r="BD326" s="880"/>
      <c r="BE326" s="472"/>
      <c r="BF326" s="833"/>
      <c r="BG326" s="452"/>
      <c r="BH326" s="452"/>
      <c r="BI326" s="475"/>
      <c r="BJ326" s="459">
        <v>159</v>
      </c>
      <c r="BK326" s="459">
        <v>160</v>
      </c>
      <c r="BL326" s="866"/>
      <c r="BM326" s="13"/>
      <c r="BN326" s="13"/>
      <c r="BO326" s="13"/>
      <c r="BP326" s="13"/>
      <c r="BQ326" s="13"/>
      <c r="BR326" s="13"/>
      <c r="BS326" s="13"/>
      <c r="BT326" s="13"/>
      <c r="BU326" s="13"/>
      <c r="BV326" s="13"/>
      <c r="BW326" s="13"/>
      <c r="BX326" s="13"/>
      <c r="BY326" s="13"/>
    </row>
    <row r="327" spans="1:77" s="25" customFormat="1" ht="13.5" customHeight="1">
      <c r="A327" s="874"/>
      <c r="B327" s="856" t="s">
        <v>18</v>
      </c>
      <c r="C327" s="837" t="s">
        <v>3105</v>
      </c>
      <c r="D327" s="19" t="s">
        <v>4</v>
      </c>
      <c r="E327" s="20"/>
      <c r="F327" s="86">
        <v>31200</v>
      </c>
      <c r="G327" s="87">
        <v>38350</v>
      </c>
      <c r="H327" s="86">
        <v>27740</v>
      </c>
      <c r="I327" s="87">
        <v>34890</v>
      </c>
      <c r="J327" s="476" t="s">
        <v>3126</v>
      </c>
      <c r="K327" s="88">
        <v>290</v>
      </c>
      <c r="L327" s="89">
        <v>360</v>
      </c>
      <c r="M327" s="90" t="s">
        <v>3025</v>
      </c>
      <c r="N327" s="88">
        <v>250</v>
      </c>
      <c r="O327" s="89">
        <v>320</v>
      </c>
      <c r="P327" s="90" t="s">
        <v>3025</v>
      </c>
      <c r="Q327" s="476" t="s">
        <v>3126</v>
      </c>
      <c r="R327" s="91">
        <v>7150</v>
      </c>
      <c r="S327" s="92">
        <v>70</v>
      </c>
      <c r="T327" s="839"/>
      <c r="U327" s="475"/>
      <c r="V327" s="469" t="s">
        <v>3037</v>
      </c>
      <c r="W327" s="849"/>
      <c r="X327" s="472" t="s">
        <v>3037</v>
      </c>
      <c r="Y327" s="477"/>
      <c r="Z327" s="876"/>
      <c r="AA327" s="469"/>
      <c r="AB327" s="839"/>
      <c r="AC327" s="106"/>
      <c r="AD327" s="106"/>
      <c r="AE327" s="840"/>
      <c r="AF327" s="121"/>
      <c r="AG327" s="841" t="s">
        <v>3126</v>
      </c>
      <c r="AH327" s="842">
        <v>2600</v>
      </c>
      <c r="AI327" s="845">
        <v>2900</v>
      </c>
      <c r="AJ327" s="848" t="s">
        <v>3126</v>
      </c>
      <c r="AK327" s="464" t="s">
        <v>3040</v>
      </c>
      <c r="AL327" s="94">
        <v>5500</v>
      </c>
      <c r="AM327" s="95">
        <v>6200</v>
      </c>
      <c r="AN327" s="849" t="s">
        <v>3126</v>
      </c>
      <c r="AO327" s="850">
        <v>3060</v>
      </c>
      <c r="AP327" s="849" t="s">
        <v>3126</v>
      </c>
      <c r="AQ327" s="853">
        <v>30</v>
      </c>
      <c r="AR327" s="848" t="s">
        <v>3126</v>
      </c>
      <c r="AS327" s="886">
        <v>4500</v>
      </c>
      <c r="AT327" s="841"/>
      <c r="AU327" s="456"/>
      <c r="AV327" s="841" t="s">
        <v>237</v>
      </c>
      <c r="AW327" s="850">
        <v>3530</v>
      </c>
      <c r="AX327" s="849" t="s">
        <v>3126</v>
      </c>
      <c r="AY327" s="853">
        <v>30</v>
      </c>
      <c r="AZ327" s="881" t="s">
        <v>237</v>
      </c>
      <c r="BA327" s="882" t="s">
        <v>3177</v>
      </c>
      <c r="BB327" s="884" t="s">
        <v>3177</v>
      </c>
      <c r="BC327" s="884" t="s">
        <v>3177</v>
      </c>
      <c r="BD327" s="867" t="s">
        <v>3177</v>
      </c>
      <c r="BE327" s="472"/>
      <c r="BF327" s="829" t="s">
        <v>3164</v>
      </c>
      <c r="BG327" s="452"/>
      <c r="BH327" s="452"/>
      <c r="BI327" s="475"/>
      <c r="BJ327" s="459">
        <v>161</v>
      </c>
      <c r="BK327" s="459">
        <v>162</v>
      </c>
      <c r="BL327" s="866">
        <v>13</v>
      </c>
      <c r="BM327" s="13"/>
      <c r="BN327" s="13"/>
      <c r="BO327" s="13"/>
      <c r="BP327" s="13"/>
      <c r="BQ327" s="13"/>
      <c r="BR327" s="13"/>
      <c r="BS327" s="13"/>
      <c r="BT327" s="13"/>
      <c r="BU327" s="13"/>
      <c r="BV327" s="13"/>
      <c r="BW327" s="13"/>
      <c r="BX327" s="13"/>
      <c r="BY327" s="13"/>
    </row>
    <row r="328" spans="1:77" s="25" customFormat="1" ht="13.5" customHeight="1">
      <c r="A328" s="874"/>
      <c r="B328" s="836"/>
      <c r="C328" s="838"/>
      <c r="D328" s="22" t="s">
        <v>3</v>
      </c>
      <c r="E328" s="20"/>
      <c r="F328" s="96">
        <v>38350</v>
      </c>
      <c r="G328" s="97">
        <v>96500</v>
      </c>
      <c r="H328" s="96">
        <v>34890</v>
      </c>
      <c r="I328" s="97">
        <v>93040</v>
      </c>
      <c r="J328" s="476" t="s">
        <v>3126</v>
      </c>
      <c r="K328" s="98">
        <v>360</v>
      </c>
      <c r="L328" s="99">
        <v>850</v>
      </c>
      <c r="M328" s="100" t="s">
        <v>3025</v>
      </c>
      <c r="N328" s="98">
        <v>320</v>
      </c>
      <c r="O328" s="99">
        <v>820</v>
      </c>
      <c r="P328" s="100" t="s">
        <v>3025</v>
      </c>
      <c r="Q328" s="476" t="s">
        <v>3126</v>
      </c>
      <c r="R328" s="101">
        <v>7150</v>
      </c>
      <c r="S328" s="102">
        <v>70</v>
      </c>
      <c r="T328" s="840"/>
      <c r="U328" s="475"/>
      <c r="V328" s="469">
        <v>616000</v>
      </c>
      <c r="W328" s="849"/>
      <c r="X328" s="472">
        <v>6160</v>
      </c>
      <c r="Y328" s="21"/>
      <c r="Z328" s="876"/>
      <c r="AA328" s="472"/>
      <c r="AB328" s="839"/>
      <c r="AC328" s="106"/>
      <c r="AD328" s="106"/>
      <c r="AE328" s="840"/>
      <c r="AF328" s="121"/>
      <c r="AG328" s="841"/>
      <c r="AH328" s="843" t="e">
        <v>#REF!</v>
      </c>
      <c r="AI328" s="846" t="e">
        <v>#REF!</v>
      </c>
      <c r="AJ328" s="848"/>
      <c r="AK328" s="465" t="s">
        <v>3041</v>
      </c>
      <c r="AL328" s="104">
        <v>3000</v>
      </c>
      <c r="AM328" s="105">
        <v>3400</v>
      </c>
      <c r="AN328" s="849"/>
      <c r="AO328" s="851"/>
      <c r="AP328" s="849"/>
      <c r="AQ328" s="854"/>
      <c r="AR328" s="848"/>
      <c r="AS328" s="887"/>
      <c r="AT328" s="841"/>
      <c r="AU328" s="456"/>
      <c r="AV328" s="841"/>
      <c r="AW328" s="851"/>
      <c r="AX328" s="849"/>
      <c r="AY328" s="854"/>
      <c r="AZ328" s="881"/>
      <c r="BA328" s="883"/>
      <c r="BB328" s="885"/>
      <c r="BC328" s="885"/>
      <c r="BD328" s="868"/>
      <c r="BE328" s="472"/>
      <c r="BF328" s="830"/>
      <c r="BG328" s="452"/>
      <c r="BH328" s="452"/>
      <c r="BI328" s="475"/>
      <c r="BJ328" s="459">
        <v>161</v>
      </c>
      <c r="BK328" s="459">
        <v>162</v>
      </c>
      <c r="BL328" s="866"/>
      <c r="BM328" s="13"/>
      <c r="BN328" s="13"/>
      <c r="BO328" s="13"/>
      <c r="BP328" s="13"/>
      <c r="BQ328" s="13"/>
      <c r="BR328" s="13"/>
      <c r="BS328" s="13"/>
      <c r="BT328" s="13"/>
      <c r="BU328" s="13"/>
      <c r="BV328" s="13"/>
      <c r="BW328" s="13"/>
      <c r="BX328" s="13"/>
      <c r="BY328" s="13"/>
    </row>
    <row r="329" spans="1:77" s="25" customFormat="1" ht="13.5" customHeight="1">
      <c r="A329" s="874"/>
      <c r="B329" s="836"/>
      <c r="C329" s="831" t="s">
        <v>3106</v>
      </c>
      <c r="D329" s="22" t="s">
        <v>13</v>
      </c>
      <c r="E329" s="20"/>
      <c r="F329" s="96">
        <v>96500</v>
      </c>
      <c r="G329" s="97">
        <v>168050</v>
      </c>
      <c r="H329" s="96">
        <v>93040</v>
      </c>
      <c r="I329" s="97">
        <v>164590</v>
      </c>
      <c r="J329" s="476" t="s">
        <v>3126</v>
      </c>
      <c r="K329" s="98">
        <v>850</v>
      </c>
      <c r="L329" s="99">
        <v>1560</v>
      </c>
      <c r="M329" s="100" t="s">
        <v>3025</v>
      </c>
      <c r="N329" s="98">
        <v>820</v>
      </c>
      <c r="O329" s="99">
        <v>1530</v>
      </c>
      <c r="P329" s="100" t="s">
        <v>3025</v>
      </c>
      <c r="Q329" s="23"/>
      <c r="R329" s="106"/>
      <c r="S329" s="107"/>
      <c r="T329" s="840"/>
      <c r="U329" s="475"/>
      <c r="V329" s="27"/>
      <c r="W329" s="849"/>
      <c r="X329" s="118"/>
      <c r="Y329" s="119"/>
      <c r="Z329" s="876"/>
      <c r="AA329" s="27"/>
      <c r="AB329" s="839"/>
      <c r="AC329" s="106"/>
      <c r="AD329" s="106"/>
      <c r="AE329" s="840"/>
      <c r="AF329" s="121"/>
      <c r="AG329" s="841"/>
      <c r="AH329" s="843" t="e">
        <v>#REF!</v>
      </c>
      <c r="AI329" s="846" t="e">
        <v>#REF!</v>
      </c>
      <c r="AJ329" s="848"/>
      <c r="AK329" s="465" t="s">
        <v>3042</v>
      </c>
      <c r="AL329" s="104">
        <v>2600</v>
      </c>
      <c r="AM329" s="105">
        <v>2900</v>
      </c>
      <c r="AN329" s="849"/>
      <c r="AO329" s="851"/>
      <c r="AP329" s="849"/>
      <c r="AQ329" s="854"/>
      <c r="AR329" s="21"/>
      <c r="AS329" s="12"/>
      <c r="AT329" s="841"/>
      <c r="AU329" s="456"/>
      <c r="AV329" s="841"/>
      <c r="AW329" s="851"/>
      <c r="AX329" s="849"/>
      <c r="AY329" s="854"/>
      <c r="AZ329" s="881"/>
      <c r="BA329" s="869">
        <v>0.02</v>
      </c>
      <c r="BB329" s="871">
        <v>0.03</v>
      </c>
      <c r="BC329" s="871">
        <v>0.05</v>
      </c>
      <c r="BD329" s="879">
        <v>0.06</v>
      </c>
      <c r="BE329" s="472"/>
      <c r="BF329" s="833">
        <v>0.98</v>
      </c>
      <c r="BG329" s="452"/>
      <c r="BH329" s="452"/>
      <c r="BI329" s="475"/>
      <c r="BJ329" s="459">
        <v>161</v>
      </c>
      <c r="BK329" s="459">
        <v>162</v>
      </c>
      <c r="BL329" s="866"/>
      <c r="BM329" s="13"/>
      <c r="BN329" s="13"/>
      <c r="BO329" s="13"/>
      <c r="BP329" s="13"/>
      <c r="BQ329" s="13"/>
      <c r="BR329" s="13"/>
      <c r="BS329" s="13"/>
      <c r="BT329" s="13"/>
      <c r="BU329" s="13"/>
      <c r="BV329" s="13"/>
      <c r="BW329" s="13"/>
      <c r="BX329" s="13"/>
      <c r="BY329" s="13"/>
    </row>
    <row r="330" spans="1:77" s="25" customFormat="1" ht="13.5" customHeight="1">
      <c r="A330" s="874"/>
      <c r="B330" s="836"/>
      <c r="C330" s="832"/>
      <c r="D330" s="24" t="s">
        <v>12</v>
      </c>
      <c r="E330" s="20"/>
      <c r="F330" s="109">
        <v>168050</v>
      </c>
      <c r="G330" s="110"/>
      <c r="H330" s="109">
        <v>164590</v>
      </c>
      <c r="I330" s="110"/>
      <c r="J330" s="476" t="s">
        <v>3126</v>
      </c>
      <c r="K330" s="101">
        <v>1560</v>
      </c>
      <c r="L330" s="111"/>
      <c r="M330" s="112" t="s">
        <v>3025</v>
      </c>
      <c r="N330" s="101">
        <v>1530</v>
      </c>
      <c r="O330" s="111"/>
      <c r="P330" s="112" t="s">
        <v>3025</v>
      </c>
      <c r="Q330" s="23"/>
      <c r="R330" s="106"/>
      <c r="S330" s="113"/>
      <c r="T330" s="840"/>
      <c r="U330" s="475"/>
      <c r="V330" s="469" t="s">
        <v>3038</v>
      </c>
      <c r="W330" s="849"/>
      <c r="X330" s="472" t="s">
        <v>3038</v>
      </c>
      <c r="Y330" s="477"/>
      <c r="Z330" s="876"/>
      <c r="AA330" s="469"/>
      <c r="AB330" s="839"/>
      <c r="AC330" s="106"/>
      <c r="AD330" s="106"/>
      <c r="AE330" s="840"/>
      <c r="AF330" s="121"/>
      <c r="AG330" s="841"/>
      <c r="AH330" s="844" t="e">
        <v>#REF!</v>
      </c>
      <c r="AI330" s="847" t="e">
        <v>#REF!</v>
      </c>
      <c r="AJ330" s="848"/>
      <c r="AK330" s="466" t="s">
        <v>3043</v>
      </c>
      <c r="AL330" s="115">
        <v>2400</v>
      </c>
      <c r="AM330" s="116">
        <v>2600</v>
      </c>
      <c r="AN330" s="849"/>
      <c r="AO330" s="852"/>
      <c r="AP330" s="849"/>
      <c r="AQ330" s="855"/>
      <c r="AR330" s="21"/>
      <c r="AS330" s="12"/>
      <c r="AT330" s="841"/>
      <c r="AU330" s="456"/>
      <c r="AV330" s="841"/>
      <c r="AW330" s="852"/>
      <c r="AX330" s="849"/>
      <c r="AY330" s="855"/>
      <c r="AZ330" s="881"/>
      <c r="BA330" s="870"/>
      <c r="BB330" s="872"/>
      <c r="BC330" s="872"/>
      <c r="BD330" s="880"/>
      <c r="BE330" s="472"/>
      <c r="BF330" s="833"/>
      <c r="BG330" s="452"/>
      <c r="BH330" s="452"/>
      <c r="BI330" s="475"/>
      <c r="BJ330" s="459">
        <v>161</v>
      </c>
      <c r="BK330" s="459">
        <v>162</v>
      </c>
      <c r="BL330" s="866"/>
      <c r="BM330" s="13"/>
      <c r="BN330" s="13"/>
      <c r="BO330" s="13"/>
      <c r="BP330" s="13"/>
      <c r="BQ330" s="13"/>
      <c r="BR330" s="13"/>
      <c r="BS330" s="13"/>
      <c r="BT330" s="13"/>
      <c r="BU330" s="13"/>
      <c r="BV330" s="13"/>
      <c r="BW330" s="13"/>
      <c r="BX330" s="13"/>
      <c r="BY330" s="13"/>
    </row>
    <row r="331" spans="1:77" s="25" customFormat="1" ht="13.5" customHeight="1">
      <c r="A331" s="874"/>
      <c r="B331" s="835" t="s">
        <v>17</v>
      </c>
      <c r="C331" s="837" t="s">
        <v>3105</v>
      </c>
      <c r="D331" s="19" t="s">
        <v>4</v>
      </c>
      <c r="E331" s="20"/>
      <c r="F331" s="86">
        <v>30250</v>
      </c>
      <c r="G331" s="87">
        <v>37400</v>
      </c>
      <c r="H331" s="86">
        <v>27020</v>
      </c>
      <c r="I331" s="87">
        <v>34170</v>
      </c>
      <c r="J331" s="476" t="s">
        <v>3126</v>
      </c>
      <c r="K331" s="88">
        <v>280</v>
      </c>
      <c r="L331" s="89">
        <v>350</v>
      </c>
      <c r="M331" s="90" t="s">
        <v>3025</v>
      </c>
      <c r="N331" s="88">
        <v>250</v>
      </c>
      <c r="O331" s="89">
        <v>320</v>
      </c>
      <c r="P331" s="90" t="s">
        <v>3025</v>
      </c>
      <c r="Q331" s="476" t="s">
        <v>3126</v>
      </c>
      <c r="R331" s="91">
        <v>7150</v>
      </c>
      <c r="S331" s="92">
        <v>70</v>
      </c>
      <c r="T331" s="839"/>
      <c r="U331" s="475"/>
      <c r="V331" s="469">
        <v>651000</v>
      </c>
      <c r="W331" s="849"/>
      <c r="X331" s="472">
        <v>6510</v>
      </c>
      <c r="Y331" s="21"/>
      <c r="Z331" s="876"/>
      <c r="AA331" s="472"/>
      <c r="AB331" s="839"/>
      <c r="AC331" s="106"/>
      <c r="AD331" s="106"/>
      <c r="AE331" s="840"/>
      <c r="AF331" s="121"/>
      <c r="AG331" s="841" t="s">
        <v>3126</v>
      </c>
      <c r="AH331" s="842">
        <v>2400</v>
      </c>
      <c r="AI331" s="845">
        <v>2700</v>
      </c>
      <c r="AJ331" s="848" t="s">
        <v>3126</v>
      </c>
      <c r="AK331" s="464" t="s">
        <v>3040</v>
      </c>
      <c r="AL331" s="94">
        <v>5400</v>
      </c>
      <c r="AM331" s="95">
        <v>6000</v>
      </c>
      <c r="AN331" s="849" t="s">
        <v>3126</v>
      </c>
      <c r="AO331" s="850">
        <v>2860</v>
      </c>
      <c r="AP331" s="849" t="s">
        <v>3126</v>
      </c>
      <c r="AQ331" s="853">
        <v>20</v>
      </c>
      <c r="AR331" s="848" t="s">
        <v>3126</v>
      </c>
      <c r="AS331" s="886">
        <v>4500</v>
      </c>
      <c r="AT331" s="841"/>
      <c r="AU331" s="456"/>
      <c r="AV331" s="841" t="s">
        <v>237</v>
      </c>
      <c r="AW331" s="850">
        <v>3290</v>
      </c>
      <c r="AX331" s="849" t="s">
        <v>3126</v>
      </c>
      <c r="AY331" s="853">
        <v>30</v>
      </c>
      <c r="AZ331" s="881" t="s">
        <v>237</v>
      </c>
      <c r="BA331" s="882" t="s">
        <v>3177</v>
      </c>
      <c r="BB331" s="884" t="s">
        <v>3177</v>
      </c>
      <c r="BC331" s="884" t="s">
        <v>3177</v>
      </c>
      <c r="BD331" s="867" t="s">
        <v>3177</v>
      </c>
      <c r="BE331" s="472"/>
      <c r="BF331" s="829" t="s">
        <v>3164</v>
      </c>
      <c r="BG331" s="452"/>
      <c r="BH331" s="452"/>
      <c r="BI331" s="475"/>
      <c r="BJ331" s="459">
        <v>163</v>
      </c>
      <c r="BK331" s="459">
        <v>164</v>
      </c>
      <c r="BL331" s="866">
        <v>14</v>
      </c>
      <c r="BM331" s="13"/>
      <c r="BN331" s="13"/>
      <c r="BO331" s="13"/>
      <c r="BP331" s="13"/>
      <c r="BQ331" s="13"/>
      <c r="BR331" s="13"/>
      <c r="BS331" s="13"/>
      <c r="BT331" s="13"/>
      <c r="BU331" s="13"/>
      <c r="BV331" s="13"/>
      <c r="BW331" s="13"/>
      <c r="BX331" s="13"/>
      <c r="BY331" s="13"/>
    </row>
    <row r="332" spans="1:77" s="25" customFormat="1" ht="13.5" customHeight="1">
      <c r="A332" s="874"/>
      <c r="B332" s="836"/>
      <c r="C332" s="838"/>
      <c r="D332" s="22" t="s">
        <v>3</v>
      </c>
      <c r="E332" s="20"/>
      <c r="F332" s="96">
        <v>37400</v>
      </c>
      <c r="G332" s="97">
        <v>95550</v>
      </c>
      <c r="H332" s="96">
        <v>34170</v>
      </c>
      <c r="I332" s="97">
        <v>92320</v>
      </c>
      <c r="J332" s="476" t="s">
        <v>3126</v>
      </c>
      <c r="K332" s="98">
        <v>350</v>
      </c>
      <c r="L332" s="99">
        <v>840</v>
      </c>
      <c r="M332" s="100" t="s">
        <v>3025</v>
      </c>
      <c r="N332" s="98">
        <v>320</v>
      </c>
      <c r="O332" s="99">
        <v>810</v>
      </c>
      <c r="P332" s="100" t="s">
        <v>3025</v>
      </c>
      <c r="Q332" s="476" t="s">
        <v>3126</v>
      </c>
      <c r="R332" s="101">
        <v>7150</v>
      </c>
      <c r="S332" s="102">
        <v>70</v>
      </c>
      <c r="T332" s="839"/>
      <c r="U332" s="475"/>
      <c r="V332" s="27"/>
      <c r="W332" s="849"/>
      <c r="X332" s="118"/>
      <c r="Y332" s="119"/>
      <c r="Z332" s="876"/>
      <c r="AA332" s="27"/>
      <c r="AB332" s="839"/>
      <c r="AC332" s="106"/>
      <c r="AD332" s="106"/>
      <c r="AE332" s="840"/>
      <c r="AF332" s="121"/>
      <c r="AG332" s="841"/>
      <c r="AH332" s="843" t="e">
        <v>#REF!</v>
      </c>
      <c r="AI332" s="846" t="e">
        <v>#REF!</v>
      </c>
      <c r="AJ332" s="848"/>
      <c r="AK332" s="465" t="s">
        <v>3041</v>
      </c>
      <c r="AL332" s="104">
        <v>2900</v>
      </c>
      <c r="AM332" s="105">
        <v>3300</v>
      </c>
      <c r="AN332" s="849"/>
      <c r="AO332" s="851"/>
      <c r="AP332" s="849"/>
      <c r="AQ332" s="854"/>
      <c r="AR332" s="848"/>
      <c r="AS332" s="887"/>
      <c r="AT332" s="841"/>
      <c r="AU332" s="456"/>
      <c r="AV332" s="841"/>
      <c r="AW332" s="851"/>
      <c r="AX332" s="849"/>
      <c r="AY332" s="854"/>
      <c r="AZ332" s="881"/>
      <c r="BA332" s="883"/>
      <c r="BB332" s="885"/>
      <c r="BC332" s="885"/>
      <c r="BD332" s="868"/>
      <c r="BE332" s="472"/>
      <c r="BF332" s="830"/>
      <c r="BG332" s="452"/>
      <c r="BH332" s="452"/>
      <c r="BI332" s="475"/>
      <c r="BJ332" s="459">
        <v>163</v>
      </c>
      <c r="BK332" s="459">
        <v>164</v>
      </c>
      <c r="BL332" s="866"/>
      <c r="BM332" s="13"/>
      <c r="BN332" s="13"/>
      <c r="BO332" s="13"/>
      <c r="BP332" s="13"/>
      <c r="BQ332" s="13"/>
      <c r="BR332" s="13"/>
      <c r="BS332" s="13"/>
      <c r="BT332" s="13"/>
      <c r="BU332" s="13"/>
      <c r="BV332" s="13"/>
      <c r="BW332" s="13"/>
      <c r="BX332" s="13"/>
      <c r="BY332" s="13"/>
    </row>
    <row r="333" spans="1:77" s="25" customFormat="1" ht="13.5" customHeight="1">
      <c r="A333" s="874"/>
      <c r="B333" s="836"/>
      <c r="C333" s="831" t="s">
        <v>3106</v>
      </c>
      <c r="D333" s="22" t="s">
        <v>13</v>
      </c>
      <c r="E333" s="20"/>
      <c r="F333" s="96">
        <v>95550</v>
      </c>
      <c r="G333" s="97">
        <v>167100</v>
      </c>
      <c r="H333" s="96">
        <v>92320</v>
      </c>
      <c r="I333" s="97">
        <v>163870</v>
      </c>
      <c r="J333" s="476" t="s">
        <v>3126</v>
      </c>
      <c r="K333" s="98">
        <v>840</v>
      </c>
      <c r="L333" s="99">
        <v>1550</v>
      </c>
      <c r="M333" s="100" t="s">
        <v>3025</v>
      </c>
      <c r="N333" s="98">
        <v>810</v>
      </c>
      <c r="O333" s="99">
        <v>1520</v>
      </c>
      <c r="P333" s="100" t="s">
        <v>3025</v>
      </c>
      <c r="Q333" s="23"/>
      <c r="R333" s="106"/>
      <c r="S333" s="107"/>
      <c r="T333" s="840"/>
      <c r="U333" s="475"/>
      <c r="V333" s="469" t="s">
        <v>3039</v>
      </c>
      <c r="W333" s="849"/>
      <c r="X333" s="472" t="s">
        <v>3039</v>
      </c>
      <c r="Y333" s="477"/>
      <c r="Z333" s="876"/>
      <c r="AA333" s="469"/>
      <c r="AB333" s="839"/>
      <c r="AC333" s="106"/>
      <c r="AD333" s="106"/>
      <c r="AE333" s="840"/>
      <c r="AF333" s="121"/>
      <c r="AG333" s="841"/>
      <c r="AH333" s="843" t="e">
        <v>#REF!</v>
      </c>
      <c r="AI333" s="846" t="e">
        <v>#REF!</v>
      </c>
      <c r="AJ333" s="848"/>
      <c r="AK333" s="465" t="s">
        <v>3042</v>
      </c>
      <c r="AL333" s="104">
        <v>2500</v>
      </c>
      <c r="AM333" s="105">
        <v>2800</v>
      </c>
      <c r="AN333" s="849"/>
      <c r="AO333" s="851"/>
      <c r="AP333" s="849"/>
      <c r="AQ333" s="854"/>
      <c r="AR333" s="21"/>
      <c r="AS333" s="12"/>
      <c r="AT333" s="841"/>
      <c r="AU333" s="456"/>
      <c r="AV333" s="841"/>
      <c r="AW333" s="851"/>
      <c r="AX333" s="849"/>
      <c r="AY333" s="854"/>
      <c r="AZ333" s="881"/>
      <c r="BA333" s="869">
        <v>0.02</v>
      </c>
      <c r="BB333" s="871">
        <v>0.03</v>
      </c>
      <c r="BC333" s="871">
        <v>0.05</v>
      </c>
      <c r="BD333" s="879">
        <v>0.06</v>
      </c>
      <c r="BE333" s="472"/>
      <c r="BF333" s="833">
        <v>0.98</v>
      </c>
      <c r="BG333" s="452"/>
      <c r="BH333" s="452"/>
      <c r="BI333" s="475"/>
      <c r="BJ333" s="459">
        <v>163</v>
      </c>
      <c r="BK333" s="459">
        <v>164</v>
      </c>
      <c r="BL333" s="866"/>
      <c r="BM333" s="13"/>
      <c r="BN333" s="13"/>
      <c r="BO333" s="13"/>
      <c r="BP333" s="13"/>
      <c r="BQ333" s="13"/>
      <c r="BR333" s="13"/>
      <c r="BS333" s="13"/>
      <c r="BT333" s="13"/>
      <c r="BU333" s="13"/>
      <c r="BV333" s="13"/>
      <c r="BW333" s="13"/>
      <c r="BX333" s="13"/>
      <c r="BY333" s="13"/>
    </row>
    <row r="334" spans="1:77" s="25" customFormat="1" ht="13.5" customHeight="1">
      <c r="A334" s="874"/>
      <c r="B334" s="836"/>
      <c r="C334" s="832"/>
      <c r="D334" s="24" t="s">
        <v>12</v>
      </c>
      <c r="E334" s="20"/>
      <c r="F334" s="109">
        <v>167100</v>
      </c>
      <c r="G334" s="110"/>
      <c r="H334" s="109">
        <v>163870</v>
      </c>
      <c r="I334" s="110"/>
      <c r="J334" s="476" t="s">
        <v>3126</v>
      </c>
      <c r="K334" s="101">
        <v>1550</v>
      </c>
      <c r="L334" s="111"/>
      <c r="M334" s="112" t="s">
        <v>3025</v>
      </c>
      <c r="N334" s="101">
        <v>1520</v>
      </c>
      <c r="O334" s="111"/>
      <c r="P334" s="112" t="s">
        <v>3025</v>
      </c>
      <c r="Q334" s="23"/>
      <c r="R334" s="106"/>
      <c r="S334" s="113"/>
      <c r="T334" s="840"/>
      <c r="U334" s="475"/>
      <c r="V334" s="469">
        <v>686000</v>
      </c>
      <c r="W334" s="849"/>
      <c r="X334" s="472">
        <v>6860</v>
      </c>
      <c r="Y334" s="21"/>
      <c r="Z334" s="876"/>
      <c r="AA334" s="472"/>
      <c r="AB334" s="839"/>
      <c r="AC334" s="106"/>
      <c r="AD334" s="106"/>
      <c r="AE334" s="840"/>
      <c r="AF334" s="121"/>
      <c r="AG334" s="841"/>
      <c r="AH334" s="844" t="e">
        <v>#REF!</v>
      </c>
      <c r="AI334" s="847" t="e">
        <v>#REF!</v>
      </c>
      <c r="AJ334" s="848"/>
      <c r="AK334" s="466" t="s">
        <v>3043</v>
      </c>
      <c r="AL334" s="115">
        <v>2300</v>
      </c>
      <c r="AM334" s="116">
        <v>2500</v>
      </c>
      <c r="AN334" s="849"/>
      <c r="AO334" s="852"/>
      <c r="AP334" s="849"/>
      <c r="AQ334" s="855"/>
      <c r="AR334" s="21"/>
      <c r="AS334" s="12"/>
      <c r="AT334" s="841"/>
      <c r="AU334" s="456"/>
      <c r="AV334" s="841"/>
      <c r="AW334" s="852"/>
      <c r="AX334" s="849"/>
      <c r="AY334" s="855"/>
      <c r="AZ334" s="881"/>
      <c r="BA334" s="870"/>
      <c r="BB334" s="872"/>
      <c r="BC334" s="872"/>
      <c r="BD334" s="880"/>
      <c r="BE334" s="472"/>
      <c r="BF334" s="833"/>
      <c r="BG334" s="452"/>
      <c r="BH334" s="452"/>
      <c r="BI334" s="475"/>
      <c r="BJ334" s="459">
        <v>163</v>
      </c>
      <c r="BK334" s="459">
        <v>164</v>
      </c>
      <c r="BL334" s="866"/>
      <c r="BM334" s="13"/>
      <c r="BN334" s="13"/>
      <c r="BO334" s="13"/>
      <c r="BP334" s="13"/>
      <c r="BQ334" s="13"/>
      <c r="BR334" s="13"/>
      <c r="BS334" s="13"/>
      <c r="BT334" s="13"/>
      <c r="BU334" s="13"/>
      <c r="BV334" s="13"/>
      <c r="BW334" s="13"/>
      <c r="BX334" s="13"/>
      <c r="BY334" s="13"/>
    </row>
    <row r="335" spans="1:77" s="25" customFormat="1" ht="13.5" customHeight="1">
      <c r="A335" s="874"/>
      <c r="B335" s="856" t="s">
        <v>16</v>
      </c>
      <c r="C335" s="837" t="s">
        <v>3105</v>
      </c>
      <c r="D335" s="19" t="s">
        <v>4</v>
      </c>
      <c r="E335" s="20"/>
      <c r="F335" s="86">
        <v>30280</v>
      </c>
      <c r="G335" s="87">
        <v>37430</v>
      </c>
      <c r="H335" s="86">
        <v>27250</v>
      </c>
      <c r="I335" s="87">
        <v>34400</v>
      </c>
      <c r="J335" s="476" t="s">
        <v>3126</v>
      </c>
      <c r="K335" s="88">
        <v>280</v>
      </c>
      <c r="L335" s="89">
        <v>350</v>
      </c>
      <c r="M335" s="90" t="s">
        <v>3025</v>
      </c>
      <c r="N335" s="88">
        <v>250</v>
      </c>
      <c r="O335" s="89">
        <v>320</v>
      </c>
      <c r="P335" s="90" t="s">
        <v>3025</v>
      </c>
      <c r="Q335" s="476" t="s">
        <v>3126</v>
      </c>
      <c r="R335" s="91">
        <v>7150</v>
      </c>
      <c r="S335" s="92">
        <v>70</v>
      </c>
      <c r="T335" s="839"/>
      <c r="U335" s="475"/>
      <c r="V335" s="27"/>
      <c r="W335" s="849"/>
      <c r="X335" s="472"/>
      <c r="Y335" s="21"/>
      <c r="Z335" s="876"/>
      <c r="AA335" s="472"/>
      <c r="AB335" s="839"/>
      <c r="AC335" s="106"/>
      <c r="AD335" s="106"/>
      <c r="AE335" s="840"/>
      <c r="AF335" s="121"/>
      <c r="AG335" s="841" t="s">
        <v>3126</v>
      </c>
      <c r="AH335" s="842">
        <v>2300</v>
      </c>
      <c r="AI335" s="845">
        <v>2500</v>
      </c>
      <c r="AJ335" s="848" t="s">
        <v>3126</v>
      </c>
      <c r="AK335" s="464" t="s">
        <v>3040</v>
      </c>
      <c r="AL335" s="94">
        <v>4800</v>
      </c>
      <c r="AM335" s="95">
        <v>5400</v>
      </c>
      <c r="AN335" s="849" t="s">
        <v>3126</v>
      </c>
      <c r="AO335" s="850">
        <v>2680</v>
      </c>
      <c r="AP335" s="849" t="s">
        <v>3126</v>
      </c>
      <c r="AQ335" s="853">
        <v>20</v>
      </c>
      <c r="AR335" s="848" t="s">
        <v>3126</v>
      </c>
      <c r="AS335" s="886">
        <v>4500</v>
      </c>
      <c r="AT335" s="841"/>
      <c r="AU335" s="456"/>
      <c r="AV335" s="841" t="s">
        <v>237</v>
      </c>
      <c r="AW335" s="850">
        <v>3090</v>
      </c>
      <c r="AX335" s="849" t="s">
        <v>3126</v>
      </c>
      <c r="AY335" s="853">
        <v>30</v>
      </c>
      <c r="AZ335" s="881" t="s">
        <v>237</v>
      </c>
      <c r="BA335" s="882" t="s">
        <v>3177</v>
      </c>
      <c r="BB335" s="884" t="s">
        <v>3177</v>
      </c>
      <c r="BC335" s="884" t="s">
        <v>3177</v>
      </c>
      <c r="BD335" s="867" t="s">
        <v>3177</v>
      </c>
      <c r="BE335" s="472"/>
      <c r="BF335" s="829" t="s">
        <v>3164</v>
      </c>
      <c r="BG335" s="452"/>
      <c r="BH335" s="452"/>
      <c r="BI335" s="475"/>
      <c r="BJ335" s="459">
        <v>165</v>
      </c>
      <c r="BK335" s="459">
        <v>166</v>
      </c>
      <c r="BL335" s="866">
        <v>15</v>
      </c>
      <c r="BM335" s="13"/>
      <c r="BN335" s="13"/>
      <c r="BO335" s="13"/>
      <c r="BP335" s="13"/>
      <c r="BQ335" s="13"/>
      <c r="BR335" s="13"/>
      <c r="BS335" s="13"/>
      <c r="BT335" s="13"/>
      <c r="BU335" s="13"/>
      <c r="BV335" s="13"/>
      <c r="BW335" s="13"/>
      <c r="BX335" s="13"/>
      <c r="BY335" s="13"/>
    </row>
    <row r="336" spans="1:77" s="25" customFormat="1" ht="13.5" customHeight="1">
      <c r="A336" s="874"/>
      <c r="B336" s="836"/>
      <c r="C336" s="838"/>
      <c r="D336" s="22" t="s">
        <v>3</v>
      </c>
      <c r="E336" s="20"/>
      <c r="F336" s="96">
        <v>37430</v>
      </c>
      <c r="G336" s="97">
        <v>95580</v>
      </c>
      <c r="H336" s="96">
        <v>34400</v>
      </c>
      <c r="I336" s="97">
        <v>92550</v>
      </c>
      <c r="J336" s="476" t="s">
        <v>3126</v>
      </c>
      <c r="K336" s="98">
        <v>350</v>
      </c>
      <c r="L336" s="99">
        <v>840</v>
      </c>
      <c r="M336" s="100" t="s">
        <v>3025</v>
      </c>
      <c r="N336" s="98">
        <v>320</v>
      </c>
      <c r="O336" s="99">
        <v>810</v>
      </c>
      <c r="P336" s="100" t="s">
        <v>3025</v>
      </c>
      <c r="Q336" s="476" t="s">
        <v>3126</v>
      </c>
      <c r="R336" s="101">
        <v>7150</v>
      </c>
      <c r="S336" s="102">
        <v>70</v>
      </c>
      <c r="T336" s="839"/>
      <c r="U336" s="475"/>
      <c r="V336" s="27"/>
      <c r="W336" s="849"/>
      <c r="X336" s="472"/>
      <c r="Y336" s="21"/>
      <c r="Z336" s="876"/>
      <c r="AA336" s="472"/>
      <c r="AB336" s="839"/>
      <c r="AC336" s="106"/>
      <c r="AD336" s="106"/>
      <c r="AE336" s="840"/>
      <c r="AF336" s="121"/>
      <c r="AG336" s="841"/>
      <c r="AH336" s="843" t="e">
        <v>#REF!</v>
      </c>
      <c r="AI336" s="846" t="e">
        <v>#REF!</v>
      </c>
      <c r="AJ336" s="848"/>
      <c r="AK336" s="465" t="s">
        <v>3041</v>
      </c>
      <c r="AL336" s="104">
        <v>2600</v>
      </c>
      <c r="AM336" s="105">
        <v>2900</v>
      </c>
      <c r="AN336" s="849"/>
      <c r="AO336" s="851"/>
      <c r="AP336" s="849"/>
      <c r="AQ336" s="854"/>
      <c r="AR336" s="848"/>
      <c r="AS336" s="887"/>
      <c r="AT336" s="841"/>
      <c r="AU336" s="456"/>
      <c r="AV336" s="841"/>
      <c r="AW336" s="851"/>
      <c r="AX336" s="849"/>
      <c r="AY336" s="854"/>
      <c r="AZ336" s="881"/>
      <c r="BA336" s="883"/>
      <c r="BB336" s="885"/>
      <c r="BC336" s="885"/>
      <c r="BD336" s="868"/>
      <c r="BE336" s="472"/>
      <c r="BF336" s="830"/>
      <c r="BG336" s="452"/>
      <c r="BH336" s="452"/>
      <c r="BI336" s="475"/>
      <c r="BJ336" s="459">
        <v>165</v>
      </c>
      <c r="BK336" s="459">
        <v>166</v>
      </c>
      <c r="BL336" s="866"/>
      <c r="BM336" s="13"/>
      <c r="BN336" s="13"/>
      <c r="BO336" s="13"/>
      <c r="BP336" s="13"/>
      <c r="BQ336" s="13"/>
      <c r="BR336" s="13"/>
      <c r="BS336" s="13"/>
      <c r="BT336" s="13"/>
      <c r="BU336" s="13"/>
      <c r="BV336" s="13"/>
      <c r="BW336" s="13"/>
      <c r="BX336" s="13"/>
      <c r="BY336" s="13"/>
    </row>
    <row r="337" spans="1:77" s="25" customFormat="1" ht="13.5" customHeight="1">
      <c r="A337" s="874"/>
      <c r="B337" s="836"/>
      <c r="C337" s="831" t="s">
        <v>3106</v>
      </c>
      <c r="D337" s="22" t="s">
        <v>13</v>
      </c>
      <c r="E337" s="20"/>
      <c r="F337" s="96">
        <v>95580</v>
      </c>
      <c r="G337" s="97">
        <v>167130</v>
      </c>
      <c r="H337" s="96">
        <v>92550</v>
      </c>
      <c r="I337" s="97">
        <v>164100</v>
      </c>
      <c r="J337" s="476" t="s">
        <v>3126</v>
      </c>
      <c r="K337" s="98">
        <v>840</v>
      </c>
      <c r="L337" s="99">
        <v>1550</v>
      </c>
      <c r="M337" s="100" t="s">
        <v>3025</v>
      </c>
      <c r="N337" s="98">
        <v>810</v>
      </c>
      <c r="O337" s="99">
        <v>1520</v>
      </c>
      <c r="P337" s="100" t="s">
        <v>3025</v>
      </c>
      <c r="Q337" s="23"/>
      <c r="R337" s="106"/>
      <c r="S337" s="107"/>
      <c r="T337" s="840"/>
      <c r="U337" s="475"/>
      <c r="V337" s="27"/>
      <c r="W337" s="849"/>
      <c r="X337" s="472"/>
      <c r="Y337" s="21"/>
      <c r="Z337" s="876"/>
      <c r="AA337" s="472"/>
      <c r="AB337" s="839"/>
      <c r="AC337" s="106"/>
      <c r="AD337" s="106"/>
      <c r="AE337" s="840"/>
      <c r="AF337" s="121"/>
      <c r="AG337" s="841"/>
      <c r="AH337" s="843" t="e">
        <v>#REF!</v>
      </c>
      <c r="AI337" s="846" t="e">
        <v>#REF!</v>
      </c>
      <c r="AJ337" s="848"/>
      <c r="AK337" s="465" t="s">
        <v>3042</v>
      </c>
      <c r="AL337" s="104">
        <v>2300</v>
      </c>
      <c r="AM337" s="105">
        <v>2500</v>
      </c>
      <c r="AN337" s="849"/>
      <c r="AO337" s="851"/>
      <c r="AP337" s="849"/>
      <c r="AQ337" s="854"/>
      <c r="AR337" s="21"/>
      <c r="AS337" s="12"/>
      <c r="AT337" s="841"/>
      <c r="AU337" s="456"/>
      <c r="AV337" s="841"/>
      <c r="AW337" s="851"/>
      <c r="AX337" s="849"/>
      <c r="AY337" s="854"/>
      <c r="AZ337" s="881"/>
      <c r="BA337" s="869">
        <v>0.02</v>
      </c>
      <c r="BB337" s="871">
        <v>0.03</v>
      </c>
      <c r="BC337" s="871">
        <v>0.05</v>
      </c>
      <c r="BD337" s="879">
        <v>0.06</v>
      </c>
      <c r="BE337" s="472"/>
      <c r="BF337" s="833">
        <v>0.98</v>
      </c>
      <c r="BG337" s="452"/>
      <c r="BH337" s="452"/>
      <c r="BI337" s="475"/>
      <c r="BJ337" s="459">
        <v>165</v>
      </c>
      <c r="BK337" s="459">
        <v>166</v>
      </c>
      <c r="BL337" s="866"/>
      <c r="BM337" s="13"/>
      <c r="BN337" s="13"/>
      <c r="BO337" s="13"/>
      <c r="BP337" s="13"/>
      <c r="BQ337" s="13"/>
      <c r="BR337" s="13"/>
      <c r="BS337" s="13"/>
      <c r="BT337" s="13"/>
      <c r="BU337" s="13"/>
      <c r="BV337" s="13"/>
      <c r="BW337" s="13"/>
      <c r="BX337" s="13"/>
      <c r="BY337" s="13"/>
    </row>
    <row r="338" spans="1:77" s="25" customFormat="1" ht="13.5" customHeight="1">
      <c r="A338" s="874"/>
      <c r="B338" s="836"/>
      <c r="C338" s="832"/>
      <c r="D338" s="24" t="s">
        <v>12</v>
      </c>
      <c r="E338" s="20"/>
      <c r="F338" s="109">
        <v>167130</v>
      </c>
      <c r="G338" s="110"/>
      <c r="H338" s="109">
        <v>164100</v>
      </c>
      <c r="I338" s="110"/>
      <c r="J338" s="476" t="s">
        <v>3126</v>
      </c>
      <c r="K338" s="101">
        <v>1550</v>
      </c>
      <c r="L338" s="111"/>
      <c r="M338" s="112" t="s">
        <v>3025</v>
      </c>
      <c r="N338" s="101">
        <v>1520</v>
      </c>
      <c r="O338" s="111"/>
      <c r="P338" s="112" t="s">
        <v>3025</v>
      </c>
      <c r="Q338" s="23"/>
      <c r="R338" s="106"/>
      <c r="S338" s="113"/>
      <c r="T338" s="840"/>
      <c r="U338" s="475"/>
      <c r="V338" s="27"/>
      <c r="W338" s="849"/>
      <c r="X338" s="472"/>
      <c r="Y338" s="21"/>
      <c r="Z338" s="876"/>
      <c r="AA338" s="472"/>
      <c r="AB338" s="839"/>
      <c r="AC338" s="106"/>
      <c r="AD338" s="106"/>
      <c r="AE338" s="840"/>
      <c r="AF338" s="121"/>
      <c r="AG338" s="841"/>
      <c r="AH338" s="844" t="e">
        <v>#REF!</v>
      </c>
      <c r="AI338" s="847" t="e">
        <v>#REF!</v>
      </c>
      <c r="AJ338" s="848"/>
      <c r="AK338" s="466" t="s">
        <v>3043</v>
      </c>
      <c r="AL338" s="115">
        <v>2000</v>
      </c>
      <c r="AM338" s="116">
        <v>2300</v>
      </c>
      <c r="AN338" s="849"/>
      <c r="AO338" s="852"/>
      <c r="AP338" s="849"/>
      <c r="AQ338" s="855"/>
      <c r="AR338" s="21"/>
      <c r="AS338" s="12"/>
      <c r="AT338" s="841"/>
      <c r="AU338" s="456"/>
      <c r="AV338" s="841"/>
      <c r="AW338" s="852"/>
      <c r="AX338" s="849"/>
      <c r="AY338" s="855"/>
      <c r="AZ338" s="881"/>
      <c r="BA338" s="870"/>
      <c r="BB338" s="872"/>
      <c r="BC338" s="872"/>
      <c r="BD338" s="880"/>
      <c r="BE338" s="472"/>
      <c r="BF338" s="833"/>
      <c r="BG338" s="452"/>
      <c r="BH338" s="452"/>
      <c r="BI338" s="475"/>
      <c r="BJ338" s="459">
        <v>165</v>
      </c>
      <c r="BK338" s="459">
        <v>166</v>
      </c>
      <c r="BL338" s="866"/>
      <c r="BM338" s="13"/>
      <c r="BN338" s="13"/>
      <c r="BO338" s="13"/>
      <c r="BP338" s="13"/>
      <c r="BQ338" s="13"/>
      <c r="BR338" s="13"/>
      <c r="BS338" s="13"/>
      <c r="BT338" s="13"/>
      <c r="BU338" s="13"/>
      <c r="BV338" s="13"/>
      <c r="BW338" s="13"/>
      <c r="BX338" s="13"/>
      <c r="BY338" s="13"/>
    </row>
    <row r="339" spans="1:77" s="25" customFormat="1" ht="13.5" customHeight="1">
      <c r="A339" s="874"/>
      <c r="B339" s="856" t="s">
        <v>15</v>
      </c>
      <c r="C339" s="837" t="s">
        <v>3105</v>
      </c>
      <c r="D339" s="19" t="s">
        <v>4</v>
      </c>
      <c r="E339" s="20"/>
      <c r="F339" s="86">
        <v>29520</v>
      </c>
      <c r="G339" s="87">
        <v>36670</v>
      </c>
      <c r="H339" s="86">
        <v>26670</v>
      </c>
      <c r="I339" s="87">
        <v>33820</v>
      </c>
      <c r="J339" s="476" t="s">
        <v>3126</v>
      </c>
      <c r="K339" s="88">
        <v>270</v>
      </c>
      <c r="L339" s="89">
        <v>340</v>
      </c>
      <c r="M339" s="90" t="s">
        <v>3025</v>
      </c>
      <c r="N339" s="88">
        <v>240</v>
      </c>
      <c r="O339" s="89">
        <v>310</v>
      </c>
      <c r="P339" s="90" t="s">
        <v>3025</v>
      </c>
      <c r="Q339" s="476" t="s">
        <v>3126</v>
      </c>
      <c r="R339" s="91">
        <v>7150</v>
      </c>
      <c r="S339" s="92">
        <v>70</v>
      </c>
      <c r="T339" s="839"/>
      <c r="U339" s="475"/>
      <c r="V339" s="27"/>
      <c r="W339" s="849"/>
      <c r="X339" s="472"/>
      <c r="Y339" s="21"/>
      <c r="Z339" s="876"/>
      <c r="AA339" s="472"/>
      <c r="AB339" s="839"/>
      <c r="AC339" s="106"/>
      <c r="AD339" s="106"/>
      <c r="AE339" s="840"/>
      <c r="AF339" s="121"/>
      <c r="AG339" s="841" t="s">
        <v>3126</v>
      </c>
      <c r="AH339" s="842">
        <v>2400</v>
      </c>
      <c r="AI339" s="845">
        <v>2700</v>
      </c>
      <c r="AJ339" s="848" t="s">
        <v>3126</v>
      </c>
      <c r="AK339" s="464" t="s">
        <v>3040</v>
      </c>
      <c r="AL339" s="94">
        <v>5400</v>
      </c>
      <c r="AM339" s="95">
        <v>6000</v>
      </c>
      <c r="AN339" s="849" t="s">
        <v>3126</v>
      </c>
      <c r="AO339" s="850">
        <v>2520</v>
      </c>
      <c r="AP339" s="849" t="s">
        <v>3126</v>
      </c>
      <c r="AQ339" s="853">
        <v>20</v>
      </c>
      <c r="AR339" s="848" t="s">
        <v>3126</v>
      </c>
      <c r="AS339" s="886">
        <v>4500</v>
      </c>
      <c r="AT339" s="841"/>
      <c r="AU339" s="456"/>
      <c r="AV339" s="841" t="s">
        <v>237</v>
      </c>
      <c r="AW339" s="850">
        <v>2900</v>
      </c>
      <c r="AX339" s="849" t="s">
        <v>3126</v>
      </c>
      <c r="AY339" s="853">
        <v>20</v>
      </c>
      <c r="AZ339" s="881" t="s">
        <v>237</v>
      </c>
      <c r="BA339" s="882" t="s">
        <v>3177</v>
      </c>
      <c r="BB339" s="884" t="s">
        <v>3177</v>
      </c>
      <c r="BC339" s="884" t="s">
        <v>3177</v>
      </c>
      <c r="BD339" s="867" t="s">
        <v>3177</v>
      </c>
      <c r="BE339" s="472"/>
      <c r="BF339" s="829" t="s">
        <v>3164</v>
      </c>
      <c r="BG339" s="452"/>
      <c r="BH339" s="452"/>
      <c r="BI339" s="475"/>
      <c r="BJ339" s="459">
        <v>167</v>
      </c>
      <c r="BK339" s="459">
        <v>168</v>
      </c>
      <c r="BL339" s="866">
        <v>16</v>
      </c>
      <c r="BM339" s="13"/>
      <c r="BN339" s="13"/>
      <c r="BO339" s="13"/>
      <c r="BP339" s="13"/>
      <c r="BQ339" s="13"/>
      <c r="BR339" s="13"/>
      <c r="BS339" s="13"/>
      <c r="BT339" s="13"/>
      <c r="BU339" s="13"/>
      <c r="BV339" s="13"/>
      <c r="BW339" s="13"/>
      <c r="BX339" s="13"/>
      <c r="BY339" s="13"/>
    </row>
    <row r="340" spans="1:77" s="25" customFormat="1" ht="13.5" customHeight="1">
      <c r="A340" s="874"/>
      <c r="B340" s="836"/>
      <c r="C340" s="838"/>
      <c r="D340" s="22" t="s">
        <v>3</v>
      </c>
      <c r="E340" s="20"/>
      <c r="F340" s="96">
        <v>36670</v>
      </c>
      <c r="G340" s="97">
        <v>94820</v>
      </c>
      <c r="H340" s="96">
        <v>33820</v>
      </c>
      <c r="I340" s="97">
        <v>91970</v>
      </c>
      <c r="J340" s="476" t="s">
        <v>3126</v>
      </c>
      <c r="K340" s="98">
        <v>340</v>
      </c>
      <c r="L340" s="99">
        <v>840</v>
      </c>
      <c r="M340" s="100" t="s">
        <v>3025</v>
      </c>
      <c r="N340" s="98">
        <v>310</v>
      </c>
      <c r="O340" s="99">
        <v>810</v>
      </c>
      <c r="P340" s="100" t="s">
        <v>3025</v>
      </c>
      <c r="Q340" s="476" t="s">
        <v>3126</v>
      </c>
      <c r="R340" s="101">
        <v>7150</v>
      </c>
      <c r="S340" s="102">
        <v>70</v>
      </c>
      <c r="T340" s="839"/>
      <c r="U340" s="475"/>
      <c r="V340" s="27"/>
      <c r="W340" s="849"/>
      <c r="X340" s="472"/>
      <c r="Y340" s="21"/>
      <c r="Z340" s="876"/>
      <c r="AA340" s="472"/>
      <c r="AB340" s="839"/>
      <c r="AC340" s="106"/>
      <c r="AD340" s="106"/>
      <c r="AE340" s="840"/>
      <c r="AF340" s="121"/>
      <c r="AG340" s="841"/>
      <c r="AH340" s="843" t="e">
        <v>#REF!</v>
      </c>
      <c r="AI340" s="846" t="e">
        <v>#REF!</v>
      </c>
      <c r="AJ340" s="848"/>
      <c r="AK340" s="465" t="s">
        <v>3041</v>
      </c>
      <c r="AL340" s="104">
        <v>2900</v>
      </c>
      <c r="AM340" s="105">
        <v>3300</v>
      </c>
      <c r="AN340" s="849"/>
      <c r="AO340" s="851"/>
      <c r="AP340" s="849"/>
      <c r="AQ340" s="854"/>
      <c r="AR340" s="848"/>
      <c r="AS340" s="887"/>
      <c r="AT340" s="841"/>
      <c r="AU340" s="456"/>
      <c r="AV340" s="841"/>
      <c r="AW340" s="851"/>
      <c r="AX340" s="849"/>
      <c r="AY340" s="854"/>
      <c r="AZ340" s="881"/>
      <c r="BA340" s="883"/>
      <c r="BB340" s="885"/>
      <c r="BC340" s="885"/>
      <c r="BD340" s="868"/>
      <c r="BE340" s="472"/>
      <c r="BF340" s="830"/>
      <c r="BG340" s="452"/>
      <c r="BH340" s="452"/>
      <c r="BI340" s="475"/>
      <c r="BJ340" s="459">
        <v>167</v>
      </c>
      <c r="BK340" s="459">
        <v>168</v>
      </c>
      <c r="BL340" s="866"/>
      <c r="BM340" s="13"/>
      <c r="BN340" s="13"/>
      <c r="BO340" s="13"/>
      <c r="BP340" s="13"/>
      <c r="BQ340" s="13"/>
      <c r="BR340" s="13"/>
      <c r="BS340" s="13"/>
      <c r="BT340" s="13"/>
      <c r="BU340" s="13"/>
      <c r="BV340" s="13"/>
      <c r="BW340" s="13"/>
      <c r="BX340" s="13"/>
      <c r="BY340" s="13"/>
    </row>
    <row r="341" spans="1:77" s="25" customFormat="1" ht="13.5" customHeight="1">
      <c r="A341" s="874"/>
      <c r="B341" s="836"/>
      <c r="C341" s="831" t="s">
        <v>3106</v>
      </c>
      <c r="D341" s="22" t="s">
        <v>13</v>
      </c>
      <c r="E341" s="20"/>
      <c r="F341" s="96">
        <v>94820</v>
      </c>
      <c r="G341" s="97">
        <v>166370</v>
      </c>
      <c r="H341" s="96">
        <v>91970</v>
      </c>
      <c r="I341" s="97">
        <v>163520</v>
      </c>
      <c r="J341" s="476" t="s">
        <v>3126</v>
      </c>
      <c r="K341" s="98">
        <v>840</v>
      </c>
      <c r="L341" s="99">
        <v>1550</v>
      </c>
      <c r="M341" s="100" t="s">
        <v>3025</v>
      </c>
      <c r="N341" s="98">
        <v>810</v>
      </c>
      <c r="O341" s="99">
        <v>1520</v>
      </c>
      <c r="P341" s="100" t="s">
        <v>3025</v>
      </c>
      <c r="Q341" s="23"/>
      <c r="R341" s="106"/>
      <c r="S341" s="107"/>
      <c r="T341" s="840"/>
      <c r="U341" s="475"/>
      <c r="V341" s="469"/>
      <c r="W341" s="849"/>
      <c r="X341" s="472"/>
      <c r="Y341" s="21"/>
      <c r="Z341" s="876"/>
      <c r="AA341" s="472"/>
      <c r="AB341" s="839"/>
      <c r="AC341" s="106"/>
      <c r="AD341" s="106"/>
      <c r="AE341" s="840"/>
      <c r="AF341" s="121"/>
      <c r="AG341" s="841"/>
      <c r="AH341" s="843" t="e">
        <v>#REF!</v>
      </c>
      <c r="AI341" s="846" t="e">
        <v>#REF!</v>
      </c>
      <c r="AJ341" s="848"/>
      <c r="AK341" s="465" t="s">
        <v>3042</v>
      </c>
      <c r="AL341" s="104">
        <v>2500</v>
      </c>
      <c r="AM341" s="105">
        <v>2800</v>
      </c>
      <c r="AN341" s="849"/>
      <c r="AO341" s="851"/>
      <c r="AP341" s="849"/>
      <c r="AQ341" s="854"/>
      <c r="AR341" s="21"/>
      <c r="AS341" s="12"/>
      <c r="AT341" s="841"/>
      <c r="AU341" s="456"/>
      <c r="AV341" s="841"/>
      <c r="AW341" s="851"/>
      <c r="AX341" s="849"/>
      <c r="AY341" s="854"/>
      <c r="AZ341" s="881"/>
      <c r="BA341" s="869">
        <v>0.02</v>
      </c>
      <c r="BB341" s="871">
        <v>0.03</v>
      </c>
      <c r="BC341" s="871">
        <v>0.05</v>
      </c>
      <c r="BD341" s="879">
        <v>7.0000000000000007E-2</v>
      </c>
      <c r="BE341" s="472"/>
      <c r="BF341" s="833">
        <v>0.99</v>
      </c>
      <c r="BG341" s="452"/>
      <c r="BH341" s="452"/>
      <c r="BI341" s="475"/>
      <c r="BJ341" s="459">
        <v>167</v>
      </c>
      <c r="BK341" s="459">
        <v>168</v>
      </c>
      <c r="BL341" s="866"/>
      <c r="BM341" s="13"/>
      <c r="BN341" s="13"/>
      <c r="BO341" s="13"/>
      <c r="BP341" s="13"/>
      <c r="BQ341" s="13"/>
      <c r="BR341" s="13"/>
      <c r="BS341" s="13"/>
      <c r="BT341" s="13"/>
      <c r="BU341" s="13"/>
      <c r="BV341" s="13"/>
      <c r="BW341" s="13"/>
      <c r="BX341" s="13"/>
      <c r="BY341" s="13"/>
    </row>
    <row r="342" spans="1:77" s="25" customFormat="1" ht="13.5" customHeight="1">
      <c r="A342" s="874"/>
      <c r="B342" s="836"/>
      <c r="C342" s="832"/>
      <c r="D342" s="24" t="s">
        <v>12</v>
      </c>
      <c r="E342" s="20"/>
      <c r="F342" s="109">
        <v>166370</v>
      </c>
      <c r="G342" s="110"/>
      <c r="H342" s="109">
        <v>163520</v>
      </c>
      <c r="I342" s="110"/>
      <c r="J342" s="476" t="s">
        <v>3126</v>
      </c>
      <c r="K342" s="101">
        <v>1550</v>
      </c>
      <c r="L342" s="111"/>
      <c r="M342" s="112" t="s">
        <v>3025</v>
      </c>
      <c r="N342" s="101">
        <v>1520</v>
      </c>
      <c r="O342" s="111"/>
      <c r="P342" s="112" t="s">
        <v>3025</v>
      </c>
      <c r="Q342" s="23"/>
      <c r="R342" s="106"/>
      <c r="S342" s="113"/>
      <c r="T342" s="840"/>
      <c r="U342" s="475"/>
      <c r="V342" s="469"/>
      <c r="W342" s="849"/>
      <c r="X342" s="472"/>
      <c r="Y342" s="21"/>
      <c r="Z342" s="876"/>
      <c r="AA342" s="472"/>
      <c r="AB342" s="839"/>
      <c r="AC342" s="106"/>
      <c r="AD342" s="106"/>
      <c r="AE342" s="840"/>
      <c r="AF342" s="121"/>
      <c r="AG342" s="841"/>
      <c r="AH342" s="844" t="e">
        <v>#REF!</v>
      </c>
      <c r="AI342" s="847" t="e">
        <v>#REF!</v>
      </c>
      <c r="AJ342" s="848"/>
      <c r="AK342" s="466" t="s">
        <v>3043</v>
      </c>
      <c r="AL342" s="115">
        <v>2300</v>
      </c>
      <c r="AM342" s="116">
        <v>2500</v>
      </c>
      <c r="AN342" s="849"/>
      <c r="AO342" s="852"/>
      <c r="AP342" s="849"/>
      <c r="AQ342" s="855"/>
      <c r="AR342" s="21"/>
      <c r="AS342" s="12"/>
      <c r="AT342" s="841"/>
      <c r="AU342" s="456"/>
      <c r="AV342" s="841"/>
      <c r="AW342" s="852"/>
      <c r="AX342" s="849"/>
      <c r="AY342" s="855"/>
      <c r="AZ342" s="881"/>
      <c r="BA342" s="870"/>
      <c r="BB342" s="872"/>
      <c r="BC342" s="872"/>
      <c r="BD342" s="880"/>
      <c r="BE342" s="472"/>
      <c r="BF342" s="833"/>
      <c r="BG342" s="452"/>
      <c r="BH342" s="452"/>
      <c r="BI342" s="475"/>
      <c r="BJ342" s="459">
        <v>167</v>
      </c>
      <c r="BK342" s="459">
        <v>168</v>
      </c>
      <c r="BL342" s="866"/>
      <c r="BM342" s="13"/>
      <c r="BN342" s="13"/>
      <c r="BO342" s="13"/>
      <c r="BP342" s="13"/>
      <c r="BQ342" s="13"/>
      <c r="BR342" s="13"/>
      <c r="BS342" s="13"/>
      <c r="BT342" s="13"/>
      <c r="BU342" s="13"/>
      <c r="BV342" s="13"/>
      <c r="BW342" s="13"/>
      <c r="BX342" s="13"/>
      <c r="BY342" s="13"/>
    </row>
    <row r="343" spans="1:77" s="25" customFormat="1" ht="13.5" customHeight="1">
      <c r="A343" s="874"/>
      <c r="B343" s="856" t="s">
        <v>14</v>
      </c>
      <c r="C343" s="837" t="s">
        <v>3105</v>
      </c>
      <c r="D343" s="19" t="s">
        <v>4</v>
      </c>
      <c r="E343" s="20"/>
      <c r="F343" s="86">
        <v>28820</v>
      </c>
      <c r="G343" s="87">
        <v>35970</v>
      </c>
      <c r="H343" s="86">
        <v>26130</v>
      </c>
      <c r="I343" s="87">
        <v>33280</v>
      </c>
      <c r="J343" s="476" t="s">
        <v>3126</v>
      </c>
      <c r="K343" s="88">
        <v>260</v>
      </c>
      <c r="L343" s="89">
        <v>330</v>
      </c>
      <c r="M343" s="90" t="s">
        <v>3025</v>
      </c>
      <c r="N343" s="88">
        <v>240</v>
      </c>
      <c r="O343" s="89">
        <v>310</v>
      </c>
      <c r="P343" s="90" t="s">
        <v>3025</v>
      </c>
      <c r="Q343" s="476" t="s">
        <v>3126</v>
      </c>
      <c r="R343" s="91">
        <v>7150</v>
      </c>
      <c r="S343" s="92">
        <v>70</v>
      </c>
      <c r="T343" s="839"/>
      <c r="U343" s="475"/>
      <c r="V343" s="469"/>
      <c r="W343" s="849"/>
      <c r="X343" s="472"/>
      <c r="Y343" s="21"/>
      <c r="Z343" s="876"/>
      <c r="AA343" s="472"/>
      <c r="AB343" s="839"/>
      <c r="AC343" s="106"/>
      <c r="AD343" s="106"/>
      <c r="AE343" s="840"/>
      <c r="AF343" s="121"/>
      <c r="AG343" s="841" t="s">
        <v>3126</v>
      </c>
      <c r="AH343" s="842">
        <v>2300</v>
      </c>
      <c r="AI343" s="845">
        <v>2500</v>
      </c>
      <c r="AJ343" s="848" t="s">
        <v>3126</v>
      </c>
      <c r="AK343" s="464" t="s">
        <v>3040</v>
      </c>
      <c r="AL343" s="94">
        <v>4800</v>
      </c>
      <c r="AM343" s="95">
        <v>5400</v>
      </c>
      <c r="AN343" s="849" t="s">
        <v>3126</v>
      </c>
      <c r="AO343" s="850">
        <v>2380</v>
      </c>
      <c r="AP343" s="849" t="s">
        <v>3126</v>
      </c>
      <c r="AQ343" s="853">
        <v>20</v>
      </c>
      <c r="AR343" s="848" t="s">
        <v>3126</v>
      </c>
      <c r="AS343" s="886">
        <v>4500</v>
      </c>
      <c r="AT343" s="841"/>
      <c r="AU343" s="456"/>
      <c r="AV343" s="841" t="s">
        <v>237</v>
      </c>
      <c r="AW343" s="850">
        <v>2740</v>
      </c>
      <c r="AX343" s="849" t="s">
        <v>3126</v>
      </c>
      <c r="AY343" s="853">
        <v>20</v>
      </c>
      <c r="AZ343" s="881" t="s">
        <v>237</v>
      </c>
      <c r="BA343" s="882" t="s">
        <v>3177</v>
      </c>
      <c r="BB343" s="884" t="s">
        <v>3177</v>
      </c>
      <c r="BC343" s="884" t="s">
        <v>3177</v>
      </c>
      <c r="BD343" s="867" t="s">
        <v>3177</v>
      </c>
      <c r="BE343" s="21"/>
      <c r="BF343" s="829" t="s">
        <v>3164</v>
      </c>
      <c r="BG343" s="452"/>
      <c r="BH343" s="452"/>
      <c r="BI343" s="475"/>
      <c r="BJ343" s="459">
        <v>169</v>
      </c>
      <c r="BK343" s="459">
        <v>170</v>
      </c>
      <c r="BL343" s="866">
        <v>17</v>
      </c>
      <c r="BM343" s="13"/>
      <c r="BN343" s="13"/>
      <c r="BO343" s="13"/>
      <c r="BP343" s="13"/>
      <c r="BQ343" s="13"/>
      <c r="BR343" s="13"/>
      <c r="BS343" s="13"/>
      <c r="BT343" s="13"/>
      <c r="BU343" s="13"/>
      <c r="BV343" s="13"/>
      <c r="BW343" s="13"/>
      <c r="BX343" s="13"/>
      <c r="BY343" s="13"/>
    </row>
    <row r="344" spans="1:77" s="25" customFormat="1" ht="13.5" customHeight="1">
      <c r="A344" s="874"/>
      <c r="B344" s="836"/>
      <c r="C344" s="838"/>
      <c r="D344" s="22" t="s">
        <v>3</v>
      </c>
      <c r="E344" s="20"/>
      <c r="F344" s="96">
        <v>35970</v>
      </c>
      <c r="G344" s="97">
        <v>94120</v>
      </c>
      <c r="H344" s="96">
        <v>33280</v>
      </c>
      <c r="I344" s="97">
        <v>91430</v>
      </c>
      <c r="J344" s="476" t="s">
        <v>3126</v>
      </c>
      <c r="K344" s="98">
        <v>330</v>
      </c>
      <c r="L344" s="99">
        <v>830</v>
      </c>
      <c r="M344" s="100" t="s">
        <v>3025</v>
      </c>
      <c r="N344" s="98">
        <v>310</v>
      </c>
      <c r="O344" s="99">
        <v>800</v>
      </c>
      <c r="P344" s="100" t="s">
        <v>3025</v>
      </c>
      <c r="Q344" s="476" t="s">
        <v>3126</v>
      </c>
      <c r="R344" s="101">
        <v>7150</v>
      </c>
      <c r="S344" s="102">
        <v>70</v>
      </c>
      <c r="T344" s="839"/>
      <c r="U344" s="475"/>
      <c r="V344" s="469"/>
      <c r="W344" s="849"/>
      <c r="X344" s="472"/>
      <c r="Y344" s="21"/>
      <c r="Z344" s="876"/>
      <c r="AA344" s="472"/>
      <c r="AB344" s="839"/>
      <c r="AC344" s="106"/>
      <c r="AD344" s="106"/>
      <c r="AE344" s="840"/>
      <c r="AF344" s="121"/>
      <c r="AG344" s="841"/>
      <c r="AH344" s="843" t="e">
        <v>#REF!</v>
      </c>
      <c r="AI344" s="846" t="e">
        <v>#REF!</v>
      </c>
      <c r="AJ344" s="848"/>
      <c r="AK344" s="465" t="s">
        <v>3041</v>
      </c>
      <c r="AL344" s="104">
        <v>2600</v>
      </c>
      <c r="AM344" s="105">
        <v>2900</v>
      </c>
      <c r="AN344" s="849"/>
      <c r="AO344" s="851"/>
      <c r="AP344" s="849"/>
      <c r="AQ344" s="854"/>
      <c r="AR344" s="848"/>
      <c r="AS344" s="887"/>
      <c r="AT344" s="841"/>
      <c r="AU344" s="456"/>
      <c r="AV344" s="841"/>
      <c r="AW344" s="851"/>
      <c r="AX344" s="849"/>
      <c r="AY344" s="854"/>
      <c r="AZ344" s="881"/>
      <c r="BA344" s="883"/>
      <c r="BB344" s="885"/>
      <c r="BC344" s="885"/>
      <c r="BD344" s="868"/>
      <c r="BE344" s="21"/>
      <c r="BF344" s="830"/>
      <c r="BG344" s="452"/>
      <c r="BH344" s="452"/>
      <c r="BI344" s="475"/>
      <c r="BJ344" s="459">
        <v>169</v>
      </c>
      <c r="BK344" s="459">
        <v>170</v>
      </c>
      <c r="BL344" s="866"/>
      <c r="BM344" s="13"/>
      <c r="BN344" s="13"/>
      <c r="BO344" s="13"/>
      <c r="BP344" s="13"/>
      <c r="BQ344" s="13"/>
      <c r="BR344" s="13"/>
      <c r="BS344" s="13"/>
      <c r="BT344" s="13"/>
      <c r="BU344" s="13"/>
      <c r="BV344" s="13"/>
      <c r="BW344" s="13"/>
      <c r="BX344" s="13"/>
      <c r="BY344" s="13"/>
    </row>
    <row r="345" spans="1:77" s="25" customFormat="1" ht="13.5" customHeight="1">
      <c r="A345" s="874"/>
      <c r="B345" s="836"/>
      <c r="C345" s="831" t="s">
        <v>3106</v>
      </c>
      <c r="D345" s="22" t="s">
        <v>13</v>
      </c>
      <c r="E345" s="20"/>
      <c r="F345" s="96">
        <v>94120</v>
      </c>
      <c r="G345" s="97">
        <v>165670</v>
      </c>
      <c r="H345" s="96">
        <v>91430</v>
      </c>
      <c r="I345" s="97">
        <v>162980</v>
      </c>
      <c r="J345" s="476" t="s">
        <v>3126</v>
      </c>
      <c r="K345" s="98">
        <v>830</v>
      </c>
      <c r="L345" s="99">
        <v>1540</v>
      </c>
      <c r="M345" s="100" t="s">
        <v>3025</v>
      </c>
      <c r="N345" s="98">
        <v>800</v>
      </c>
      <c r="O345" s="99">
        <v>1510</v>
      </c>
      <c r="P345" s="100" t="s">
        <v>3025</v>
      </c>
      <c r="Q345" s="23"/>
      <c r="R345" s="106"/>
      <c r="S345" s="107"/>
      <c r="T345" s="840"/>
      <c r="U345" s="475"/>
      <c r="V345" s="469"/>
      <c r="W345" s="849"/>
      <c r="X345" s="472"/>
      <c r="Y345" s="21"/>
      <c r="Z345" s="876"/>
      <c r="AA345" s="472"/>
      <c r="AB345" s="839"/>
      <c r="AC345" s="106"/>
      <c r="AD345" s="106"/>
      <c r="AE345" s="840"/>
      <c r="AF345" s="121"/>
      <c r="AG345" s="841"/>
      <c r="AH345" s="843" t="e">
        <v>#REF!</v>
      </c>
      <c r="AI345" s="846" t="e">
        <v>#REF!</v>
      </c>
      <c r="AJ345" s="848"/>
      <c r="AK345" s="465" t="s">
        <v>3042</v>
      </c>
      <c r="AL345" s="104">
        <v>2300</v>
      </c>
      <c r="AM345" s="105">
        <v>2500</v>
      </c>
      <c r="AN345" s="849"/>
      <c r="AO345" s="851"/>
      <c r="AP345" s="849"/>
      <c r="AQ345" s="854"/>
      <c r="AR345" s="21"/>
      <c r="AS345" s="12"/>
      <c r="AT345" s="841"/>
      <c r="AU345" s="456"/>
      <c r="AV345" s="841"/>
      <c r="AW345" s="851"/>
      <c r="AX345" s="849"/>
      <c r="AY345" s="854"/>
      <c r="AZ345" s="881"/>
      <c r="BA345" s="869">
        <v>0.02</v>
      </c>
      <c r="BB345" s="871">
        <v>0.03</v>
      </c>
      <c r="BC345" s="871">
        <v>0.05</v>
      </c>
      <c r="BD345" s="879">
        <v>7.0000000000000007E-2</v>
      </c>
      <c r="BE345" s="21"/>
      <c r="BF345" s="833">
        <v>0.99</v>
      </c>
      <c r="BG345" s="452"/>
      <c r="BH345" s="452"/>
      <c r="BI345" s="475"/>
      <c r="BJ345" s="459">
        <v>169</v>
      </c>
      <c r="BK345" s="459">
        <v>170</v>
      </c>
      <c r="BL345" s="866"/>
      <c r="BM345" s="13"/>
      <c r="BN345" s="13"/>
      <c r="BO345" s="13"/>
      <c r="BP345" s="13"/>
      <c r="BQ345" s="13"/>
      <c r="BR345" s="13"/>
      <c r="BS345" s="13"/>
      <c r="BT345" s="13"/>
      <c r="BU345" s="13"/>
      <c r="BV345" s="13"/>
      <c r="BW345" s="13"/>
      <c r="BX345" s="13"/>
      <c r="BY345" s="13"/>
    </row>
    <row r="346" spans="1:77" s="25" customFormat="1" ht="13.5" customHeight="1">
      <c r="A346" s="875"/>
      <c r="B346" s="836"/>
      <c r="C346" s="832"/>
      <c r="D346" s="24" t="s">
        <v>12</v>
      </c>
      <c r="E346" s="20"/>
      <c r="F346" s="109">
        <v>165670</v>
      </c>
      <c r="G346" s="110"/>
      <c r="H346" s="109">
        <v>162980</v>
      </c>
      <c r="I346" s="110"/>
      <c r="J346" s="476" t="s">
        <v>3126</v>
      </c>
      <c r="K346" s="101">
        <v>1540</v>
      </c>
      <c r="L346" s="111"/>
      <c r="M346" s="112" t="s">
        <v>3025</v>
      </c>
      <c r="N346" s="101">
        <v>1510</v>
      </c>
      <c r="O346" s="111"/>
      <c r="P346" s="112" t="s">
        <v>3025</v>
      </c>
      <c r="Q346" s="23"/>
      <c r="R346" s="106"/>
      <c r="S346" s="26"/>
      <c r="T346" s="840"/>
      <c r="U346" s="475"/>
      <c r="V346" s="470"/>
      <c r="W346" s="849"/>
      <c r="X346" s="473"/>
      <c r="Y346" s="21"/>
      <c r="Z346" s="876"/>
      <c r="AA346" s="473"/>
      <c r="AB346" s="839"/>
      <c r="AC346" s="106"/>
      <c r="AD346" s="106"/>
      <c r="AE346" s="840"/>
      <c r="AF346" s="121"/>
      <c r="AG346" s="841"/>
      <c r="AH346" s="844" t="e">
        <v>#REF!</v>
      </c>
      <c r="AI346" s="847" t="e">
        <v>#REF!</v>
      </c>
      <c r="AJ346" s="848"/>
      <c r="AK346" s="466" t="s">
        <v>3043</v>
      </c>
      <c r="AL346" s="115">
        <v>2000</v>
      </c>
      <c r="AM346" s="116">
        <v>2300</v>
      </c>
      <c r="AN346" s="849"/>
      <c r="AO346" s="852"/>
      <c r="AP346" s="849"/>
      <c r="AQ346" s="855"/>
      <c r="AR346" s="21"/>
      <c r="AS346" s="12"/>
      <c r="AT346" s="841"/>
      <c r="AU346" s="450"/>
      <c r="AV346" s="841"/>
      <c r="AW346" s="852"/>
      <c r="AX346" s="849"/>
      <c r="AY346" s="855"/>
      <c r="AZ346" s="881"/>
      <c r="BA346" s="870"/>
      <c r="BB346" s="872"/>
      <c r="BC346" s="872"/>
      <c r="BD346" s="880"/>
      <c r="BE346" s="21"/>
      <c r="BF346" s="834"/>
      <c r="BG346" s="452"/>
      <c r="BH346" s="452"/>
      <c r="BI346" s="475"/>
      <c r="BJ346" s="459">
        <v>169</v>
      </c>
      <c r="BK346" s="459">
        <v>170</v>
      </c>
      <c r="BL346" s="866"/>
      <c r="BM346" s="13"/>
      <c r="BN346" s="13"/>
      <c r="BO346" s="13"/>
      <c r="BP346" s="13"/>
      <c r="BQ346" s="13"/>
      <c r="BR346" s="13"/>
      <c r="BS346" s="13"/>
      <c r="BT346" s="13"/>
      <c r="BU346" s="13"/>
      <c r="BV346" s="13"/>
      <c r="BW346" s="13"/>
      <c r="BX346" s="13"/>
      <c r="BY346" s="13"/>
    </row>
    <row r="347" spans="1:77" s="14" customFormat="1" ht="13.5" customHeight="1">
      <c r="A347" s="873" t="s">
        <v>3241</v>
      </c>
      <c r="B347" s="856" t="s">
        <v>103</v>
      </c>
      <c r="C347" s="837" t="s">
        <v>3105</v>
      </c>
      <c r="D347" s="19" t="s">
        <v>4</v>
      </c>
      <c r="E347" s="20"/>
      <c r="F347" s="86">
        <v>112260</v>
      </c>
      <c r="G347" s="87">
        <v>119180</v>
      </c>
      <c r="H347" s="86">
        <v>88710</v>
      </c>
      <c r="I347" s="87">
        <v>95630</v>
      </c>
      <c r="J347" s="476" t="s">
        <v>3126</v>
      </c>
      <c r="K347" s="88">
        <v>1100</v>
      </c>
      <c r="L347" s="89">
        <v>1160</v>
      </c>
      <c r="M347" s="90" t="s">
        <v>3025</v>
      </c>
      <c r="N347" s="88">
        <v>860</v>
      </c>
      <c r="O347" s="89">
        <v>920</v>
      </c>
      <c r="P347" s="90" t="s">
        <v>3025</v>
      </c>
      <c r="Q347" s="476" t="s">
        <v>3126</v>
      </c>
      <c r="R347" s="91">
        <v>6920</v>
      </c>
      <c r="S347" s="92">
        <v>60</v>
      </c>
      <c r="T347" s="839" t="s">
        <v>0</v>
      </c>
      <c r="U347" s="475"/>
      <c r="V347" s="468"/>
      <c r="W347" s="849" t="s">
        <v>3126</v>
      </c>
      <c r="X347" s="471"/>
      <c r="Y347" s="21"/>
      <c r="Z347" s="876" t="s">
        <v>3155</v>
      </c>
      <c r="AA347" s="471"/>
      <c r="AB347" s="849" t="s">
        <v>3126</v>
      </c>
      <c r="AC347" s="861">
        <v>30600</v>
      </c>
      <c r="AD347" s="93"/>
      <c r="AE347" s="849" t="s">
        <v>3126</v>
      </c>
      <c r="AF347" s="853">
        <v>230</v>
      </c>
      <c r="AG347" s="848" t="s">
        <v>3126</v>
      </c>
      <c r="AH347" s="842">
        <v>7300</v>
      </c>
      <c r="AI347" s="845">
        <v>8000</v>
      </c>
      <c r="AJ347" s="848" t="s">
        <v>3126</v>
      </c>
      <c r="AK347" s="464" t="s">
        <v>3040</v>
      </c>
      <c r="AL347" s="94">
        <v>15800</v>
      </c>
      <c r="AM347" s="95">
        <v>17600</v>
      </c>
      <c r="AN347" s="849" t="s">
        <v>3126</v>
      </c>
      <c r="AO347" s="850">
        <v>20760</v>
      </c>
      <c r="AP347" s="849" t="s">
        <v>3126</v>
      </c>
      <c r="AQ347" s="853">
        <v>200</v>
      </c>
      <c r="AR347" s="848" t="s">
        <v>3126</v>
      </c>
      <c r="AS347" s="886">
        <v>4500</v>
      </c>
      <c r="AT347" s="841" t="s">
        <v>237</v>
      </c>
      <c r="AU347" s="453"/>
      <c r="AV347" s="841" t="s">
        <v>237</v>
      </c>
      <c r="AW347" s="850">
        <v>23830</v>
      </c>
      <c r="AX347" s="849" t="s">
        <v>3126</v>
      </c>
      <c r="AY347" s="853">
        <v>230</v>
      </c>
      <c r="AZ347" s="881" t="s">
        <v>237</v>
      </c>
      <c r="BA347" s="882" t="s">
        <v>3177</v>
      </c>
      <c r="BB347" s="884" t="s">
        <v>3177</v>
      </c>
      <c r="BC347" s="884" t="s">
        <v>3177</v>
      </c>
      <c r="BD347" s="867" t="s">
        <v>3177</v>
      </c>
      <c r="BE347" s="472"/>
      <c r="BF347" s="829" t="s">
        <v>3164</v>
      </c>
      <c r="BG347" s="452"/>
      <c r="BH347" s="452"/>
      <c r="BI347" s="10"/>
      <c r="BJ347" s="459">
        <v>171</v>
      </c>
      <c r="BK347" s="459">
        <v>172</v>
      </c>
      <c r="BL347" s="866">
        <v>1</v>
      </c>
      <c r="BM347" s="13"/>
      <c r="BN347" s="13"/>
      <c r="BO347" s="13"/>
      <c r="BP347" s="13"/>
      <c r="BQ347" s="13"/>
      <c r="BR347" s="13"/>
      <c r="BS347" s="13"/>
      <c r="BT347" s="13"/>
      <c r="BU347" s="13"/>
      <c r="BV347" s="13"/>
      <c r="BW347" s="13"/>
      <c r="BX347" s="13"/>
      <c r="BY347" s="13"/>
    </row>
    <row r="348" spans="1:77" s="14" customFormat="1" ht="13.5" customHeight="1">
      <c r="A348" s="874"/>
      <c r="B348" s="836"/>
      <c r="C348" s="838"/>
      <c r="D348" s="22" t="s">
        <v>3</v>
      </c>
      <c r="E348" s="20"/>
      <c r="F348" s="96">
        <v>119180</v>
      </c>
      <c r="G348" s="97">
        <v>175710</v>
      </c>
      <c r="H348" s="96">
        <v>95630</v>
      </c>
      <c r="I348" s="97">
        <v>152160</v>
      </c>
      <c r="J348" s="476" t="s">
        <v>3126</v>
      </c>
      <c r="K348" s="98">
        <v>1160</v>
      </c>
      <c r="L348" s="99">
        <v>1640</v>
      </c>
      <c r="M348" s="100" t="s">
        <v>3025</v>
      </c>
      <c r="N348" s="98">
        <v>920</v>
      </c>
      <c r="O348" s="99">
        <v>1410</v>
      </c>
      <c r="P348" s="100" t="s">
        <v>3025</v>
      </c>
      <c r="Q348" s="476" t="s">
        <v>3126</v>
      </c>
      <c r="R348" s="101">
        <v>6920</v>
      </c>
      <c r="S348" s="102">
        <v>60</v>
      </c>
      <c r="T348" s="839"/>
      <c r="U348" s="475"/>
      <c r="V348" s="469"/>
      <c r="W348" s="849"/>
      <c r="X348" s="472"/>
      <c r="Y348" s="21"/>
      <c r="Z348" s="876"/>
      <c r="AA348" s="472"/>
      <c r="AB348" s="849"/>
      <c r="AC348" s="877"/>
      <c r="AD348" s="103">
        <v>28870</v>
      </c>
      <c r="AE348" s="849"/>
      <c r="AF348" s="854"/>
      <c r="AG348" s="848"/>
      <c r="AH348" s="843" t="e">
        <v>#REF!</v>
      </c>
      <c r="AI348" s="846" t="e">
        <v>#REF!</v>
      </c>
      <c r="AJ348" s="848"/>
      <c r="AK348" s="465" t="s">
        <v>3041</v>
      </c>
      <c r="AL348" s="104">
        <v>8700</v>
      </c>
      <c r="AM348" s="105">
        <v>9700</v>
      </c>
      <c r="AN348" s="849"/>
      <c r="AO348" s="851"/>
      <c r="AP348" s="849"/>
      <c r="AQ348" s="854"/>
      <c r="AR348" s="848"/>
      <c r="AS348" s="887"/>
      <c r="AT348" s="841"/>
      <c r="AU348" s="454"/>
      <c r="AV348" s="841"/>
      <c r="AW348" s="851"/>
      <c r="AX348" s="849"/>
      <c r="AY348" s="854"/>
      <c r="AZ348" s="881"/>
      <c r="BA348" s="883"/>
      <c r="BB348" s="885"/>
      <c r="BC348" s="885"/>
      <c r="BD348" s="868"/>
      <c r="BE348" s="472"/>
      <c r="BF348" s="830"/>
      <c r="BG348" s="452"/>
      <c r="BH348" s="452"/>
      <c r="BI348" s="10"/>
      <c r="BJ348" s="459">
        <v>171</v>
      </c>
      <c r="BK348" s="459">
        <v>172</v>
      </c>
      <c r="BL348" s="866"/>
      <c r="BM348" s="13"/>
      <c r="BN348" s="13"/>
      <c r="BO348" s="13"/>
      <c r="BP348" s="13"/>
      <c r="BQ348" s="13"/>
      <c r="BR348" s="13"/>
      <c r="BS348" s="13"/>
      <c r="BT348" s="13"/>
      <c r="BU348" s="13"/>
      <c r="BV348" s="13"/>
      <c r="BW348" s="13"/>
      <c r="BX348" s="13"/>
      <c r="BY348" s="13"/>
    </row>
    <row r="349" spans="1:77" s="14" customFormat="1" ht="13.5" customHeight="1">
      <c r="A349" s="874"/>
      <c r="B349" s="836"/>
      <c r="C349" s="831" t="s">
        <v>3106</v>
      </c>
      <c r="D349" s="22" t="s">
        <v>13</v>
      </c>
      <c r="E349" s="20"/>
      <c r="F349" s="96">
        <v>175710</v>
      </c>
      <c r="G349" s="97">
        <v>244940</v>
      </c>
      <c r="H349" s="96">
        <v>152160</v>
      </c>
      <c r="I349" s="97">
        <v>221390</v>
      </c>
      <c r="J349" s="476" t="s">
        <v>3126</v>
      </c>
      <c r="K349" s="98">
        <v>1640</v>
      </c>
      <c r="L349" s="99">
        <v>2330</v>
      </c>
      <c r="M349" s="100" t="s">
        <v>3025</v>
      </c>
      <c r="N349" s="98">
        <v>1410</v>
      </c>
      <c r="O349" s="99">
        <v>2100</v>
      </c>
      <c r="P349" s="100" t="s">
        <v>3025</v>
      </c>
      <c r="Q349" s="23"/>
      <c r="R349" s="106"/>
      <c r="S349" s="107"/>
      <c r="T349" s="840"/>
      <c r="U349" s="475"/>
      <c r="V349" s="469"/>
      <c r="W349" s="849"/>
      <c r="X349" s="472"/>
      <c r="Y349" s="21"/>
      <c r="Z349" s="876"/>
      <c r="AA349" s="472"/>
      <c r="AB349" s="849" t="s">
        <v>3126</v>
      </c>
      <c r="AC349" s="863">
        <v>28870</v>
      </c>
      <c r="AD349" s="108"/>
      <c r="AE349" s="849"/>
      <c r="AF349" s="854"/>
      <c r="AG349" s="848"/>
      <c r="AH349" s="843" t="e">
        <v>#REF!</v>
      </c>
      <c r="AI349" s="846" t="e">
        <v>#REF!</v>
      </c>
      <c r="AJ349" s="848"/>
      <c r="AK349" s="465" t="s">
        <v>3042</v>
      </c>
      <c r="AL349" s="104">
        <v>7600</v>
      </c>
      <c r="AM349" s="105">
        <v>8400</v>
      </c>
      <c r="AN349" s="849"/>
      <c r="AO349" s="851"/>
      <c r="AP349" s="849"/>
      <c r="AQ349" s="854"/>
      <c r="AR349" s="21"/>
      <c r="AS349" s="12"/>
      <c r="AT349" s="841"/>
      <c r="AU349" s="454"/>
      <c r="AV349" s="841"/>
      <c r="AW349" s="851"/>
      <c r="AX349" s="849"/>
      <c r="AY349" s="854"/>
      <c r="AZ349" s="881"/>
      <c r="BA349" s="869">
        <v>0.01</v>
      </c>
      <c r="BB349" s="871">
        <v>0.03</v>
      </c>
      <c r="BC349" s="871">
        <v>0.04</v>
      </c>
      <c r="BD349" s="879">
        <v>0.06</v>
      </c>
      <c r="BE349" s="472"/>
      <c r="BF349" s="833">
        <v>0.79</v>
      </c>
      <c r="BG349" s="452"/>
      <c r="BH349" s="452"/>
      <c r="BI349" s="10"/>
      <c r="BJ349" s="459">
        <v>171</v>
      </c>
      <c r="BK349" s="459">
        <v>172</v>
      </c>
      <c r="BL349" s="866"/>
      <c r="BM349" s="13"/>
      <c r="BN349" s="13"/>
      <c r="BO349" s="13"/>
      <c r="BP349" s="13"/>
      <c r="BQ349" s="13"/>
      <c r="BR349" s="13"/>
      <c r="BS349" s="13"/>
      <c r="BT349" s="13"/>
      <c r="BU349" s="13"/>
      <c r="BV349" s="13"/>
      <c r="BW349" s="13"/>
      <c r="BX349" s="13"/>
      <c r="BY349" s="13"/>
    </row>
    <row r="350" spans="1:77" s="14" customFormat="1" ht="13.5" customHeight="1">
      <c r="A350" s="874"/>
      <c r="B350" s="836"/>
      <c r="C350" s="832"/>
      <c r="D350" s="24" t="s">
        <v>12</v>
      </c>
      <c r="E350" s="20"/>
      <c r="F350" s="109">
        <v>244940</v>
      </c>
      <c r="G350" s="110"/>
      <c r="H350" s="109">
        <v>221390</v>
      </c>
      <c r="I350" s="110"/>
      <c r="J350" s="476" t="s">
        <v>3126</v>
      </c>
      <c r="K350" s="101">
        <v>2330</v>
      </c>
      <c r="L350" s="111"/>
      <c r="M350" s="112" t="s">
        <v>3025</v>
      </c>
      <c r="N350" s="101">
        <v>2100</v>
      </c>
      <c r="O350" s="111"/>
      <c r="P350" s="112" t="s">
        <v>3025</v>
      </c>
      <c r="Q350" s="23"/>
      <c r="R350" s="106"/>
      <c r="S350" s="113"/>
      <c r="T350" s="840"/>
      <c r="U350" s="475"/>
      <c r="V350" s="469"/>
      <c r="W350" s="849"/>
      <c r="X350" s="472"/>
      <c r="Y350" s="21"/>
      <c r="Z350" s="876"/>
      <c r="AA350" s="472"/>
      <c r="AB350" s="849"/>
      <c r="AC350" s="864"/>
      <c r="AD350" s="114"/>
      <c r="AE350" s="849"/>
      <c r="AF350" s="855"/>
      <c r="AG350" s="848"/>
      <c r="AH350" s="844" t="e">
        <v>#REF!</v>
      </c>
      <c r="AI350" s="847" t="e">
        <v>#REF!</v>
      </c>
      <c r="AJ350" s="848"/>
      <c r="AK350" s="466" t="s">
        <v>3043</v>
      </c>
      <c r="AL350" s="115">
        <v>6800</v>
      </c>
      <c r="AM350" s="116">
        <v>7500</v>
      </c>
      <c r="AN350" s="849"/>
      <c r="AO350" s="852"/>
      <c r="AP350" s="849"/>
      <c r="AQ350" s="855"/>
      <c r="AR350" s="21"/>
      <c r="AS350" s="12"/>
      <c r="AT350" s="841"/>
      <c r="AU350" s="454"/>
      <c r="AV350" s="841"/>
      <c r="AW350" s="852"/>
      <c r="AX350" s="849"/>
      <c r="AY350" s="855"/>
      <c r="AZ350" s="881"/>
      <c r="BA350" s="870"/>
      <c r="BB350" s="872"/>
      <c r="BC350" s="872"/>
      <c r="BD350" s="880"/>
      <c r="BE350" s="472"/>
      <c r="BF350" s="833"/>
      <c r="BG350" s="452"/>
      <c r="BH350" s="452"/>
      <c r="BI350" s="10"/>
      <c r="BJ350" s="459">
        <v>171</v>
      </c>
      <c r="BK350" s="459">
        <v>172</v>
      </c>
      <c r="BL350" s="866"/>
      <c r="BM350" s="13"/>
      <c r="BN350" s="13"/>
      <c r="BO350" s="13"/>
      <c r="BP350" s="13"/>
      <c r="BQ350" s="13"/>
      <c r="BR350" s="13"/>
      <c r="BS350" s="13"/>
      <c r="BT350" s="13"/>
      <c r="BU350" s="13"/>
      <c r="BV350" s="13"/>
      <c r="BW350" s="13"/>
      <c r="BX350" s="13"/>
      <c r="BY350" s="13"/>
    </row>
    <row r="351" spans="1:77" s="14" customFormat="1" ht="13.5" customHeight="1">
      <c r="A351" s="874"/>
      <c r="B351" s="835" t="s">
        <v>29</v>
      </c>
      <c r="C351" s="837" t="s">
        <v>3105</v>
      </c>
      <c r="D351" s="19" t="s">
        <v>4</v>
      </c>
      <c r="E351" s="20"/>
      <c r="F351" s="86">
        <v>80970</v>
      </c>
      <c r="G351" s="87">
        <v>87890</v>
      </c>
      <c r="H351" s="86">
        <v>65280</v>
      </c>
      <c r="I351" s="87">
        <v>72200</v>
      </c>
      <c r="J351" s="476" t="s">
        <v>3126</v>
      </c>
      <c r="K351" s="88">
        <v>790</v>
      </c>
      <c r="L351" s="89">
        <v>850</v>
      </c>
      <c r="M351" s="90" t="s">
        <v>3025</v>
      </c>
      <c r="N351" s="88">
        <v>630</v>
      </c>
      <c r="O351" s="89">
        <v>690</v>
      </c>
      <c r="P351" s="90" t="s">
        <v>3025</v>
      </c>
      <c r="Q351" s="476" t="s">
        <v>3126</v>
      </c>
      <c r="R351" s="91">
        <v>6920</v>
      </c>
      <c r="S351" s="92">
        <v>60</v>
      </c>
      <c r="T351" s="839"/>
      <c r="U351" s="475"/>
      <c r="V351" s="469"/>
      <c r="W351" s="849"/>
      <c r="X351" s="472"/>
      <c r="Y351" s="21"/>
      <c r="Z351" s="876"/>
      <c r="AA351" s="472"/>
      <c r="AB351" s="849" t="s">
        <v>3126</v>
      </c>
      <c r="AC351" s="861">
        <v>22700</v>
      </c>
      <c r="AD351" s="93"/>
      <c r="AE351" s="849" t="s">
        <v>3126</v>
      </c>
      <c r="AF351" s="853">
        <v>150</v>
      </c>
      <c r="AG351" s="848" t="s">
        <v>3126</v>
      </c>
      <c r="AH351" s="842">
        <v>5100</v>
      </c>
      <c r="AI351" s="845">
        <v>5600</v>
      </c>
      <c r="AJ351" s="848" t="s">
        <v>3126</v>
      </c>
      <c r="AK351" s="464" t="s">
        <v>3040</v>
      </c>
      <c r="AL351" s="94">
        <v>10900</v>
      </c>
      <c r="AM351" s="95">
        <v>12200</v>
      </c>
      <c r="AN351" s="849" t="s">
        <v>3126</v>
      </c>
      <c r="AO351" s="850">
        <v>13840</v>
      </c>
      <c r="AP351" s="849" t="s">
        <v>3126</v>
      </c>
      <c r="AQ351" s="853">
        <v>130</v>
      </c>
      <c r="AR351" s="848" t="s">
        <v>3126</v>
      </c>
      <c r="AS351" s="886">
        <v>4500</v>
      </c>
      <c r="AT351" s="841"/>
      <c r="AU351" s="454"/>
      <c r="AV351" s="841" t="s">
        <v>237</v>
      </c>
      <c r="AW351" s="850">
        <v>15880</v>
      </c>
      <c r="AX351" s="849" t="s">
        <v>3126</v>
      </c>
      <c r="AY351" s="853">
        <v>150</v>
      </c>
      <c r="AZ351" s="881" t="s">
        <v>237</v>
      </c>
      <c r="BA351" s="882" t="s">
        <v>3177</v>
      </c>
      <c r="BB351" s="884" t="s">
        <v>3177</v>
      </c>
      <c r="BC351" s="884" t="s">
        <v>3177</v>
      </c>
      <c r="BD351" s="867" t="s">
        <v>3177</v>
      </c>
      <c r="BE351" s="472"/>
      <c r="BF351" s="829" t="s">
        <v>3164</v>
      </c>
      <c r="BG351" s="452"/>
      <c r="BH351" s="452"/>
      <c r="BI351" s="10"/>
      <c r="BJ351" s="459">
        <v>173</v>
      </c>
      <c r="BK351" s="459">
        <v>174</v>
      </c>
      <c r="BL351" s="866">
        <v>2</v>
      </c>
      <c r="BM351" s="13"/>
      <c r="BN351" s="13"/>
      <c r="BO351" s="13"/>
      <c r="BP351" s="13"/>
      <c r="BQ351" s="13"/>
      <c r="BR351" s="13"/>
      <c r="BS351" s="13"/>
      <c r="BT351" s="13"/>
      <c r="BU351" s="13"/>
      <c r="BV351" s="13"/>
      <c r="BW351" s="13"/>
      <c r="BX351" s="13"/>
      <c r="BY351" s="13"/>
    </row>
    <row r="352" spans="1:77" s="14" customFormat="1" ht="13.5" customHeight="1">
      <c r="A352" s="874"/>
      <c r="B352" s="836"/>
      <c r="C352" s="838"/>
      <c r="D352" s="22" t="s">
        <v>3</v>
      </c>
      <c r="E352" s="20"/>
      <c r="F352" s="96">
        <v>87890</v>
      </c>
      <c r="G352" s="97">
        <v>144420</v>
      </c>
      <c r="H352" s="96">
        <v>72200</v>
      </c>
      <c r="I352" s="97">
        <v>128730</v>
      </c>
      <c r="J352" s="476" t="s">
        <v>3126</v>
      </c>
      <c r="K352" s="98">
        <v>850</v>
      </c>
      <c r="L352" s="99">
        <v>1330</v>
      </c>
      <c r="M352" s="100" t="s">
        <v>3025</v>
      </c>
      <c r="N352" s="98">
        <v>690</v>
      </c>
      <c r="O352" s="99">
        <v>1170</v>
      </c>
      <c r="P352" s="100" t="s">
        <v>3025</v>
      </c>
      <c r="Q352" s="476" t="s">
        <v>3126</v>
      </c>
      <c r="R352" s="101">
        <v>6920</v>
      </c>
      <c r="S352" s="102">
        <v>60</v>
      </c>
      <c r="T352" s="839"/>
      <c r="U352" s="475"/>
      <c r="V352" s="469"/>
      <c r="W352" s="849"/>
      <c r="X352" s="472"/>
      <c r="Y352" s="21"/>
      <c r="Z352" s="876"/>
      <c r="AA352" s="472"/>
      <c r="AB352" s="849"/>
      <c r="AC352" s="877"/>
      <c r="AD352" s="103">
        <v>20970</v>
      </c>
      <c r="AE352" s="849"/>
      <c r="AF352" s="854"/>
      <c r="AG352" s="848"/>
      <c r="AH352" s="843" t="e">
        <v>#REF!</v>
      </c>
      <c r="AI352" s="846" t="e">
        <v>#REF!</v>
      </c>
      <c r="AJ352" s="848"/>
      <c r="AK352" s="465" t="s">
        <v>3041</v>
      </c>
      <c r="AL352" s="104">
        <v>6000</v>
      </c>
      <c r="AM352" s="105">
        <v>6700</v>
      </c>
      <c r="AN352" s="849"/>
      <c r="AO352" s="851"/>
      <c r="AP352" s="849"/>
      <c r="AQ352" s="854"/>
      <c r="AR352" s="848"/>
      <c r="AS352" s="887"/>
      <c r="AT352" s="841"/>
      <c r="AU352" s="454"/>
      <c r="AV352" s="841"/>
      <c r="AW352" s="851"/>
      <c r="AX352" s="849"/>
      <c r="AY352" s="854"/>
      <c r="AZ352" s="881"/>
      <c r="BA352" s="883"/>
      <c r="BB352" s="885"/>
      <c r="BC352" s="885"/>
      <c r="BD352" s="868"/>
      <c r="BE352" s="472"/>
      <c r="BF352" s="830"/>
      <c r="BG352" s="452"/>
      <c r="BH352" s="452"/>
      <c r="BI352" s="10"/>
      <c r="BJ352" s="459">
        <v>173</v>
      </c>
      <c r="BK352" s="459">
        <v>174</v>
      </c>
      <c r="BL352" s="866"/>
      <c r="BM352" s="13"/>
      <c r="BN352" s="13"/>
      <c r="BO352" s="13"/>
      <c r="BP352" s="13"/>
      <c r="BQ352" s="13"/>
      <c r="BR352" s="13"/>
      <c r="BS352" s="13"/>
      <c r="BT352" s="13"/>
      <c r="BU352" s="13"/>
      <c r="BV352" s="13"/>
      <c r="BW352" s="13"/>
      <c r="BX352" s="13"/>
      <c r="BY352" s="13"/>
    </row>
    <row r="353" spans="1:77" s="14" customFormat="1" ht="13.5" customHeight="1">
      <c r="A353" s="874"/>
      <c r="B353" s="836"/>
      <c r="C353" s="831" t="s">
        <v>3106</v>
      </c>
      <c r="D353" s="22" t="s">
        <v>13</v>
      </c>
      <c r="E353" s="20"/>
      <c r="F353" s="96">
        <v>144420</v>
      </c>
      <c r="G353" s="97">
        <v>213650</v>
      </c>
      <c r="H353" s="96">
        <v>128730</v>
      </c>
      <c r="I353" s="97">
        <v>197960</v>
      </c>
      <c r="J353" s="476" t="s">
        <v>3126</v>
      </c>
      <c r="K353" s="98">
        <v>1330</v>
      </c>
      <c r="L353" s="99">
        <v>2020</v>
      </c>
      <c r="M353" s="100" t="s">
        <v>3025</v>
      </c>
      <c r="N353" s="98">
        <v>1170</v>
      </c>
      <c r="O353" s="99">
        <v>1860</v>
      </c>
      <c r="P353" s="100" t="s">
        <v>3025</v>
      </c>
      <c r="Q353" s="23"/>
      <c r="R353" s="106"/>
      <c r="S353" s="107"/>
      <c r="T353" s="840"/>
      <c r="U353" s="475"/>
      <c r="V353" s="117"/>
      <c r="W353" s="849"/>
      <c r="X353" s="472"/>
      <c r="Y353" s="21"/>
      <c r="Z353" s="876"/>
      <c r="AA353" s="472"/>
      <c r="AB353" s="849" t="s">
        <v>3126</v>
      </c>
      <c r="AC353" s="863">
        <v>20970</v>
      </c>
      <c r="AD353" s="108"/>
      <c r="AE353" s="849"/>
      <c r="AF353" s="854">
        <v>0</v>
      </c>
      <c r="AG353" s="848"/>
      <c r="AH353" s="843" t="e">
        <v>#REF!</v>
      </c>
      <c r="AI353" s="846" t="e">
        <v>#REF!</v>
      </c>
      <c r="AJ353" s="848"/>
      <c r="AK353" s="465" t="s">
        <v>3042</v>
      </c>
      <c r="AL353" s="104">
        <v>5200</v>
      </c>
      <c r="AM353" s="105">
        <v>5800</v>
      </c>
      <c r="AN353" s="849"/>
      <c r="AO353" s="851"/>
      <c r="AP353" s="849"/>
      <c r="AQ353" s="854"/>
      <c r="AR353" s="21"/>
      <c r="AS353" s="12"/>
      <c r="AT353" s="841"/>
      <c r="AU353" s="454"/>
      <c r="AV353" s="841"/>
      <c r="AW353" s="851"/>
      <c r="AX353" s="849"/>
      <c r="AY353" s="854"/>
      <c r="AZ353" s="881"/>
      <c r="BA353" s="869">
        <v>0.02</v>
      </c>
      <c r="BB353" s="871">
        <v>0.03</v>
      </c>
      <c r="BC353" s="871">
        <v>0.05</v>
      </c>
      <c r="BD353" s="879">
        <v>0.06</v>
      </c>
      <c r="BE353" s="472"/>
      <c r="BF353" s="833">
        <v>0.87</v>
      </c>
      <c r="BG353" s="452"/>
      <c r="BH353" s="452"/>
      <c r="BI353" s="10"/>
      <c r="BJ353" s="459">
        <v>173</v>
      </c>
      <c r="BK353" s="459">
        <v>174</v>
      </c>
      <c r="BL353" s="866"/>
      <c r="BM353" s="13"/>
      <c r="BN353" s="13"/>
      <c r="BO353" s="13"/>
      <c r="BP353" s="13"/>
      <c r="BQ353" s="13"/>
      <c r="BR353" s="13"/>
      <c r="BS353" s="13"/>
      <c r="BT353" s="13"/>
      <c r="BU353" s="13"/>
      <c r="BV353" s="13"/>
      <c r="BW353" s="13"/>
      <c r="BX353" s="13"/>
      <c r="BY353" s="13"/>
    </row>
    <row r="354" spans="1:77" s="14" customFormat="1" ht="13.5" customHeight="1">
      <c r="A354" s="874"/>
      <c r="B354" s="836"/>
      <c r="C354" s="832"/>
      <c r="D354" s="24" t="s">
        <v>12</v>
      </c>
      <c r="E354" s="20"/>
      <c r="F354" s="109">
        <v>213650</v>
      </c>
      <c r="G354" s="110"/>
      <c r="H354" s="109">
        <v>197960</v>
      </c>
      <c r="I354" s="110"/>
      <c r="J354" s="476" t="s">
        <v>3126</v>
      </c>
      <c r="K354" s="101">
        <v>2020</v>
      </c>
      <c r="L354" s="111"/>
      <c r="M354" s="112" t="s">
        <v>3025</v>
      </c>
      <c r="N354" s="101">
        <v>1860</v>
      </c>
      <c r="O354" s="111"/>
      <c r="P354" s="112" t="s">
        <v>3025</v>
      </c>
      <c r="Q354" s="23"/>
      <c r="R354" s="106"/>
      <c r="S354" s="113"/>
      <c r="T354" s="840"/>
      <c r="U354" s="475"/>
      <c r="V354" s="117"/>
      <c r="W354" s="849"/>
      <c r="X354" s="472"/>
      <c r="Y354" s="21"/>
      <c r="Z354" s="876"/>
      <c r="AA354" s="472"/>
      <c r="AB354" s="849"/>
      <c r="AC354" s="864"/>
      <c r="AD354" s="114"/>
      <c r="AE354" s="849"/>
      <c r="AF354" s="855"/>
      <c r="AG354" s="848"/>
      <c r="AH354" s="844" t="e">
        <v>#REF!</v>
      </c>
      <c r="AI354" s="847" t="e">
        <v>#REF!</v>
      </c>
      <c r="AJ354" s="848"/>
      <c r="AK354" s="466" t="s">
        <v>3043</v>
      </c>
      <c r="AL354" s="115">
        <v>4700</v>
      </c>
      <c r="AM354" s="116">
        <v>5200</v>
      </c>
      <c r="AN354" s="849"/>
      <c r="AO354" s="852"/>
      <c r="AP354" s="849"/>
      <c r="AQ354" s="855"/>
      <c r="AR354" s="21"/>
      <c r="AS354" s="12"/>
      <c r="AT354" s="841"/>
      <c r="AU354" s="454"/>
      <c r="AV354" s="841"/>
      <c r="AW354" s="852"/>
      <c r="AX354" s="849"/>
      <c r="AY354" s="855"/>
      <c r="AZ354" s="881"/>
      <c r="BA354" s="870"/>
      <c r="BB354" s="872"/>
      <c r="BC354" s="872"/>
      <c r="BD354" s="880"/>
      <c r="BE354" s="472"/>
      <c r="BF354" s="833"/>
      <c r="BG354" s="452"/>
      <c r="BH354" s="452"/>
      <c r="BI354" s="10"/>
      <c r="BJ354" s="459">
        <v>173</v>
      </c>
      <c r="BK354" s="459">
        <v>174</v>
      </c>
      <c r="BL354" s="866"/>
      <c r="BM354" s="13"/>
      <c r="BN354" s="13"/>
      <c r="BO354" s="13"/>
      <c r="BP354" s="13"/>
      <c r="BQ354" s="13"/>
      <c r="BR354" s="13"/>
      <c r="BS354" s="13"/>
      <c r="BT354" s="13"/>
      <c r="BU354" s="13"/>
      <c r="BV354" s="13"/>
      <c r="BW354" s="13"/>
      <c r="BX354" s="13"/>
      <c r="BY354" s="13"/>
    </row>
    <row r="355" spans="1:77" s="25" customFormat="1" ht="13.5" customHeight="1">
      <c r="A355" s="874"/>
      <c r="B355" s="856" t="s">
        <v>28</v>
      </c>
      <c r="C355" s="837" t="s">
        <v>3105</v>
      </c>
      <c r="D355" s="19" t="s">
        <v>4</v>
      </c>
      <c r="E355" s="20"/>
      <c r="F355" s="86">
        <v>65470</v>
      </c>
      <c r="G355" s="87">
        <v>72390</v>
      </c>
      <c r="H355" s="86">
        <v>53700</v>
      </c>
      <c r="I355" s="87">
        <v>60620</v>
      </c>
      <c r="J355" s="476" t="s">
        <v>3126</v>
      </c>
      <c r="K355" s="88">
        <v>630</v>
      </c>
      <c r="L355" s="89">
        <v>690</v>
      </c>
      <c r="M355" s="90" t="s">
        <v>3025</v>
      </c>
      <c r="N355" s="88">
        <v>510</v>
      </c>
      <c r="O355" s="89">
        <v>570</v>
      </c>
      <c r="P355" s="90" t="s">
        <v>3025</v>
      </c>
      <c r="Q355" s="476" t="s">
        <v>3126</v>
      </c>
      <c r="R355" s="91">
        <v>6920</v>
      </c>
      <c r="S355" s="92">
        <v>60</v>
      </c>
      <c r="T355" s="839"/>
      <c r="U355" s="475"/>
      <c r="V355" s="117"/>
      <c r="W355" s="849"/>
      <c r="X355" s="472"/>
      <c r="Y355" s="21"/>
      <c r="Z355" s="876"/>
      <c r="AA355" s="472"/>
      <c r="AB355" s="849" t="s">
        <v>3126</v>
      </c>
      <c r="AC355" s="861">
        <v>18750</v>
      </c>
      <c r="AD355" s="93"/>
      <c r="AE355" s="849" t="s">
        <v>3126</v>
      </c>
      <c r="AF355" s="853">
        <v>110</v>
      </c>
      <c r="AG355" s="848" t="s">
        <v>3126</v>
      </c>
      <c r="AH355" s="842">
        <v>4400</v>
      </c>
      <c r="AI355" s="845">
        <v>4900</v>
      </c>
      <c r="AJ355" s="848" t="s">
        <v>3126</v>
      </c>
      <c r="AK355" s="464" t="s">
        <v>3040</v>
      </c>
      <c r="AL355" s="94">
        <v>9800</v>
      </c>
      <c r="AM355" s="95">
        <v>10900</v>
      </c>
      <c r="AN355" s="849" t="s">
        <v>3126</v>
      </c>
      <c r="AO355" s="850">
        <v>10380</v>
      </c>
      <c r="AP355" s="849" t="s">
        <v>3126</v>
      </c>
      <c r="AQ355" s="853">
        <v>100</v>
      </c>
      <c r="AR355" s="848" t="s">
        <v>3126</v>
      </c>
      <c r="AS355" s="886">
        <v>4500</v>
      </c>
      <c r="AT355" s="841"/>
      <c r="AU355" s="454"/>
      <c r="AV355" s="841" t="s">
        <v>237</v>
      </c>
      <c r="AW355" s="850">
        <v>11910</v>
      </c>
      <c r="AX355" s="849" t="s">
        <v>3126</v>
      </c>
      <c r="AY355" s="853">
        <v>110</v>
      </c>
      <c r="AZ355" s="881" t="s">
        <v>237</v>
      </c>
      <c r="BA355" s="882" t="s">
        <v>3177</v>
      </c>
      <c r="BB355" s="884" t="s">
        <v>3177</v>
      </c>
      <c r="BC355" s="884" t="s">
        <v>3177</v>
      </c>
      <c r="BD355" s="867" t="s">
        <v>3177</v>
      </c>
      <c r="BE355" s="472"/>
      <c r="BF355" s="829" t="s">
        <v>3164</v>
      </c>
      <c r="BG355" s="452"/>
      <c r="BH355" s="452"/>
      <c r="BI355" s="475"/>
      <c r="BJ355" s="459">
        <v>175</v>
      </c>
      <c r="BK355" s="459">
        <v>176</v>
      </c>
      <c r="BL355" s="866">
        <v>3</v>
      </c>
      <c r="BM355" s="13"/>
      <c r="BN355" s="13"/>
      <c r="BO355" s="13"/>
      <c r="BP355" s="13"/>
      <c r="BQ355" s="13"/>
      <c r="BR355" s="13"/>
      <c r="BS355" s="13"/>
      <c r="BT355" s="13"/>
      <c r="BU355" s="13"/>
      <c r="BV355" s="13"/>
      <c r="BW355" s="13"/>
      <c r="BX355" s="13"/>
      <c r="BY355" s="13"/>
    </row>
    <row r="356" spans="1:77" s="25" customFormat="1" ht="13.5" customHeight="1">
      <c r="A356" s="874"/>
      <c r="B356" s="836"/>
      <c r="C356" s="838"/>
      <c r="D356" s="22" t="s">
        <v>3</v>
      </c>
      <c r="E356" s="20"/>
      <c r="F356" s="96">
        <v>72390</v>
      </c>
      <c r="G356" s="97">
        <v>128920</v>
      </c>
      <c r="H356" s="96">
        <v>60620</v>
      </c>
      <c r="I356" s="97">
        <v>117150</v>
      </c>
      <c r="J356" s="476" t="s">
        <v>3126</v>
      </c>
      <c r="K356" s="98">
        <v>690</v>
      </c>
      <c r="L356" s="99">
        <v>1170</v>
      </c>
      <c r="M356" s="100" t="s">
        <v>3025</v>
      </c>
      <c r="N356" s="98">
        <v>570</v>
      </c>
      <c r="O356" s="99">
        <v>1060</v>
      </c>
      <c r="P356" s="100" t="s">
        <v>3025</v>
      </c>
      <c r="Q356" s="476" t="s">
        <v>3126</v>
      </c>
      <c r="R356" s="101">
        <v>6920</v>
      </c>
      <c r="S356" s="102">
        <v>60</v>
      </c>
      <c r="T356" s="839"/>
      <c r="U356" s="475"/>
      <c r="V356" s="117"/>
      <c r="W356" s="849"/>
      <c r="X356" s="472"/>
      <c r="Y356" s="21"/>
      <c r="Z356" s="876"/>
      <c r="AA356" s="472"/>
      <c r="AB356" s="849"/>
      <c r="AC356" s="877"/>
      <c r="AD356" s="103">
        <v>17020</v>
      </c>
      <c r="AE356" s="849"/>
      <c r="AF356" s="854"/>
      <c r="AG356" s="848"/>
      <c r="AH356" s="843" t="e">
        <v>#REF!</v>
      </c>
      <c r="AI356" s="846" t="e">
        <v>#REF!</v>
      </c>
      <c r="AJ356" s="848"/>
      <c r="AK356" s="465" t="s">
        <v>3041</v>
      </c>
      <c r="AL356" s="104">
        <v>5400</v>
      </c>
      <c r="AM356" s="105">
        <v>6000</v>
      </c>
      <c r="AN356" s="849"/>
      <c r="AO356" s="851"/>
      <c r="AP356" s="849"/>
      <c r="AQ356" s="854"/>
      <c r="AR356" s="848"/>
      <c r="AS356" s="887"/>
      <c r="AT356" s="841"/>
      <c r="AU356" s="454"/>
      <c r="AV356" s="841"/>
      <c r="AW356" s="851"/>
      <c r="AX356" s="849"/>
      <c r="AY356" s="854"/>
      <c r="AZ356" s="881"/>
      <c r="BA356" s="883"/>
      <c r="BB356" s="885"/>
      <c r="BC356" s="885"/>
      <c r="BD356" s="868"/>
      <c r="BE356" s="472"/>
      <c r="BF356" s="830"/>
      <c r="BG356" s="452"/>
      <c r="BH356" s="452"/>
      <c r="BI356" s="475"/>
      <c r="BJ356" s="459">
        <v>175</v>
      </c>
      <c r="BK356" s="459">
        <v>176</v>
      </c>
      <c r="BL356" s="866"/>
      <c r="BM356" s="13"/>
      <c r="BN356" s="13"/>
      <c r="BO356" s="13"/>
      <c r="BP356" s="13"/>
      <c r="BQ356" s="13"/>
      <c r="BR356" s="13"/>
      <c r="BS356" s="13"/>
      <c r="BT356" s="13"/>
      <c r="BU356" s="13"/>
      <c r="BV356" s="13"/>
      <c r="BW356" s="13"/>
      <c r="BX356" s="13"/>
      <c r="BY356" s="13"/>
    </row>
    <row r="357" spans="1:77" s="25" customFormat="1" ht="13.5" customHeight="1">
      <c r="A357" s="874"/>
      <c r="B357" s="836"/>
      <c r="C357" s="831" t="s">
        <v>3106</v>
      </c>
      <c r="D357" s="22" t="s">
        <v>13</v>
      </c>
      <c r="E357" s="20"/>
      <c r="F357" s="96">
        <v>128920</v>
      </c>
      <c r="G357" s="97">
        <v>198150</v>
      </c>
      <c r="H357" s="96">
        <v>117150</v>
      </c>
      <c r="I357" s="97">
        <v>186380</v>
      </c>
      <c r="J357" s="476" t="s">
        <v>3126</v>
      </c>
      <c r="K357" s="98">
        <v>1170</v>
      </c>
      <c r="L357" s="99">
        <v>1860</v>
      </c>
      <c r="M357" s="100" t="s">
        <v>3025</v>
      </c>
      <c r="N357" s="98">
        <v>1060</v>
      </c>
      <c r="O357" s="99">
        <v>1750</v>
      </c>
      <c r="P357" s="100" t="s">
        <v>3025</v>
      </c>
      <c r="Q357" s="23"/>
      <c r="R357" s="106"/>
      <c r="S357" s="107"/>
      <c r="T357" s="840"/>
      <c r="U357" s="475"/>
      <c r="V357" s="117"/>
      <c r="W357" s="849"/>
      <c r="X357" s="472"/>
      <c r="Y357" s="21"/>
      <c r="Z357" s="876"/>
      <c r="AA357" s="472"/>
      <c r="AB357" s="849" t="s">
        <v>3126</v>
      </c>
      <c r="AC357" s="863">
        <v>17020</v>
      </c>
      <c r="AD357" s="108"/>
      <c r="AE357" s="849"/>
      <c r="AF357" s="854">
        <v>0</v>
      </c>
      <c r="AG357" s="848"/>
      <c r="AH357" s="843" t="e">
        <v>#REF!</v>
      </c>
      <c r="AI357" s="846" t="e">
        <v>#REF!</v>
      </c>
      <c r="AJ357" s="848"/>
      <c r="AK357" s="465" t="s">
        <v>3042</v>
      </c>
      <c r="AL357" s="104">
        <v>4700</v>
      </c>
      <c r="AM357" s="105">
        <v>5200</v>
      </c>
      <c r="AN357" s="849"/>
      <c r="AO357" s="851"/>
      <c r="AP357" s="849"/>
      <c r="AQ357" s="854"/>
      <c r="AR357" s="21"/>
      <c r="AS357" s="12"/>
      <c r="AT357" s="841"/>
      <c r="AU357" s="454"/>
      <c r="AV357" s="841"/>
      <c r="AW357" s="851"/>
      <c r="AX357" s="849"/>
      <c r="AY357" s="854"/>
      <c r="AZ357" s="881"/>
      <c r="BA357" s="869">
        <v>0.02</v>
      </c>
      <c r="BB357" s="871">
        <v>0.03</v>
      </c>
      <c r="BC357" s="871">
        <v>0.04</v>
      </c>
      <c r="BD357" s="879">
        <v>0.06</v>
      </c>
      <c r="BE357" s="472"/>
      <c r="BF357" s="833">
        <v>0.96</v>
      </c>
      <c r="BG357" s="452"/>
      <c r="BH357" s="452"/>
      <c r="BI357" s="475"/>
      <c r="BJ357" s="459">
        <v>175</v>
      </c>
      <c r="BK357" s="459">
        <v>176</v>
      </c>
      <c r="BL357" s="866"/>
      <c r="BM357" s="13"/>
      <c r="BN357" s="13"/>
      <c r="BO357" s="13"/>
      <c r="BP357" s="13"/>
      <c r="BQ357" s="13"/>
      <c r="BR357" s="13"/>
      <c r="BS357" s="13"/>
      <c r="BT357" s="13"/>
      <c r="BU357" s="13"/>
      <c r="BV357" s="13"/>
      <c r="BW357" s="13"/>
      <c r="BX357" s="13"/>
      <c r="BY357" s="13"/>
    </row>
    <row r="358" spans="1:77" s="25" customFormat="1" ht="13.5" customHeight="1">
      <c r="A358" s="874"/>
      <c r="B358" s="836"/>
      <c r="C358" s="832"/>
      <c r="D358" s="24" t="s">
        <v>12</v>
      </c>
      <c r="E358" s="20"/>
      <c r="F358" s="109">
        <v>198150</v>
      </c>
      <c r="G358" s="110"/>
      <c r="H358" s="109">
        <v>186380</v>
      </c>
      <c r="I358" s="110"/>
      <c r="J358" s="476" t="s">
        <v>3126</v>
      </c>
      <c r="K358" s="101">
        <v>1860</v>
      </c>
      <c r="L358" s="111"/>
      <c r="M358" s="112" t="s">
        <v>3025</v>
      </c>
      <c r="N358" s="101">
        <v>1750</v>
      </c>
      <c r="O358" s="111"/>
      <c r="P358" s="112" t="s">
        <v>3025</v>
      </c>
      <c r="Q358" s="23"/>
      <c r="R358" s="106"/>
      <c r="S358" s="113"/>
      <c r="T358" s="840"/>
      <c r="U358" s="475"/>
      <c r="V358" s="117"/>
      <c r="W358" s="849"/>
      <c r="X358" s="472"/>
      <c r="Y358" s="21"/>
      <c r="Z358" s="876"/>
      <c r="AA358" s="472"/>
      <c r="AB358" s="849"/>
      <c r="AC358" s="864"/>
      <c r="AD358" s="114"/>
      <c r="AE358" s="849"/>
      <c r="AF358" s="855"/>
      <c r="AG358" s="848"/>
      <c r="AH358" s="844" t="e">
        <v>#REF!</v>
      </c>
      <c r="AI358" s="847" t="e">
        <v>#REF!</v>
      </c>
      <c r="AJ358" s="848"/>
      <c r="AK358" s="466" t="s">
        <v>3043</v>
      </c>
      <c r="AL358" s="115">
        <v>4200</v>
      </c>
      <c r="AM358" s="116">
        <v>4600</v>
      </c>
      <c r="AN358" s="849"/>
      <c r="AO358" s="852"/>
      <c r="AP358" s="849"/>
      <c r="AQ358" s="855"/>
      <c r="AR358" s="21"/>
      <c r="AS358" s="12"/>
      <c r="AT358" s="841"/>
      <c r="AU358" s="454"/>
      <c r="AV358" s="841"/>
      <c r="AW358" s="852"/>
      <c r="AX358" s="849"/>
      <c r="AY358" s="855"/>
      <c r="AZ358" s="881"/>
      <c r="BA358" s="870"/>
      <c r="BB358" s="872"/>
      <c r="BC358" s="872"/>
      <c r="BD358" s="880"/>
      <c r="BE358" s="472"/>
      <c r="BF358" s="833"/>
      <c r="BG358" s="452"/>
      <c r="BH358" s="452"/>
      <c r="BI358" s="475"/>
      <c r="BJ358" s="459">
        <v>175</v>
      </c>
      <c r="BK358" s="459">
        <v>176</v>
      </c>
      <c r="BL358" s="866"/>
      <c r="BM358" s="13"/>
      <c r="BN358" s="13"/>
      <c r="BO358" s="13"/>
      <c r="BP358" s="13"/>
      <c r="BQ358" s="13"/>
      <c r="BR358" s="13"/>
      <c r="BS358" s="13"/>
      <c r="BT358" s="13"/>
      <c r="BU358" s="13"/>
      <c r="BV358" s="13"/>
      <c r="BW358" s="13"/>
      <c r="BX358" s="13"/>
      <c r="BY358" s="13"/>
    </row>
    <row r="359" spans="1:77" s="25" customFormat="1" ht="13.5" customHeight="1">
      <c r="A359" s="874"/>
      <c r="B359" s="856" t="s">
        <v>31</v>
      </c>
      <c r="C359" s="837" t="s">
        <v>3105</v>
      </c>
      <c r="D359" s="19" t="s">
        <v>4</v>
      </c>
      <c r="E359" s="20"/>
      <c r="F359" s="86">
        <v>61250</v>
      </c>
      <c r="G359" s="87">
        <v>68170</v>
      </c>
      <c r="H359" s="86">
        <v>51830</v>
      </c>
      <c r="I359" s="87">
        <v>58750</v>
      </c>
      <c r="J359" s="476" t="s">
        <v>3126</v>
      </c>
      <c r="K359" s="88">
        <v>590</v>
      </c>
      <c r="L359" s="89">
        <v>650</v>
      </c>
      <c r="M359" s="90" t="s">
        <v>3025</v>
      </c>
      <c r="N359" s="88">
        <v>500</v>
      </c>
      <c r="O359" s="89">
        <v>560</v>
      </c>
      <c r="P359" s="90" t="s">
        <v>3025</v>
      </c>
      <c r="Q359" s="476" t="s">
        <v>3126</v>
      </c>
      <c r="R359" s="91">
        <v>6920</v>
      </c>
      <c r="S359" s="92">
        <v>60</v>
      </c>
      <c r="T359" s="839"/>
      <c r="U359" s="475"/>
      <c r="V359" s="859" t="s">
        <v>3107</v>
      </c>
      <c r="W359" s="849"/>
      <c r="X359" s="865" t="s">
        <v>3107</v>
      </c>
      <c r="Y359" s="9"/>
      <c r="Z359" s="876"/>
      <c r="AA359" s="480"/>
      <c r="AB359" s="849" t="s">
        <v>3126</v>
      </c>
      <c r="AC359" s="861">
        <v>16380</v>
      </c>
      <c r="AD359" s="93"/>
      <c r="AE359" s="849" t="s">
        <v>3126</v>
      </c>
      <c r="AF359" s="853">
        <v>90</v>
      </c>
      <c r="AG359" s="848" t="s">
        <v>3126</v>
      </c>
      <c r="AH359" s="842">
        <v>4000</v>
      </c>
      <c r="AI359" s="845">
        <v>4400</v>
      </c>
      <c r="AJ359" s="848" t="s">
        <v>3126</v>
      </c>
      <c r="AK359" s="464" t="s">
        <v>3040</v>
      </c>
      <c r="AL359" s="94">
        <v>8800</v>
      </c>
      <c r="AM359" s="95">
        <v>9800</v>
      </c>
      <c r="AN359" s="849" t="s">
        <v>3126</v>
      </c>
      <c r="AO359" s="850">
        <v>8300</v>
      </c>
      <c r="AP359" s="849" t="s">
        <v>3126</v>
      </c>
      <c r="AQ359" s="853">
        <v>80</v>
      </c>
      <c r="AR359" s="848" t="s">
        <v>3126</v>
      </c>
      <c r="AS359" s="886">
        <v>4500</v>
      </c>
      <c r="AT359" s="841"/>
      <c r="AU359" s="454"/>
      <c r="AV359" s="841" t="s">
        <v>237</v>
      </c>
      <c r="AW359" s="850">
        <v>9530</v>
      </c>
      <c r="AX359" s="849" t="s">
        <v>3126</v>
      </c>
      <c r="AY359" s="853">
        <v>90</v>
      </c>
      <c r="AZ359" s="881" t="s">
        <v>237</v>
      </c>
      <c r="BA359" s="882" t="s">
        <v>3177</v>
      </c>
      <c r="BB359" s="884" t="s">
        <v>3177</v>
      </c>
      <c r="BC359" s="884" t="s">
        <v>3177</v>
      </c>
      <c r="BD359" s="867" t="s">
        <v>3177</v>
      </c>
      <c r="BE359" s="472"/>
      <c r="BF359" s="829" t="s">
        <v>3164</v>
      </c>
      <c r="BG359" s="452"/>
      <c r="BH359" s="452"/>
      <c r="BI359" s="475"/>
      <c r="BJ359" s="459">
        <v>177</v>
      </c>
      <c r="BK359" s="459">
        <v>178</v>
      </c>
      <c r="BL359" s="866">
        <v>4</v>
      </c>
      <c r="BM359" s="13"/>
      <c r="BN359" s="13"/>
      <c r="BO359" s="13"/>
      <c r="BP359" s="13"/>
      <c r="BQ359" s="13"/>
      <c r="BR359" s="13"/>
      <c r="BS359" s="13"/>
      <c r="BT359" s="13"/>
      <c r="BU359" s="13"/>
      <c r="BV359" s="13"/>
      <c r="BW359" s="13"/>
      <c r="BX359" s="13"/>
      <c r="BY359" s="13"/>
    </row>
    <row r="360" spans="1:77" s="25" customFormat="1" ht="13.5" customHeight="1">
      <c r="A360" s="874"/>
      <c r="B360" s="836"/>
      <c r="C360" s="838"/>
      <c r="D360" s="22" t="s">
        <v>3</v>
      </c>
      <c r="E360" s="20"/>
      <c r="F360" s="96">
        <v>68170</v>
      </c>
      <c r="G360" s="97">
        <v>124700</v>
      </c>
      <c r="H360" s="96">
        <v>58750</v>
      </c>
      <c r="I360" s="97">
        <v>115280</v>
      </c>
      <c r="J360" s="476" t="s">
        <v>3126</v>
      </c>
      <c r="K360" s="98">
        <v>650</v>
      </c>
      <c r="L360" s="99">
        <v>1130</v>
      </c>
      <c r="M360" s="100" t="s">
        <v>3025</v>
      </c>
      <c r="N360" s="98">
        <v>560</v>
      </c>
      <c r="O360" s="99">
        <v>1040</v>
      </c>
      <c r="P360" s="100" t="s">
        <v>3025</v>
      </c>
      <c r="Q360" s="476" t="s">
        <v>3126</v>
      </c>
      <c r="R360" s="101">
        <v>6920</v>
      </c>
      <c r="S360" s="102">
        <v>60</v>
      </c>
      <c r="T360" s="839"/>
      <c r="U360" s="475"/>
      <c r="V360" s="859"/>
      <c r="W360" s="849"/>
      <c r="X360" s="865"/>
      <c r="Y360" s="9"/>
      <c r="Z360" s="876"/>
      <c r="AA360" s="480"/>
      <c r="AB360" s="849"/>
      <c r="AC360" s="877"/>
      <c r="AD360" s="103">
        <v>14660</v>
      </c>
      <c r="AE360" s="849"/>
      <c r="AF360" s="854"/>
      <c r="AG360" s="848"/>
      <c r="AH360" s="843" t="e">
        <v>#REF!</v>
      </c>
      <c r="AI360" s="846" t="e">
        <v>#REF!</v>
      </c>
      <c r="AJ360" s="848"/>
      <c r="AK360" s="465" t="s">
        <v>3041</v>
      </c>
      <c r="AL360" s="104">
        <v>4800</v>
      </c>
      <c r="AM360" s="105">
        <v>5400</v>
      </c>
      <c r="AN360" s="849"/>
      <c r="AO360" s="851"/>
      <c r="AP360" s="849"/>
      <c r="AQ360" s="854"/>
      <c r="AR360" s="848"/>
      <c r="AS360" s="887"/>
      <c r="AT360" s="841"/>
      <c r="AU360" s="454"/>
      <c r="AV360" s="841"/>
      <c r="AW360" s="851"/>
      <c r="AX360" s="849"/>
      <c r="AY360" s="854"/>
      <c r="AZ360" s="881"/>
      <c r="BA360" s="883"/>
      <c r="BB360" s="885"/>
      <c r="BC360" s="885"/>
      <c r="BD360" s="868"/>
      <c r="BE360" s="472"/>
      <c r="BF360" s="830"/>
      <c r="BG360" s="452"/>
      <c r="BH360" s="452"/>
      <c r="BI360" s="475"/>
      <c r="BJ360" s="459">
        <v>177</v>
      </c>
      <c r="BK360" s="459">
        <v>178</v>
      </c>
      <c r="BL360" s="866"/>
      <c r="BM360" s="13"/>
      <c r="BN360" s="13"/>
      <c r="BO360" s="13"/>
      <c r="BP360" s="13"/>
      <c r="BQ360" s="13"/>
      <c r="BR360" s="13"/>
      <c r="BS360" s="13"/>
      <c r="BT360" s="13"/>
      <c r="BU360" s="13"/>
      <c r="BV360" s="13"/>
      <c r="BW360" s="13"/>
      <c r="BX360" s="13"/>
      <c r="BY360" s="13"/>
    </row>
    <row r="361" spans="1:77" s="25" customFormat="1" ht="13.5" customHeight="1">
      <c r="A361" s="874"/>
      <c r="B361" s="836"/>
      <c r="C361" s="831" t="s">
        <v>3106</v>
      </c>
      <c r="D361" s="22" t="s">
        <v>13</v>
      </c>
      <c r="E361" s="20"/>
      <c r="F361" s="96">
        <v>124700</v>
      </c>
      <c r="G361" s="97">
        <v>193930</v>
      </c>
      <c r="H361" s="96">
        <v>115280</v>
      </c>
      <c r="I361" s="97">
        <v>184510</v>
      </c>
      <c r="J361" s="476" t="s">
        <v>3126</v>
      </c>
      <c r="K361" s="98">
        <v>1130</v>
      </c>
      <c r="L361" s="99">
        <v>1820</v>
      </c>
      <c r="M361" s="100" t="s">
        <v>3025</v>
      </c>
      <c r="N361" s="98">
        <v>1040</v>
      </c>
      <c r="O361" s="99">
        <v>1730</v>
      </c>
      <c r="P361" s="100" t="s">
        <v>3025</v>
      </c>
      <c r="Q361" s="23"/>
      <c r="R361" s="106"/>
      <c r="S361" s="107"/>
      <c r="T361" s="840"/>
      <c r="U361" s="475"/>
      <c r="V361" s="859"/>
      <c r="W361" s="849"/>
      <c r="X361" s="865"/>
      <c r="Y361" s="9"/>
      <c r="Z361" s="876"/>
      <c r="AA361" s="480"/>
      <c r="AB361" s="849" t="s">
        <v>3126</v>
      </c>
      <c r="AC361" s="863">
        <v>14660</v>
      </c>
      <c r="AD361" s="108"/>
      <c r="AE361" s="849"/>
      <c r="AF361" s="854">
        <v>0</v>
      </c>
      <c r="AG361" s="848"/>
      <c r="AH361" s="843" t="e">
        <v>#REF!</v>
      </c>
      <c r="AI361" s="846" t="e">
        <v>#REF!</v>
      </c>
      <c r="AJ361" s="848"/>
      <c r="AK361" s="465" t="s">
        <v>3042</v>
      </c>
      <c r="AL361" s="104">
        <v>4200</v>
      </c>
      <c r="AM361" s="105">
        <v>4700</v>
      </c>
      <c r="AN361" s="849"/>
      <c r="AO361" s="851"/>
      <c r="AP361" s="849"/>
      <c r="AQ361" s="854"/>
      <c r="AR361" s="21"/>
      <c r="AS361" s="12"/>
      <c r="AT361" s="841"/>
      <c r="AU361" s="454"/>
      <c r="AV361" s="841"/>
      <c r="AW361" s="851"/>
      <c r="AX361" s="849"/>
      <c r="AY361" s="854"/>
      <c r="AZ361" s="881"/>
      <c r="BA361" s="869">
        <v>0.02</v>
      </c>
      <c r="BB361" s="871">
        <v>0.03</v>
      </c>
      <c r="BC361" s="871">
        <v>0.05</v>
      </c>
      <c r="BD361" s="879">
        <v>0.06</v>
      </c>
      <c r="BE361" s="472"/>
      <c r="BF361" s="833">
        <v>0.92</v>
      </c>
      <c r="BG361" s="452"/>
      <c r="BH361" s="452"/>
      <c r="BI361" s="475"/>
      <c r="BJ361" s="459">
        <v>177</v>
      </c>
      <c r="BK361" s="459">
        <v>178</v>
      </c>
      <c r="BL361" s="866"/>
      <c r="BM361" s="13"/>
      <c r="BN361" s="13"/>
      <c r="BO361" s="13"/>
      <c r="BP361" s="13"/>
      <c r="BQ361" s="13"/>
      <c r="BR361" s="13"/>
      <c r="BS361" s="13"/>
      <c r="BT361" s="13"/>
      <c r="BU361" s="13"/>
      <c r="BV361" s="13"/>
      <c r="BW361" s="13"/>
      <c r="BX361" s="13"/>
      <c r="BY361" s="13"/>
    </row>
    <row r="362" spans="1:77" s="25" customFormat="1" ht="13.5" customHeight="1">
      <c r="A362" s="874"/>
      <c r="B362" s="836"/>
      <c r="C362" s="832"/>
      <c r="D362" s="24" t="s">
        <v>12</v>
      </c>
      <c r="E362" s="20"/>
      <c r="F362" s="109">
        <v>193930</v>
      </c>
      <c r="G362" s="110"/>
      <c r="H362" s="109">
        <v>184510</v>
      </c>
      <c r="I362" s="110"/>
      <c r="J362" s="476" t="s">
        <v>3126</v>
      </c>
      <c r="K362" s="101">
        <v>1820</v>
      </c>
      <c r="L362" s="111"/>
      <c r="M362" s="112" t="s">
        <v>3025</v>
      </c>
      <c r="N362" s="101">
        <v>1730</v>
      </c>
      <c r="O362" s="111"/>
      <c r="P362" s="112" t="s">
        <v>3025</v>
      </c>
      <c r="Q362" s="23"/>
      <c r="R362" s="106"/>
      <c r="S362" s="113"/>
      <c r="T362" s="840"/>
      <c r="U362" s="475"/>
      <c r="V362" s="469" t="s">
        <v>3026</v>
      </c>
      <c r="W362" s="849"/>
      <c r="X362" s="472" t="s">
        <v>3026</v>
      </c>
      <c r="Y362" s="477"/>
      <c r="Z362" s="876"/>
      <c r="AA362" s="469"/>
      <c r="AB362" s="849"/>
      <c r="AC362" s="864"/>
      <c r="AD362" s="114"/>
      <c r="AE362" s="849"/>
      <c r="AF362" s="855"/>
      <c r="AG362" s="848"/>
      <c r="AH362" s="844" t="e">
        <v>#REF!</v>
      </c>
      <c r="AI362" s="847" t="e">
        <v>#REF!</v>
      </c>
      <c r="AJ362" s="848"/>
      <c r="AK362" s="466" t="s">
        <v>3043</v>
      </c>
      <c r="AL362" s="115">
        <v>3800</v>
      </c>
      <c r="AM362" s="116">
        <v>4200</v>
      </c>
      <c r="AN362" s="849"/>
      <c r="AO362" s="852"/>
      <c r="AP362" s="849"/>
      <c r="AQ362" s="855"/>
      <c r="AR362" s="21"/>
      <c r="AS362" s="12"/>
      <c r="AT362" s="841"/>
      <c r="AU362" s="454"/>
      <c r="AV362" s="841"/>
      <c r="AW362" s="852"/>
      <c r="AX362" s="849"/>
      <c r="AY362" s="855"/>
      <c r="AZ362" s="881"/>
      <c r="BA362" s="870"/>
      <c r="BB362" s="872"/>
      <c r="BC362" s="872"/>
      <c r="BD362" s="880"/>
      <c r="BE362" s="472"/>
      <c r="BF362" s="833"/>
      <c r="BG362" s="452"/>
      <c r="BH362" s="452"/>
      <c r="BI362" s="475"/>
      <c r="BJ362" s="459">
        <v>177</v>
      </c>
      <c r="BK362" s="459">
        <v>178</v>
      </c>
      <c r="BL362" s="866"/>
      <c r="BM362" s="13"/>
      <c r="BN362" s="13"/>
      <c r="BO362" s="13"/>
      <c r="BP362" s="13"/>
      <c r="BQ362" s="13"/>
      <c r="BR362" s="13"/>
      <c r="BS362" s="13"/>
      <c r="BT362" s="13"/>
      <c r="BU362" s="13"/>
      <c r="BV362" s="13"/>
      <c r="BW362" s="13"/>
      <c r="BX362" s="13"/>
      <c r="BY362" s="13"/>
    </row>
    <row r="363" spans="1:77" s="25" customFormat="1" ht="13.5" customHeight="1">
      <c r="A363" s="874"/>
      <c r="B363" s="856" t="s">
        <v>26</v>
      </c>
      <c r="C363" s="837" t="s">
        <v>3105</v>
      </c>
      <c r="D363" s="19" t="s">
        <v>4</v>
      </c>
      <c r="E363" s="20"/>
      <c r="F363" s="86">
        <v>53680</v>
      </c>
      <c r="G363" s="87">
        <v>60600</v>
      </c>
      <c r="H363" s="86">
        <v>45840</v>
      </c>
      <c r="I363" s="87">
        <v>52760</v>
      </c>
      <c r="J363" s="476" t="s">
        <v>3126</v>
      </c>
      <c r="K363" s="88">
        <v>510</v>
      </c>
      <c r="L363" s="89">
        <v>570</v>
      </c>
      <c r="M363" s="90" t="s">
        <v>3025</v>
      </c>
      <c r="N363" s="88">
        <v>440</v>
      </c>
      <c r="O363" s="89">
        <v>500</v>
      </c>
      <c r="P363" s="90" t="s">
        <v>3025</v>
      </c>
      <c r="Q363" s="476" t="s">
        <v>3126</v>
      </c>
      <c r="R363" s="91">
        <v>6920</v>
      </c>
      <c r="S363" s="92">
        <v>60</v>
      </c>
      <c r="T363" s="839"/>
      <c r="U363" s="475"/>
      <c r="V363" s="469">
        <v>241800</v>
      </c>
      <c r="W363" s="849"/>
      <c r="X363" s="472">
        <v>2410</v>
      </c>
      <c r="Y363" s="21"/>
      <c r="Z363" s="876"/>
      <c r="AA363" s="472"/>
      <c r="AB363" s="849" t="s">
        <v>3126</v>
      </c>
      <c r="AC363" s="861">
        <v>14800</v>
      </c>
      <c r="AD363" s="93"/>
      <c r="AE363" s="849" t="s">
        <v>3126</v>
      </c>
      <c r="AF363" s="853">
        <v>70</v>
      </c>
      <c r="AG363" s="848" t="s">
        <v>3126</v>
      </c>
      <c r="AH363" s="842">
        <v>3400</v>
      </c>
      <c r="AI363" s="845">
        <v>3700</v>
      </c>
      <c r="AJ363" s="848" t="s">
        <v>3126</v>
      </c>
      <c r="AK363" s="464" t="s">
        <v>3040</v>
      </c>
      <c r="AL363" s="94">
        <v>7200</v>
      </c>
      <c r="AM363" s="95">
        <v>8100</v>
      </c>
      <c r="AN363" s="849" t="s">
        <v>3126</v>
      </c>
      <c r="AO363" s="850">
        <v>6920</v>
      </c>
      <c r="AP363" s="849" t="s">
        <v>3126</v>
      </c>
      <c r="AQ363" s="853">
        <v>60</v>
      </c>
      <c r="AR363" s="848" t="s">
        <v>3126</v>
      </c>
      <c r="AS363" s="886">
        <v>4500</v>
      </c>
      <c r="AT363" s="841"/>
      <c r="AU363" s="454"/>
      <c r="AV363" s="841" t="s">
        <v>237</v>
      </c>
      <c r="AW363" s="850">
        <v>7940</v>
      </c>
      <c r="AX363" s="849" t="s">
        <v>3126</v>
      </c>
      <c r="AY363" s="853">
        <v>70</v>
      </c>
      <c r="AZ363" s="881" t="s">
        <v>237</v>
      </c>
      <c r="BA363" s="882" t="s">
        <v>3177</v>
      </c>
      <c r="BB363" s="884" t="s">
        <v>3177</v>
      </c>
      <c r="BC363" s="884" t="s">
        <v>3177</v>
      </c>
      <c r="BD363" s="867" t="s">
        <v>3177</v>
      </c>
      <c r="BE363" s="472"/>
      <c r="BF363" s="829" t="s">
        <v>3164</v>
      </c>
      <c r="BG363" s="452"/>
      <c r="BH363" s="452"/>
      <c r="BI363" s="475"/>
      <c r="BJ363" s="459">
        <v>179</v>
      </c>
      <c r="BK363" s="459">
        <v>180</v>
      </c>
      <c r="BL363" s="866">
        <v>5</v>
      </c>
      <c r="BM363" s="13"/>
      <c r="BN363" s="13"/>
      <c r="BO363" s="13"/>
      <c r="BP363" s="13"/>
      <c r="BQ363" s="13"/>
      <c r="BR363" s="13"/>
      <c r="BS363" s="13"/>
      <c r="BT363" s="13"/>
      <c r="BU363" s="13"/>
      <c r="BV363" s="13"/>
      <c r="BW363" s="13"/>
      <c r="BX363" s="13"/>
      <c r="BY363" s="13"/>
    </row>
    <row r="364" spans="1:77" s="25" customFormat="1" ht="13.5" customHeight="1">
      <c r="A364" s="874"/>
      <c r="B364" s="836"/>
      <c r="C364" s="838"/>
      <c r="D364" s="22" t="s">
        <v>3</v>
      </c>
      <c r="E364" s="20"/>
      <c r="F364" s="96">
        <v>60600</v>
      </c>
      <c r="G364" s="97">
        <v>117130</v>
      </c>
      <c r="H364" s="96">
        <v>52760</v>
      </c>
      <c r="I364" s="97">
        <v>109290</v>
      </c>
      <c r="J364" s="476" t="s">
        <v>3126</v>
      </c>
      <c r="K364" s="98">
        <v>570</v>
      </c>
      <c r="L364" s="99">
        <v>1060</v>
      </c>
      <c r="M364" s="100" t="s">
        <v>3025</v>
      </c>
      <c r="N364" s="98">
        <v>500</v>
      </c>
      <c r="O364" s="99">
        <v>980</v>
      </c>
      <c r="P364" s="100" t="s">
        <v>3025</v>
      </c>
      <c r="Q364" s="476" t="s">
        <v>3126</v>
      </c>
      <c r="R364" s="101">
        <v>6920</v>
      </c>
      <c r="S364" s="102">
        <v>60</v>
      </c>
      <c r="T364" s="839"/>
      <c r="U364" s="475"/>
      <c r="V364" s="27"/>
      <c r="W364" s="849"/>
      <c r="X364" s="118"/>
      <c r="Y364" s="119"/>
      <c r="Z364" s="876"/>
      <c r="AA364" s="27"/>
      <c r="AB364" s="849"/>
      <c r="AC364" s="877"/>
      <c r="AD364" s="103">
        <v>13080</v>
      </c>
      <c r="AE364" s="849"/>
      <c r="AF364" s="854"/>
      <c r="AG364" s="848"/>
      <c r="AH364" s="843" t="e">
        <v>#REF!</v>
      </c>
      <c r="AI364" s="846" t="e">
        <v>#REF!</v>
      </c>
      <c r="AJ364" s="848"/>
      <c r="AK364" s="465" t="s">
        <v>3041</v>
      </c>
      <c r="AL364" s="104">
        <v>4000</v>
      </c>
      <c r="AM364" s="105">
        <v>4400</v>
      </c>
      <c r="AN364" s="849"/>
      <c r="AO364" s="851"/>
      <c r="AP364" s="849"/>
      <c r="AQ364" s="854"/>
      <c r="AR364" s="848"/>
      <c r="AS364" s="887"/>
      <c r="AT364" s="841"/>
      <c r="AU364" s="454"/>
      <c r="AV364" s="841"/>
      <c r="AW364" s="851"/>
      <c r="AX364" s="849"/>
      <c r="AY364" s="854"/>
      <c r="AZ364" s="881"/>
      <c r="BA364" s="883"/>
      <c r="BB364" s="885"/>
      <c r="BC364" s="885"/>
      <c r="BD364" s="868"/>
      <c r="BE364" s="472"/>
      <c r="BF364" s="830"/>
      <c r="BG364" s="452"/>
      <c r="BH364" s="452"/>
      <c r="BI364" s="475"/>
      <c r="BJ364" s="459">
        <v>179</v>
      </c>
      <c r="BK364" s="459">
        <v>180</v>
      </c>
      <c r="BL364" s="866"/>
      <c r="BM364" s="13"/>
      <c r="BN364" s="13"/>
      <c r="BO364" s="13"/>
      <c r="BP364" s="13"/>
      <c r="BQ364" s="13"/>
      <c r="BR364" s="13"/>
      <c r="BS364" s="13"/>
      <c r="BT364" s="13"/>
      <c r="BU364" s="13"/>
      <c r="BV364" s="13"/>
      <c r="BW364" s="13"/>
      <c r="BX364" s="13"/>
      <c r="BY364" s="13"/>
    </row>
    <row r="365" spans="1:77" s="25" customFormat="1" ht="13.5" customHeight="1">
      <c r="A365" s="874"/>
      <c r="B365" s="836"/>
      <c r="C365" s="831" t="s">
        <v>3106</v>
      </c>
      <c r="D365" s="22" t="s">
        <v>13</v>
      </c>
      <c r="E365" s="20"/>
      <c r="F365" s="96">
        <v>117130</v>
      </c>
      <c r="G365" s="97">
        <v>186360</v>
      </c>
      <c r="H365" s="96">
        <v>109290</v>
      </c>
      <c r="I365" s="97">
        <v>178520</v>
      </c>
      <c r="J365" s="476" t="s">
        <v>3126</v>
      </c>
      <c r="K365" s="98">
        <v>1060</v>
      </c>
      <c r="L365" s="99">
        <v>1750</v>
      </c>
      <c r="M365" s="100" t="s">
        <v>3025</v>
      </c>
      <c r="N365" s="98">
        <v>980</v>
      </c>
      <c r="O365" s="99">
        <v>1670</v>
      </c>
      <c r="P365" s="100" t="s">
        <v>3025</v>
      </c>
      <c r="Q365" s="23"/>
      <c r="R365" s="106"/>
      <c r="S365" s="107"/>
      <c r="T365" s="840"/>
      <c r="U365" s="475"/>
      <c r="V365" s="469" t="s">
        <v>3027</v>
      </c>
      <c r="W365" s="849"/>
      <c r="X365" s="472" t="s">
        <v>3027</v>
      </c>
      <c r="Y365" s="477"/>
      <c r="Z365" s="876"/>
      <c r="AA365" s="469"/>
      <c r="AB365" s="849" t="s">
        <v>3126</v>
      </c>
      <c r="AC365" s="863">
        <v>13080</v>
      </c>
      <c r="AD365" s="108"/>
      <c r="AE365" s="849"/>
      <c r="AF365" s="854">
        <v>0</v>
      </c>
      <c r="AG365" s="848"/>
      <c r="AH365" s="843" t="e">
        <v>#REF!</v>
      </c>
      <c r="AI365" s="846" t="e">
        <v>#REF!</v>
      </c>
      <c r="AJ365" s="848"/>
      <c r="AK365" s="465" t="s">
        <v>3042</v>
      </c>
      <c r="AL365" s="104">
        <v>3500</v>
      </c>
      <c r="AM365" s="105">
        <v>3800</v>
      </c>
      <c r="AN365" s="849"/>
      <c r="AO365" s="851"/>
      <c r="AP365" s="849"/>
      <c r="AQ365" s="854"/>
      <c r="AR365" s="21"/>
      <c r="AS365" s="12"/>
      <c r="AT365" s="841"/>
      <c r="AU365" s="454"/>
      <c r="AV365" s="841"/>
      <c r="AW365" s="851"/>
      <c r="AX365" s="849"/>
      <c r="AY365" s="854"/>
      <c r="AZ365" s="881"/>
      <c r="BA365" s="869">
        <v>0.02</v>
      </c>
      <c r="BB365" s="871">
        <v>0.03</v>
      </c>
      <c r="BC365" s="871">
        <v>0.05</v>
      </c>
      <c r="BD365" s="879">
        <v>0.06</v>
      </c>
      <c r="BE365" s="472"/>
      <c r="BF365" s="833">
        <v>0.9</v>
      </c>
      <c r="BG365" s="452"/>
      <c r="BH365" s="452"/>
      <c r="BI365" s="475"/>
      <c r="BJ365" s="459">
        <v>179</v>
      </c>
      <c r="BK365" s="459">
        <v>180</v>
      </c>
      <c r="BL365" s="866"/>
      <c r="BM365" s="13"/>
      <c r="BN365" s="13"/>
      <c r="BO365" s="13"/>
      <c r="BP365" s="13"/>
      <c r="BQ365" s="13"/>
      <c r="BR365" s="13"/>
      <c r="BS365" s="13"/>
      <c r="BT365" s="13"/>
      <c r="BU365" s="13"/>
      <c r="BV365" s="13"/>
      <c r="BW365" s="13"/>
      <c r="BX365" s="13"/>
      <c r="BY365" s="13"/>
    </row>
    <row r="366" spans="1:77" s="25" customFormat="1" ht="13.5" customHeight="1">
      <c r="A366" s="874"/>
      <c r="B366" s="836"/>
      <c r="C366" s="832"/>
      <c r="D366" s="24" t="s">
        <v>12</v>
      </c>
      <c r="E366" s="20"/>
      <c r="F366" s="109">
        <v>186360</v>
      </c>
      <c r="G366" s="110"/>
      <c r="H366" s="109">
        <v>178520</v>
      </c>
      <c r="I366" s="110"/>
      <c r="J366" s="476" t="s">
        <v>3126</v>
      </c>
      <c r="K366" s="101">
        <v>1750</v>
      </c>
      <c r="L366" s="111"/>
      <c r="M366" s="112" t="s">
        <v>3025</v>
      </c>
      <c r="N366" s="101">
        <v>1670</v>
      </c>
      <c r="O366" s="111"/>
      <c r="P366" s="112" t="s">
        <v>3025</v>
      </c>
      <c r="Q366" s="23"/>
      <c r="R366" s="106"/>
      <c r="S366" s="113"/>
      <c r="T366" s="840"/>
      <c r="U366" s="475"/>
      <c r="V366" s="469">
        <v>258700</v>
      </c>
      <c r="W366" s="849"/>
      <c r="X366" s="472">
        <v>2580</v>
      </c>
      <c r="Y366" s="21"/>
      <c r="Z366" s="876"/>
      <c r="AA366" s="472"/>
      <c r="AB366" s="849"/>
      <c r="AC366" s="864"/>
      <c r="AD366" s="114"/>
      <c r="AE366" s="849"/>
      <c r="AF366" s="855"/>
      <c r="AG366" s="848"/>
      <c r="AH366" s="844" t="e">
        <v>#REF!</v>
      </c>
      <c r="AI366" s="847" t="e">
        <v>#REF!</v>
      </c>
      <c r="AJ366" s="848"/>
      <c r="AK366" s="466" t="s">
        <v>3043</v>
      </c>
      <c r="AL366" s="115">
        <v>3100</v>
      </c>
      <c r="AM366" s="116">
        <v>3400</v>
      </c>
      <c r="AN366" s="849"/>
      <c r="AO366" s="852"/>
      <c r="AP366" s="849"/>
      <c r="AQ366" s="855"/>
      <c r="AR366" s="21"/>
      <c r="AS366" s="12"/>
      <c r="AT366" s="841"/>
      <c r="AU366" s="454"/>
      <c r="AV366" s="841"/>
      <c r="AW366" s="852"/>
      <c r="AX366" s="849"/>
      <c r="AY366" s="855"/>
      <c r="AZ366" s="881"/>
      <c r="BA366" s="870"/>
      <c r="BB366" s="872"/>
      <c r="BC366" s="872"/>
      <c r="BD366" s="880"/>
      <c r="BE366" s="472"/>
      <c r="BF366" s="833"/>
      <c r="BG366" s="452"/>
      <c r="BH366" s="452"/>
      <c r="BI366" s="475"/>
      <c r="BJ366" s="459">
        <v>179</v>
      </c>
      <c r="BK366" s="459">
        <v>180</v>
      </c>
      <c r="BL366" s="866"/>
      <c r="BM366" s="13"/>
      <c r="BN366" s="13"/>
      <c r="BO366" s="13"/>
      <c r="BP366" s="13"/>
      <c r="BQ366" s="13"/>
      <c r="BR366" s="13"/>
      <c r="BS366" s="13"/>
      <c r="BT366" s="13"/>
      <c r="BU366" s="13"/>
      <c r="BV366" s="13"/>
      <c r="BW366" s="13"/>
      <c r="BX366" s="13"/>
      <c r="BY366" s="13"/>
    </row>
    <row r="367" spans="1:77" s="25" customFormat="1" ht="13.5" customHeight="1">
      <c r="A367" s="874"/>
      <c r="B367" s="835" t="s">
        <v>25</v>
      </c>
      <c r="C367" s="837" t="s">
        <v>3105</v>
      </c>
      <c r="D367" s="19" t="s">
        <v>4</v>
      </c>
      <c r="E367" s="20"/>
      <c r="F367" s="86">
        <v>48350</v>
      </c>
      <c r="G367" s="87">
        <v>55270</v>
      </c>
      <c r="H367" s="86">
        <v>41630</v>
      </c>
      <c r="I367" s="87">
        <v>48550</v>
      </c>
      <c r="J367" s="476" t="s">
        <v>3126</v>
      </c>
      <c r="K367" s="88">
        <v>460</v>
      </c>
      <c r="L367" s="89">
        <v>520</v>
      </c>
      <c r="M367" s="90" t="s">
        <v>3025</v>
      </c>
      <c r="N367" s="88">
        <v>390</v>
      </c>
      <c r="O367" s="89">
        <v>450</v>
      </c>
      <c r="P367" s="90" t="s">
        <v>3025</v>
      </c>
      <c r="Q367" s="476" t="s">
        <v>3126</v>
      </c>
      <c r="R367" s="91">
        <v>6920</v>
      </c>
      <c r="S367" s="92">
        <v>60</v>
      </c>
      <c r="T367" s="839"/>
      <c r="U367" s="475"/>
      <c r="V367" s="27"/>
      <c r="W367" s="849"/>
      <c r="X367" s="118"/>
      <c r="Y367" s="119"/>
      <c r="Z367" s="876"/>
      <c r="AA367" s="27"/>
      <c r="AB367" s="849" t="s">
        <v>3126</v>
      </c>
      <c r="AC367" s="861">
        <v>13680</v>
      </c>
      <c r="AD367" s="93"/>
      <c r="AE367" s="849" t="s">
        <v>3126</v>
      </c>
      <c r="AF367" s="853">
        <v>60</v>
      </c>
      <c r="AG367" s="848" t="s">
        <v>3126</v>
      </c>
      <c r="AH367" s="842">
        <v>2900</v>
      </c>
      <c r="AI367" s="845">
        <v>3200</v>
      </c>
      <c r="AJ367" s="848" t="s">
        <v>3126</v>
      </c>
      <c r="AK367" s="464" t="s">
        <v>3040</v>
      </c>
      <c r="AL367" s="94">
        <v>6300</v>
      </c>
      <c r="AM367" s="95">
        <v>7100</v>
      </c>
      <c r="AN367" s="849" t="s">
        <v>3126</v>
      </c>
      <c r="AO367" s="850">
        <v>5930</v>
      </c>
      <c r="AP367" s="849" t="s">
        <v>3126</v>
      </c>
      <c r="AQ367" s="853">
        <v>50</v>
      </c>
      <c r="AR367" s="848" t="s">
        <v>3126</v>
      </c>
      <c r="AS367" s="886">
        <v>4500</v>
      </c>
      <c r="AT367" s="841"/>
      <c r="AU367" s="454"/>
      <c r="AV367" s="841" t="s">
        <v>237</v>
      </c>
      <c r="AW367" s="850">
        <v>6800</v>
      </c>
      <c r="AX367" s="849" t="s">
        <v>3126</v>
      </c>
      <c r="AY367" s="853">
        <v>60</v>
      </c>
      <c r="AZ367" s="881" t="s">
        <v>237</v>
      </c>
      <c r="BA367" s="882" t="s">
        <v>3177</v>
      </c>
      <c r="BB367" s="884" t="s">
        <v>3177</v>
      </c>
      <c r="BC367" s="884" t="s">
        <v>3177</v>
      </c>
      <c r="BD367" s="867" t="s">
        <v>3177</v>
      </c>
      <c r="BE367" s="472"/>
      <c r="BF367" s="829" t="s">
        <v>3164</v>
      </c>
      <c r="BG367" s="452"/>
      <c r="BH367" s="452"/>
      <c r="BI367" s="475"/>
      <c r="BJ367" s="459">
        <v>181</v>
      </c>
      <c r="BK367" s="459">
        <v>182</v>
      </c>
      <c r="BL367" s="866">
        <v>6</v>
      </c>
      <c r="BM367" s="13"/>
      <c r="BN367" s="13"/>
      <c r="BO367" s="13"/>
      <c r="BP367" s="13"/>
      <c r="BQ367" s="13"/>
      <c r="BR367" s="13"/>
      <c r="BS367" s="13"/>
      <c r="BT367" s="13"/>
      <c r="BU367" s="13"/>
      <c r="BV367" s="13"/>
      <c r="BW367" s="13"/>
      <c r="BX367" s="13"/>
      <c r="BY367" s="13"/>
    </row>
    <row r="368" spans="1:77" s="25" customFormat="1" ht="13.5" customHeight="1">
      <c r="A368" s="874"/>
      <c r="B368" s="836"/>
      <c r="C368" s="838"/>
      <c r="D368" s="22" t="s">
        <v>3</v>
      </c>
      <c r="E368" s="20"/>
      <c r="F368" s="96">
        <v>55270</v>
      </c>
      <c r="G368" s="97">
        <v>111800</v>
      </c>
      <c r="H368" s="96">
        <v>48550</v>
      </c>
      <c r="I368" s="97">
        <v>105080</v>
      </c>
      <c r="J368" s="476" t="s">
        <v>3126</v>
      </c>
      <c r="K368" s="98">
        <v>520</v>
      </c>
      <c r="L368" s="99">
        <v>1000</v>
      </c>
      <c r="M368" s="100" t="s">
        <v>3025</v>
      </c>
      <c r="N368" s="98">
        <v>450</v>
      </c>
      <c r="O368" s="99">
        <v>940</v>
      </c>
      <c r="P368" s="100" t="s">
        <v>3025</v>
      </c>
      <c r="Q368" s="476" t="s">
        <v>3126</v>
      </c>
      <c r="R368" s="101">
        <v>6920</v>
      </c>
      <c r="S368" s="102">
        <v>60</v>
      </c>
      <c r="T368" s="839"/>
      <c r="U368" s="475"/>
      <c r="V368" s="469" t="s">
        <v>3028</v>
      </c>
      <c r="W368" s="849"/>
      <c r="X368" s="472" t="s">
        <v>3028</v>
      </c>
      <c r="Y368" s="477"/>
      <c r="Z368" s="876"/>
      <c r="AA368" s="469"/>
      <c r="AB368" s="849"/>
      <c r="AC368" s="877"/>
      <c r="AD368" s="103">
        <v>11950</v>
      </c>
      <c r="AE368" s="849"/>
      <c r="AF368" s="854"/>
      <c r="AG368" s="848"/>
      <c r="AH368" s="843" t="e">
        <v>#REF!</v>
      </c>
      <c r="AI368" s="846" t="e">
        <v>#REF!</v>
      </c>
      <c r="AJ368" s="848"/>
      <c r="AK368" s="465" t="s">
        <v>3041</v>
      </c>
      <c r="AL368" s="104">
        <v>3500</v>
      </c>
      <c r="AM368" s="105">
        <v>3900</v>
      </c>
      <c r="AN368" s="849"/>
      <c r="AO368" s="851"/>
      <c r="AP368" s="849"/>
      <c r="AQ368" s="854"/>
      <c r="AR368" s="848"/>
      <c r="AS368" s="887"/>
      <c r="AT368" s="841"/>
      <c r="AU368" s="454"/>
      <c r="AV368" s="841"/>
      <c r="AW368" s="851"/>
      <c r="AX368" s="849"/>
      <c r="AY368" s="854"/>
      <c r="AZ368" s="881"/>
      <c r="BA368" s="883"/>
      <c r="BB368" s="885"/>
      <c r="BC368" s="885"/>
      <c r="BD368" s="868"/>
      <c r="BE368" s="472"/>
      <c r="BF368" s="830"/>
      <c r="BG368" s="452"/>
      <c r="BH368" s="452"/>
      <c r="BI368" s="475"/>
      <c r="BJ368" s="459">
        <v>181</v>
      </c>
      <c r="BK368" s="459">
        <v>182</v>
      </c>
      <c r="BL368" s="866"/>
      <c r="BM368" s="13"/>
      <c r="BN368" s="13"/>
      <c r="BO368" s="13"/>
      <c r="BP368" s="13"/>
      <c r="BQ368" s="13"/>
      <c r="BR368" s="13"/>
      <c r="BS368" s="13"/>
      <c r="BT368" s="13"/>
      <c r="BU368" s="13"/>
      <c r="BV368" s="13"/>
      <c r="BW368" s="13"/>
      <c r="BX368" s="13"/>
      <c r="BY368" s="13"/>
    </row>
    <row r="369" spans="1:77" s="25" customFormat="1" ht="13.5" customHeight="1">
      <c r="A369" s="874"/>
      <c r="B369" s="836"/>
      <c r="C369" s="831" t="s">
        <v>3106</v>
      </c>
      <c r="D369" s="22" t="s">
        <v>13</v>
      </c>
      <c r="E369" s="20"/>
      <c r="F369" s="96">
        <v>111800</v>
      </c>
      <c r="G369" s="97">
        <v>181030</v>
      </c>
      <c r="H369" s="96">
        <v>105080</v>
      </c>
      <c r="I369" s="97">
        <v>174310</v>
      </c>
      <c r="J369" s="476" t="s">
        <v>3126</v>
      </c>
      <c r="K369" s="98">
        <v>1000</v>
      </c>
      <c r="L369" s="99">
        <v>1690</v>
      </c>
      <c r="M369" s="100" t="s">
        <v>3025</v>
      </c>
      <c r="N369" s="98">
        <v>940</v>
      </c>
      <c r="O369" s="99">
        <v>1630</v>
      </c>
      <c r="P369" s="100" t="s">
        <v>3025</v>
      </c>
      <c r="Q369" s="23"/>
      <c r="R369" s="106"/>
      <c r="S369" s="107"/>
      <c r="T369" s="840"/>
      <c r="U369" s="475"/>
      <c r="V369" s="469">
        <v>292500</v>
      </c>
      <c r="W369" s="849"/>
      <c r="X369" s="472">
        <v>2920</v>
      </c>
      <c r="Y369" s="21"/>
      <c r="Z369" s="876"/>
      <c r="AA369" s="472"/>
      <c r="AB369" s="849" t="s">
        <v>3126</v>
      </c>
      <c r="AC369" s="863">
        <v>11950</v>
      </c>
      <c r="AD369" s="108"/>
      <c r="AE369" s="849"/>
      <c r="AF369" s="854">
        <v>0</v>
      </c>
      <c r="AG369" s="848"/>
      <c r="AH369" s="843" t="e">
        <v>#REF!</v>
      </c>
      <c r="AI369" s="846" t="e">
        <v>#REF!</v>
      </c>
      <c r="AJ369" s="848"/>
      <c r="AK369" s="465" t="s">
        <v>3042</v>
      </c>
      <c r="AL369" s="104">
        <v>3000</v>
      </c>
      <c r="AM369" s="105">
        <v>3400</v>
      </c>
      <c r="AN369" s="849"/>
      <c r="AO369" s="851"/>
      <c r="AP369" s="849"/>
      <c r="AQ369" s="854"/>
      <c r="AR369" s="21"/>
      <c r="AS369" s="12"/>
      <c r="AT369" s="841"/>
      <c r="AU369" s="454"/>
      <c r="AV369" s="841"/>
      <c r="AW369" s="851"/>
      <c r="AX369" s="849"/>
      <c r="AY369" s="854"/>
      <c r="AZ369" s="881"/>
      <c r="BA369" s="869">
        <v>0.02</v>
      </c>
      <c r="BB369" s="871">
        <v>0.03</v>
      </c>
      <c r="BC369" s="871">
        <v>0.05</v>
      </c>
      <c r="BD369" s="879">
        <v>0.06</v>
      </c>
      <c r="BE369" s="472"/>
      <c r="BF369" s="833">
        <v>0.92</v>
      </c>
      <c r="BG369" s="452"/>
      <c r="BH369" s="452"/>
      <c r="BI369" s="475"/>
      <c r="BJ369" s="459">
        <v>181</v>
      </c>
      <c r="BK369" s="459">
        <v>182</v>
      </c>
      <c r="BL369" s="866"/>
      <c r="BM369" s="13"/>
      <c r="BN369" s="13"/>
      <c r="BO369" s="13"/>
      <c r="BP369" s="13"/>
      <c r="BQ369" s="13"/>
      <c r="BR369" s="13"/>
      <c r="BS369" s="13"/>
      <c r="BT369" s="13"/>
      <c r="BU369" s="13"/>
      <c r="BV369" s="13"/>
      <c r="BW369" s="13"/>
      <c r="BX369" s="13"/>
      <c r="BY369" s="13"/>
    </row>
    <row r="370" spans="1:77" s="25" customFormat="1" ht="13.5" customHeight="1">
      <c r="A370" s="874"/>
      <c r="B370" s="836"/>
      <c r="C370" s="832"/>
      <c r="D370" s="24" t="s">
        <v>12</v>
      </c>
      <c r="E370" s="20"/>
      <c r="F370" s="109">
        <v>181030</v>
      </c>
      <c r="G370" s="110"/>
      <c r="H370" s="109">
        <v>174310</v>
      </c>
      <c r="I370" s="110"/>
      <c r="J370" s="476" t="s">
        <v>3126</v>
      </c>
      <c r="K370" s="101">
        <v>1690</v>
      </c>
      <c r="L370" s="111"/>
      <c r="M370" s="112" t="s">
        <v>3025</v>
      </c>
      <c r="N370" s="101">
        <v>1630</v>
      </c>
      <c r="O370" s="111"/>
      <c r="P370" s="112" t="s">
        <v>3025</v>
      </c>
      <c r="Q370" s="23"/>
      <c r="R370" s="106"/>
      <c r="S370" s="113"/>
      <c r="T370" s="840"/>
      <c r="U370" s="475"/>
      <c r="V370" s="27"/>
      <c r="W370" s="849"/>
      <c r="X370" s="118"/>
      <c r="Y370" s="119"/>
      <c r="Z370" s="876"/>
      <c r="AA370" s="27"/>
      <c r="AB370" s="849"/>
      <c r="AC370" s="864"/>
      <c r="AD370" s="114"/>
      <c r="AE370" s="849"/>
      <c r="AF370" s="855"/>
      <c r="AG370" s="848"/>
      <c r="AH370" s="844" t="e">
        <v>#REF!</v>
      </c>
      <c r="AI370" s="847" t="e">
        <v>#REF!</v>
      </c>
      <c r="AJ370" s="848"/>
      <c r="AK370" s="466" t="s">
        <v>3043</v>
      </c>
      <c r="AL370" s="115">
        <v>2700</v>
      </c>
      <c r="AM370" s="116">
        <v>3000</v>
      </c>
      <c r="AN370" s="849"/>
      <c r="AO370" s="852"/>
      <c r="AP370" s="849"/>
      <c r="AQ370" s="855"/>
      <c r="AR370" s="21"/>
      <c r="AS370" s="12"/>
      <c r="AT370" s="841"/>
      <c r="AU370" s="454"/>
      <c r="AV370" s="841"/>
      <c r="AW370" s="852"/>
      <c r="AX370" s="849"/>
      <c r="AY370" s="855"/>
      <c r="AZ370" s="881"/>
      <c r="BA370" s="870"/>
      <c r="BB370" s="872"/>
      <c r="BC370" s="872"/>
      <c r="BD370" s="880"/>
      <c r="BE370" s="472"/>
      <c r="BF370" s="833"/>
      <c r="BG370" s="452"/>
      <c r="BH370" s="452"/>
      <c r="BI370" s="475"/>
      <c r="BJ370" s="459">
        <v>181</v>
      </c>
      <c r="BK370" s="459">
        <v>182</v>
      </c>
      <c r="BL370" s="866"/>
      <c r="BM370" s="13"/>
      <c r="BN370" s="13"/>
      <c r="BO370" s="13"/>
      <c r="BP370" s="13"/>
      <c r="BQ370" s="13"/>
      <c r="BR370" s="13"/>
      <c r="BS370" s="13"/>
      <c r="BT370" s="13"/>
      <c r="BU370" s="13"/>
      <c r="BV370" s="13"/>
      <c r="BW370" s="13"/>
      <c r="BX370" s="13"/>
      <c r="BY370" s="13"/>
    </row>
    <row r="371" spans="1:77" s="25" customFormat="1" ht="13.5" customHeight="1">
      <c r="A371" s="874"/>
      <c r="B371" s="856" t="s">
        <v>24</v>
      </c>
      <c r="C371" s="837" t="s">
        <v>3105</v>
      </c>
      <c r="D371" s="19" t="s">
        <v>4</v>
      </c>
      <c r="E371" s="20"/>
      <c r="F371" s="86">
        <v>44410</v>
      </c>
      <c r="G371" s="87">
        <v>51330</v>
      </c>
      <c r="H371" s="86">
        <v>38520</v>
      </c>
      <c r="I371" s="87">
        <v>45440</v>
      </c>
      <c r="J371" s="476" t="s">
        <v>3126</v>
      </c>
      <c r="K371" s="88">
        <v>420</v>
      </c>
      <c r="L371" s="89">
        <v>480</v>
      </c>
      <c r="M371" s="90" t="s">
        <v>3025</v>
      </c>
      <c r="N371" s="88">
        <v>360</v>
      </c>
      <c r="O371" s="89">
        <v>420</v>
      </c>
      <c r="P371" s="90" t="s">
        <v>3025</v>
      </c>
      <c r="Q371" s="476" t="s">
        <v>3126</v>
      </c>
      <c r="R371" s="91">
        <v>6920</v>
      </c>
      <c r="S371" s="92">
        <v>60</v>
      </c>
      <c r="T371" s="839"/>
      <c r="U371" s="475"/>
      <c r="V371" s="469" t="s">
        <v>3029</v>
      </c>
      <c r="W371" s="849"/>
      <c r="X371" s="472" t="s">
        <v>3029</v>
      </c>
      <c r="Y371" s="477"/>
      <c r="Z371" s="876"/>
      <c r="AA371" s="469"/>
      <c r="AB371" s="849" t="s">
        <v>3126</v>
      </c>
      <c r="AC371" s="861">
        <v>12830</v>
      </c>
      <c r="AD371" s="93"/>
      <c r="AE371" s="849" t="s">
        <v>3126</v>
      </c>
      <c r="AF371" s="853">
        <v>50</v>
      </c>
      <c r="AG371" s="848" t="s">
        <v>3126</v>
      </c>
      <c r="AH371" s="842">
        <v>3300</v>
      </c>
      <c r="AI371" s="845">
        <v>3600</v>
      </c>
      <c r="AJ371" s="848" t="s">
        <v>3126</v>
      </c>
      <c r="AK371" s="464" t="s">
        <v>3040</v>
      </c>
      <c r="AL371" s="94">
        <v>7100</v>
      </c>
      <c r="AM371" s="95">
        <v>7900</v>
      </c>
      <c r="AN371" s="849" t="s">
        <v>3126</v>
      </c>
      <c r="AO371" s="850">
        <v>5190</v>
      </c>
      <c r="AP371" s="849" t="s">
        <v>3126</v>
      </c>
      <c r="AQ371" s="853">
        <v>50</v>
      </c>
      <c r="AR371" s="848" t="s">
        <v>3126</v>
      </c>
      <c r="AS371" s="886">
        <v>4500</v>
      </c>
      <c r="AT371" s="841"/>
      <c r="AU371" s="454"/>
      <c r="AV371" s="841" t="s">
        <v>237</v>
      </c>
      <c r="AW371" s="850">
        <v>5950</v>
      </c>
      <c r="AX371" s="849" t="s">
        <v>3126</v>
      </c>
      <c r="AY371" s="853">
        <v>50</v>
      </c>
      <c r="AZ371" s="881" t="s">
        <v>237</v>
      </c>
      <c r="BA371" s="882" t="s">
        <v>3177</v>
      </c>
      <c r="BB371" s="884" t="s">
        <v>3177</v>
      </c>
      <c r="BC371" s="884" t="s">
        <v>3177</v>
      </c>
      <c r="BD371" s="867" t="s">
        <v>3177</v>
      </c>
      <c r="BE371" s="472"/>
      <c r="BF371" s="829" t="s">
        <v>3164</v>
      </c>
      <c r="BG371" s="452"/>
      <c r="BH371" s="452"/>
      <c r="BI371" s="475"/>
      <c r="BJ371" s="459">
        <v>183</v>
      </c>
      <c r="BK371" s="459">
        <v>184</v>
      </c>
      <c r="BL371" s="866">
        <v>7</v>
      </c>
      <c r="BM371" s="13"/>
      <c r="BN371" s="13"/>
      <c r="BO371" s="13"/>
      <c r="BP371" s="13"/>
      <c r="BQ371" s="13"/>
      <c r="BR371" s="13"/>
      <c r="BS371" s="13"/>
      <c r="BT371" s="13"/>
      <c r="BU371" s="13"/>
      <c r="BV371" s="13"/>
      <c r="BW371" s="13"/>
      <c r="BX371" s="13"/>
      <c r="BY371" s="13"/>
    </row>
    <row r="372" spans="1:77" s="25" customFormat="1" ht="13.5" customHeight="1">
      <c r="A372" s="874"/>
      <c r="B372" s="836"/>
      <c r="C372" s="838"/>
      <c r="D372" s="22" t="s">
        <v>3</v>
      </c>
      <c r="E372" s="20"/>
      <c r="F372" s="96">
        <v>51330</v>
      </c>
      <c r="G372" s="97">
        <v>107860</v>
      </c>
      <c r="H372" s="96">
        <v>45440</v>
      </c>
      <c r="I372" s="97">
        <v>101970</v>
      </c>
      <c r="J372" s="476" t="s">
        <v>3126</v>
      </c>
      <c r="K372" s="98">
        <v>480</v>
      </c>
      <c r="L372" s="99">
        <v>960</v>
      </c>
      <c r="M372" s="100" t="s">
        <v>3025</v>
      </c>
      <c r="N372" s="98">
        <v>420</v>
      </c>
      <c r="O372" s="99">
        <v>910</v>
      </c>
      <c r="P372" s="100" t="s">
        <v>3025</v>
      </c>
      <c r="Q372" s="476" t="s">
        <v>3126</v>
      </c>
      <c r="R372" s="101">
        <v>6920</v>
      </c>
      <c r="S372" s="102">
        <v>60</v>
      </c>
      <c r="T372" s="839"/>
      <c r="U372" s="475"/>
      <c r="V372" s="469">
        <v>326300</v>
      </c>
      <c r="W372" s="849"/>
      <c r="X372" s="472">
        <v>3260</v>
      </c>
      <c r="Y372" s="21"/>
      <c r="Z372" s="876"/>
      <c r="AA372" s="472"/>
      <c r="AB372" s="849"/>
      <c r="AC372" s="877"/>
      <c r="AD372" s="103">
        <v>11100</v>
      </c>
      <c r="AE372" s="849"/>
      <c r="AF372" s="854"/>
      <c r="AG372" s="848"/>
      <c r="AH372" s="843" t="e">
        <v>#REF!</v>
      </c>
      <c r="AI372" s="846" t="e">
        <v>#REF!</v>
      </c>
      <c r="AJ372" s="848"/>
      <c r="AK372" s="465" t="s">
        <v>3041</v>
      </c>
      <c r="AL372" s="104">
        <v>3900</v>
      </c>
      <c r="AM372" s="105">
        <v>4300</v>
      </c>
      <c r="AN372" s="849"/>
      <c r="AO372" s="851"/>
      <c r="AP372" s="849"/>
      <c r="AQ372" s="854"/>
      <c r="AR372" s="848"/>
      <c r="AS372" s="887"/>
      <c r="AT372" s="841"/>
      <c r="AU372" s="454"/>
      <c r="AV372" s="841"/>
      <c r="AW372" s="851"/>
      <c r="AX372" s="849"/>
      <c r="AY372" s="854"/>
      <c r="AZ372" s="881"/>
      <c r="BA372" s="883"/>
      <c r="BB372" s="885"/>
      <c r="BC372" s="885"/>
      <c r="BD372" s="868"/>
      <c r="BE372" s="472"/>
      <c r="BF372" s="830"/>
      <c r="BG372" s="452"/>
      <c r="BH372" s="452"/>
      <c r="BI372" s="475"/>
      <c r="BJ372" s="459">
        <v>183</v>
      </c>
      <c r="BK372" s="459">
        <v>184</v>
      </c>
      <c r="BL372" s="866"/>
      <c r="BM372" s="13"/>
      <c r="BN372" s="13"/>
      <c r="BO372" s="13"/>
      <c r="BP372" s="13"/>
      <c r="BQ372" s="13"/>
      <c r="BR372" s="13"/>
      <c r="BS372" s="13"/>
      <c r="BT372" s="13"/>
      <c r="BU372" s="13"/>
      <c r="BV372" s="13"/>
      <c r="BW372" s="13"/>
      <c r="BX372" s="13"/>
      <c r="BY372" s="13"/>
    </row>
    <row r="373" spans="1:77" s="25" customFormat="1" ht="13.5" customHeight="1">
      <c r="A373" s="874"/>
      <c r="B373" s="836"/>
      <c r="C373" s="831" t="s">
        <v>3106</v>
      </c>
      <c r="D373" s="22" t="s">
        <v>13</v>
      </c>
      <c r="E373" s="20"/>
      <c r="F373" s="96">
        <v>107860</v>
      </c>
      <c r="G373" s="97">
        <v>177090</v>
      </c>
      <c r="H373" s="96">
        <v>101970</v>
      </c>
      <c r="I373" s="97">
        <v>171200</v>
      </c>
      <c r="J373" s="476" t="s">
        <v>3126</v>
      </c>
      <c r="K373" s="98">
        <v>960</v>
      </c>
      <c r="L373" s="99">
        <v>1650</v>
      </c>
      <c r="M373" s="100" t="s">
        <v>3025</v>
      </c>
      <c r="N373" s="98">
        <v>910</v>
      </c>
      <c r="O373" s="99">
        <v>1600</v>
      </c>
      <c r="P373" s="100" t="s">
        <v>3025</v>
      </c>
      <c r="Q373" s="23"/>
      <c r="R373" s="106"/>
      <c r="S373" s="107"/>
      <c r="T373" s="840"/>
      <c r="U373" s="475"/>
      <c r="V373" s="27"/>
      <c r="W373" s="849"/>
      <c r="X373" s="118"/>
      <c r="Y373" s="119"/>
      <c r="Z373" s="876"/>
      <c r="AA373" s="27"/>
      <c r="AB373" s="849" t="s">
        <v>3126</v>
      </c>
      <c r="AC373" s="863">
        <v>11100</v>
      </c>
      <c r="AD373" s="108"/>
      <c r="AE373" s="849"/>
      <c r="AF373" s="854">
        <v>0</v>
      </c>
      <c r="AG373" s="848"/>
      <c r="AH373" s="843" t="e">
        <v>#REF!</v>
      </c>
      <c r="AI373" s="846" t="e">
        <v>#REF!</v>
      </c>
      <c r="AJ373" s="848"/>
      <c r="AK373" s="465" t="s">
        <v>3042</v>
      </c>
      <c r="AL373" s="104">
        <v>3400</v>
      </c>
      <c r="AM373" s="105">
        <v>3800</v>
      </c>
      <c r="AN373" s="849"/>
      <c r="AO373" s="851"/>
      <c r="AP373" s="849"/>
      <c r="AQ373" s="854"/>
      <c r="AR373" s="21"/>
      <c r="AS373" s="12"/>
      <c r="AT373" s="841"/>
      <c r="AU373" s="455"/>
      <c r="AV373" s="841"/>
      <c r="AW373" s="851"/>
      <c r="AX373" s="849"/>
      <c r="AY373" s="854"/>
      <c r="AZ373" s="881"/>
      <c r="BA373" s="869">
        <v>0.02</v>
      </c>
      <c r="BB373" s="871">
        <v>0.03</v>
      </c>
      <c r="BC373" s="871">
        <v>0.05</v>
      </c>
      <c r="BD373" s="879">
        <v>0.06</v>
      </c>
      <c r="BE373" s="472"/>
      <c r="BF373" s="833">
        <v>0.89</v>
      </c>
      <c r="BG373" s="452"/>
      <c r="BH373" s="452"/>
      <c r="BI373" s="475"/>
      <c r="BJ373" s="459">
        <v>183</v>
      </c>
      <c r="BK373" s="459">
        <v>184</v>
      </c>
      <c r="BL373" s="866"/>
      <c r="BM373" s="13"/>
      <c r="BN373" s="13"/>
      <c r="BO373" s="13"/>
      <c r="BP373" s="13"/>
      <c r="BQ373" s="13"/>
      <c r="BR373" s="13"/>
      <c r="BS373" s="13"/>
      <c r="BT373" s="13"/>
      <c r="BU373" s="13"/>
      <c r="BV373" s="13"/>
      <c r="BW373" s="13"/>
      <c r="BX373" s="13"/>
      <c r="BY373" s="13"/>
    </row>
    <row r="374" spans="1:77" s="25" customFormat="1" ht="13.5" customHeight="1">
      <c r="A374" s="874"/>
      <c r="B374" s="836"/>
      <c r="C374" s="832"/>
      <c r="D374" s="24" t="s">
        <v>12</v>
      </c>
      <c r="E374" s="20"/>
      <c r="F374" s="109">
        <v>177090</v>
      </c>
      <c r="G374" s="110"/>
      <c r="H374" s="109">
        <v>171200</v>
      </c>
      <c r="I374" s="110"/>
      <c r="J374" s="476" t="s">
        <v>3126</v>
      </c>
      <c r="K374" s="101">
        <v>1650</v>
      </c>
      <c r="L374" s="111"/>
      <c r="M374" s="112" t="s">
        <v>3025</v>
      </c>
      <c r="N374" s="101">
        <v>1600</v>
      </c>
      <c r="O374" s="111"/>
      <c r="P374" s="112" t="s">
        <v>3025</v>
      </c>
      <c r="Q374" s="23"/>
      <c r="R374" s="106"/>
      <c r="S374" s="113"/>
      <c r="T374" s="840"/>
      <c r="U374" s="475"/>
      <c r="V374" s="469" t="s">
        <v>3030</v>
      </c>
      <c r="W374" s="849"/>
      <c r="X374" s="472" t="s">
        <v>3030</v>
      </c>
      <c r="Y374" s="477"/>
      <c r="Z374" s="876"/>
      <c r="AA374" s="469"/>
      <c r="AB374" s="849"/>
      <c r="AC374" s="864"/>
      <c r="AD374" s="114"/>
      <c r="AE374" s="849"/>
      <c r="AF374" s="855"/>
      <c r="AG374" s="848"/>
      <c r="AH374" s="844" t="e">
        <v>#REF!</v>
      </c>
      <c r="AI374" s="847" t="e">
        <v>#REF!</v>
      </c>
      <c r="AJ374" s="848"/>
      <c r="AK374" s="466" t="s">
        <v>3043</v>
      </c>
      <c r="AL374" s="115">
        <v>3000</v>
      </c>
      <c r="AM374" s="116">
        <v>3400</v>
      </c>
      <c r="AN374" s="849"/>
      <c r="AO374" s="852"/>
      <c r="AP374" s="849"/>
      <c r="AQ374" s="855"/>
      <c r="AR374" s="21"/>
      <c r="AS374" s="12"/>
      <c r="AT374" s="841"/>
      <c r="AU374" s="455"/>
      <c r="AV374" s="841"/>
      <c r="AW374" s="852"/>
      <c r="AX374" s="849"/>
      <c r="AY374" s="855"/>
      <c r="AZ374" s="881"/>
      <c r="BA374" s="870"/>
      <c r="BB374" s="872"/>
      <c r="BC374" s="872"/>
      <c r="BD374" s="880"/>
      <c r="BE374" s="472"/>
      <c r="BF374" s="833"/>
      <c r="BG374" s="452"/>
      <c r="BH374" s="452"/>
      <c r="BI374" s="475"/>
      <c r="BJ374" s="459">
        <v>183</v>
      </c>
      <c r="BK374" s="459">
        <v>184</v>
      </c>
      <c r="BL374" s="866"/>
      <c r="BM374" s="13"/>
      <c r="BN374" s="13"/>
      <c r="BO374" s="13"/>
      <c r="BP374" s="13"/>
      <c r="BQ374" s="13"/>
      <c r="BR374" s="13"/>
      <c r="BS374" s="13"/>
      <c r="BT374" s="13"/>
      <c r="BU374" s="13"/>
      <c r="BV374" s="13"/>
      <c r="BW374" s="13"/>
      <c r="BX374" s="13"/>
      <c r="BY374" s="13"/>
    </row>
    <row r="375" spans="1:77" s="25" customFormat="1" ht="13.5" customHeight="1">
      <c r="A375" s="874"/>
      <c r="B375" s="856" t="s">
        <v>23</v>
      </c>
      <c r="C375" s="837" t="s">
        <v>3105</v>
      </c>
      <c r="D375" s="19" t="s">
        <v>4</v>
      </c>
      <c r="E375" s="20"/>
      <c r="F375" s="86">
        <v>41290</v>
      </c>
      <c r="G375" s="87">
        <v>48210</v>
      </c>
      <c r="H375" s="86">
        <v>36060</v>
      </c>
      <c r="I375" s="87">
        <v>42980</v>
      </c>
      <c r="J375" s="476" t="s">
        <v>3126</v>
      </c>
      <c r="K375" s="88">
        <v>390</v>
      </c>
      <c r="L375" s="89">
        <v>450</v>
      </c>
      <c r="M375" s="90" t="s">
        <v>3025</v>
      </c>
      <c r="N375" s="88">
        <v>340</v>
      </c>
      <c r="O375" s="89">
        <v>400</v>
      </c>
      <c r="P375" s="90" t="s">
        <v>3025</v>
      </c>
      <c r="Q375" s="476" t="s">
        <v>3126</v>
      </c>
      <c r="R375" s="91">
        <v>6920</v>
      </c>
      <c r="S375" s="92">
        <v>60</v>
      </c>
      <c r="T375" s="839"/>
      <c r="U375" s="475"/>
      <c r="V375" s="469">
        <v>360200</v>
      </c>
      <c r="W375" s="849"/>
      <c r="X375" s="472">
        <v>3600</v>
      </c>
      <c r="Y375" s="21"/>
      <c r="Z375" s="876"/>
      <c r="AA375" s="472"/>
      <c r="AB375" s="849" t="s">
        <v>3126</v>
      </c>
      <c r="AC375" s="861">
        <v>12170</v>
      </c>
      <c r="AD375" s="93"/>
      <c r="AE375" s="849" t="s">
        <v>3126</v>
      </c>
      <c r="AF375" s="853">
        <v>50</v>
      </c>
      <c r="AG375" s="848" t="s">
        <v>3126</v>
      </c>
      <c r="AH375" s="842">
        <v>2900</v>
      </c>
      <c r="AI375" s="845">
        <v>3200</v>
      </c>
      <c r="AJ375" s="848" t="s">
        <v>3126</v>
      </c>
      <c r="AK375" s="464" t="s">
        <v>3040</v>
      </c>
      <c r="AL375" s="94">
        <v>6300</v>
      </c>
      <c r="AM375" s="95">
        <v>7100</v>
      </c>
      <c r="AN375" s="849" t="s">
        <v>3126</v>
      </c>
      <c r="AO375" s="850">
        <v>4610</v>
      </c>
      <c r="AP375" s="849" t="s">
        <v>3126</v>
      </c>
      <c r="AQ375" s="853">
        <v>40</v>
      </c>
      <c r="AR375" s="848" t="s">
        <v>3126</v>
      </c>
      <c r="AS375" s="886">
        <v>4500</v>
      </c>
      <c r="AT375" s="841"/>
      <c r="AU375" s="455"/>
      <c r="AV375" s="841" t="s">
        <v>237</v>
      </c>
      <c r="AW375" s="850">
        <v>5290</v>
      </c>
      <c r="AX375" s="849" t="s">
        <v>3126</v>
      </c>
      <c r="AY375" s="853">
        <v>50</v>
      </c>
      <c r="AZ375" s="881" t="s">
        <v>237</v>
      </c>
      <c r="BA375" s="882" t="s">
        <v>3177</v>
      </c>
      <c r="BB375" s="884" t="s">
        <v>3177</v>
      </c>
      <c r="BC375" s="884" t="s">
        <v>3177</v>
      </c>
      <c r="BD375" s="867" t="s">
        <v>3177</v>
      </c>
      <c r="BE375" s="472"/>
      <c r="BF375" s="829" t="s">
        <v>3164</v>
      </c>
      <c r="BG375" s="452"/>
      <c r="BH375" s="452"/>
      <c r="BI375" s="475"/>
      <c r="BJ375" s="459">
        <v>185</v>
      </c>
      <c r="BK375" s="459">
        <v>186</v>
      </c>
      <c r="BL375" s="866">
        <v>8</v>
      </c>
      <c r="BM375" s="13"/>
      <c r="BN375" s="13"/>
      <c r="BO375" s="13"/>
      <c r="BP375" s="13"/>
      <c r="BQ375" s="13"/>
      <c r="BR375" s="13"/>
      <c r="BS375" s="13"/>
      <c r="BT375" s="13"/>
      <c r="BU375" s="13"/>
      <c r="BV375" s="13"/>
      <c r="BW375" s="13"/>
      <c r="BX375" s="13"/>
      <c r="BY375" s="13"/>
    </row>
    <row r="376" spans="1:77" s="25" customFormat="1" ht="13.5" customHeight="1">
      <c r="A376" s="874"/>
      <c r="B376" s="836"/>
      <c r="C376" s="838"/>
      <c r="D376" s="22" t="s">
        <v>3</v>
      </c>
      <c r="E376" s="20"/>
      <c r="F376" s="96">
        <v>48210</v>
      </c>
      <c r="G376" s="97">
        <v>104740</v>
      </c>
      <c r="H376" s="96">
        <v>42980</v>
      </c>
      <c r="I376" s="97">
        <v>99510</v>
      </c>
      <c r="J376" s="476" t="s">
        <v>3126</v>
      </c>
      <c r="K376" s="98">
        <v>450</v>
      </c>
      <c r="L376" s="99">
        <v>930</v>
      </c>
      <c r="M376" s="100" t="s">
        <v>3025</v>
      </c>
      <c r="N376" s="98">
        <v>400</v>
      </c>
      <c r="O376" s="99">
        <v>880</v>
      </c>
      <c r="P376" s="100" t="s">
        <v>3025</v>
      </c>
      <c r="Q376" s="476" t="s">
        <v>3126</v>
      </c>
      <c r="R376" s="101">
        <v>6920</v>
      </c>
      <c r="S376" s="102">
        <v>60</v>
      </c>
      <c r="T376" s="839"/>
      <c r="U376" s="475"/>
      <c r="V376" s="27"/>
      <c r="W376" s="849"/>
      <c r="X376" s="118"/>
      <c r="Y376" s="119"/>
      <c r="Z376" s="876"/>
      <c r="AA376" s="27"/>
      <c r="AB376" s="849"/>
      <c r="AC376" s="877"/>
      <c r="AD376" s="103">
        <v>10440</v>
      </c>
      <c r="AE376" s="849"/>
      <c r="AF376" s="854"/>
      <c r="AG376" s="848"/>
      <c r="AH376" s="843" t="e">
        <v>#REF!</v>
      </c>
      <c r="AI376" s="846" t="e">
        <v>#REF!</v>
      </c>
      <c r="AJ376" s="848"/>
      <c r="AK376" s="465" t="s">
        <v>3041</v>
      </c>
      <c r="AL376" s="104">
        <v>3500</v>
      </c>
      <c r="AM376" s="105">
        <v>3900</v>
      </c>
      <c r="AN376" s="849"/>
      <c r="AO376" s="851"/>
      <c r="AP376" s="849"/>
      <c r="AQ376" s="854"/>
      <c r="AR376" s="848"/>
      <c r="AS376" s="887"/>
      <c r="AT376" s="841"/>
      <c r="AU376" s="455"/>
      <c r="AV376" s="841"/>
      <c r="AW376" s="851"/>
      <c r="AX376" s="849"/>
      <c r="AY376" s="854"/>
      <c r="AZ376" s="881"/>
      <c r="BA376" s="883"/>
      <c r="BB376" s="885"/>
      <c r="BC376" s="885"/>
      <c r="BD376" s="868"/>
      <c r="BE376" s="472"/>
      <c r="BF376" s="830"/>
      <c r="BG376" s="452"/>
      <c r="BH376" s="452"/>
      <c r="BI376" s="475"/>
      <c r="BJ376" s="459">
        <v>185</v>
      </c>
      <c r="BK376" s="459">
        <v>186</v>
      </c>
      <c r="BL376" s="866"/>
      <c r="BM376" s="13"/>
      <c r="BN376" s="13"/>
      <c r="BO376" s="13"/>
      <c r="BP376" s="13"/>
      <c r="BQ376" s="13"/>
      <c r="BR376" s="13"/>
      <c r="BS376" s="13"/>
      <c r="BT376" s="13"/>
      <c r="BU376" s="13"/>
      <c r="BV376" s="13"/>
      <c r="BW376" s="13"/>
      <c r="BX376" s="13"/>
      <c r="BY376" s="13"/>
    </row>
    <row r="377" spans="1:77" s="25" customFormat="1" ht="13.5" customHeight="1">
      <c r="A377" s="874"/>
      <c r="B377" s="836"/>
      <c r="C377" s="831" t="s">
        <v>3106</v>
      </c>
      <c r="D377" s="22" t="s">
        <v>13</v>
      </c>
      <c r="E377" s="20"/>
      <c r="F377" s="96">
        <v>104740</v>
      </c>
      <c r="G377" s="97">
        <v>173970</v>
      </c>
      <c r="H377" s="96">
        <v>99510</v>
      </c>
      <c r="I377" s="97">
        <v>168740</v>
      </c>
      <c r="J377" s="476" t="s">
        <v>3126</v>
      </c>
      <c r="K377" s="98">
        <v>930</v>
      </c>
      <c r="L377" s="99">
        <v>1620</v>
      </c>
      <c r="M377" s="100" t="s">
        <v>3025</v>
      </c>
      <c r="N377" s="98">
        <v>880</v>
      </c>
      <c r="O377" s="99">
        <v>1570</v>
      </c>
      <c r="P377" s="100" t="s">
        <v>3025</v>
      </c>
      <c r="Q377" s="23"/>
      <c r="R377" s="106"/>
      <c r="S377" s="107"/>
      <c r="T377" s="840"/>
      <c r="U377" s="475"/>
      <c r="V377" s="469" t="s">
        <v>3031</v>
      </c>
      <c r="W377" s="849"/>
      <c r="X377" s="472" t="s">
        <v>3031</v>
      </c>
      <c r="Y377" s="477"/>
      <c r="Z377" s="876"/>
      <c r="AA377" s="469"/>
      <c r="AB377" s="849" t="s">
        <v>3126</v>
      </c>
      <c r="AC377" s="863">
        <v>10440</v>
      </c>
      <c r="AD377" s="108"/>
      <c r="AE377" s="849"/>
      <c r="AF377" s="854">
        <v>0</v>
      </c>
      <c r="AG377" s="848"/>
      <c r="AH377" s="843" t="e">
        <v>#REF!</v>
      </c>
      <c r="AI377" s="846" t="e">
        <v>#REF!</v>
      </c>
      <c r="AJ377" s="848"/>
      <c r="AK377" s="465" t="s">
        <v>3042</v>
      </c>
      <c r="AL377" s="104">
        <v>3000</v>
      </c>
      <c r="AM377" s="105">
        <v>3400</v>
      </c>
      <c r="AN377" s="849"/>
      <c r="AO377" s="851"/>
      <c r="AP377" s="849"/>
      <c r="AQ377" s="854"/>
      <c r="AR377" s="21"/>
      <c r="AS377" s="12"/>
      <c r="AT377" s="841"/>
      <c r="AU377" s="456"/>
      <c r="AV377" s="841"/>
      <c r="AW377" s="851"/>
      <c r="AX377" s="849"/>
      <c r="AY377" s="854"/>
      <c r="AZ377" s="881"/>
      <c r="BA377" s="869">
        <v>0.02</v>
      </c>
      <c r="BB377" s="871">
        <v>0.03</v>
      </c>
      <c r="BC377" s="871">
        <v>0.05</v>
      </c>
      <c r="BD377" s="879">
        <v>0.06</v>
      </c>
      <c r="BE377" s="472"/>
      <c r="BF377" s="833">
        <v>0.91</v>
      </c>
      <c r="BG377" s="452"/>
      <c r="BH377" s="452"/>
      <c r="BI377" s="475"/>
      <c r="BJ377" s="459">
        <v>185</v>
      </c>
      <c r="BK377" s="459">
        <v>186</v>
      </c>
      <c r="BL377" s="866"/>
      <c r="BM377" s="13"/>
      <c r="BN377" s="13"/>
      <c r="BO377" s="13"/>
      <c r="BP377" s="13"/>
      <c r="BQ377" s="13"/>
      <c r="BR377" s="13"/>
      <c r="BS377" s="13"/>
      <c r="BT377" s="13"/>
      <c r="BU377" s="13"/>
      <c r="BV377" s="13"/>
      <c r="BW377" s="13"/>
      <c r="BX377" s="13"/>
      <c r="BY377" s="13"/>
    </row>
    <row r="378" spans="1:77" s="25" customFormat="1" ht="13.5" customHeight="1">
      <c r="A378" s="874"/>
      <c r="B378" s="836"/>
      <c r="C378" s="832"/>
      <c r="D378" s="24" t="s">
        <v>12</v>
      </c>
      <c r="E378" s="20"/>
      <c r="F378" s="109">
        <v>173970</v>
      </c>
      <c r="G378" s="110"/>
      <c r="H378" s="109">
        <v>168740</v>
      </c>
      <c r="I378" s="110"/>
      <c r="J378" s="476" t="s">
        <v>3126</v>
      </c>
      <c r="K378" s="101">
        <v>1620</v>
      </c>
      <c r="L378" s="111"/>
      <c r="M378" s="112" t="s">
        <v>3025</v>
      </c>
      <c r="N378" s="101">
        <v>1570</v>
      </c>
      <c r="O378" s="111"/>
      <c r="P378" s="112" t="s">
        <v>3025</v>
      </c>
      <c r="Q378" s="23"/>
      <c r="R378" s="106"/>
      <c r="S378" s="113"/>
      <c r="T378" s="840"/>
      <c r="U378" s="475"/>
      <c r="V378" s="469">
        <v>394000</v>
      </c>
      <c r="W378" s="849"/>
      <c r="X378" s="472">
        <v>3940</v>
      </c>
      <c r="Y378" s="21"/>
      <c r="Z378" s="876"/>
      <c r="AA378" s="472"/>
      <c r="AB378" s="849"/>
      <c r="AC378" s="864"/>
      <c r="AD378" s="114"/>
      <c r="AE378" s="849"/>
      <c r="AF378" s="855"/>
      <c r="AG378" s="848"/>
      <c r="AH378" s="844" t="e">
        <v>#REF!</v>
      </c>
      <c r="AI378" s="847" t="e">
        <v>#REF!</v>
      </c>
      <c r="AJ378" s="848"/>
      <c r="AK378" s="466" t="s">
        <v>3043</v>
      </c>
      <c r="AL378" s="115">
        <v>2700</v>
      </c>
      <c r="AM378" s="116">
        <v>3000</v>
      </c>
      <c r="AN378" s="849"/>
      <c r="AO378" s="852"/>
      <c r="AP378" s="849"/>
      <c r="AQ378" s="855"/>
      <c r="AR378" s="21"/>
      <c r="AS378" s="12"/>
      <c r="AT378" s="841"/>
      <c r="AU378" s="456"/>
      <c r="AV378" s="841"/>
      <c r="AW378" s="852"/>
      <c r="AX378" s="849"/>
      <c r="AY378" s="855"/>
      <c r="AZ378" s="881"/>
      <c r="BA378" s="870"/>
      <c r="BB378" s="872"/>
      <c r="BC378" s="872"/>
      <c r="BD378" s="880"/>
      <c r="BE378" s="472"/>
      <c r="BF378" s="833"/>
      <c r="BG378" s="452"/>
      <c r="BH378" s="452"/>
      <c r="BI378" s="475"/>
      <c r="BJ378" s="459">
        <v>185</v>
      </c>
      <c r="BK378" s="459">
        <v>186</v>
      </c>
      <c r="BL378" s="866"/>
      <c r="BM378" s="13"/>
      <c r="BN378" s="13"/>
      <c r="BO378" s="13"/>
      <c r="BP378" s="13"/>
      <c r="BQ378" s="13"/>
      <c r="BR378" s="13"/>
      <c r="BS378" s="13"/>
      <c r="BT378" s="13"/>
      <c r="BU378" s="13"/>
      <c r="BV378" s="13"/>
      <c r="BW378" s="13"/>
      <c r="BX378" s="13"/>
      <c r="BY378" s="13"/>
    </row>
    <row r="379" spans="1:77" s="25" customFormat="1" ht="13.5" customHeight="1">
      <c r="A379" s="874"/>
      <c r="B379" s="856" t="s">
        <v>22</v>
      </c>
      <c r="C379" s="837" t="s">
        <v>3105</v>
      </c>
      <c r="D379" s="19" t="s">
        <v>4</v>
      </c>
      <c r="E379" s="20"/>
      <c r="F379" s="86">
        <v>35830</v>
      </c>
      <c r="G379" s="87">
        <v>42750</v>
      </c>
      <c r="H379" s="86">
        <v>31120</v>
      </c>
      <c r="I379" s="87">
        <v>38040</v>
      </c>
      <c r="J379" s="476" t="s">
        <v>3126</v>
      </c>
      <c r="K379" s="88">
        <v>340</v>
      </c>
      <c r="L379" s="89">
        <v>400</v>
      </c>
      <c r="M379" s="90" t="s">
        <v>3025</v>
      </c>
      <c r="N379" s="88">
        <v>290</v>
      </c>
      <c r="O379" s="89">
        <v>350</v>
      </c>
      <c r="P379" s="90" t="s">
        <v>3025</v>
      </c>
      <c r="Q379" s="476" t="s">
        <v>3126</v>
      </c>
      <c r="R379" s="91">
        <v>6920</v>
      </c>
      <c r="S379" s="92">
        <v>60</v>
      </c>
      <c r="T379" s="839"/>
      <c r="U379" s="475"/>
      <c r="V379" s="27"/>
      <c r="W379" s="849"/>
      <c r="X379" s="118"/>
      <c r="Y379" s="119"/>
      <c r="Z379" s="876"/>
      <c r="AA379" s="27"/>
      <c r="AB379" s="839"/>
      <c r="AC379" s="106"/>
      <c r="AD379" s="106"/>
      <c r="AE379" s="840"/>
      <c r="AF379" s="120"/>
      <c r="AG379" s="841" t="s">
        <v>3126</v>
      </c>
      <c r="AH379" s="842">
        <v>2600</v>
      </c>
      <c r="AI379" s="845">
        <v>2900</v>
      </c>
      <c r="AJ379" s="848" t="s">
        <v>3126</v>
      </c>
      <c r="AK379" s="464" t="s">
        <v>3040</v>
      </c>
      <c r="AL379" s="94">
        <v>5500</v>
      </c>
      <c r="AM379" s="95">
        <v>6200</v>
      </c>
      <c r="AN379" s="849" t="s">
        <v>3126</v>
      </c>
      <c r="AO379" s="850">
        <v>4150</v>
      </c>
      <c r="AP379" s="849" t="s">
        <v>3126</v>
      </c>
      <c r="AQ379" s="853">
        <v>40</v>
      </c>
      <c r="AR379" s="848" t="s">
        <v>3126</v>
      </c>
      <c r="AS379" s="886">
        <v>4500</v>
      </c>
      <c r="AT379" s="841"/>
      <c r="AU379" s="860" t="s">
        <v>3237</v>
      </c>
      <c r="AV379" s="841" t="s">
        <v>237</v>
      </c>
      <c r="AW379" s="850">
        <v>4760</v>
      </c>
      <c r="AX379" s="849" t="s">
        <v>3126</v>
      </c>
      <c r="AY379" s="853">
        <v>40</v>
      </c>
      <c r="AZ379" s="881" t="s">
        <v>237</v>
      </c>
      <c r="BA379" s="882" t="s">
        <v>3177</v>
      </c>
      <c r="BB379" s="884" t="s">
        <v>3177</v>
      </c>
      <c r="BC379" s="884" t="s">
        <v>3177</v>
      </c>
      <c r="BD379" s="867" t="s">
        <v>3177</v>
      </c>
      <c r="BE379" s="472"/>
      <c r="BF379" s="829" t="s">
        <v>3164</v>
      </c>
      <c r="BG379" s="452"/>
      <c r="BH379" s="452"/>
      <c r="BI379" s="475"/>
      <c r="BJ379" s="459">
        <v>187</v>
      </c>
      <c r="BK379" s="459">
        <v>188</v>
      </c>
      <c r="BL379" s="866">
        <v>9</v>
      </c>
      <c r="BM379" s="13"/>
      <c r="BN379" s="13"/>
      <c r="BO379" s="13"/>
      <c r="BP379" s="13"/>
      <c r="BQ379" s="13"/>
      <c r="BR379" s="13"/>
      <c r="BS379" s="13"/>
      <c r="BT379" s="13"/>
      <c r="BU379" s="13"/>
      <c r="BV379" s="13"/>
      <c r="BW379" s="13"/>
      <c r="BX379" s="13"/>
      <c r="BY379" s="13"/>
    </row>
    <row r="380" spans="1:77" s="25" customFormat="1" ht="13.5" customHeight="1">
      <c r="A380" s="874"/>
      <c r="B380" s="836"/>
      <c r="C380" s="838"/>
      <c r="D380" s="22" t="s">
        <v>3</v>
      </c>
      <c r="E380" s="20"/>
      <c r="F380" s="96">
        <v>42750</v>
      </c>
      <c r="G380" s="97">
        <v>99280</v>
      </c>
      <c r="H380" s="96">
        <v>38040</v>
      </c>
      <c r="I380" s="97">
        <v>94570</v>
      </c>
      <c r="J380" s="476" t="s">
        <v>3126</v>
      </c>
      <c r="K380" s="98">
        <v>400</v>
      </c>
      <c r="L380" s="99">
        <v>880</v>
      </c>
      <c r="M380" s="100" t="s">
        <v>3025</v>
      </c>
      <c r="N380" s="98">
        <v>350</v>
      </c>
      <c r="O380" s="99">
        <v>830</v>
      </c>
      <c r="P380" s="100" t="s">
        <v>3025</v>
      </c>
      <c r="Q380" s="476" t="s">
        <v>3126</v>
      </c>
      <c r="R380" s="101">
        <v>6920</v>
      </c>
      <c r="S380" s="102">
        <v>60</v>
      </c>
      <c r="T380" s="839"/>
      <c r="U380" s="475"/>
      <c r="V380" s="469" t="s">
        <v>3032</v>
      </c>
      <c r="W380" s="849"/>
      <c r="X380" s="472" t="s">
        <v>3032</v>
      </c>
      <c r="Y380" s="477"/>
      <c r="Z380" s="876"/>
      <c r="AA380" s="469" t="s">
        <v>3108</v>
      </c>
      <c r="AB380" s="839"/>
      <c r="AC380" s="106"/>
      <c r="AD380" s="106"/>
      <c r="AE380" s="840"/>
      <c r="AF380" s="121"/>
      <c r="AG380" s="841"/>
      <c r="AH380" s="843" t="e">
        <v>#REF!</v>
      </c>
      <c r="AI380" s="846" t="e">
        <v>#REF!</v>
      </c>
      <c r="AJ380" s="848"/>
      <c r="AK380" s="465" t="s">
        <v>3041</v>
      </c>
      <c r="AL380" s="104">
        <v>3000</v>
      </c>
      <c r="AM380" s="105">
        <v>3400</v>
      </c>
      <c r="AN380" s="849"/>
      <c r="AO380" s="851"/>
      <c r="AP380" s="849"/>
      <c r="AQ380" s="854"/>
      <c r="AR380" s="848"/>
      <c r="AS380" s="887"/>
      <c r="AT380" s="841"/>
      <c r="AU380" s="860"/>
      <c r="AV380" s="841"/>
      <c r="AW380" s="851"/>
      <c r="AX380" s="849"/>
      <c r="AY380" s="854"/>
      <c r="AZ380" s="881"/>
      <c r="BA380" s="883"/>
      <c r="BB380" s="885"/>
      <c r="BC380" s="885"/>
      <c r="BD380" s="868"/>
      <c r="BE380" s="472"/>
      <c r="BF380" s="830"/>
      <c r="BG380" s="452"/>
      <c r="BH380" s="452"/>
      <c r="BI380" s="475"/>
      <c r="BJ380" s="459">
        <v>187</v>
      </c>
      <c r="BK380" s="459">
        <v>188</v>
      </c>
      <c r="BL380" s="866"/>
      <c r="BM380" s="13"/>
      <c r="BN380" s="13"/>
      <c r="BO380" s="13"/>
      <c r="BP380" s="13"/>
      <c r="BQ380" s="13"/>
      <c r="BR380" s="13"/>
      <c r="BS380" s="13"/>
      <c r="BT380" s="13"/>
      <c r="BU380" s="13"/>
      <c r="BV380" s="13"/>
      <c r="BW380" s="13"/>
      <c r="BX380" s="13"/>
      <c r="BY380" s="13"/>
    </row>
    <row r="381" spans="1:77" s="25" customFormat="1" ht="13.5" customHeight="1">
      <c r="A381" s="874"/>
      <c r="B381" s="836"/>
      <c r="C381" s="831" t="s">
        <v>3106</v>
      </c>
      <c r="D381" s="22" t="s">
        <v>13</v>
      </c>
      <c r="E381" s="20"/>
      <c r="F381" s="96">
        <v>99280</v>
      </c>
      <c r="G381" s="97">
        <v>168510</v>
      </c>
      <c r="H381" s="96">
        <v>94570</v>
      </c>
      <c r="I381" s="97">
        <v>163800</v>
      </c>
      <c r="J381" s="476" t="s">
        <v>3126</v>
      </c>
      <c r="K381" s="98">
        <v>880</v>
      </c>
      <c r="L381" s="99">
        <v>1570</v>
      </c>
      <c r="M381" s="100" t="s">
        <v>3025</v>
      </c>
      <c r="N381" s="98">
        <v>830</v>
      </c>
      <c r="O381" s="99">
        <v>1520</v>
      </c>
      <c r="P381" s="100" t="s">
        <v>3025</v>
      </c>
      <c r="Q381" s="23"/>
      <c r="R381" s="106"/>
      <c r="S381" s="107"/>
      <c r="T381" s="840"/>
      <c r="U381" s="475"/>
      <c r="V381" s="469">
        <v>427800</v>
      </c>
      <c r="W381" s="849"/>
      <c r="X381" s="472">
        <v>4270</v>
      </c>
      <c r="Y381" s="21"/>
      <c r="Z381" s="876"/>
      <c r="AA381" s="122" t="s">
        <v>3109</v>
      </c>
      <c r="AB381" s="839"/>
      <c r="AC381" s="106"/>
      <c r="AD381" s="106"/>
      <c r="AE381" s="840"/>
      <c r="AF381" s="121"/>
      <c r="AG381" s="841"/>
      <c r="AH381" s="843" t="e">
        <v>#REF!</v>
      </c>
      <c r="AI381" s="846" t="e">
        <v>#REF!</v>
      </c>
      <c r="AJ381" s="848"/>
      <c r="AK381" s="465" t="s">
        <v>3042</v>
      </c>
      <c r="AL381" s="104">
        <v>2600</v>
      </c>
      <c r="AM381" s="105">
        <v>2900</v>
      </c>
      <c r="AN381" s="849"/>
      <c r="AO381" s="851"/>
      <c r="AP381" s="849"/>
      <c r="AQ381" s="854"/>
      <c r="AR381" s="21"/>
      <c r="AS381" s="12"/>
      <c r="AT381" s="841"/>
      <c r="AU381" s="858">
        <v>0.1</v>
      </c>
      <c r="AV381" s="841"/>
      <c r="AW381" s="851"/>
      <c r="AX381" s="849"/>
      <c r="AY381" s="854"/>
      <c r="AZ381" s="881"/>
      <c r="BA381" s="869">
        <v>0.02</v>
      </c>
      <c r="BB381" s="871">
        <v>0.03</v>
      </c>
      <c r="BC381" s="871">
        <v>0.05</v>
      </c>
      <c r="BD381" s="879">
        <v>7.0000000000000007E-2</v>
      </c>
      <c r="BE381" s="472"/>
      <c r="BF381" s="833">
        <v>0.96</v>
      </c>
      <c r="BG381" s="452"/>
      <c r="BH381" s="452"/>
      <c r="BI381" s="475"/>
      <c r="BJ381" s="459">
        <v>187</v>
      </c>
      <c r="BK381" s="459">
        <v>188</v>
      </c>
      <c r="BL381" s="866"/>
      <c r="BM381" s="13"/>
      <c r="BN381" s="13"/>
      <c r="BO381" s="13"/>
      <c r="BP381" s="13"/>
      <c r="BQ381" s="13"/>
      <c r="BR381" s="13"/>
      <c r="BS381" s="13"/>
      <c r="BT381" s="13"/>
      <c r="BU381" s="13"/>
      <c r="BV381" s="13"/>
      <c r="BW381" s="13"/>
      <c r="BX381" s="13"/>
      <c r="BY381" s="13"/>
    </row>
    <row r="382" spans="1:77" s="25" customFormat="1" ht="13.5" customHeight="1">
      <c r="A382" s="874"/>
      <c r="B382" s="836"/>
      <c r="C382" s="832"/>
      <c r="D382" s="24" t="s">
        <v>12</v>
      </c>
      <c r="E382" s="20"/>
      <c r="F382" s="109">
        <v>168510</v>
      </c>
      <c r="G382" s="110"/>
      <c r="H382" s="109">
        <v>163800</v>
      </c>
      <c r="I382" s="110"/>
      <c r="J382" s="476" t="s">
        <v>3126</v>
      </c>
      <c r="K382" s="101">
        <v>1570</v>
      </c>
      <c r="L382" s="111"/>
      <c r="M382" s="112" t="s">
        <v>3025</v>
      </c>
      <c r="N382" s="101">
        <v>1520</v>
      </c>
      <c r="O382" s="111"/>
      <c r="P382" s="112" t="s">
        <v>3025</v>
      </c>
      <c r="Q382" s="23"/>
      <c r="R382" s="106"/>
      <c r="S382" s="113"/>
      <c r="T382" s="840"/>
      <c r="U382" s="475"/>
      <c r="V382" s="27"/>
      <c r="W382" s="849"/>
      <c r="X382" s="118"/>
      <c r="Y382" s="119"/>
      <c r="Z382" s="876"/>
      <c r="AA382" s="27"/>
      <c r="AB382" s="839"/>
      <c r="AC382" s="106"/>
      <c r="AD382" s="106"/>
      <c r="AE382" s="840"/>
      <c r="AF382" s="121"/>
      <c r="AG382" s="841"/>
      <c r="AH382" s="844" t="e">
        <v>#REF!</v>
      </c>
      <c r="AI382" s="847" t="e">
        <v>#REF!</v>
      </c>
      <c r="AJ382" s="848"/>
      <c r="AK382" s="466" t="s">
        <v>3043</v>
      </c>
      <c r="AL382" s="115">
        <v>2400</v>
      </c>
      <c r="AM382" s="116">
        <v>2600</v>
      </c>
      <c r="AN382" s="849"/>
      <c r="AO382" s="852"/>
      <c r="AP382" s="849"/>
      <c r="AQ382" s="855"/>
      <c r="AR382" s="21"/>
      <c r="AS382" s="12"/>
      <c r="AT382" s="841"/>
      <c r="AU382" s="858"/>
      <c r="AV382" s="841"/>
      <c r="AW382" s="852"/>
      <c r="AX382" s="849"/>
      <c r="AY382" s="855"/>
      <c r="AZ382" s="881"/>
      <c r="BA382" s="870"/>
      <c r="BB382" s="872"/>
      <c r="BC382" s="872"/>
      <c r="BD382" s="880"/>
      <c r="BE382" s="472"/>
      <c r="BF382" s="833"/>
      <c r="BG382" s="452"/>
      <c r="BH382" s="452"/>
      <c r="BI382" s="475"/>
      <c r="BJ382" s="459">
        <v>187</v>
      </c>
      <c r="BK382" s="459">
        <v>188</v>
      </c>
      <c r="BL382" s="866"/>
      <c r="BM382" s="13"/>
      <c r="BN382" s="13"/>
      <c r="BO382" s="13"/>
      <c r="BP382" s="13"/>
      <c r="BQ382" s="13"/>
      <c r="BR382" s="13"/>
      <c r="BS382" s="13"/>
      <c r="BT382" s="13"/>
      <c r="BU382" s="13"/>
      <c r="BV382" s="13"/>
      <c r="BW382" s="13"/>
      <c r="BX382" s="13"/>
      <c r="BY382" s="13"/>
    </row>
    <row r="383" spans="1:77" s="25" customFormat="1" ht="13.5" customHeight="1">
      <c r="A383" s="874"/>
      <c r="B383" s="856" t="s">
        <v>21</v>
      </c>
      <c r="C383" s="837" t="s">
        <v>3105</v>
      </c>
      <c r="D383" s="19" t="s">
        <v>4</v>
      </c>
      <c r="E383" s="20"/>
      <c r="F383" s="86">
        <v>34100</v>
      </c>
      <c r="G383" s="87">
        <v>41020</v>
      </c>
      <c r="H383" s="86">
        <v>29820</v>
      </c>
      <c r="I383" s="87">
        <v>36740</v>
      </c>
      <c r="J383" s="476" t="s">
        <v>3126</v>
      </c>
      <c r="K383" s="88">
        <v>320</v>
      </c>
      <c r="L383" s="89">
        <v>380</v>
      </c>
      <c r="M383" s="90" t="s">
        <v>3025</v>
      </c>
      <c r="N383" s="88">
        <v>270</v>
      </c>
      <c r="O383" s="89">
        <v>330</v>
      </c>
      <c r="P383" s="90" t="s">
        <v>3025</v>
      </c>
      <c r="Q383" s="476" t="s">
        <v>3126</v>
      </c>
      <c r="R383" s="91">
        <v>6920</v>
      </c>
      <c r="S383" s="92">
        <v>60</v>
      </c>
      <c r="T383" s="839"/>
      <c r="U383" s="475"/>
      <c r="V383" s="469" t="s">
        <v>3033</v>
      </c>
      <c r="W383" s="849"/>
      <c r="X383" s="472" t="s">
        <v>3033</v>
      </c>
      <c r="Y383" s="477"/>
      <c r="Z383" s="876"/>
      <c r="AA383" s="469"/>
      <c r="AB383" s="839"/>
      <c r="AC383" s="106"/>
      <c r="AD383" s="106"/>
      <c r="AE383" s="840"/>
      <c r="AF383" s="121"/>
      <c r="AG383" s="841" t="s">
        <v>3126</v>
      </c>
      <c r="AH383" s="842">
        <v>2900</v>
      </c>
      <c r="AI383" s="845">
        <v>3100</v>
      </c>
      <c r="AJ383" s="848" t="s">
        <v>3126</v>
      </c>
      <c r="AK383" s="464" t="s">
        <v>3040</v>
      </c>
      <c r="AL383" s="94">
        <v>6100</v>
      </c>
      <c r="AM383" s="95">
        <v>6800</v>
      </c>
      <c r="AN383" s="849" t="s">
        <v>3126</v>
      </c>
      <c r="AO383" s="850">
        <v>3770</v>
      </c>
      <c r="AP383" s="849" t="s">
        <v>3126</v>
      </c>
      <c r="AQ383" s="853">
        <v>30</v>
      </c>
      <c r="AR383" s="848" t="s">
        <v>3126</v>
      </c>
      <c r="AS383" s="886">
        <v>4500</v>
      </c>
      <c r="AT383" s="841"/>
      <c r="AU383" s="456"/>
      <c r="AV383" s="841" t="s">
        <v>237</v>
      </c>
      <c r="AW383" s="850">
        <v>4330</v>
      </c>
      <c r="AX383" s="849" t="s">
        <v>3126</v>
      </c>
      <c r="AY383" s="853">
        <v>40</v>
      </c>
      <c r="AZ383" s="881" t="s">
        <v>237</v>
      </c>
      <c r="BA383" s="882" t="s">
        <v>3177</v>
      </c>
      <c r="BB383" s="884" t="s">
        <v>3177</v>
      </c>
      <c r="BC383" s="884" t="s">
        <v>3177</v>
      </c>
      <c r="BD383" s="867" t="s">
        <v>3177</v>
      </c>
      <c r="BE383" s="472"/>
      <c r="BF383" s="829" t="s">
        <v>3164</v>
      </c>
      <c r="BG383" s="452"/>
      <c r="BH383" s="452"/>
      <c r="BI383" s="475"/>
      <c r="BJ383" s="459">
        <v>189</v>
      </c>
      <c r="BK383" s="459">
        <v>190</v>
      </c>
      <c r="BL383" s="866">
        <v>10</v>
      </c>
      <c r="BM383" s="13"/>
      <c r="BN383" s="13"/>
      <c r="BO383" s="13"/>
      <c r="BP383" s="13"/>
      <c r="BQ383" s="13"/>
      <c r="BR383" s="13"/>
      <c r="BS383" s="13"/>
      <c r="BT383" s="13"/>
      <c r="BU383" s="13"/>
      <c r="BV383" s="13"/>
      <c r="BW383" s="13"/>
      <c r="BX383" s="13"/>
      <c r="BY383" s="13"/>
    </row>
    <row r="384" spans="1:77" s="25" customFormat="1" ht="13.5" customHeight="1">
      <c r="A384" s="874"/>
      <c r="B384" s="836"/>
      <c r="C384" s="838"/>
      <c r="D384" s="22" t="s">
        <v>3</v>
      </c>
      <c r="E384" s="20"/>
      <c r="F384" s="96">
        <v>41020</v>
      </c>
      <c r="G384" s="97">
        <v>97550</v>
      </c>
      <c r="H384" s="96">
        <v>36740</v>
      </c>
      <c r="I384" s="97">
        <v>93270</v>
      </c>
      <c r="J384" s="476" t="s">
        <v>3126</v>
      </c>
      <c r="K384" s="98">
        <v>380</v>
      </c>
      <c r="L384" s="99">
        <v>860</v>
      </c>
      <c r="M384" s="100" t="s">
        <v>3025</v>
      </c>
      <c r="N384" s="98">
        <v>330</v>
      </c>
      <c r="O384" s="99">
        <v>820</v>
      </c>
      <c r="P384" s="100" t="s">
        <v>3025</v>
      </c>
      <c r="Q384" s="476" t="s">
        <v>3126</v>
      </c>
      <c r="R384" s="101">
        <v>6920</v>
      </c>
      <c r="S384" s="102">
        <v>60</v>
      </c>
      <c r="T384" s="839"/>
      <c r="U384" s="475"/>
      <c r="V384" s="469">
        <v>461700</v>
      </c>
      <c r="W384" s="849"/>
      <c r="X384" s="472">
        <v>4610</v>
      </c>
      <c r="Y384" s="21"/>
      <c r="Z384" s="876"/>
      <c r="AA384" s="472"/>
      <c r="AB384" s="839"/>
      <c r="AC384" s="106"/>
      <c r="AD384" s="106"/>
      <c r="AE384" s="840"/>
      <c r="AF384" s="121"/>
      <c r="AG384" s="841"/>
      <c r="AH384" s="843" t="e">
        <v>#REF!</v>
      </c>
      <c r="AI384" s="846" t="e">
        <v>#REF!</v>
      </c>
      <c r="AJ384" s="848"/>
      <c r="AK384" s="465" t="s">
        <v>3041</v>
      </c>
      <c r="AL384" s="104">
        <v>3300</v>
      </c>
      <c r="AM384" s="105">
        <v>3700</v>
      </c>
      <c r="AN384" s="849"/>
      <c r="AO384" s="851"/>
      <c r="AP384" s="849"/>
      <c r="AQ384" s="854"/>
      <c r="AR384" s="848"/>
      <c r="AS384" s="887"/>
      <c r="AT384" s="841"/>
      <c r="AU384" s="456"/>
      <c r="AV384" s="841"/>
      <c r="AW384" s="851"/>
      <c r="AX384" s="849"/>
      <c r="AY384" s="854"/>
      <c r="AZ384" s="881"/>
      <c r="BA384" s="883"/>
      <c r="BB384" s="885"/>
      <c r="BC384" s="885"/>
      <c r="BD384" s="868"/>
      <c r="BE384" s="472"/>
      <c r="BF384" s="830"/>
      <c r="BG384" s="452"/>
      <c r="BH384" s="452"/>
      <c r="BI384" s="475"/>
      <c r="BJ384" s="459">
        <v>189</v>
      </c>
      <c r="BK384" s="459">
        <v>190</v>
      </c>
      <c r="BL384" s="866"/>
      <c r="BM384" s="13"/>
      <c r="BN384" s="13"/>
      <c r="BO384" s="13"/>
      <c r="BP384" s="13"/>
      <c r="BQ384" s="13"/>
      <c r="BR384" s="13"/>
      <c r="BS384" s="13"/>
      <c r="BT384" s="13"/>
      <c r="BU384" s="13"/>
      <c r="BV384" s="13"/>
      <c r="BW384" s="13"/>
      <c r="BX384" s="13"/>
      <c r="BY384" s="13"/>
    </row>
    <row r="385" spans="1:77" s="25" customFormat="1" ht="13.5" customHeight="1">
      <c r="A385" s="874"/>
      <c r="B385" s="836"/>
      <c r="C385" s="831" t="s">
        <v>3106</v>
      </c>
      <c r="D385" s="22" t="s">
        <v>13</v>
      </c>
      <c r="E385" s="20"/>
      <c r="F385" s="96">
        <v>97550</v>
      </c>
      <c r="G385" s="97">
        <v>166780</v>
      </c>
      <c r="H385" s="96">
        <v>93270</v>
      </c>
      <c r="I385" s="97">
        <v>162500</v>
      </c>
      <c r="J385" s="476" t="s">
        <v>3126</v>
      </c>
      <c r="K385" s="98">
        <v>860</v>
      </c>
      <c r="L385" s="99">
        <v>1550</v>
      </c>
      <c r="M385" s="100" t="s">
        <v>3025</v>
      </c>
      <c r="N385" s="98">
        <v>820</v>
      </c>
      <c r="O385" s="99">
        <v>1510</v>
      </c>
      <c r="P385" s="100" t="s">
        <v>3025</v>
      </c>
      <c r="Q385" s="23"/>
      <c r="R385" s="106"/>
      <c r="S385" s="107"/>
      <c r="T385" s="840"/>
      <c r="U385" s="475"/>
      <c r="V385" s="27"/>
      <c r="W385" s="849"/>
      <c r="X385" s="118"/>
      <c r="Y385" s="119"/>
      <c r="Z385" s="876"/>
      <c r="AA385" s="27"/>
      <c r="AB385" s="839"/>
      <c r="AC385" s="106"/>
      <c r="AD385" s="106"/>
      <c r="AE385" s="840"/>
      <c r="AF385" s="121"/>
      <c r="AG385" s="841"/>
      <c r="AH385" s="843" t="e">
        <v>#REF!</v>
      </c>
      <c r="AI385" s="846" t="e">
        <v>#REF!</v>
      </c>
      <c r="AJ385" s="848"/>
      <c r="AK385" s="465" t="s">
        <v>3042</v>
      </c>
      <c r="AL385" s="104">
        <v>2900</v>
      </c>
      <c r="AM385" s="105">
        <v>3200</v>
      </c>
      <c r="AN385" s="849"/>
      <c r="AO385" s="851"/>
      <c r="AP385" s="849"/>
      <c r="AQ385" s="854"/>
      <c r="AR385" s="21"/>
      <c r="AS385" s="12"/>
      <c r="AT385" s="841"/>
      <c r="AU385" s="456"/>
      <c r="AV385" s="841"/>
      <c r="AW385" s="851"/>
      <c r="AX385" s="849"/>
      <c r="AY385" s="854"/>
      <c r="AZ385" s="881"/>
      <c r="BA385" s="869">
        <v>0.02</v>
      </c>
      <c r="BB385" s="871">
        <v>0.03</v>
      </c>
      <c r="BC385" s="871">
        <v>0.05</v>
      </c>
      <c r="BD385" s="879">
        <v>7.0000000000000007E-2</v>
      </c>
      <c r="BE385" s="472"/>
      <c r="BF385" s="833">
        <v>0.95</v>
      </c>
      <c r="BG385" s="452"/>
      <c r="BH385" s="452"/>
      <c r="BI385" s="475"/>
      <c r="BJ385" s="459">
        <v>189</v>
      </c>
      <c r="BK385" s="459">
        <v>190</v>
      </c>
      <c r="BL385" s="866"/>
      <c r="BM385" s="13"/>
      <c r="BN385" s="13"/>
      <c r="BO385" s="13"/>
      <c r="BP385" s="13"/>
      <c r="BQ385" s="13"/>
      <c r="BR385" s="13"/>
      <c r="BS385" s="13"/>
      <c r="BT385" s="13"/>
      <c r="BU385" s="13"/>
      <c r="BV385" s="13"/>
      <c r="BW385" s="13"/>
      <c r="BX385" s="13"/>
      <c r="BY385" s="13"/>
    </row>
    <row r="386" spans="1:77" s="25" customFormat="1" ht="13.5" customHeight="1">
      <c r="A386" s="874"/>
      <c r="B386" s="836"/>
      <c r="C386" s="832"/>
      <c r="D386" s="24" t="s">
        <v>12</v>
      </c>
      <c r="E386" s="20"/>
      <c r="F386" s="109">
        <v>166780</v>
      </c>
      <c r="G386" s="110"/>
      <c r="H386" s="109">
        <v>162500</v>
      </c>
      <c r="I386" s="110"/>
      <c r="J386" s="476" t="s">
        <v>3126</v>
      </c>
      <c r="K386" s="101">
        <v>1550</v>
      </c>
      <c r="L386" s="111"/>
      <c r="M386" s="112" t="s">
        <v>3025</v>
      </c>
      <c r="N386" s="101">
        <v>1510</v>
      </c>
      <c r="O386" s="111"/>
      <c r="P386" s="112" t="s">
        <v>3025</v>
      </c>
      <c r="Q386" s="23"/>
      <c r="R386" s="106"/>
      <c r="S386" s="113"/>
      <c r="T386" s="840"/>
      <c r="U386" s="475"/>
      <c r="V386" s="469" t="s">
        <v>3034</v>
      </c>
      <c r="W386" s="849"/>
      <c r="X386" s="472" t="s">
        <v>3034</v>
      </c>
      <c r="Y386" s="477"/>
      <c r="Z386" s="876"/>
      <c r="AA386" s="469"/>
      <c r="AB386" s="839"/>
      <c r="AC386" s="106"/>
      <c r="AD386" s="106"/>
      <c r="AE386" s="840"/>
      <c r="AF386" s="121"/>
      <c r="AG386" s="841"/>
      <c r="AH386" s="844" t="e">
        <v>#REF!</v>
      </c>
      <c r="AI386" s="847" t="e">
        <v>#REF!</v>
      </c>
      <c r="AJ386" s="848"/>
      <c r="AK386" s="466" t="s">
        <v>3043</v>
      </c>
      <c r="AL386" s="115">
        <v>2600</v>
      </c>
      <c r="AM386" s="116">
        <v>2900</v>
      </c>
      <c r="AN386" s="849"/>
      <c r="AO386" s="852"/>
      <c r="AP386" s="849"/>
      <c r="AQ386" s="855"/>
      <c r="AR386" s="21"/>
      <c r="AS386" s="12"/>
      <c r="AT386" s="841"/>
      <c r="AU386" s="456"/>
      <c r="AV386" s="841"/>
      <c r="AW386" s="852"/>
      <c r="AX386" s="849"/>
      <c r="AY386" s="855"/>
      <c r="AZ386" s="881"/>
      <c r="BA386" s="870"/>
      <c r="BB386" s="872"/>
      <c r="BC386" s="872"/>
      <c r="BD386" s="880"/>
      <c r="BE386" s="472"/>
      <c r="BF386" s="833"/>
      <c r="BG386" s="452"/>
      <c r="BH386" s="452"/>
      <c r="BI386" s="475"/>
      <c r="BJ386" s="459">
        <v>189</v>
      </c>
      <c r="BK386" s="459">
        <v>190</v>
      </c>
      <c r="BL386" s="866"/>
      <c r="BM386" s="13"/>
      <c r="BN386" s="13"/>
      <c r="BO386" s="13"/>
      <c r="BP386" s="13"/>
      <c r="BQ386" s="13"/>
      <c r="BR386" s="13"/>
      <c r="BS386" s="13"/>
      <c r="BT386" s="13"/>
      <c r="BU386" s="13"/>
      <c r="BV386" s="13"/>
      <c r="BW386" s="13"/>
      <c r="BX386" s="13"/>
      <c r="BY386" s="13"/>
    </row>
    <row r="387" spans="1:77" s="25" customFormat="1" ht="13.5" customHeight="1">
      <c r="A387" s="874"/>
      <c r="B387" s="835" t="s">
        <v>20</v>
      </c>
      <c r="C387" s="837" t="s">
        <v>3105</v>
      </c>
      <c r="D387" s="19" t="s">
        <v>4</v>
      </c>
      <c r="E387" s="20"/>
      <c r="F387" s="86">
        <v>32620</v>
      </c>
      <c r="G387" s="87">
        <v>39540</v>
      </c>
      <c r="H387" s="86">
        <v>28700</v>
      </c>
      <c r="I387" s="87">
        <v>35620</v>
      </c>
      <c r="J387" s="476" t="s">
        <v>3126</v>
      </c>
      <c r="K387" s="88">
        <v>300</v>
      </c>
      <c r="L387" s="89">
        <v>360</v>
      </c>
      <c r="M387" s="90" t="s">
        <v>3025</v>
      </c>
      <c r="N387" s="88">
        <v>260</v>
      </c>
      <c r="O387" s="89">
        <v>320</v>
      </c>
      <c r="P387" s="90" t="s">
        <v>3025</v>
      </c>
      <c r="Q387" s="476" t="s">
        <v>3126</v>
      </c>
      <c r="R387" s="91">
        <v>6920</v>
      </c>
      <c r="S387" s="92">
        <v>60</v>
      </c>
      <c r="T387" s="839"/>
      <c r="U387" s="475"/>
      <c r="V387" s="469">
        <v>495500</v>
      </c>
      <c r="W387" s="849"/>
      <c r="X387" s="472">
        <v>4950</v>
      </c>
      <c r="Y387" s="21"/>
      <c r="Z387" s="876"/>
      <c r="AA387" s="472"/>
      <c r="AB387" s="839"/>
      <c r="AC387" s="106"/>
      <c r="AD387" s="106"/>
      <c r="AE387" s="840"/>
      <c r="AF387" s="121"/>
      <c r="AG387" s="841" t="s">
        <v>3126</v>
      </c>
      <c r="AH387" s="842">
        <v>2600</v>
      </c>
      <c r="AI387" s="845">
        <v>2900</v>
      </c>
      <c r="AJ387" s="848" t="s">
        <v>3126</v>
      </c>
      <c r="AK387" s="464" t="s">
        <v>3040</v>
      </c>
      <c r="AL387" s="94">
        <v>5500</v>
      </c>
      <c r="AM387" s="95">
        <v>6200</v>
      </c>
      <c r="AN387" s="849" t="s">
        <v>3126</v>
      </c>
      <c r="AO387" s="850">
        <v>3460</v>
      </c>
      <c r="AP387" s="849" t="s">
        <v>3126</v>
      </c>
      <c r="AQ387" s="853">
        <v>30</v>
      </c>
      <c r="AR387" s="848" t="s">
        <v>3126</v>
      </c>
      <c r="AS387" s="886">
        <v>4500</v>
      </c>
      <c r="AT387" s="841"/>
      <c r="AU387" s="456"/>
      <c r="AV387" s="841" t="s">
        <v>237</v>
      </c>
      <c r="AW387" s="850">
        <v>3970</v>
      </c>
      <c r="AX387" s="849" t="s">
        <v>3126</v>
      </c>
      <c r="AY387" s="853">
        <v>30</v>
      </c>
      <c r="AZ387" s="881" t="s">
        <v>237</v>
      </c>
      <c r="BA387" s="882" t="s">
        <v>3177</v>
      </c>
      <c r="BB387" s="884" t="s">
        <v>3177</v>
      </c>
      <c r="BC387" s="884" t="s">
        <v>3177</v>
      </c>
      <c r="BD387" s="867" t="s">
        <v>3177</v>
      </c>
      <c r="BE387" s="472"/>
      <c r="BF387" s="829" t="s">
        <v>3164</v>
      </c>
      <c r="BG387" s="452"/>
      <c r="BH387" s="452"/>
      <c r="BI387" s="475"/>
      <c r="BJ387" s="459">
        <v>191</v>
      </c>
      <c r="BK387" s="459">
        <v>192</v>
      </c>
      <c r="BL387" s="866">
        <v>11</v>
      </c>
      <c r="BM387" s="13"/>
      <c r="BN387" s="13"/>
      <c r="BO387" s="13"/>
      <c r="BP387" s="13"/>
      <c r="BQ387" s="13"/>
      <c r="BR387" s="13"/>
      <c r="BS387" s="13"/>
      <c r="BT387" s="13"/>
      <c r="BU387" s="13"/>
      <c r="BV387" s="13"/>
      <c r="BW387" s="13"/>
      <c r="BX387" s="13"/>
      <c r="BY387" s="13"/>
    </row>
    <row r="388" spans="1:77" s="25" customFormat="1" ht="13.5" customHeight="1">
      <c r="A388" s="874"/>
      <c r="B388" s="836"/>
      <c r="C388" s="838"/>
      <c r="D388" s="22" t="s">
        <v>3</v>
      </c>
      <c r="E388" s="20"/>
      <c r="F388" s="96">
        <v>39540</v>
      </c>
      <c r="G388" s="97">
        <v>96070</v>
      </c>
      <c r="H388" s="96">
        <v>35620</v>
      </c>
      <c r="I388" s="97">
        <v>92150</v>
      </c>
      <c r="J388" s="476" t="s">
        <v>3126</v>
      </c>
      <c r="K388" s="98">
        <v>360</v>
      </c>
      <c r="L388" s="99">
        <v>850</v>
      </c>
      <c r="M388" s="100" t="s">
        <v>3025</v>
      </c>
      <c r="N388" s="98">
        <v>320</v>
      </c>
      <c r="O388" s="99">
        <v>810</v>
      </c>
      <c r="P388" s="100" t="s">
        <v>3025</v>
      </c>
      <c r="Q388" s="476" t="s">
        <v>3126</v>
      </c>
      <c r="R388" s="101">
        <v>6920</v>
      </c>
      <c r="S388" s="102">
        <v>60</v>
      </c>
      <c r="T388" s="839"/>
      <c r="U388" s="475"/>
      <c r="V388" s="27"/>
      <c r="W388" s="849"/>
      <c r="X388" s="118"/>
      <c r="Y388" s="119"/>
      <c r="Z388" s="876"/>
      <c r="AA388" s="27"/>
      <c r="AB388" s="839"/>
      <c r="AC388" s="106"/>
      <c r="AD388" s="106"/>
      <c r="AE388" s="840"/>
      <c r="AF388" s="121"/>
      <c r="AG388" s="841"/>
      <c r="AH388" s="843" t="e">
        <v>#REF!</v>
      </c>
      <c r="AI388" s="846" t="e">
        <v>#REF!</v>
      </c>
      <c r="AJ388" s="848"/>
      <c r="AK388" s="465" t="s">
        <v>3041</v>
      </c>
      <c r="AL388" s="104">
        <v>3000</v>
      </c>
      <c r="AM388" s="105">
        <v>3400</v>
      </c>
      <c r="AN388" s="849"/>
      <c r="AO388" s="851"/>
      <c r="AP388" s="849"/>
      <c r="AQ388" s="854"/>
      <c r="AR388" s="848"/>
      <c r="AS388" s="887"/>
      <c r="AT388" s="841"/>
      <c r="AU388" s="456"/>
      <c r="AV388" s="841"/>
      <c r="AW388" s="851"/>
      <c r="AX388" s="849"/>
      <c r="AY388" s="854"/>
      <c r="AZ388" s="881"/>
      <c r="BA388" s="883"/>
      <c r="BB388" s="885"/>
      <c r="BC388" s="885"/>
      <c r="BD388" s="868"/>
      <c r="BE388" s="472"/>
      <c r="BF388" s="830"/>
      <c r="BG388" s="452"/>
      <c r="BH388" s="452"/>
      <c r="BI388" s="475"/>
      <c r="BJ388" s="459">
        <v>191</v>
      </c>
      <c r="BK388" s="459">
        <v>192</v>
      </c>
      <c r="BL388" s="866"/>
      <c r="BM388" s="13"/>
      <c r="BN388" s="13"/>
      <c r="BO388" s="13"/>
      <c r="BP388" s="13"/>
      <c r="BQ388" s="13"/>
      <c r="BR388" s="13"/>
      <c r="BS388" s="13"/>
      <c r="BT388" s="13"/>
      <c r="BU388" s="13"/>
      <c r="BV388" s="13"/>
      <c r="BW388" s="13"/>
      <c r="BX388" s="13"/>
      <c r="BY388" s="13"/>
    </row>
    <row r="389" spans="1:77" s="25" customFormat="1" ht="13.5" customHeight="1">
      <c r="A389" s="874"/>
      <c r="B389" s="836"/>
      <c r="C389" s="831" t="s">
        <v>3106</v>
      </c>
      <c r="D389" s="22" t="s">
        <v>13</v>
      </c>
      <c r="E389" s="20"/>
      <c r="F389" s="96">
        <v>96070</v>
      </c>
      <c r="G389" s="97">
        <v>165300</v>
      </c>
      <c r="H389" s="96">
        <v>92150</v>
      </c>
      <c r="I389" s="97">
        <v>161380</v>
      </c>
      <c r="J389" s="476" t="s">
        <v>3126</v>
      </c>
      <c r="K389" s="98">
        <v>850</v>
      </c>
      <c r="L389" s="99">
        <v>1540</v>
      </c>
      <c r="M389" s="100" t="s">
        <v>3025</v>
      </c>
      <c r="N389" s="98">
        <v>810</v>
      </c>
      <c r="O389" s="99">
        <v>1500</v>
      </c>
      <c r="P389" s="100" t="s">
        <v>3025</v>
      </c>
      <c r="Q389" s="23"/>
      <c r="R389" s="106"/>
      <c r="S389" s="107"/>
      <c r="T389" s="840"/>
      <c r="U389" s="475"/>
      <c r="V389" s="469" t="s">
        <v>3035</v>
      </c>
      <c r="W389" s="849"/>
      <c r="X389" s="472" t="s">
        <v>3035</v>
      </c>
      <c r="Y389" s="477"/>
      <c r="Z389" s="876"/>
      <c r="AA389" s="469"/>
      <c r="AB389" s="839"/>
      <c r="AC389" s="106"/>
      <c r="AD389" s="106"/>
      <c r="AE389" s="840"/>
      <c r="AF389" s="121"/>
      <c r="AG389" s="841"/>
      <c r="AH389" s="843" t="e">
        <v>#REF!</v>
      </c>
      <c r="AI389" s="846" t="e">
        <v>#REF!</v>
      </c>
      <c r="AJ389" s="848"/>
      <c r="AK389" s="465" t="s">
        <v>3042</v>
      </c>
      <c r="AL389" s="104">
        <v>2600</v>
      </c>
      <c r="AM389" s="105">
        <v>2900</v>
      </c>
      <c r="AN389" s="849"/>
      <c r="AO389" s="851"/>
      <c r="AP389" s="849"/>
      <c r="AQ389" s="854"/>
      <c r="AR389" s="21"/>
      <c r="AS389" s="12"/>
      <c r="AT389" s="841"/>
      <c r="AU389" s="456"/>
      <c r="AV389" s="841"/>
      <c r="AW389" s="851"/>
      <c r="AX389" s="849"/>
      <c r="AY389" s="854"/>
      <c r="AZ389" s="881"/>
      <c r="BA389" s="869">
        <v>0.02</v>
      </c>
      <c r="BB389" s="871">
        <v>0.03</v>
      </c>
      <c r="BC389" s="871">
        <v>0.05</v>
      </c>
      <c r="BD389" s="879">
        <v>7.0000000000000007E-2</v>
      </c>
      <c r="BE389" s="472"/>
      <c r="BF389" s="833">
        <v>0.95</v>
      </c>
      <c r="BG389" s="452"/>
      <c r="BH389" s="452"/>
      <c r="BI389" s="475"/>
      <c r="BJ389" s="459">
        <v>191</v>
      </c>
      <c r="BK389" s="459">
        <v>192</v>
      </c>
      <c r="BL389" s="866"/>
      <c r="BM389" s="13"/>
      <c r="BN389" s="13"/>
      <c r="BO389" s="13"/>
      <c r="BP389" s="13"/>
      <c r="BQ389" s="13"/>
      <c r="BR389" s="13"/>
      <c r="BS389" s="13"/>
      <c r="BT389" s="13"/>
      <c r="BU389" s="13"/>
      <c r="BV389" s="13"/>
      <c r="BW389" s="13"/>
      <c r="BX389" s="13"/>
      <c r="BY389" s="13"/>
    </row>
    <row r="390" spans="1:77" s="25" customFormat="1" ht="13.5" customHeight="1">
      <c r="A390" s="874"/>
      <c r="B390" s="836"/>
      <c r="C390" s="832"/>
      <c r="D390" s="24" t="s">
        <v>12</v>
      </c>
      <c r="E390" s="20"/>
      <c r="F390" s="109">
        <v>165300</v>
      </c>
      <c r="G390" s="110"/>
      <c r="H390" s="109">
        <v>161380</v>
      </c>
      <c r="I390" s="110"/>
      <c r="J390" s="476" t="s">
        <v>3126</v>
      </c>
      <c r="K390" s="101">
        <v>1540</v>
      </c>
      <c r="L390" s="111"/>
      <c r="M390" s="112" t="s">
        <v>3025</v>
      </c>
      <c r="N390" s="101">
        <v>1500</v>
      </c>
      <c r="O390" s="111"/>
      <c r="P390" s="112" t="s">
        <v>3025</v>
      </c>
      <c r="Q390" s="23"/>
      <c r="R390" s="106"/>
      <c r="S390" s="113"/>
      <c r="T390" s="840"/>
      <c r="U390" s="475"/>
      <c r="V390" s="469">
        <v>529300</v>
      </c>
      <c r="W390" s="849"/>
      <c r="X390" s="472">
        <v>5290</v>
      </c>
      <c r="Y390" s="21"/>
      <c r="Z390" s="876"/>
      <c r="AA390" s="472"/>
      <c r="AB390" s="839"/>
      <c r="AC390" s="106"/>
      <c r="AD390" s="106"/>
      <c r="AE390" s="840"/>
      <c r="AF390" s="121"/>
      <c r="AG390" s="841"/>
      <c r="AH390" s="844" t="e">
        <v>#REF!</v>
      </c>
      <c r="AI390" s="847" t="e">
        <v>#REF!</v>
      </c>
      <c r="AJ390" s="848"/>
      <c r="AK390" s="466" t="s">
        <v>3043</v>
      </c>
      <c r="AL390" s="115">
        <v>2400</v>
      </c>
      <c r="AM390" s="116">
        <v>2600</v>
      </c>
      <c r="AN390" s="849"/>
      <c r="AO390" s="852"/>
      <c r="AP390" s="849"/>
      <c r="AQ390" s="855"/>
      <c r="AR390" s="21"/>
      <c r="AS390" s="12"/>
      <c r="AT390" s="841"/>
      <c r="AU390" s="456"/>
      <c r="AV390" s="841"/>
      <c r="AW390" s="852"/>
      <c r="AX390" s="849"/>
      <c r="AY390" s="855"/>
      <c r="AZ390" s="881"/>
      <c r="BA390" s="870"/>
      <c r="BB390" s="872"/>
      <c r="BC390" s="872"/>
      <c r="BD390" s="880"/>
      <c r="BE390" s="472"/>
      <c r="BF390" s="833"/>
      <c r="BG390" s="452"/>
      <c r="BH390" s="452"/>
      <c r="BI390" s="475"/>
      <c r="BJ390" s="459">
        <v>191</v>
      </c>
      <c r="BK390" s="459">
        <v>192</v>
      </c>
      <c r="BL390" s="866"/>
      <c r="BM390" s="13"/>
      <c r="BN390" s="13"/>
      <c r="BO390" s="13"/>
      <c r="BP390" s="13"/>
      <c r="BQ390" s="13"/>
      <c r="BR390" s="13"/>
      <c r="BS390" s="13"/>
      <c r="BT390" s="13"/>
      <c r="BU390" s="13"/>
      <c r="BV390" s="13"/>
      <c r="BW390" s="13"/>
      <c r="BX390" s="13"/>
      <c r="BY390" s="13"/>
    </row>
    <row r="391" spans="1:77" ht="13.5" customHeight="1">
      <c r="A391" s="874"/>
      <c r="B391" s="835" t="s">
        <v>19</v>
      </c>
      <c r="C391" s="837" t="s">
        <v>3105</v>
      </c>
      <c r="D391" s="19" t="s">
        <v>4</v>
      </c>
      <c r="E391" s="20"/>
      <c r="F391" s="86">
        <v>31370</v>
      </c>
      <c r="G391" s="87">
        <v>38290</v>
      </c>
      <c r="H391" s="86">
        <v>27750</v>
      </c>
      <c r="I391" s="87">
        <v>34670</v>
      </c>
      <c r="J391" s="476" t="s">
        <v>3126</v>
      </c>
      <c r="K391" s="88">
        <v>290</v>
      </c>
      <c r="L391" s="89">
        <v>350</v>
      </c>
      <c r="M391" s="90" t="s">
        <v>3025</v>
      </c>
      <c r="N391" s="88">
        <v>250</v>
      </c>
      <c r="O391" s="89">
        <v>310</v>
      </c>
      <c r="P391" s="90" t="s">
        <v>3025</v>
      </c>
      <c r="Q391" s="476" t="s">
        <v>3126</v>
      </c>
      <c r="R391" s="91">
        <v>6920</v>
      </c>
      <c r="S391" s="92">
        <v>60</v>
      </c>
      <c r="T391" s="839"/>
      <c r="V391" s="27"/>
      <c r="W391" s="849"/>
      <c r="X391" s="118"/>
      <c r="Y391" s="119"/>
      <c r="Z391" s="876"/>
      <c r="AA391" s="27"/>
      <c r="AB391" s="839"/>
      <c r="AC391" s="106"/>
      <c r="AD391" s="106"/>
      <c r="AE391" s="840"/>
      <c r="AF391" s="121"/>
      <c r="AG391" s="841" t="s">
        <v>3126</v>
      </c>
      <c r="AH391" s="842">
        <v>2400</v>
      </c>
      <c r="AI391" s="845">
        <v>2700</v>
      </c>
      <c r="AJ391" s="848" t="s">
        <v>3126</v>
      </c>
      <c r="AK391" s="464" t="s">
        <v>3040</v>
      </c>
      <c r="AL391" s="94">
        <v>5100</v>
      </c>
      <c r="AM391" s="95">
        <v>5700</v>
      </c>
      <c r="AN391" s="849" t="s">
        <v>3126</v>
      </c>
      <c r="AO391" s="850">
        <v>3190</v>
      </c>
      <c r="AP391" s="849" t="s">
        <v>3126</v>
      </c>
      <c r="AQ391" s="853">
        <v>30</v>
      </c>
      <c r="AR391" s="848" t="s">
        <v>3126</v>
      </c>
      <c r="AS391" s="886">
        <v>4500</v>
      </c>
      <c r="AT391" s="841"/>
      <c r="AU391" s="456"/>
      <c r="AV391" s="841" t="s">
        <v>237</v>
      </c>
      <c r="AW391" s="850">
        <v>3660</v>
      </c>
      <c r="AX391" s="849" t="s">
        <v>3126</v>
      </c>
      <c r="AY391" s="853">
        <v>30</v>
      </c>
      <c r="AZ391" s="881" t="s">
        <v>237</v>
      </c>
      <c r="BA391" s="882" t="s">
        <v>3177</v>
      </c>
      <c r="BB391" s="884" t="s">
        <v>3177</v>
      </c>
      <c r="BC391" s="884" t="s">
        <v>3177</v>
      </c>
      <c r="BD391" s="867" t="s">
        <v>3177</v>
      </c>
      <c r="BE391" s="472"/>
      <c r="BF391" s="829" t="s">
        <v>3164</v>
      </c>
      <c r="BG391" s="452"/>
      <c r="BH391" s="452"/>
      <c r="BI391" s="475"/>
      <c r="BJ391" s="459">
        <v>193</v>
      </c>
      <c r="BK391" s="459">
        <v>194</v>
      </c>
      <c r="BL391" s="866">
        <v>12</v>
      </c>
    </row>
    <row r="392" spans="1:77" ht="13.5" customHeight="1">
      <c r="A392" s="874"/>
      <c r="B392" s="836"/>
      <c r="C392" s="838"/>
      <c r="D392" s="22" t="s">
        <v>3</v>
      </c>
      <c r="E392" s="20"/>
      <c r="F392" s="96">
        <v>38290</v>
      </c>
      <c r="G392" s="97">
        <v>94820</v>
      </c>
      <c r="H392" s="96">
        <v>34670</v>
      </c>
      <c r="I392" s="97">
        <v>91200</v>
      </c>
      <c r="J392" s="476" t="s">
        <v>3126</v>
      </c>
      <c r="K392" s="98">
        <v>350</v>
      </c>
      <c r="L392" s="99">
        <v>830</v>
      </c>
      <c r="M392" s="100" t="s">
        <v>3025</v>
      </c>
      <c r="N392" s="98">
        <v>310</v>
      </c>
      <c r="O392" s="99">
        <v>800</v>
      </c>
      <c r="P392" s="100" t="s">
        <v>3025</v>
      </c>
      <c r="Q392" s="476" t="s">
        <v>3126</v>
      </c>
      <c r="R392" s="101">
        <v>6920</v>
      </c>
      <c r="S392" s="102">
        <v>60</v>
      </c>
      <c r="T392" s="839"/>
      <c r="V392" s="469" t="s">
        <v>3036</v>
      </c>
      <c r="W392" s="849"/>
      <c r="X392" s="472" t="s">
        <v>3036</v>
      </c>
      <c r="Y392" s="477"/>
      <c r="Z392" s="876"/>
      <c r="AA392" s="469"/>
      <c r="AB392" s="839"/>
      <c r="AC392" s="106"/>
      <c r="AD392" s="106"/>
      <c r="AE392" s="840"/>
      <c r="AF392" s="121"/>
      <c r="AG392" s="841"/>
      <c r="AH392" s="843" t="e">
        <v>#REF!</v>
      </c>
      <c r="AI392" s="846" t="e">
        <v>#REF!</v>
      </c>
      <c r="AJ392" s="848"/>
      <c r="AK392" s="465" t="s">
        <v>3041</v>
      </c>
      <c r="AL392" s="104">
        <v>2800</v>
      </c>
      <c r="AM392" s="105">
        <v>3100</v>
      </c>
      <c r="AN392" s="849"/>
      <c r="AO392" s="851"/>
      <c r="AP392" s="849"/>
      <c r="AQ392" s="854"/>
      <c r="AR392" s="848"/>
      <c r="AS392" s="887"/>
      <c r="AT392" s="841"/>
      <c r="AU392" s="456"/>
      <c r="AV392" s="841"/>
      <c r="AW392" s="851"/>
      <c r="AX392" s="849"/>
      <c r="AY392" s="854"/>
      <c r="AZ392" s="881"/>
      <c r="BA392" s="883"/>
      <c r="BB392" s="885"/>
      <c r="BC392" s="885"/>
      <c r="BD392" s="868"/>
      <c r="BE392" s="472"/>
      <c r="BF392" s="830"/>
      <c r="BG392" s="452"/>
      <c r="BH392" s="452"/>
      <c r="BI392" s="475"/>
      <c r="BJ392" s="459">
        <v>193</v>
      </c>
      <c r="BK392" s="459">
        <v>194</v>
      </c>
      <c r="BL392" s="866"/>
    </row>
    <row r="393" spans="1:77" ht="13.5" customHeight="1">
      <c r="A393" s="874"/>
      <c r="B393" s="836"/>
      <c r="C393" s="831" t="s">
        <v>3106</v>
      </c>
      <c r="D393" s="22" t="s">
        <v>13</v>
      </c>
      <c r="E393" s="20"/>
      <c r="F393" s="96">
        <v>94820</v>
      </c>
      <c r="G393" s="97">
        <v>164050</v>
      </c>
      <c r="H393" s="96">
        <v>91200</v>
      </c>
      <c r="I393" s="97">
        <v>160430</v>
      </c>
      <c r="J393" s="476" t="s">
        <v>3126</v>
      </c>
      <c r="K393" s="98">
        <v>830</v>
      </c>
      <c r="L393" s="99">
        <v>1520</v>
      </c>
      <c r="M393" s="100" t="s">
        <v>3025</v>
      </c>
      <c r="N393" s="98">
        <v>800</v>
      </c>
      <c r="O393" s="99">
        <v>1490</v>
      </c>
      <c r="P393" s="100" t="s">
        <v>3025</v>
      </c>
      <c r="Q393" s="23"/>
      <c r="R393" s="106"/>
      <c r="S393" s="107"/>
      <c r="T393" s="840"/>
      <c r="V393" s="469">
        <v>563200</v>
      </c>
      <c r="W393" s="849"/>
      <c r="X393" s="472">
        <v>5630</v>
      </c>
      <c r="Y393" s="21"/>
      <c r="Z393" s="876"/>
      <c r="AA393" s="472"/>
      <c r="AB393" s="839"/>
      <c r="AC393" s="106"/>
      <c r="AD393" s="106"/>
      <c r="AE393" s="840"/>
      <c r="AF393" s="121"/>
      <c r="AG393" s="841"/>
      <c r="AH393" s="843" t="e">
        <v>#REF!</v>
      </c>
      <c r="AI393" s="846" t="e">
        <v>#REF!</v>
      </c>
      <c r="AJ393" s="848"/>
      <c r="AK393" s="465" t="s">
        <v>3042</v>
      </c>
      <c r="AL393" s="104">
        <v>2400</v>
      </c>
      <c r="AM393" s="105">
        <v>2700</v>
      </c>
      <c r="AN393" s="849"/>
      <c r="AO393" s="851"/>
      <c r="AP393" s="849"/>
      <c r="AQ393" s="854"/>
      <c r="AR393" s="21"/>
      <c r="AS393" s="12"/>
      <c r="AT393" s="841"/>
      <c r="AU393" s="456"/>
      <c r="AV393" s="841"/>
      <c r="AW393" s="851"/>
      <c r="AX393" s="849"/>
      <c r="AY393" s="854"/>
      <c r="AZ393" s="881"/>
      <c r="BA393" s="869">
        <v>0.02</v>
      </c>
      <c r="BB393" s="871">
        <v>0.03</v>
      </c>
      <c r="BC393" s="871">
        <v>0.05</v>
      </c>
      <c r="BD393" s="879">
        <v>7.0000000000000007E-2</v>
      </c>
      <c r="BE393" s="472"/>
      <c r="BF393" s="833">
        <v>0.97</v>
      </c>
      <c r="BG393" s="452"/>
      <c r="BH393" s="452"/>
      <c r="BI393" s="475"/>
      <c r="BJ393" s="459">
        <v>193</v>
      </c>
      <c r="BK393" s="459">
        <v>194</v>
      </c>
      <c r="BL393" s="866"/>
    </row>
    <row r="394" spans="1:77" ht="13.5" customHeight="1">
      <c r="A394" s="874"/>
      <c r="B394" s="836"/>
      <c r="C394" s="832"/>
      <c r="D394" s="24" t="s">
        <v>12</v>
      </c>
      <c r="E394" s="20"/>
      <c r="F394" s="109">
        <v>164050</v>
      </c>
      <c r="G394" s="110"/>
      <c r="H394" s="109">
        <v>160430</v>
      </c>
      <c r="I394" s="110"/>
      <c r="J394" s="476" t="s">
        <v>3126</v>
      </c>
      <c r="K394" s="101">
        <v>1520</v>
      </c>
      <c r="L394" s="111"/>
      <c r="M394" s="112" t="s">
        <v>3025</v>
      </c>
      <c r="N394" s="101">
        <v>1490</v>
      </c>
      <c r="O394" s="111"/>
      <c r="P394" s="112" t="s">
        <v>3025</v>
      </c>
      <c r="Q394" s="23"/>
      <c r="R394" s="106"/>
      <c r="S394" s="113"/>
      <c r="T394" s="840"/>
      <c r="V394" s="27"/>
      <c r="W394" s="849"/>
      <c r="X394" s="118"/>
      <c r="Y394" s="119"/>
      <c r="Z394" s="876"/>
      <c r="AA394" s="27"/>
      <c r="AB394" s="839"/>
      <c r="AC394" s="106"/>
      <c r="AD394" s="106"/>
      <c r="AE394" s="840"/>
      <c r="AF394" s="121"/>
      <c r="AG394" s="841"/>
      <c r="AH394" s="844" t="e">
        <v>#REF!</v>
      </c>
      <c r="AI394" s="847" t="e">
        <v>#REF!</v>
      </c>
      <c r="AJ394" s="848"/>
      <c r="AK394" s="466" t="s">
        <v>3043</v>
      </c>
      <c r="AL394" s="115">
        <v>2200</v>
      </c>
      <c r="AM394" s="116">
        <v>2400</v>
      </c>
      <c r="AN394" s="849"/>
      <c r="AO394" s="852"/>
      <c r="AP394" s="849"/>
      <c r="AQ394" s="855"/>
      <c r="AR394" s="21"/>
      <c r="AS394" s="12"/>
      <c r="AT394" s="841"/>
      <c r="AU394" s="456"/>
      <c r="AV394" s="841"/>
      <c r="AW394" s="852"/>
      <c r="AX394" s="849"/>
      <c r="AY394" s="855"/>
      <c r="AZ394" s="881"/>
      <c r="BA394" s="870"/>
      <c r="BB394" s="872"/>
      <c r="BC394" s="872"/>
      <c r="BD394" s="880"/>
      <c r="BE394" s="472"/>
      <c r="BF394" s="833"/>
      <c r="BG394" s="452"/>
      <c r="BH394" s="452"/>
      <c r="BI394" s="475"/>
      <c r="BJ394" s="459">
        <v>193</v>
      </c>
      <c r="BK394" s="459">
        <v>194</v>
      </c>
      <c r="BL394" s="866"/>
    </row>
    <row r="395" spans="1:77" ht="13.5" customHeight="1">
      <c r="A395" s="874"/>
      <c r="B395" s="856" t="s">
        <v>18</v>
      </c>
      <c r="C395" s="837" t="s">
        <v>3105</v>
      </c>
      <c r="D395" s="19" t="s">
        <v>4</v>
      </c>
      <c r="E395" s="20"/>
      <c r="F395" s="86">
        <v>30330</v>
      </c>
      <c r="G395" s="87">
        <v>37250</v>
      </c>
      <c r="H395" s="86">
        <v>26970</v>
      </c>
      <c r="I395" s="87">
        <v>33890</v>
      </c>
      <c r="J395" s="476" t="s">
        <v>3126</v>
      </c>
      <c r="K395" s="88">
        <v>280</v>
      </c>
      <c r="L395" s="89">
        <v>340</v>
      </c>
      <c r="M395" s="90" t="s">
        <v>3025</v>
      </c>
      <c r="N395" s="88">
        <v>250</v>
      </c>
      <c r="O395" s="89">
        <v>310</v>
      </c>
      <c r="P395" s="90" t="s">
        <v>3025</v>
      </c>
      <c r="Q395" s="476" t="s">
        <v>3126</v>
      </c>
      <c r="R395" s="91">
        <v>6920</v>
      </c>
      <c r="S395" s="92">
        <v>60</v>
      </c>
      <c r="T395" s="839"/>
      <c r="V395" s="469" t="s">
        <v>3037</v>
      </c>
      <c r="W395" s="849"/>
      <c r="X395" s="472" t="s">
        <v>3037</v>
      </c>
      <c r="Y395" s="477"/>
      <c r="Z395" s="876"/>
      <c r="AA395" s="469"/>
      <c r="AB395" s="839"/>
      <c r="AC395" s="106"/>
      <c r="AD395" s="106"/>
      <c r="AE395" s="840"/>
      <c r="AF395" s="121"/>
      <c r="AG395" s="841" t="s">
        <v>3126</v>
      </c>
      <c r="AH395" s="842">
        <v>2600</v>
      </c>
      <c r="AI395" s="845">
        <v>2900</v>
      </c>
      <c r="AJ395" s="848" t="s">
        <v>3126</v>
      </c>
      <c r="AK395" s="464" t="s">
        <v>3040</v>
      </c>
      <c r="AL395" s="94">
        <v>5500</v>
      </c>
      <c r="AM395" s="95">
        <v>6200</v>
      </c>
      <c r="AN395" s="849" t="s">
        <v>3126</v>
      </c>
      <c r="AO395" s="850">
        <v>2960</v>
      </c>
      <c r="AP395" s="849" t="s">
        <v>3126</v>
      </c>
      <c r="AQ395" s="853">
        <v>20</v>
      </c>
      <c r="AR395" s="848" t="s">
        <v>3126</v>
      </c>
      <c r="AS395" s="886">
        <v>4500</v>
      </c>
      <c r="AT395" s="841"/>
      <c r="AU395" s="456"/>
      <c r="AV395" s="841" t="s">
        <v>237</v>
      </c>
      <c r="AW395" s="850">
        <v>3400</v>
      </c>
      <c r="AX395" s="849" t="s">
        <v>3126</v>
      </c>
      <c r="AY395" s="853">
        <v>30</v>
      </c>
      <c r="AZ395" s="881" t="s">
        <v>237</v>
      </c>
      <c r="BA395" s="882" t="s">
        <v>3177</v>
      </c>
      <c r="BB395" s="884" t="s">
        <v>3177</v>
      </c>
      <c r="BC395" s="884" t="s">
        <v>3177</v>
      </c>
      <c r="BD395" s="867" t="s">
        <v>3177</v>
      </c>
      <c r="BE395" s="472"/>
      <c r="BF395" s="829" t="s">
        <v>3164</v>
      </c>
      <c r="BG395" s="452"/>
      <c r="BH395" s="452"/>
      <c r="BI395" s="475"/>
      <c r="BJ395" s="459">
        <v>195</v>
      </c>
      <c r="BK395" s="459">
        <v>196</v>
      </c>
      <c r="BL395" s="866">
        <v>13</v>
      </c>
    </row>
    <row r="396" spans="1:77" ht="13.5" customHeight="1">
      <c r="A396" s="874"/>
      <c r="B396" s="836"/>
      <c r="C396" s="838"/>
      <c r="D396" s="22" t="s">
        <v>3</v>
      </c>
      <c r="E396" s="20"/>
      <c r="F396" s="96">
        <v>37250</v>
      </c>
      <c r="G396" s="97">
        <v>93780</v>
      </c>
      <c r="H396" s="96">
        <v>33890</v>
      </c>
      <c r="I396" s="97">
        <v>90420</v>
      </c>
      <c r="J396" s="476" t="s">
        <v>3126</v>
      </c>
      <c r="K396" s="98">
        <v>340</v>
      </c>
      <c r="L396" s="99">
        <v>820</v>
      </c>
      <c r="M396" s="100" t="s">
        <v>3025</v>
      </c>
      <c r="N396" s="98">
        <v>310</v>
      </c>
      <c r="O396" s="99">
        <v>790</v>
      </c>
      <c r="P396" s="100" t="s">
        <v>3025</v>
      </c>
      <c r="Q396" s="476" t="s">
        <v>3126</v>
      </c>
      <c r="R396" s="101">
        <v>6920</v>
      </c>
      <c r="S396" s="102">
        <v>60</v>
      </c>
      <c r="T396" s="840"/>
      <c r="V396" s="469">
        <v>597000</v>
      </c>
      <c r="W396" s="849"/>
      <c r="X396" s="472">
        <v>5970</v>
      </c>
      <c r="Y396" s="21"/>
      <c r="Z396" s="876"/>
      <c r="AA396" s="472"/>
      <c r="AB396" s="839"/>
      <c r="AC396" s="106"/>
      <c r="AD396" s="106"/>
      <c r="AE396" s="840"/>
      <c r="AF396" s="121"/>
      <c r="AG396" s="841"/>
      <c r="AH396" s="843" t="e">
        <v>#REF!</v>
      </c>
      <c r="AI396" s="846" t="e">
        <v>#REF!</v>
      </c>
      <c r="AJ396" s="848"/>
      <c r="AK396" s="465" t="s">
        <v>3041</v>
      </c>
      <c r="AL396" s="104">
        <v>3000</v>
      </c>
      <c r="AM396" s="105">
        <v>3400</v>
      </c>
      <c r="AN396" s="849"/>
      <c r="AO396" s="851"/>
      <c r="AP396" s="849"/>
      <c r="AQ396" s="854"/>
      <c r="AR396" s="848"/>
      <c r="AS396" s="887"/>
      <c r="AT396" s="841"/>
      <c r="AU396" s="456"/>
      <c r="AV396" s="841"/>
      <c r="AW396" s="851"/>
      <c r="AX396" s="849"/>
      <c r="AY396" s="854"/>
      <c r="AZ396" s="881"/>
      <c r="BA396" s="883"/>
      <c r="BB396" s="885"/>
      <c r="BC396" s="885"/>
      <c r="BD396" s="868"/>
      <c r="BE396" s="472"/>
      <c r="BF396" s="830"/>
      <c r="BG396" s="452"/>
      <c r="BH396" s="452"/>
      <c r="BI396" s="475"/>
      <c r="BJ396" s="459">
        <v>195</v>
      </c>
      <c r="BK396" s="459">
        <v>196</v>
      </c>
      <c r="BL396" s="866"/>
    </row>
    <row r="397" spans="1:77" ht="13.5" customHeight="1">
      <c r="A397" s="874"/>
      <c r="B397" s="836"/>
      <c r="C397" s="831" t="s">
        <v>3106</v>
      </c>
      <c r="D397" s="22" t="s">
        <v>13</v>
      </c>
      <c r="E397" s="20"/>
      <c r="F397" s="96">
        <v>93780</v>
      </c>
      <c r="G397" s="97">
        <v>163010</v>
      </c>
      <c r="H397" s="96">
        <v>90420</v>
      </c>
      <c r="I397" s="97">
        <v>159650</v>
      </c>
      <c r="J397" s="476" t="s">
        <v>3126</v>
      </c>
      <c r="K397" s="98">
        <v>820</v>
      </c>
      <c r="L397" s="99">
        <v>1510</v>
      </c>
      <c r="M397" s="100" t="s">
        <v>3025</v>
      </c>
      <c r="N397" s="98">
        <v>790</v>
      </c>
      <c r="O397" s="99">
        <v>1480</v>
      </c>
      <c r="P397" s="100" t="s">
        <v>3025</v>
      </c>
      <c r="Q397" s="23"/>
      <c r="R397" s="106"/>
      <c r="S397" s="107"/>
      <c r="T397" s="840"/>
      <c r="V397" s="27"/>
      <c r="W397" s="849"/>
      <c r="X397" s="118"/>
      <c r="Y397" s="119"/>
      <c r="Z397" s="876"/>
      <c r="AA397" s="27"/>
      <c r="AB397" s="839"/>
      <c r="AC397" s="106"/>
      <c r="AD397" s="106"/>
      <c r="AE397" s="840"/>
      <c r="AF397" s="121"/>
      <c r="AG397" s="841"/>
      <c r="AH397" s="843" t="e">
        <v>#REF!</v>
      </c>
      <c r="AI397" s="846" t="e">
        <v>#REF!</v>
      </c>
      <c r="AJ397" s="848"/>
      <c r="AK397" s="465" t="s">
        <v>3042</v>
      </c>
      <c r="AL397" s="104">
        <v>2600</v>
      </c>
      <c r="AM397" s="105">
        <v>2900</v>
      </c>
      <c r="AN397" s="849"/>
      <c r="AO397" s="851"/>
      <c r="AP397" s="849"/>
      <c r="AQ397" s="854"/>
      <c r="AR397" s="21"/>
      <c r="AS397" s="12"/>
      <c r="AT397" s="841"/>
      <c r="AU397" s="456"/>
      <c r="AV397" s="841"/>
      <c r="AW397" s="851"/>
      <c r="AX397" s="849"/>
      <c r="AY397" s="854"/>
      <c r="AZ397" s="881"/>
      <c r="BA397" s="869">
        <v>0.02</v>
      </c>
      <c r="BB397" s="871">
        <v>0.03</v>
      </c>
      <c r="BC397" s="871">
        <v>0.05</v>
      </c>
      <c r="BD397" s="879">
        <v>7.0000000000000007E-2</v>
      </c>
      <c r="BE397" s="472"/>
      <c r="BF397" s="833">
        <v>0.98</v>
      </c>
      <c r="BG397" s="452"/>
      <c r="BH397" s="452"/>
      <c r="BI397" s="475"/>
      <c r="BJ397" s="459">
        <v>195</v>
      </c>
      <c r="BK397" s="459">
        <v>196</v>
      </c>
      <c r="BL397" s="866"/>
    </row>
    <row r="398" spans="1:77" ht="13.5" customHeight="1">
      <c r="A398" s="874"/>
      <c r="B398" s="836"/>
      <c r="C398" s="832"/>
      <c r="D398" s="24" t="s">
        <v>12</v>
      </c>
      <c r="E398" s="20"/>
      <c r="F398" s="109">
        <v>163010</v>
      </c>
      <c r="G398" s="110"/>
      <c r="H398" s="109">
        <v>159650</v>
      </c>
      <c r="I398" s="110"/>
      <c r="J398" s="476" t="s">
        <v>3126</v>
      </c>
      <c r="K398" s="101">
        <v>1510</v>
      </c>
      <c r="L398" s="111"/>
      <c r="M398" s="112" t="s">
        <v>3025</v>
      </c>
      <c r="N398" s="101">
        <v>1480</v>
      </c>
      <c r="O398" s="111"/>
      <c r="P398" s="112" t="s">
        <v>3025</v>
      </c>
      <c r="Q398" s="23"/>
      <c r="R398" s="106"/>
      <c r="S398" s="113"/>
      <c r="T398" s="840"/>
      <c r="V398" s="469" t="s">
        <v>3038</v>
      </c>
      <c r="W398" s="849"/>
      <c r="X398" s="472" t="s">
        <v>3038</v>
      </c>
      <c r="Y398" s="477"/>
      <c r="Z398" s="876"/>
      <c r="AA398" s="469"/>
      <c r="AB398" s="839"/>
      <c r="AC398" s="106"/>
      <c r="AD398" s="106"/>
      <c r="AE398" s="840"/>
      <c r="AF398" s="121"/>
      <c r="AG398" s="841"/>
      <c r="AH398" s="844" t="e">
        <v>#REF!</v>
      </c>
      <c r="AI398" s="847" t="e">
        <v>#REF!</v>
      </c>
      <c r="AJ398" s="848"/>
      <c r="AK398" s="466" t="s">
        <v>3043</v>
      </c>
      <c r="AL398" s="115">
        <v>2400</v>
      </c>
      <c r="AM398" s="116">
        <v>2600</v>
      </c>
      <c r="AN398" s="849"/>
      <c r="AO398" s="852"/>
      <c r="AP398" s="849"/>
      <c r="AQ398" s="855"/>
      <c r="AR398" s="21"/>
      <c r="AS398" s="12"/>
      <c r="AT398" s="841"/>
      <c r="AU398" s="456"/>
      <c r="AV398" s="841"/>
      <c r="AW398" s="852"/>
      <c r="AX398" s="849"/>
      <c r="AY398" s="855"/>
      <c r="AZ398" s="881"/>
      <c r="BA398" s="870"/>
      <c r="BB398" s="872"/>
      <c r="BC398" s="872"/>
      <c r="BD398" s="880"/>
      <c r="BE398" s="472"/>
      <c r="BF398" s="833"/>
      <c r="BG398" s="452"/>
      <c r="BH398" s="452"/>
      <c r="BI398" s="475"/>
      <c r="BJ398" s="459">
        <v>195</v>
      </c>
      <c r="BK398" s="459">
        <v>196</v>
      </c>
      <c r="BL398" s="866"/>
    </row>
    <row r="399" spans="1:77" ht="13.5" customHeight="1">
      <c r="A399" s="874"/>
      <c r="B399" s="856" t="s">
        <v>17</v>
      </c>
      <c r="C399" s="837" t="s">
        <v>3105</v>
      </c>
      <c r="D399" s="19" t="s">
        <v>4</v>
      </c>
      <c r="E399" s="20"/>
      <c r="F399" s="86">
        <v>29410</v>
      </c>
      <c r="G399" s="87">
        <v>36330</v>
      </c>
      <c r="H399" s="86">
        <v>26270</v>
      </c>
      <c r="I399" s="87">
        <v>33190</v>
      </c>
      <c r="J399" s="476" t="s">
        <v>3126</v>
      </c>
      <c r="K399" s="88">
        <v>270</v>
      </c>
      <c r="L399" s="89">
        <v>330</v>
      </c>
      <c r="M399" s="90" t="s">
        <v>3025</v>
      </c>
      <c r="N399" s="88">
        <v>240</v>
      </c>
      <c r="O399" s="89">
        <v>300</v>
      </c>
      <c r="P399" s="90" t="s">
        <v>3025</v>
      </c>
      <c r="Q399" s="476" t="s">
        <v>3126</v>
      </c>
      <c r="R399" s="91">
        <v>6920</v>
      </c>
      <c r="S399" s="92">
        <v>60</v>
      </c>
      <c r="T399" s="839"/>
      <c r="V399" s="469">
        <v>630800</v>
      </c>
      <c r="W399" s="849"/>
      <c r="X399" s="472">
        <v>6300</v>
      </c>
      <c r="Y399" s="21"/>
      <c r="Z399" s="876"/>
      <c r="AA399" s="472"/>
      <c r="AB399" s="839"/>
      <c r="AC399" s="106"/>
      <c r="AD399" s="106"/>
      <c r="AE399" s="840"/>
      <c r="AF399" s="121"/>
      <c r="AG399" s="841" t="s">
        <v>3126</v>
      </c>
      <c r="AH399" s="842">
        <v>2400</v>
      </c>
      <c r="AI399" s="845">
        <v>2700</v>
      </c>
      <c r="AJ399" s="848" t="s">
        <v>3126</v>
      </c>
      <c r="AK399" s="464" t="s">
        <v>3040</v>
      </c>
      <c r="AL399" s="94">
        <v>5400</v>
      </c>
      <c r="AM399" s="95">
        <v>6000</v>
      </c>
      <c r="AN399" s="849" t="s">
        <v>3126</v>
      </c>
      <c r="AO399" s="850">
        <v>2760</v>
      </c>
      <c r="AP399" s="849" t="s">
        <v>3126</v>
      </c>
      <c r="AQ399" s="853">
        <v>20</v>
      </c>
      <c r="AR399" s="848" t="s">
        <v>3126</v>
      </c>
      <c r="AS399" s="886">
        <v>4500</v>
      </c>
      <c r="AT399" s="841"/>
      <c r="AU399" s="456"/>
      <c r="AV399" s="841" t="s">
        <v>237</v>
      </c>
      <c r="AW399" s="850">
        <v>3170</v>
      </c>
      <c r="AX399" s="849" t="s">
        <v>3126</v>
      </c>
      <c r="AY399" s="853">
        <v>30</v>
      </c>
      <c r="AZ399" s="881" t="s">
        <v>237</v>
      </c>
      <c r="BA399" s="882" t="s">
        <v>3177</v>
      </c>
      <c r="BB399" s="884" t="s">
        <v>3177</v>
      </c>
      <c r="BC399" s="884" t="s">
        <v>3177</v>
      </c>
      <c r="BD399" s="867" t="s">
        <v>3177</v>
      </c>
      <c r="BE399" s="472"/>
      <c r="BF399" s="829" t="s">
        <v>3164</v>
      </c>
      <c r="BG399" s="452"/>
      <c r="BH399" s="452"/>
      <c r="BI399" s="475"/>
      <c r="BJ399" s="459">
        <v>197</v>
      </c>
      <c r="BK399" s="459">
        <v>198</v>
      </c>
      <c r="BL399" s="866">
        <v>14</v>
      </c>
    </row>
    <row r="400" spans="1:77" ht="13.5" customHeight="1">
      <c r="A400" s="874"/>
      <c r="B400" s="836"/>
      <c r="C400" s="838"/>
      <c r="D400" s="22" t="s">
        <v>3</v>
      </c>
      <c r="E400" s="20"/>
      <c r="F400" s="96">
        <v>36330</v>
      </c>
      <c r="G400" s="97">
        <v>92860</v>
      </c>
      <c r="H400" s="96">
        <v>33190</v>
      </c>
      <c r="I400" s="97">
        <v>89720</v>
      </c>
      <c r="J400" s="476" t="s">
        <v>3126</v>
      </c>
      <c r="K400" s="98">
        <v>330</v>
      </c>
      <c r="L400" s="99">
        <v>810</v>
      </c>
      <c r="M400" s="100" t="s">
        <v>3025</v>
      </c>
      <c r="N400" s="98">
        <v>300</v>
      </c>
      <c r="O400" s="99">
        <v>780</v>
      </c>
      <c r="P400" s="100" t="s">
        <v>3025</v>
      </c>
      <c r="Q400" s="476" t="s">
        <v>3126</v>
      </c>
      <c r="R400" s="101">
        <v>6920</v>
      </c>
      <c r="S400" s="102">
        <v>60</v>
      </c>
      <c r="T400" s="839"/>
      <c r="V400" s="27"/>
      <c r="W400" s="849"/>
      <c r="X400" s="118"/>
      <c r="Y400" s="119"/>
      <c r="Z400" s="876"/>
      <c r="AA400" s="27"/>
      <c r="AB400" s="839"/>
      <c r="AC400" s="106"/>
      <c r="AD400" s="106"/>
      <c r="AE400" s="840"/>
      <c r="AF400" s="121"/>
      <c r="AG400" s="841"/>
      <c r="AH400" s="843" t="e">
        <v>#REF!</v>
      </c>
      <c r="AI400" s="846" t="e">
        <v>#REF!</v>
      </c>
      <c r="AJ400" s="848"/>
      <c r="AK400" s="465" t="s">
        <v>3041</v>
      </c>
      <c r="AL400" s="104">
        <v>2900</v>
      </c>
      <c r="AM400" s="105">
        <v>3300</v>
      </c>
      <c r="AN400" s="849"/>
      <c r="AO400" s="851"/>
      <c r="AP400" s="849"/>
      <c r="AQ400" s="854"/>
      <c r="AR400" s="848"/>
      <c r="AS400" s="887"/>
      <c r="AT400" s="841"/>
      <c r="AU400" s="456"/>
      <c r="AV400" s="841"/>
      <c r="AW400" s="851"/>
      <c r="AX400" s="849"/>
      <c r="AY400" s="854"/>
      <c r="AZ400" s="881"/>
      <c r="BA400" s="883"/>
      <c r="BB400" s="885"/>
      <c r="BC400" s="885"/>
      <c r="BD400" s="868"/>
      <c r="BE400" s="472"/>
      <c r="BF400" s="830"/>
      <c r="BG400" s="452"/>
      <c r="BH400" s="452"/>
      <c r="BI400" s="475"/>
      <c r="BJ400" s="459">
        <v>197</v>
      </c>
      <c r="BK400" s="459">
        <v>198</v>
      </c>
      <c r="BL400" s="866"/>
    </row>
    <row r="401" spans="1:77" ht="13.5" customHeight="1">
      <c r="A401" s="874"/>
      <c r="B401" s="836"/>
      <c r="C401" s="831" t="s">
        <v>3106</v>
      </c>
      <c r="D401" s="22" t="s">
        <v>13</v>
      </c>
      <c r="E401" s="20"/>
      <c r="F401" s="96">
        <v>92860</v>
      </c>
      <c r="G401" s="97">
        <v>162090</v>
      </c>
      <c r="H401" s="96">
        <v>89720</v>
      </c>
      <c r="I401" s="97">
        <v>158950</v>
      </c>
      <c r="J401" s="476" t="s">
        <v>3126</v>
      </c>
      <c r="K401" s="98">
        <v>810</v>
      </c>
      <c r="L401" s="99">
        <v>1500</v>
      </c>
      <c r="M401" s="100" t="s">
        <v>3025</v>
      </c>
      <c r="N401" s="98">
        <v>780</v>
      </c>
      <c r="O401" s="99">
        <v>1470</v>
      </c>
      <c r="P401" s="100" t="s">
        <v>3025</v>
      </c>
      <c r="Q401" s="23"/>
      <c r="R401" s="106"/>
      <c r="S401" s="107"/>
      <c r="T401" s="840"/>
      <c r="V401" s="469" t="s">
        <v>3039</v>
      </c>
      <c r="W401" s="849"/>
      <c r="X401" s="472" t="s">
        <v>3039</v>
      </c>
      <c r="Y401" s="477"/>
      <c r="Z401" s="876"/>
      <c r="AA401" s="469"/>
      <c r="AB401" s="839"/>
      <c r="AC401" s="106"/>
      <c r="AD401" s="106"/>
      <c r="AE401" s="840"/>
      <c r="AF401" s="121"/>
      <c r="AG401" s="841"/>
      <c r="AH401" s="843" t="e">
        <v>#REF!</v>
      </c>
      <c r="AI401" s="846" t="e">
        <v>#REF!</v>
      </c>
      <c r="AJ401" s="848"/>
      <c r="AK401" s="465" t="s">
        <v>3042</v>
      </c>
      <c r="AL401" s="104">
        <v>2500</v>
      </c>
      <c r="AM401" s="105">
        <v>2800</v>
      </c>
      <c r="AN401" s="849"/>
      <c r="AO401" s="851"/>
      <c r="AP401" s="849"/>
      <c r="AQ401" s="854"/>
      <c r="AR401" s="21"/>
      <c r="AS401" s="12"/>
      <c r="AT401" s="841"/>
      <c r="AU401" s="456"/>
      <c r="AV401" s="841"/>
      <c r="AW401" s="851"/>
      <c r="AX401" s="849"/>
      <c r="AY401" s="854"/>
      <c r="AZ401" s="881"/>
      <c r="BA401" s="869">
        <v>0.02</v>
      </c>
      <c r="BB401" s="871">
        <v>0.03</v>
      </c>
      <c r="BC401" s="871">
        <v>0.05</v>
      </c>
      <c r="BD401" s="879">
        <v>7.0000000000000007E-2</v>
      </c>
      <c r="BE401" s="472"/>
      <c r="BF401" s="833">
        <v>0.98</v>
      </c>
      <c r="BG401" s="452"/>
      <c r="BH401" s="452"/>
      <c r="BI401" s="475"/>
      <c r="BJ401" s="459">
        <v>197</v>
      </c>
      <c r="BK401" s="459">
        <v>198</v>
      </c>
      <c r="BL401" s="866"/>
    </row>
    <row r="402" spans="1:77" ht="13.5" customHeight="1">
      <c r="A402" s="874"/>
      <c r="B402" s="836"/>
      <c r="C402" s="832"/>
      <c r="D402" s="24" t="s">
        <v>12</v>
      </c>
      <c r="E402" s="20"/>
      <c r="F402" s="109">
        <v>162090</v>
      </c>
      <c r="G402" s="110"/>
      <c r="H402" s="109">
        <v>158950</v>
      </c>
      <c r="I402" s="110"/>
      <c r="J402" s="476" t="s">
        <v>3126</v>
      </c>
      <c r="K402" s="101">
        <v>1500</v>
      </c>
      <c r="L402" s="111"/>
      <c r="M402" s="112" t="s">
        <v>3025</v>
      </c>
      <c r="N402" s="101">
        <v>1470</v>
      </c>
      <c r="O402" s="111"/>
      <c r="P402" s="112" t="s">
        <v>3025</v>
      </c>
      <c r="Q402" s="23"/>
      <c r="R402" s="106"/>
      <c r="S402" s="113"/>
      <c r="T402" s="840"/>
      <c r="V402" s="469">
        <v>664700</v>
      </c>
      <c r="W402" s="849"/>
      <c r="X402" s="472">
        <v>6640</v>
      </c>
      <c r="Y402" s="21"/>
      <c r="Z402" s="876"/>
      <c r="AA402" s="472"/>
      <c r="AB402" s="839"/>
      <c r="AC402" s="106"/>
      <c r="AD402" s="106"/>
      <c r="AE402" s="840"/>
      <c r="AF402" s="121"/>
      <c r="AG402" s="841"/>
      <c r="AH402" s="844" t="e">
        <v>#REF!</v>
      </c>
      <c r="AI402" s="847" t="e">
        <v>#REF!</v>
      </c>
      <c r="AJ402" s="848"/>
      <c r="AK402" s="466" t="s">
        <v>3043</v>
      </c>
      <c r="AL402" s="115">
        <v>2300</v>
      </c>
      <c r="AM402" s="116">
        <v>2500</v>
      </c>
      <c r="AN402" s="849"/>
      <c r="AO402" s="852"/>
      <c r="AP402" s="849"/>
      <c r="AQ402" s="855"/>
      <c r="AR402" s="21"/>
      <c r="AS402" s="12"/>
      <c r="AT402" s="841"/>
      <c r="AU402" s="456"/>
      <c r="AV402" s="841"/>
      <c r="AW402" s="852"/>
      <c r="AX402" s="849"/>
      <c r="AY402" s="855"/>
      <c r="AZ402" s="881"/>
      <c r="BA402" s="870"/>
      <c r="BB402" s="872"/>
      <c r="BC402" s="872"/>
      <c r="BD402" s="880"/>
      <c r="BE402" s="472"/>
      <c r="BF402" s="833"/>
      <c r="BG402" s="452"/>
      <c r="BH402" s="452"/>
      <c r="BI402" s="475"/>
      <c r="BJ402" s="459">
        <v>197</v>
      </c>
      <c r="BK402" s="459">
        <v>198</v>
      </c>
      <c r="BL402" s="866"/>
    </row>
    <row r="403" spans="1:77" ht="13.5" customHeight="1">
      <c r="A403" s="874"/>
      <c r="B403" s="856" t="s">
        <v>16</v>
      </c>
      <c r="C403" s="837" t="s">
        <v>3105</v>
      </c>
      <c r="D403" s="19" t="s">
        <v>4</v>
      </c>
      <c r="E403" s="20"/>
      <c r="F403" s="86">
        <v>29460</v>
      </c>
      <c r="G403" s="87">
        <v>36380</v>
      </c>
      <c r="H403" s="86">
        <v>26520</v>
      </c>
      <c r="I403" s="87">
        <v>33440</v>
      </c>
      <c r="J403" s="476" t="s">
        <v>3126</v>
      </c>
      <c r="K403" s="88">
        <v>270</v>
      </c>
      <c r="L403" s="89">
        <v>330</v>
      </c>
      <c r="M403" s="90" t="s">
        <v>3025</v>
      </c>
      <c r="N403" s="88">
        <v>240</v>
      </c>
      <c r="O403" s="89">
        <v>300</v>
      </c>
      <c r="P403" s="90" t="s">
        <v>3025</v>
      </c>
      <c r="Q403" s="476" t="s">
        <v>3126</v>
      </c>
      <c r="R403" s="91">
        <v>6920</v>
      </c>
      <c r="S403" s="92">
        <v>60</v>
      </c>
      <c r="T403" s="839"/>
      <c r="V403" s="27"/>
      <c r="W403" s="849"/>
      <c r="X403" s="472"/>
      <c r="Y403" s="21"/>
      <c r="Z403" s="876"/>
      <c r="AA403" s="472"/>
      <c r="AB403" s="839"/>
      <c r="AC403" s="106"/>
      <c r="AD403" s="106"/>
      <c r="AE403" s="840"/>
      <c r="AF403" s="121"/>
      <c r="AG403" s="841" t="s">
        <v>3126</v>
      </c>
      <c r="AH403" s="842">
        <v>2300</v>
      </c>
      <c r="AI403" s="845">
        <v>2500</v>
      </c>
      <c r="AJ403" s="848" t="s">
        <v>3126</v>
      </c>
      <c r="AK403" s="464" t="s">
        <v>3040</v>
      </c>
      <c r="AL403" s="94">
        <v>4800</v>
      </c>
      <c r="AM403" s="95">
        <v>5400</v>
      </c>
      <c r="AN403" s="849" t="s">
        <v>3126</v>
      </c>
      <c r="AO403" s="850">
        <v>2590</v>
      </c>
      <c r="AP403" s="849" t="s">
        <v>3126</v>
      </c>
      <c r="AQ403" s="853">
        <v>20</v>
      </c>
      <c r="AR403" s="848" t="s">
        <v>3126</v>
      </c>
      <c r="AS403" s="886">
        <v>4500</v>
      </c>
      <c r="AT403" s="841"/>
      <c r="AU403" s="456"/>
      <c r="AV403" s="841" t="s">
        <v>237</v>
      </c>
      <c r="AW403" s="850">
        <v>2970</v>
      </c>
      <c r="AX403" s="849" t="s">
        <v>3126</v>
      </c>
      <c r="AY403" s="853">
        <v>20</v>
      </c>
      <c r="AZ403" s="881" t="s">
        <v>237</v>
      </c>
      <c r="BA403" s="882" t="s">
        <v>3177</v>
      </c>
      <c r="BB403" s="884" t="s">
        <v>3177</v>
      </c>
      <c r="BC403" s="884" t="s">
        <v>3177</v>
      </c>
      <c r="BD403" s="867" t="s">
        <v>3177</v>
      </c>
      <c r="BE403" s="472"/>
      <c r="BF403" s="829" t="s">
        <v>3164</v>
      </c>
      <c r="BG403" s="452"/>
      <c r="BH403" s="452"/>
      <c r="BI403" s="475"/>
      <c r="BJ403" s="459">
        <v>199</v>
      </c>
      <c r="BK403" s="459">
        <v>200</v>
      </c>
      <c r="BL403" s="866">
        <v>15</v>
      </c>
    </row>
    <row r="404" spans="1:77" ht="13.5" customHeight="1">
      <c r="A404" s="874"/>
      <c r="B404" s="836"/>
      <c r="C404" s="838"/>
      <c r="D404" s="22" t="s">
        <v>3</v>
      </c>
      <c r="E404" s="20"/>
      <c r="F404" s="96">
        <v>36380</v>
      </c>
      <c r="G404" s="97">
        <v>92910</v>
      </c>
      <c r="H404" s="96">
        <v>33440</v>
      </c>
      <c r="I404" s="97">
        <v>89970</v>
      </c>
      <c r="J404" s="476" t="s">
        <v>3126</v>
      </c>
      <c r="K404" s="98">
        <v>330</v>
      </c>
      <c r="L404" s="99">
        <v>810</v>
      </c>
      <c r="M404" s="100" t="s">
        <v>3025</v>
      </c>
      <c r="N404" s="98">
        <v>300</v>
      </c>
      <c r="O404" s="99">
        <v>790</v>
      </c>
      <c r="P404" s="100" t="s">
        <v>3025</v>
      </c>
      <c r="Q404" s="476" t="s">
        <v>3126</v>
      </c>
      <c r="R404" s="101">
        <v>6920</v>
      </c>
      <c r="S404" s="102">
        <v>60</v>
      </c>
      <c r="T404" s="839"/>
      <c r="V404" s="27"/>
      <c r="W404" s="849"/>
      <c r="X404" s="472"/>
      <c r="Y404" s="21"/>
      <c r="Z404" s="876"/>
      <c r="AA404" s="472"/>
      <c r="AB404" s="839"/>
      <c r="AC404" s="106"/>
      <c r="AD404" s="106"/>
      <c r="AE404" s="840"/>
      <c r="AF404" s="121"/>
      <c r="AG404" s="841"/>
      <c r="AH404" s="843" t="e">
        <v>#REF!</v>
      </c>
      <c r="AI404" s="846" t="e">
        <v>#REF!</v>
      </c>
      <c r="AJ404" s="848"/>
      <c r="AK404" s="465" t="s">
        <v>3041</v>
      </c>
      <c r="AL404" s="104">
        <v>2600</v>
      </c>
      <c r="AM404" s="105">
        <v>2900</v>
      </c>
      <c r="AN404" s="849"/>
      <c r="AO404" s="851"/>
      <c r="AP404" s="849"/>
      <c r="AQ404" s="854"/>
      <c r="AR404" s="848"/>
      <c r="AS404" s="887"/>
      <c r="AT404" s="841"/>
      <c r="AU404" s="456"/>
      <c r="AV404" s="841"/>
      <c r="AW404" s="851"/>
      <c r="AX404" s="849"/>
      <c r="AY404" s="854"/>
      <c r="AZ404" s="881"/>
      <c r="BA404" s="883"/>
      <c r="BB404" s="885"/>
      <c r="BC404" s="885"/>
      <c r="BD404" s="868"/>
      <c r="BE404" s="472"/>
      <c r="BF404" s="830"/>
      <c r="BG404" s="452"/>
      <c r="BH404" s="452"/>
      <c r="BI404" s="475"/>
      <c r="BJ404" s="459">
        <v>199</v>
      </c>
      <c r="BK404" s="459">
        <v>200</v>
      </c>
      <c r="BL404" s="866"/>
    </row>
    <row r="405" spans="1:77" ht="13.5" customHeight="1">
      <c r="A405" s="874"/>
      <c r="B405" s="836"/>
      <c r="C405" s="831" t="s">
        <v>3106</v>
      </c>
      <c r="D405" s="22" t="s">
        <v>13</v>
      </c>
      <c r="E405" s="20"/>
      <c r="F405" s="96">
        <v>92910</v>
      </c>
      <c r="G405" s="97">
        <v>162140</v>
      </c>
      <c r="H405" s="96">
        <v>89970</v>
      </c>
      <c r="I405" s="97">
        <v>159200</v>
      </c>
      <c r="J405" s="476" t="s">
        <v>3126</v>
      </c>
      <c r="K405" s="98">
        <v>810</v>
      </c>
      <c r="L405" s="99">
        <v>1500</v>
      </c>
      <c r="M405" s="100" t="s">
        <v>3025</v>
      </c>
      <c r="N405" s="98">
        <v>790</v>
      </c>
      <c r="O405" s="99">
        <v>1480</v>
      </c>
      <c r="P405" s="100" t="s">
        <v>3025</v>
      </c>
      <c r="Q405" s="23"/>
      <c r="R405" s="106"/>
      <c r="S405" s="107"/>
      <c r="T405" s="840"/>
      <c r="V405" s="27"/>
      <c r="W405" s="849"/>
      <c r="X405" s="472"/>
      <c r="Y405" s="21"/>
      <c r="Z405" s="876"/>
      <c r="AA405" s="472"/>
      <c r="AB405" s="839"/>
      <c r="AC405" s="106"/>
      <c r="AD405" s="106"/>
      <c r="AE405" s="840"/>
      <c r="AF405" s="121"/>
      <c r="AG405" s="841"/>
      <c r="AH405" s="843" t="e">
        <v>#REF!</v>
      </c>
      <c r="AI405" s="846" t="e">
        <v>#REF!</v>
      </c>
      <c r="AJ405" s="848"/>
      <c r="AK405" s="465" t="s">
        <v>3042</v>
      </c>
      <c r="AL405" s="104">
        <v>2300</v>
      </c>
      <c r="AM405" s="105">
        <v>2500</v>
      </c>
      <c r="AN405" s="849"/>
      <c r="AO405" s="851"/>
      <c r="AP405" s="849"/>
      <c r="AQ405" s="854"/>
      <c r="AR405" s="21"/>
      <c r="AS405" s="12"/>
      <c r="AT405" s="841"/>
      <c r="AU405" s="456"/>
      <c r="AV405" s="841"/>
      <c r="AW405" s="851"/>
      <c r="AX405" s="849"/>
      <c r="AY405" s="854"/>
      <c r="AZ405" s="881"/>
      <c r="BA405" s="869">
        <v>0.02</v>
      </c>
      <c r="BB405" s="871">
        <v>0.03</v>
      </c>
      <c r="BC405" s="871">
        <v>0.05</v>
      </c>
      <c r="BD405" s="879">
        <v>7.0000000000000007E-2</v>
      </c>
      <c r="BE405" s="472"/>
      <c r="BF405" s="833">
        <v>0.98</v>
      </c>
      <c r="BG405" s="452"/>
      <c r="BH405" s="452"/>
      <c r="BI405" s="475"/>
      <c r="BJ405" s="459">
        <v>199</v>
      </c>
      <c r="BK405" s="459">
        <v>200</v>
      </c>
      <c r="BL405" s="866"/>
    </row>
    <row r="406" spans="1:77" ht="13.5" customHeight="1">
      <c r="A406" s="874"/>
      <c r="B406" s="836"/>
      <c r="C406" s="832"/>
      <c r="D406" s="24" t="s">
        <v>12</v>
      </c>
      <c r="E406" s="20"/>
      <c r="F406" s="109">
        <v>162140</v>
      </c>
      <c r="G406" s="110"/>
      <c r="H406" s="109">
        <v>159200</v>
      </c>
      <c r="I406" s="110"/>
      <c r="J406" s="476" t="s">
        <v>3126</v>
      </c>
      <c r="K406" s="101">
        <v>1500</v>
      </c>
      <c r="L406" s="111"/>
      <c r="M406" s="112" t="s">
        <v>3025</v>
      </c>
      <c r="N406" s="101">
        <v>1480</v>
      </c>
      <c r="O406" s="111"/>
      <c r="P406" s="112" t="s">
        <v>3025</v>
      </c>
      <c r="Q406" s="23"/>
      <c r="R406" s="106"/>
      <c r="S406" s="113"/>
      <c r="T406" s="840"/>
      <c r="V406" s="27"/>
      <c r="W406" s="849"/>
      <c r="X406" s="472"/>
      <c r="Y406" s="21"/>
      <c r="Z406" s="876"/>
      <c r="AA406" s="472"/>
      <c r="AB406" s="839"/>
      <c r="AC406" s="106"/>
      <c r="AD406" s="106"/>
      <c r="AE406" s="840"/>
      <c r="AF406" s="121"/>
      <c r="AG406" s="841"/>
      <c r="AH406" s="844" t="e">
        <v>#REF!</v>
      </c>
      <c r="AI406" s="847" t="e">
        <v>#REF!</v>
      </c>
      <c r="AJ406" s="848"/>
      <c r="AK406" s="466" t="s">
        <v>3043</v>
      </c>
      <c r="AL406" s="115">
        <v>2000</v>
      </c>
      <c r="AM406" s="116">
        <v>2300</v>
      </c>
      <c r="AN406" s="849"/>
      <c r="AO406" s="852"/>
      <c r="AP406" s="849"/>
      <c r="AQ406" s="855"/>
      <c r="AR406" s="21"/>
      <c r="AS406" s="12"/>
      <c r="AT406" s="841"/>
      <c r="AU406" s="456"/>
      <c r="AV406" s="841"/>
      <c r="AW406" s="852"/>
      <c r="AX406" s="849"/>
      <c r="AY406" s="855"/>
      <c r="AZ406" s="881"/>
      <c r="BA406" s="870"/>
      <c r="BB406" s="872"/>
      <c r="BC406" s="872"/>
      <c r="BD406" s="880"/>
      <c r="BE406" s="472"/>
      <c r="BF406" s="833"/>
      <c r="BG406" s="452"/>
      <c r="BH406" s="452"/>
      <c r="BI406" s="475"/>
      <c r="BJ406" s="459">
        <v>199</v>
      </c>
      <c r="BK406" s="459">
        <v>200</v>
      </c>
      <c r="BL406" s="866"/>
    </row>
    <row r="407" spans="1:77" ht="13.5" customHeight="1">
      <c r="A407" s="874"/>
      <c r="B407" s="856" t="s">
        <v>15</v>
      </c>
      <c r="C407" s="837" t="s">
        <v>3105</v>
      </c>
      <c r="D407" s="19" t="s">
        <v>4</v>
      </c>
      <c r="E407" s="20"/>
      <c r="F407" s="86">
        <v>28720</v>
      </c>
      <c r="G407" s="87">
        <v>35640</v>
      </c>
      <c r="H407" s="86">
        <v>25950</v>
      </c>
      <c r="I407" s="87">
        <v>32870</v>
      </c>
      <c r="J407" s="476" t="s">
        <v>3126</v>
      </c>
      <c r="K407" s="88">
        <v>260</v>
      </c>
      <c r="L407" s="89">
        <v>320</v>
      </c>
      <c r="M407" s="90" t="s">
        <v>3025</v>
      </c>
      <c r="N407" s="88">
        <v>240</v>
      </c>
      <c r="O407" s="89">
        <v>300</v>
      </c>
      <c r="P407" s="90" t="s">
        <v>3025</v>
      </c>
      <c r="Q407" s="476" t="s">
        <v>3126</v>
      </c>
      <c r="R407" s="91">
        <v>6920</v>
      </c>
      <c r="S407" s="92">
        <v>60</v>
      </c>
      <c r="T407" s="839"/>
      <c r="V407" s="27"/>
      <c r="W407" s="849"/>
      <c r="X407" s="472"/>
      <c r="Y407" s="21"/>
      <c r="Z407" s="876"/>
      <c r="AA407" s="472"/>
      <c r="AB407" s="839"/>
      <c r="AC407" s="106"/>
      <c r="AD407" s="106"/>
      <c r="AE407" s="840"/>
      <c r="AF407" s="121"/>
      <c r="AG407" s="841" t="s">
        <v>3126</v>
      </c>
      <c r="AH407" s="842">
        <v>2400</v>
      </c>
      <c r="AI407" s="845">
        <v>2700</v>
      </c>
      <c r="AJ407" s="848" t="s">
        <v>3126</v>
      </c>
      <c r="AK407" s="464" t="s">
        <v>3040</v>
      </c>
      <c r="AL407" s="94">
        <v>5400</v>
      </c>
      <c r="AM407" s="95">
        <v>6000</v>
      </c>
      <c r="AN407" s="849" t="s">
        <v>3126</v>
      </c>
      <c r="AO407" s="850">
        <v>2440</v>
      </c>
      <c r="AP407" s="849" t="s">
        <v>3126</v>
      </c>
      <c r="AQ407" s="853">
        <v>20</v>
      </c>
      <c r="AR407" s="848" t="s">
        <v>3126</v>
      </c>
      <c r="AS407" s="886">
        <v>4500</v>
      </c>
      <c r="AT407" s="841"/>
      <c r="AU407" s="456"/>
      <c r="AV407" s="841" t="s">
        <v>237</v>
      </c>
      <c r="AW407" s="850">
        <v>2800</v>
      </c>
      <c r="AX407" s="849" t="s">
        <v>3126</v>
      </c>
      <c r="AY407" s="853">
        <v>20</v>
      </c>
      <c r="AZ407" s="881" t="s">
        <v>237</v>
      </c>
      <c r="BA407" s="882" t="s">
        <v>3177</v>
      </c>
      <c r="BB407" s="884" t="s">
        <v>3177</v>
      </c>
      <c r="BC407" s="884" t="s">
        <v>3177</v>
      </c>
      <c r="BD407" s="867" t="s">
        <v>3177</v>
      </c>
      <c r="BE407" s="472"/>
      <c r="BF407" s="829" t="s">
        <v>3164</v>
      </c>
      <c r="BG407" s="452"/>
      <c r="BH407" s="452"/>
      <c r="BI407" s="475"/>
      <c r="BJ407" s="459">
        <v>201</v>
      </c>
      <c r="BK407" s="459">
        <v>202</v>
      </c>
      <c r="BL407" s="866">
        <v>16</v>
      </c>
    </row>
    <row r="408" spans="1:77" ht="13.5" customHeight="1">
      <c r="A408" s="874"/>
      <c r="B408" s="836"/>
      <c r="C408" s="838"/>
      <c r="D408" s="22" t="s">
        <v>3</v>
      </c>
      <c r="E408" s="20"/>
      <c r="F408" s="96">
        <v>35640</v>
      </c>
      <c r="G408" s="97">
        <v>92170</v>
      </c>
      <c r="H408" s="96">
        <v>32870</v>
      </c>
      <c r="I408" s="97">
        <v>89400</v>
      </c>
      <c r="J408" s="476" t="s">
        <v>3126</v>
      </c>
      <c r="K408" s="98">
        <v>320</v>
      </c>
      <c r="L408" s="99">
        <v>810</v>
      </c>
      <c r="M408" s="100" t="s">
        <v>3025</v>
      </c>
      <c r="N408" s="98">
        <v>300</v>
      </c>
      <c r="O408" s="99">
        <v>780</v>
      </c>
      <c r="P408" s="100" t="s">
        <v>3025</v>
      </c>
      <c r="Q408" s="476" t="s">
        <v>3126</v>
      </c>
      <c r="R408" s="101">
        <v>6920</v>
      </c>
      <c r="S408" s="102">
        <v>60</v>
      </c>
      <c r="T408" s="839"/>
      <c r="V408" s="27"/>
      <c r="W408" s="849"/>
      <c r="X408" s="472"/>
      <c r="Y408" s="21"/>
      <c r="Z408" s="876"/>
      <c r="AA408" s="472"/>
      <c r="AB408" s="839"/>
      <c r="AC408" s="106"/>
      <c r="AD408" s="106"/>
      <c r="AE408" s="840"/>
      <c r="AF408" s="121"/>
      <c r="AG408" s="841"/>
      <c r="AH408" s="843" t="e">
        <v>#REF!</v>
      </c>
      <c r="AI408" s="846" t="e">
        <v>#REF!</v>
      </c>
      <c r="AJ408" s="848"/>
      <c r="AK408" s="465" t="s">
        <v>3041</v>
      </c>
      <c r="AL408" s="104">
        <v>2900</v>
      </c>
      <c r="AM408" s="105">
        <v>3300</v>
      </c>
      <c r="AN408" s="849"/>
      <c r="AO408" s="851"/>
      <c r="AP408" s="849"/>
      <c r="AQ408" s="854"/>
      <c r="AR408" s="848"/>
      <c r="AS408" s="887"/>
      <c r="AT408" s="841"/>
      <c r="AU408" s="456"/>
      <c r="AV408" s="841"/>
      <c r="AW408" s="851"/>
      <c r="AX408" s="849"/>
      <c r="AY408" s="854"/>
      <c r="AZ408" s="881"/>
      <c r="BA408" s="883"/>
      <c r="BB408" s="885"/>
      <c r="BC408" s="885"/>
      <c r="BD408" s="868"/>
      <c r="BE408" s="472"/>
      <c r="BF408" s="830"/>
      <c r="BG408" s="452"/>
      <c r="BH408" s="452"/>
      <c r="BI408" s="475"/>
      <c r="BJ408" s="459">
        <v>201</v>
      </c>
      <c r="BK408" s="459">
        <v>202</v>
      </c>
      <c r="BL408" s="866"/>
    </row>
    <row r="409" spans="1:77" ht="13.5" customHeight="1">
      <c r="A409" s="874"/>
      <c r="B409" s="836"/>
      <c r="C409" s="831" t="s">
        <v>3106</v>
      </c>
      <c r="D409" s="22" t="s">
        <v>13</v>
      </c>
      <c r="E409" s="20"/>
      <c r="F409" s="96">
        <v>92170</v>
      </c>
      <c r="G409" s="97">
        <v>161400</v>
      </c>
      <c r="H409" s="96">
        <v>89400</v>
      </c>
      <c r="I409" s="97">
        <v>158630</v>
      </c>
      <c r="J409" s="476" t="s">
        <v>3126</v>
      </c>
      <c r="K409" s="98">
        <v>810</v>
      </c>
      <c r="L409" s="99">
        <v>1500</v>
      </c>
      <c r="M409" s="100" t="s">
        <v>3025</v>
      </c>
      <c r="N409" s="98">
        <v>780</v>
      </c>
      <c r="O409" s="99">
        <v>1470</v>
      </c>
      <c r="P409" s="100" t="s">
        <v>3025</v>
      </c>
      <c r="Q409" s="23"/>
      <c r="R409" s="106"/>
      <c r="S409" s="107"/>
      <c r="T409" s="840"/>
      <c r="V409" s="469"/>
      <c r="W409" s="849"/>
      <c r="X409" s="472"/>
      <c r="Y409" s="21"/>
      <c r="Z409" s="876"/>
      <c r="AA409" s="472"/>
      <c r="AB409" s="839"/>
      <c r="AC409" s="106"/>
      <c r="AD409" s="106"/>
      <c r="AE409" s="840"/>
      <c r="AF409" s="121"/>
      <c r="AG409" s="841"/>
      <c r="AH409" s="843" t="e">
        <v>#REF!</v>
      </c>
      <c r="AI409" s="846" t="e">
        <v>#REF!</v>
      </c>
      <c r="AJ409" s="848"/>
      <c r="AK409" s="465" t="s">
        <v>3042</v>
      </c>
      <c r="AL409" s="104">
        <v>2500</v>
      </c>
      <c r="AM409" s="105">
        <v>2800</v>
      </c>
      <c r="AN409" s="849"/>
      <c r="AO409" s="851"/>
      <c r="AP409" s="849"/>
      <c r="AQ409" s="854"/>
      <c r="AR409" s="21"/>
      <c r="AS409" s="12"/>
      <c r="AT409" s="841"/>
      <c r="AU409" s="456"/>
      <c r="AV409" s="841"/>
      <c r="AW409" s="851"/>
      <c r="AX409" s="849"/>
      <c r="AY409" s="854"/>
      <c r="AZ409" s="881"/>
      <c r="BA409" s="869">
        <v>0.02</v>
      </c>
      <c r="BB409" s="871">
        <v>0.03</v>
      </c>
      <c r="BC409" s="871">
        <v>0.05</v>
      </c>
      <c r="BD409" s="879">
        <v>7.0000000000000007E-2</v>
      </c>
      <c r="BE409" s="472"/>
      <c r="BF409" s="833">
        <v>0.99</v>
      </c>
      <c r="BG409" s="452"/>
      <c r="BH409" s="452"/>
      <c r="BI409" s="475"/>
      <c r="BJ409" s="459">
        <v>201</v>
      </c>
      <c r="BK409" s="459">
        <v>202</v>
      </c>
      <c r="BL409" s="866"/>
    </row>
    <row r="410" spans="1:77" ht="13.5" customHeight="1">
      <c r="A410" s="874"/>
      <c r="B410" s="836"/>
      <c r="C410" s="832"/>
      <c r="D410" s="24" t="s">
        <v>12</v>
      </c>
      <c r="E410" s="20"/>
      <c r="F410" s="109">
        <v>161400</v>
      </c>
      <c r="G410" s="110"/>
      <c r="H410" s="109">
        <v>158630</v>
      </c>
      <c r="I410" s="110"/>
      <c r="J410" s="476" t="s">
        <v>3126</v>
      </c>
      <c r="K410" s="101">
        <v>1500</v>
      </c>
      <c r="L410" s="111"/>
      <c r="M410" s="112" t="s">
        <v>3025</v>
      </c>
      <c r="N410" s="101">
        <v>1470</v>
      </c>
      <c r="O410" s="111"/>
      <c r="P410" s="112" t="s">
        <v>3025</v>
      </c>
      <c r="Q410" s="23"/>
      <c r="R410" s="106"/>
      <c r="S410" s="113"/>
      <c r="T410" s="840"/>
      <c r="V410" s="469"/>
      <c r="W410" s="849"/>
      <c r="X410" s="472"/>
      <c r="Y410" s="21"/>
      <c r="Z410" s="876"/>
      <c r="AA410" s="472"/>
      <c r="AB410" s="839"/>
      <c r="AC410" s="106"/>
      <c r="AD410" s="106"/>
      <c r="AE410" s="840"/>
      <c r="AF410" s="121"/>
      <c r="AG410" s="841"/>
      <c r="AH410" s="844" t="e">
        <v>#REF!</v>
      </c>
      <c r="AI410" s="847" t="e">
        <v>#REF!</v>
      </c>
      <c r="AJ410" s="848"/>
      <c r="AK410" s="466" t="s">
        <v>3043</v>
      </c>
      <c r="AL410" s="115">
        <v>2300</v>
      </c>
      <c r="AM410" s="116">
        <v>2500</v>
      </c>
      <c r="AN410" s="849"/>
      <c r="AO410" s="852"/>
      <c r="AP410" s="849"/>
      <c r="AQ410" s="855"/>
      <c r="AR410" s="21"/>
      <c r="AS410" s="12"/>
      <c r="AT410" s="841"/>
      <c r="AU410" s="456"/>
      <c r="AV410" s="841"/>
      <c r="AW410" s="852"/>
      <c r="AX410" s="849"/>
      <c r="AY410" s="855"/>
      <c r="AZ410" s="881"/>
      <c r="BA410" s="870"/>
      <c r="BB410" s="872"/>
      <c r="BC410" s="872"/>
      <c r="BD410" s="880"/>
      <c r="BE410" s="472"/>
      <c r="BF410" s="833"/>
      <c r="BG410" s="452"/>
      <c r="BH410" s="452"/>
      <c r="BI410" s="475"/>
      <c r="BJ410" s="459">
        <v>201</v>
      </c>
      <c r="BK410" s="459">
        <v>202</v>
      </c>
      <c r="BL410" s="866"/>
    </row>
    <row r="411" spans="1:77" ht="13.5" customHeight="1">
      <c r="A411" s="874"/>
      <c r="B411" s="835" t="s">
        <v>14</v>
      </c>
      <c r="C411" s="837" t="s">
        <v>3105</v>
      </c>
      <c r="D411" s="19" t="s">
        <v>4</v>
      </c>
      <c r="E411" s="20"/>
      <c r="F411" s="86">
        <v>28040</v>
      </c>
      <c r="G411" s="87">
        <v>34960</v>
      </c>
      <c r="H411" s="86">
        <v>25420</v>
      </c>
      <c r="I411" s="87">
        <v>32340</v>
      </c>
      <c r="J411" s="476" t="s">
        <v>3126</v>
      </c>
      <c r="K411" s="88">
        <v>260</v>
      </c>
      <c r="L411" s="89">
        <v>320</v>
      </c>
      <c r="M411" s="90" t="s">
        <v>3025</v>
      </c>
      <c r="N411" s="88">
        <v>230</v>
      </c>
      <c r="O411" s="89">
        <v>290</v>
      </c>
      <c r="P411" s="90" t="s">
        <v>3025</v>
      </c>
      <c r="Q411" s="476" t="s">
        <v>3126</v>
      </c>
      <c r="R411" s="91">
        <v>6920</v>
      </c>
      <c r="S411" s="92">
        <v>60</v>
      </c>
      <c r="T411" s="839"/>
      <c r="V411" s="469"/>
      <c r="W411" s="849"/>
      <c r="X411" s="472"/>
      <c r="Y411" s="21"/>
      <c r="Z411" s="876"/>
      <c r="AA411" s="472"/>
      <c r="AB411" s="839"/>
      <c r="AC411" s="106"/>
      <c r="AD411" s="106"/>
      <c r="AE411" s="840"/>
      <c r="AF411" s="121"/>
      <c r="AG411" s="841" t="s">
        <v>3126</v>
      </c>
      <c r="AH411" s="842">
        <v>2300</v>
      </c>
      <c r="AI411" s="845">
        <v>2500</v>
      </c>
      <c r="AJ411" s="848" t="s">
        <v>3126</v>
      </c>
      <c r="AK411" s="464" t="s">
        <v>3040</v>
      </c>
      <c r="AL411" s="94">
        <v>4800</v>
      </c>
      <c r="AM411" s="95">
        <v>5400</v>
      </c>
      <c r="AN411" s="849" t="s">
        <v>3126</v>
      </c>
      <c r="AO411" s="850">
        <v>2300</v>
      </c>
      <c r="AP411" s="849" t="s">
        <v>3126</v>
      </c>
      <c r="AQ411" s="853">
        <v>20</v>
      </c>
      <c r="AR411" s="848" t="s">
        <v>3126</v>
      </c>
      <c r="AS411" s="886">
        <v>4500</v>
      </c>
      <c r="AT411" s="841"/>
      <c r="AU411" s="456"/>
      <c r="AV411" s="841" t="s">
        <v>237</v>
      </c>
      <c r="AW411" s="850">
        <v>2640</v>
      </c>
      <c r="AX411" s="849" t="s">
        <v>3126</v>
      </c>
      <c r="AY411" s="853">
        <v>20</v>
      </c>
      <c r="AZ411" s="881" t="s">
        <v>237</v>
      </c>
      <c r="BA411" s="882" t="s">
        <v>3177</v>
      </c>
      <c r="BB411" s="884" t="s">
        <v>3177</v>
      </c>
      <c r="BC411" s="884" t="s">
        <v>3177</v>
      </c>
      <c r="BD411" s="867" t="s">
        <v>3177</v>
      </c>
      <c r="BE411" s="21"/>
      <c r="BF411" s="829" t="s">
        <v>3164</v>
      </c>
      <c r="BG411" s="452"/>
      <c r="BH411" s="452"/>
      <c r="BI411" s="475"/>
      <c r="BJ411" s="459">
        <v>203</v>
      </c>
      <c r="BK411" s="459">
        <v>204</v>
      </c>
      <c r="BL411" s="866">
        <v>17</v>
      </c>
    </row>
    <row r="412" spans="1:77" ht="13.5" customHeight="1">
      <c r="A412" s="874"/>
      <c r="B412" s="836"/>
      <c r="C412" s="838"/>
      <c r="D412" s="22" t="s">
        <v>3</v>
      </c>
      <c r="E412" s="20"/>
      <c r="F412" s="96">
        <v>34960</v>
      </c>
      <c r="G412" s="97">
        <v>91490</v>
      </c>
      <c r="H412" s="96">
        <v>32340</v>
      </c>
      <c r="I412" s="97">
        <v>88870</v>
      </c>
      <c r="J412" s="476" t="s">
        <v>3126</v>
      </c>
      <c r="K412" s="98">
        <v>320</v>
      </c>
      <c r="L412" s="99">
        <v>800</v>
      </c>
      <c r="M412" s="100" t="s">
        <v>3025</v>
      </c>
      <c r="N412" s="98">
        <v>290</v>
      </c>
      <c r="O412" s="99">
        <v>770</v>
      </c>
      <c r="P412" s="100" t="s">
        <v>3025</v>
      </c>
      <c r="Q412" s="476" t="s">
        <v>3126</v>
      </c>
      <c r="R412" s="101">
        <v>6920</v>
      </c>
      <c r="S412" s="102">
        <v>60</v>
      </c>
      <c r="T412" s="839"/>
      <c r="V412" s="469"/>
      <c r="W412" s="849"/>
      <c r="X412" s="472"/>
      <c r="Y412" s="21"/>
      <c r="Z412" s="876"/>
      <c r="AA412" s="472"/>
      <c r="AB412" s="839"/>
      <c r="AC412" s="106"/>
      <c r="AD412" s="106"/>
      <c r="AE412" s="840"/>
      <c r="AF412" s="121"/>
      <c r="AG412" s="841"/>
      <c r="AH412" s="843" t="e">
        <v>#REF!</v>
      </c>
      <c r="AI412" s="846" t="e">
        <v>#REF!</v>
      </c>
      <c r="AJ412" s="848"/>
      <c r="AK412" s="465" t="s">
        <v>3041</v>
      </c>
      <c r="AL412" s="104">
        <v>2600</v>
      </c>
      <c r="AM412" s="105">
        <v>2900</v>
      </c>
      <c r="AN412" s="849"/>
      <c r="AO412" s="851"/>
      <c r="AP412" s="849"/>
      <c r="AQ412" s="854"/>
      <c r="AR412" s="848"/>
      <c r="AS412" s="887"/>
      <c r="AT412" s="841"/>
      <c r="AU412" s="456"/>
      <c r="AV412" s="841"/>
      <c r="AW412" s="851"/>
      <c r="AX412" s="849"/>
      <c r="AY412" s="854"/>
      <c r="AZ412" s="881"/>
      <c r="BA412" s="883"/>
      <c r="BB412" s="885"/>
      <c r="BC412" s="885"/>
      <c r="BD412" s="868"/>
      <c r="BE412" s="21"/>
      <c r="BF412" s="830"/>
      <c r="BG412" s="452"/>
      <c r="BH412" s="452"/>
      <c r="BI412" s="475"/>
      <c r="BJ412" s="459">
        <v>203</v>
      </c>
      <c r="BK412" s="459">
        <v>204</v>
      </c>
      <c r="BL412" s="866"/>
    </row>
    <row r="413" spans="1:77" ht="13.5" customHeight="1">
      <c r="A413" s="874"/>
      <c r="B413" s="836"/>
      <c r="C413" s="831" t="s">
        <v>3106</v>
      </c>
      <c r="D413" s="22" t="s">
        <v>13</v>
      </c>
      <c r="E413" s="20"/>
      <c r="F413" s="96">
        <v>91490</v>
      </c>
      <c r="G413" s="97">
        <v>160720</v>
      </c>
      <c r="H413" s="96">
        <v>88870</v>
      </c>
      <c r="I413" s="97">
        <v>158100</v>
      </c>
      <c r="J413" s="476" t="s">
        <v>3126</v>
      </c>
      <c r="K413" s="98">
        <v>800</v>
      </c>
      <c r="L413" s="99">
        <v>1490</v>
      </c>
      <c r="M413" s="100" t="s">
        <v>3025</v>
      </c>
      <c r="N413" s="98">
        <v>770</v>
      </c>
      <c r="O413" s="99">
        <v>1460</v>
      </c>
      <c r="P413" s="100" t="s">
        <v>3025</v>
      </c>
      <c r="Q413" s="23"/>
      <c r="R413" s="106"/>
      <c r="S413" s="107"/>
      <c r="T413" s="840"/>
      <c r="V413" s="469"/>
      <c r="W413" s="849"/>
      <c r="X413" s="472"/>
      <c r="Y413" s="21"/>
      <c r="Z413" s="876"/>
      <c r="AA413" s="472"/>
      <c r="AB413" s="839"/>
      <c r="AC413" s="106"/>
      <c r="AD413" s="106"/>
      <c r="AE413" s="840"/>
      <c r="AF413" s="121"/>
      <c r="AG413" s="841"/>
      <c r="AH413" s="843" t="e">
        <v>#REF!</v>
      </c>
      <c r="AI413" s="846" t="e">
        <v>#REF!</v>
      </c>
      <c r="AJ413" s="848"/>
      <c r="AK413" s="465" t="s">
        <v>3042</v>
      </c>
      <c r="AL413" s="104">
        <v>2300</v>
      </c>
      <c r="AM413" s="105">
        <v>2500</v>
      </c>
      <c r="AN413" s="849"/>
      <c r="AO413" s="851"/>
      <c r="AP413" s="849"/>
      <c r="AQ413" s="854"/>
      <c r="AR413" s="21"/>
      <c r="AS413" s="12"/>
      <c r="AT413" s="841"/>
      <c r="AU413" s="456"/>
      <c r="AV413" s="841"/>
      <c r="AW413" s="851"/>
      <c r="AX413" s="849"/>
      <c r="AY413" s="854"/>
      <c r="AZ413" s="881"/>
      <c r="BA413" s="869">
        <v>0.02</v>
      </c>
      <c r="BB413" s="871">
        <v>0.03</v>
      </c>
      <c r="BC413" s="871">
        <v>0.05</v>
      </c>
      <c r="BD413" s="879">
        <v>7.0000000000000007E-2</v>
      </c>
      <c r="BE413" s="21"/>
      <c r="BF413" s="833">
        <v>0.99</v>
      </c>
      <c r="BG413" s="452"/>
      <c r="BH413" s="452"/>
      <c r="BI413" s="475"/>
      <c r="BJ413" s="459">
        <v>203</v>
      </c>
      <c r="BK413" s="459">
        <v>204</v>
      </c>
      <c r="BL413" s="866"/>
    </row>
    <row r="414" spans="1:77" ht="13.5" customHeight="1">
      <c r="A414" s="875"/>
      <c r="B414" s="836"/>
      <c r="C414" s="832"/>
      <c r="D414" s="24" t="s">
        <v>12</v>
      </c>
      <c r="E414" s="20"/>
      <c r="F414" s="109">
        <v>160720</v>
      </c>
      <c r="G414" s="110"/>
      <c r="H414" s="109">
        <v>158100</v>
      </c>
      <c r="I414" s="110"/>
      <c r="J414" s="476" t="s">
        <v>3126</v>
      </c>
      <c r="K414" s="101">
        <v>1490</v>
      </c>
      <c r="L414" s="111"/>
      <c r="M414" s="112" t="s">
        <v>3025</v>
      </c>
      <c r="N414" s="101">
        <v>1460</v>
      </c>
      <c r="O414" s="111"/>
      <c r="P414" s="112" t="s">
        <v>3025</v>
      </c>
      <c r="Q414" s="23"/>
      <c r="R414" s="106"/>
      <c r="S414" s="26"/>
      <c r="T414" s="840"/>
      <c r="V414" s="470"/>
      <c r="W414" s="849"/>
      <c r="X414" s="473"/>
      <c r="Y414" s="21"/>
      <c r="Z414" s="876"/>
      <c r="AA414" s="473"/>
      <c r="AB414" s="839"/>
      <c r="AC414" s="106"/>
      <c r="AD414" s="106"/>
      <c r="AE414" s="840"/>
      <c r="AF414" s="121"/>
      <c r="AG414" s="841"/>
      <c r="AH414" s="844" t="e">
        <v>#REF!</v>
      </c>
      <c r="AI414" s="847" t="e">
        <v>#REF!</v>
      </c>
      <c r="AJ414" s="848"/>
      <c r="AK414" s="466" t="s">
        <v>3043</v>
      </c>
      <c r="AL414" s="115">
        <v>2000</v>
      </c>
      <c r="AM414" s="116">
        <v>2300</v>
      </c>
      <c r="AN414" s="849"/>
      <c r="AO414" s="852"/>
      <c r="AP414" s="849"/>
      <c r="AQ414" s="855"/>
      <c r="AR414" s="21"/>
      <c r="AS414" s="12"/>
      <c r="AT414" s="841"/>
      <c r="AU414" s="450"/>
      <c r="AV414" s="841"/>
      <c r="AW414" s="852"/>
      <c r="AX414" s="849"/>
      <c r="AY414" s="855"/>
      <c r="AZ414" s="881"/>
      <c r="BA414" s="870"/>
      <c r="BB414" s="872"/>
      <c r="BC414" s="872"/>
      <c r="BD414" s="880"/>
      <c r="BE414" s="21"/>
      <c r="BF414" s="834"/>
      <c r="BG414" s="452"/>
      <c r="BH414" s="452"/>
      <c r="BI414" s="475"/>
      <c r="BJ414" s="459">
        <v>203</v>
      </c>
      <c r="BK414" s="459">
        <v>204</v>
      </c>
      <c r="BL414" s="866"/>
    </row>
    <row r="415" spans="1:77" s="14" customFormat="1" ht="13.5" customHeight="1">
      <c r="A415" s="873" t="s">
        <v>3242</v>
      </c>
      <c r="B415" s="856" t="s">
        <v>103</v>
      </c>
      <c r="C415" s="837" t="s">
        <v>3105</v>
      </c>
      <c r="D415" s="19" t="s">
        <v>4</v>
      </c>
      <c r="E415" s="20"/>
      <c r="F415" s="86">
        <v>109700</v>
      </c>
      <c r="G415" s="87">
        <v>116440</v>
      </c>
      <c r="H415" s="86">
        <v>86670</v>
      </c>
      <c r="I415" s="87">
        <v>93410</v>
      </c>
      <c r="J415" s="476" t="s">
        <v>3126</v>
      </c>
      <c r="K415" s="88">
        <v>1070</v>
      </c>
      <c r="L415" s="89">
        <v>1130</v>
      </c>
      <c r="M415" s="90" t="s">
        <v>3025</v>
      </c>
      <c r="N415" s="88">
        <v>840</v>
      </c>
      <c r="O415" s="89">
        <v>900</v>
      </c>
      <c r="P415" s="90" t="s">
        <v>3025</v>
      </c>
      <c r="Q415" s="476" t="s">
        <v>3126</v>
      </c>
      <c r="R415" s="91">
        <v>6740</v>
      </c>
      <c r="S415" s="92">
        <v>60</v>
      </c>
      <c r="T415" s="839" t="s">
        <v>0</v>
      </c>
      <c r="U415" s="475"/>
      <c r="V415" s="468"/>
      <c r="W415" s="849" t="s">
        <v>3126</v>
      </c>
      <c r="X415" s="471"/>
      <c r="Y415" s="21"/>
      <c r="Z415" s="876" t="s">
        <v>3155</v>
      </c>
      <c r="AA415" s="471"/>
      <c r="AB415" s="849" t="s">
        <v>3126</v>
      </c>
      <c r="AC415" s="861">
        <v>30600</v>
      </c>
      <c r="AD415" s="93"/>
      <c r="AE415" s="849" t="s">
        <v>3126</v>
      </c>
      <c r="AF415" s="853">
        <v>230</v>
      </c>
      <c r="AG415" s="848" t="s">
        <v>3126</v>
      </c>
      <c r="AH415" s="842">
        <v>7300</v>
      </c>
      <c r="AI415" s="845">
        <v>8000</v>
      </c>
      <c r="AJ415" s="848" t="s">
        <v>3126</v>
      </c>
      <c r="AK415" s="464" t="s">
        <v>3040</v>
      </c>
      <c r="AL415" s="94">
        <v>15800</v>
      </c>
      <c r="AM415" s="95">
        <v>17600</v>
      </c>
      <c r="AN415" s="849" t="s">
        <v>3126</v>
      </c>
      <c r="AO415" s="850">
        <v>20240</v>
      </c>
      <c r="AP415" s="849" t="s">
        <v>3126</v>
      </c>
      <c r="AQ415" s="853">
        <v>200</v>
      </c>
      <c r="AR415" s="848" t="s">
        <v>3126</v>
      </c>
      <c r="AS415" s="886">
        <v>4500</v>
      </c>
      <c r="AT415" s="841" t="s">
        <v>237</v>
      </c>
      <c r="AU415" s="453"/>
      <c r="AV415" s="841" t="s">
        <v>237</v>
      </c>
      <c r="AW415" s="850">
        <v>23160</v>
      </c>
      <c r="AX415" s="849" t="s">
        <v>3126</v>
      </c>
      <c r="AY415" s="853">
        <v>230</v>
      </c>
      <c r="AZ415" s="881" t="s">
        <v>237</v>
      </c>
      <c r="BA415" s="882" t="s">
        <v>3177</v>
      </c>
      <c r="BB415" s="884" t="s">
        <v>3177</v>
      </c>
      <c r="BC415" s="884" t="s">
        <v>3177</v>
      </c>
      <c r="BD415" s="867" t="s">
        <v>3177</v>
      </c>
      <c r="BE415" s="472"/>
      <c r="BF415" s="829" t="s">
        <v>3164</v>
      </c>
      <c r="BG415" s="452"/>
      <c r="BH415" s="452"/>
      <c r="BI415" s="10"/>
      <c r="BJ415" s="459">
        <v>205</v>
      </c>
      <c r="BK415" s="459">
        <v>206</v>
      </c>
      <c r="BL415" s="866">
        <v>1</v>
      </c>
      <c r="BM415" s="13"/>
      <c r="BN415" s="13"/>
      <c r="BO415" s="13"/>
      <c r="BP415" s="13"/>
      <c r="BQ415" s="13"/>
      <c r="BR415" s="13"/>
      <c r="BS415" s="13"/>
      <c r="BT415" s="13"/>
      <c r="BU415" s="13"/>
      <c r="BV415" s="13"/>
      <c r="BW415" s="13"/>
      <c r="BX415" s="13"/>
      <c r="BY415" s="13"/>
    </row>
    <row r="416" spans="1:77" s="14" customFormat="1" ht="13.5" customHeight="1">
      <c r="A416" s="874"/>
      <c r="B416" s="836"/>
      <c r="C416" s="838"/>
      <c r="D416" s="22" t="s">
        <v>3</v>
      </c>
      <c r="E416" s="20"/>
      <c r="F416" s="96">
        <v>116440</v>
      </c>
      <c r="G416" s="97">
        <v>171760</v>
      </c>
      <c r="H416" s="96">
        <v>93410</v>
      </c>
      <c r="I416" s="97">
        <v>148730</v>
      </c>
      <c r="J416" s="476" t="s">
        <v>3126</v>
      </c>
      <c r="K416" s="98">
        <v>1130</v>
      </c>
      <c r="L416" s="99">
        <v>1600</v>
      </c>
      <c r="M416" s="100" t="s">
        <v>3025</v>
      </c>
      <c r="N416" s="98">
        <v>900</v>
      </c>
      <c r="O416" s="99">
        <v>1370</v>
      </c>
      <c r="P416" s="100" t="s">
        <v>3025</v>
      </c>
      <c r="Q416" s="476" t="s">
        <v>3126</v>
      </c>
      <c r="R416" s="101">
        <v>6740</v>
      </c>
      <c r="S416" s="102">
        <v>60</v>
      </c>
      <c r="T416" s="839"/>
      <c r="U416" s="475"/>
      <c r="V416" s="469"/>
      <c r="W416" s="849"/>
      <c r="X416" s="472"/>
      <c r="Y416" s="21"/>
      <c r="Z416" s="876"/>
      <c r="AA416" s="472"/>
      <c r="AB416" s="849"/>
      <c r="AC416" s="877"/>
      <c r="AD416" s="103">
        <v>28870</v>
      </c>
      <c r="AE416" s="849"/>
      <c r="AF416" s="854"/>
      <c r="AG416" s="848"/>
      <c r="AH416" s="843" t="e">
        <v>#REF!</v>
      </c>
      <c r="AI416" s="846" t="e">
        <v>#REF!</v>
      </c>
      <c r="AJ416" s="848"/>
      <c r="AK416" s="465" t="s">
        <v>3041</v>
      </c>
      <c r="AL416" s="104">
        <v>8700</v>
      </c>
      <c r="AM416" s="105">
        <v>9700</v>
      </c>
      <c r="AN416" s="849"/>
      <c r="AO416" s="851"/>
      <c r="AP416" s="849"/>
      <c r="AQ416" s="854"/>
      <c r="AR416" s="848"/>
      <c r="AS416" s="887"/>
      <c r="AT416" s="841"/>
      <c r="AU416" s="454"/>
      <c r="AV416" s="841"/>
      <c r="AW416" s="851"/>
      <c r="AX416" s="849"/>
      <c r="AY416" s="854"/>
      <c r="AZ416" s="881"/>
      <c r="BA416" s="883"/>
      <c r="BB416" s="885"/>
      <c r="BC416" s="885"/>
      <c r="BD416" s="868"/>
      <c r="BE416" s="472"/>
      <c r="BF416" s="830"/>
      <c r="BG416" s="452"/>
      <c r="BH416" s="452"/>
      <c r="BI416" s="10"/>
      <c r="BJ416" s="459">
        <v>205</v>
      </c>
      <c r="BK416" s="459">
        <v>206</v>
      </c>
      <c r="BL416" s="866"/>
      <c r="BM416" s="13"/>
      <c r="BN416" s="13"/>
      <c r="BO416" s="13"/>
      <c r="BP416" s="13"/>
      <c r="BQ416" s="13"/>
      <c r="BR416" s="13"/>
      <c r="BS416" s="13"/>
      <c r="BT416" s="13"/>
      <c r="BU416" s="13"/>
      <c r="BV416" s="13"/>
      <c r="BW416" s="13"/>
      <c r="BX416" s="13"/>
      <c r="BY416" s="13"/>
    </row>
    <row r="417" spans="1:77" s="14" customFormat="1" ht="13.5" customHeight="1">
      <c r="A417" s="874"/>
      <c r="B417" s="836"/>
      <c r="C417" s="831" t="s">
        <v>3106</v>
      </c>
      <c r="D417" s="22" t="s">
        <v>13</v>
      </c>
      <c r="E417" s="20"/>
      <c r="F417" s="96">
        <v>171760</v>
      </c>
      <c r="G417" s="97">
        <v>239250</v>
      </c>
      <c r="H417" s="96">
        <v>148730</v>
      </c>
      <c r="I417" s="97">
        <v>216220</v>
      </c>
      <c r="J417" s="476" t="s">
        <v>3126</v>
      </c>
      <c r="K417" s="98">
        <v>1600</v>
      </c>
      <c r="L417" s="99">
        <v>2280</v>
      </c>
      <c r="M417" s="100" t="s">
        <v>3025</v>
      </c>
      <c r="N417" s="98">
        <v>1370</v>
      </c>
      <c r="O417" s="99">
        <v>2050</v>
      </c>
      <c r="P417" s="100" t="s">
        <v>3025</v>
      </c>
      <c r="Q417" s="23"/>
      <c r="R417" s="106"/>
      <c r="S417" s="107"/>
      <c r="T417" s="840"/>
      <c r="U417" s="475"/>
      <c r="V417" s="469"/>
      <c r="W417" s="849"/>
      <c r="X417" s="472"/>
      <c r="Y417" s="21"/>
      <c r="Z417" s="876"/>
      <c r="AA417" s="472"/>
      <c r="AB417" s="849" t="s">
        <v>3126</v>
      </c>
      <c r="AC417" s="863">
        <v>28870</v>
      </c>
      <c r="AD417" s="108"/>
      <c r="AE417" s="849"/>
      <c r="AF417" s="854"/>
      <c r="AG417" s="848"/>
      <c r="AH417" s="843" t="e">
        <v>#REF!</v>
      </c>
      <c r="AI417" s="846" t="e">
        <v>#REF!</v>
      </c>
      <c r="AJ417" s="848"/>
      <c r="AK417" s="465" t="s">
        <v>3042</v>
      </c>
      <c r="AL417" s="104">
        <v>7600</v>
      </c>
      <c r="AM417" s="105">
        <v>8400</v>
      </c>
      <c r="AN417" s="849"/>
      <c r="AO417" s="851"/>
      <c r="AP417" s="849"/>
      <c r="AQ417" s="854"/>
      <c r="AR417" s="21"/>
      <c r="AS417" s="12"/>
      <c r="AT417" s="841"/>
      <c r="AU417" s="454"/>
      <c r="AV417" s="841"/>
      <c r="AW417" s="851"/>
      <c r="AX417" s="849"/>
      <c r="AY417" s="854"/>
      <c r="AZ417" s="881"/>
      <c r="BA417" s="869">
        <v>0.01</v>
      </c>
      <c r="BB417" s="871">
        <v>0.03</v>
      </c>
      <c r="BC417" s="871">
        <v>0.04</v>
      </c>
      <c r="BD417" s="879">
        <v>0.06</v>
      </c>
      <c r="BE417" s="472"/>
      <c r="BF417" s="833">
        <v>0.79</v>
      </c>
      <c r="BG417" s="452"/>
      <c r="BH417" s="452"/>
      <c r="BI417" s="10"/>
      <c r="BJ417" s="459">
        <v>205</v>
      </c>
      <c r="BK417" s="459">
        <v>206</v>
      </c>
      <c r="BL417" s="866"/>
      <c r="BM417" s="13"/>
      <c r="BN417" s="13"/>
      <c r="BO417" s="13"/>
      <c r="BP417" s="13"/>
      <c r="BQ417" s="13"/>
      <c r="BR417" s="13"/>
      <c r="BS417" s="13"/>
      <c r="BT417" s="13"/>
      <c r="BU417" s="13"/>
      <c r="BV417" s="13"/>
      <c r="BW417" s="13"/>
      <c r="BX417" s="13"/>
      <c r="BY417" s="13"/>
    </row>
    <row r="418" spans="1:77" s="14" customFormat="1" ht="13.5" customHeight="1">
      <c r="A418" s="874"/>
      <c r="B418" s="836"/>
      <c r="C418" s="832"/>
      <c r="D418" s="24" t="s">
        <v>12</v>
      </c>
      <c r="E418" s="20"/>
      <c r="F418" s="109">
        <v>239250</v>
      </c>
      <c r="G418" s="110"/>
      <c r="H418" s="109">
        <v>216220</v>
      </c>
      <c r="I418" s="110"/>
      <c r="J418" s="476" t="s">
        <v>3126</v>
      </c>
      <c r="K418" s="101">
        <v>2280</v>
      </c>
      <c r="L418" s="111"/>
      <c r="M418" s="112" t="s">
        <v>3025</v>
      </c>
      <c r="N418" s="101">
        <v>2050</v>
      </c>
      <c r="O418" s="111"/>
      <c r="P418" s="112" t="s">
        <v>3025</v>
      </c>
      <c r="Q418" s="23"/>
      <c r="R418" s="106"/>
      <c r="S418" s="113"/>
      <c r="T418" s="840"/>
      <c r="U418" s="475"/>
      <c r="V418" s="469"/>
      <c r="W418" s="849"/>
      <c r="X418" s="472"/>
      <c r="Y418" s="21"/>
      <c r="Z418" s="876"/>
      <c r="AA418" s="472"/>
      <c r="AB418" s="849"/>
      <c r="AC418" s="864"/>
      <c r="AD418" s="114"/>
      <c r="AE418" s="849"/>
      <c r="AF418" s="855"/>
      <c r="AG418" s="848"/>
      <c r="AH418" s="844" t="e">
        <v>#REF!</v>
      </c>
      <c r="AI418" s="847" t="e">
        <v>#REF!</v>
      </c>
      <c r="AJ418" s="848"/>
      <c r="AK418" s="466" t="s">
        <v>3043</v>
      </c>
      <c r="AL418" s="115">
        <v>6800</v>
      </c>
      <c r="AM418" s="116">
        <v>7500</v>
      </c>
      <c r="AN418" s="849"/>
      <c r="AO418" s="852"/>
      <c r="AP418" s="849"/>
      <c r="AQ418" s="855"/>
      <c r="AR418" s="21"/>
      <c r="AS418" s="12"/>
      <c r="AT418" s="841"/>
      <c r="AU418" s="454"/>
      <c r="AV418" s="841"/>
      <c r="AW418" s="852"/>
      <c r="AX418" s="849"/>
      <c r="AY418" s="855"/>
      <c r="AZ418" s="881"/>
      <c r="BA418" s="870"/>
      <c r="BB418" s="872"/>
      <c r="BC418" s="872"/>
      <c r="BD418" s="880"/>
      <c r="BE418" s="472"/>
      <c r="BF418" s="833"/>
      <c r="BG418" s="452"/>
      <c r="BH418" s="452"/>
      <c r="BI418" s="10"/>
      <c r="BJ418" s="459">
        <v>205</v>
      </c>
      <c r="BK418" s="459">
        <v>206</v>
      </c>
      <c r="BL418" s="866"/>
      <c r="BM418" s="13"/>
      <c r="BN418" s="13"/>
      <c r="BO418" s="13"/>
      <c r="BP418" s="13"/>
      <c r="BQ418" s="13"/>
      <c r="BR418" s="13"/>
      <c r="BS418" s="13"/>
      <c r="BT418" s="13"/>
      <c r="BU418" s="13"/>
      <c r="BV418" s="13"/>
      <c r="BW418" s="13"/>
      <c r="BX418" s="13"/>
      <c r="BY418" s="13"/>
    </row>
    <row r="419" spans="1:77" s="14" customFormat="1" ht="13.5" customHeight="1">
      <c r="A419" s="874"/>
      <c r="B419" s="835" t="s">
        <v>29</v>
      </c>
      <c r="C419" s="837" t="s">
        <v>3105</v>
      </c>
      <c r="D419" s="19" t="s">
        <v>4</v>
      </c>
      <c r="E419" s="20"/>
      <c r="F419" s="86">
        <v>79130</v>
      </c>
      <c r="G419" s="87">
        <v>85870</v>
      </c>
      <c r="H419" s="86">
        <v>63780</v>
      </c>
      <c r="I419" s="87">
        <v>70520</v>
      </c>
      <c r="J419" s="476" t="s">
        <v>3126</v>
      </c>
      <c r="K419" s="88">
        <v>770</v>
      </c>
      <c r="L419" s="89">
        <v>830</v>
      </c>
      <c r="M419" s="90" t="s">
        <v>3025</v>
      </c>
      <c r="N419" s="88">
        <v>610</v>
      </c>
      <c r="O419" s="89">
        <v>670</v>
      </c>
      <c r="P419" s="90" t="s">
        <v>3025</v>
      </c>
      <c r="Q419" s="476" t="s">
        <v>3126</v>
      </c>
      <c r="R419" s="91">
        <v>6740</v>
      </c>
      <c r="S419" s="92">
        <v>60</v>
      </c>
      <c r="T419" s="839"/>
      <c r="U419" s="475"/>
      <c r="V419" s="469"/>
      <c r="W419" s="849"/>
      <c r="X419" s="472"/>
      <c r="Y419" s="21"/>
      <c r="Z419" s="876"/>
      <c r="AA419" s="472"/>
      <c r="AB419" s="849" t="s">
        <v>3126</v>
      </c>
      <c r="AC419" s="861">
        <v>22700</v>
      </c>
      <c r="AD419" s="93"/>
      <c r="AE419" s="849" t="s">
        <v>3126</v>
      </c>
      <c r="AF419" s="853">
        <v>150</v>
      </c>
      <c r="AG419" s="848" t="s">
        <v>3126</v>
      </c>
      <c r="AH419" s="842">
        <v>5100</v>
      </c>
      <c r="AI419" s="845">
        <v>5600</v>
      </c>
      <c r="AJ419" s="848" t="s">
        <v>3126</v>
      </c>
      <c r="AK419" s="464" t="s">
        <v>3040</v>
      </c>
      <c r="AL419" s="94">
        <v>10900</v>
      </c>
      <c r="AM419" s="95">
        <v>12200</v>
      </c>
      <c r="AN419" s="849" t="s">
        <v>3126</v>
      </c>
      <c r="AO419" s="850">
        <v>13490</v>
      </c>
      <c r="AP419" s="849" t="s">
        <v>3126</v>
      </c>
      <c r="AQ419" s="853">
        <v>130</v>
      </c>
      <c r="AR419" s="848" t="s">
        <v>3126</v>
      </c>
      <c r="AS419" s="886">
        <v>4500</v>
      </c>
      <c r="AT419" s="841"/>
      <c r="AU419" s="454"/>
      <c r="AV419" s="841" t="s">
        <v>237</v>
      </c>
      <c r="AW419" s="850">
        <v>15440</v>
      </c>
      <c r="AX419" s="849" t="s">
        <v>3126</v>
      </c>
      <c r="AY419" s="853">
        <v>150</v>
      </c>
      <c r="AZ419" s="881" t="s">
        <v>237</v>
      </c>
      <c r="BA419" s="882" t="s">
        <v>3177</v>
      </c>
      <c r="BB419" s="884" t="s">
        <v>3177</v>
      </c>
      <c r="BC419" s="884" t="s">
        <v>3177</v>
      </c>
      <c r="BD419" s="867" t="s">
        <v>3177</v>
      </c>
      <c r="BE419" s="472"/>
      <c r="BF419" s="829" t="s">
        <v>3164</v>
      </c>
      <c r="BG419" s="452"/>
      <c r="BH419" s="452"/>
      <c r="BI419" s="10"/>
      <c r="BJ419" s="459">
        <v>207</v>
      </c>
      <c r="BK419" s="459">
        <v>208</v>
      </c>
      <c r="BL419" s="866">
        <v>2</v>
      </c>
      <c r="BM419" s="13"/>
      <c r="BN419" s="13"/>
      <c r="BO419" s="13"/>
      <c r="BP419" s="13"/>
      <c r="BQ419" s="13"/>
      <c r="BR419" s="13"/>
      <c r="BS419" s="13"/>
      <c r="BT419" s="13"/>
      <c r="BU419" s="13"/>
      <c r="BV419" s="13"/>
      <c r="BW419" s="13"/>
      <c r="BX419" s="13"/>
      <c r="BY419" s="13"/>
    </row>
    <row r="420" spans="1:77" s="14" customFormat="1" ht="13.5" customHeight="1">
      <c r="A420" s="874"/>
      <c r="B420" s="836"/>
      <c r="C420" s="838"/>
      <c r="D420" s="22" t="s">
        <v>3</v>
      </c>
      <c r="E420" s="20"/>
      <c r="F420" s="96">
        <v>85870</v>
      </c>
      <c r="G420" s="97">
        <v>141190</v>
      </c>
      <c r="H420" s="96">
        <v>70520</v>
      </c>
      <c r="I420" s="97">
        <v>125840</v>
      </c>
      <c r="J420" s="476" t="s">
        <v>3126</v>
      </c>
      <c r="K420" s="98">
        <v>830</v>
      </c>
      <c r="L420" s="99">
        <v>1290</v>
      </c>
      <c r="M420" s="100" t="s">
        <v>3025</v>
      </c>
      <c r="N420" s="98">
        <v>670</v>
      </c>
      <c r="O420" s="99">
        <v>1140</v>
      </c>
      <c r="P420" s="100" t="s">
        <v>3025</v>
      </c>
      <c r="Q420" s="476" t="s">
        <v>3126</v>
      </c>
      <c r="R420" s="101">
        <v>6740</v>
      </c>
      <c r="S420" s="102">
        <v>60</v>
      </c>
      <c r="T420" s="839"/>
      <c r="U420" s="475"/>
      <c r="V420" s="469"/>
      <c r="W420" s="849"/>
      <c r="X420" s="472"/>
      <c r="Y420" s="21"/>
      <c r="Z420" s="876"/>
      <c r="AA420" s="472"/>
      <c r="AB420" s="849"/>
      <c r="AC420" s="877"/>
      <c r="AD420" s="103">
        <v>20970</v>
      </c>
      <c r="AE420" s="849"/>
      <c r="AF420" s="854"/>
      <c r="AG420" s="848"/>
      <c r="AH420" s="843" t="e">
        <v>#REF!</v>
      </c>
      <c r="AI420" s="846" t="e">
        <v>#REF!</v>
      </c>
      <c r="AJ420" s="848"/>
      <c r="AK420" s="465" t="s">
        <v>3041</v>
      </c>
      <c r="AL420" s="104">
        <v>6000</v>
      </c>
      <c r="AM420" s="105">
        <v>6700</v>
      </c>
      <c r="AN420" s="849"/>
      <c r="AO420" s="851"/>
      <c r="AP420" s="849"/>
      <c r="AQ420" s="854"/>
      <c r="AR420" s="848"/>
      <c r="AS420" s="887"/>
      <c r="AT420" s="841"/>
      <c r="AU420" s="454"/>
      <c r="AV420" s="841"/>
      <c r="AW420" s="851"/>
      <c r="AX420" s="849"/>
      <c r="AY420" s="854"/>
      <c r="AZ420" s="881"/>
      <c r="BA420" s="883"/>
      <c r="BB420" s="885"/>
      <c r="BC420" s="885"/>
      <c r="BD420" s="868"/>
      <c r="BE420" s="472"/>
      <c r="BF420" s="830"/>
      <c r="BG420" s="452"/>
      <c r="BH420" s="452"/>
      <c r="BI420" s="10"/>
      <c r="BJ420" s="459">
        <v>207</v>
      </c>
      <c r="BK420" s="459">
        <v>208</v>
      </c>
      <c r="BL420" s="866"/>
      <c r="BM420" s="13"/>
      <c r="BN420" s="13"/>
      <c r="BO420" s="13"/>
      <c r="BP420" s="13"/>
      <c r="BQ420" s="13"/>
      <c r="BR420" s="13"/>
      <c r="BS420" s="13"/>
      <c r="BT420" s="13"/>
      <c r="BU420" s="13"/>
      <c r="BV420" s="13"/>
      <c r="BW420" s="13"/>
      <c r="BX420" s="13"/>
      <c r="BY420" s="13"/>
    </row>
    <row r="421" spans="1:77" s="14" customFormat="1" ht="13.5" customHeight="1">
      <c r="A421" s="874"/>
      <c r="B421" s="836"/>
      <c r="C421" s="831" t="s">
        <v>3106</v>
      </c>
      <c r="D421" s="22" t="s">
        <v>13</v>
      </c>
      <c r="E421" s="20"/>
      <c r="F421" s="96">
        <v>141190</v>
      </c>
      <c r="G421" s="97">
        <v>208680</v>
      </c>
      <c r="H421" s="96">
        <v>125840</v>
      </c>
      <c r="I421" s="97">
        <v>193330</v>
      </c>
      <c r="J421" s="476" t="s">
        <v>3126</v>
      </c>
      <c r="K421" s="98">
        <v>1290</v>
      </c>
      <c r="L421" s="99">
        <v>1970</v>
      </c>
      <c r="M421" s="100" t="s">
        <v>3025</v>
      </c>
      <c r="N421" s="98">
        <v>1140</v>
      </c>
      <c r="O421" s="99">
        <v>1820</v>
      </c>
      <c r="P421" s="100" t="s">
        <v>3025</v>
      </c>
      <c r="Q421" s="23"/>
      <c r="R421" s="106"/>
      <c r="S421" s="107"/>
      <c r="T421" s="840"/>
      <c r="U421" s="475"/>
      <c r="V421" s="117"/>
      <c r="W421" s="849"/>
      <c r="X421" s="472"/>
      <c r="Y421" s="21"/>
      <c r="Z421" s="876"/>
      <c r="AA421" s="472"/>
      <c r="AB421" s="849" t="s">
        <v>3126</v>
      </c>
      <c r="AC421" s="863">
        <v>20970</v>
      </c>
      <c r="AD421" s="108"/>
      <c r="AE421" s="849"/>
      <c r="AF421" s="854">
        <v>0</v>
      </c>
      <c r="AG421" s="848"/>
      <c r="AH421" s="843" t="e">
        <v>#REF!</v>
      </c>
      <c r="AI421" s="846" t="e">
        <v>#REF!</v>
      </c>
      <c r="AJ421" s="848"/>
      <c r="AK421" s="465" t="s">
        <v>3042</v>
      </c>
      <c r="AL421" s="104">
        <v>5200</v>
      </c>
      <c r="AM421" s="105">
        <v>5800</v>
      </c>
      <c r="AN421" s="849"/>
      <c r="AO421" s="851"/>
      <c r="AP421" s="849"/>
      <c r="AQ421" s="854"/>
      <c r="AR421" s="21"/>
      <c r="AS421" s="12"/>
      <c r="AT421" s="841"/>
      <c r="AU421" s="454"/>
      <c r="AV421" s="841"/>
      <c r="AW421" s="851"/>
      <c r="AX421" s="849"/>
      <c r="AY421" s="854"/>
      <c r="AZ421" s="881"/>
      <c r="BA421" s="869">
        <v>0.02</v>
      </c>
      <c r="BB421" s="871">
        <v>0.03</v>
      </c>
      <c r="BC421" s="871">
        <v>0.05</v>
      </c>
      <c r="BD421" s="879">
        <v>0.06</v>
      </c>
      <c r="BE421" s="472"/>
      <c r="BF421" s="833">
        <v>0.87</v>
      </c>
      <c r="BG421" s="452"/>
      <c r="BH421" s="452"/>
      <c r="BI421" s="10"/>
      <c r="BJ421" s="459">
        <v>207</v>
      </c>
      <c r="BK421" s="459">
        <v>208</v>
      </c>
      <c r="BL421" s="866"/>
      <c r="BM421" s="13"/>
      <c r="BN421" s="13"/>
      <c r="BO421" s="13"/>
      <c r="BP421" s="13"/>
      <c r="BQ421" s="13"/>
      <c r="BR421" s="13"/>
      <c r="BS421" s="13"/>
      <c r="BT421" s="13"/>
      <c r="BU421" s="13"/>
      <c r="BV421" s="13"/>
      <c r="BW421" s="13"/>
      <c r="BX421" s="13"/>
      <c r="BY421" s="13"/>
    </row>
    <row r="422" spans="1:77" s="14" customFormat="1" ht="13.5" customHeight="1">
      <c r="A422" s="874"/>
      <c r="B422" s="836"/>
      <c r="C422" s="832"/>
      <c r="D422" s="24" t="s">
        <v>12</v>
      </c>
      <c r="E422" s="20"/>
      <c r="F422" s="109">
        <v>208680</v>
      </c>
      <c r="G422" s="110"/>
      <c r="H422" s="109">
        <v>193330</v>
      </c>
      <c r="I422" s="110"/>
      <c r="J422" s="476" t="s">
        <v>3126</v>
      </c>
      <c r="K422" s="101">
        <v>1970</v>
      </c>
      <c r="L422" s="111"/>
      <c r="M422" s="112" t="s">
        <v>3025</v>
      </c>
      <c r="N422" s="101">
        <v>1820</v>
      </c>
      <c r="O422" s="111"/>
      <c r="P422" s="112" t="s">
        <v>3025</v>
      </c>
      <c r="Q422" s="23"/>
      <c r="R422" s="106"/>
      <c r="S422" s="113"/>
      <c r="T422" s="840"/>
      <c r="U422" s="475"/>
      <c r="V422" s="117"/>
      <c r="W422" s="849"/>
      <c r="X422" s="472"/>
      <c r="Y422" s="21"/>
      <c r="Z422" s="876"/>
      <c r="AA422" s="472"/>
      <c r="AB422" s="849"/>
      <c r="AC422" s="864"/>
      <c r="AD422" s="114"/>
      <c r="AE422" s="849"/>
      <c r="AF422" s="855"/>
      <c r="AG422" s="848"/>
      <c r="AH422" s="844" t="e">
        <v>#REF!</v>
      </c>
      <c r="AI422" s="847" t="e">
        <v>#REF!</v>
      </c>
      <c r="AJ422" s="848"/>
      <c r="AK422" s="466" t="s">
        <v>3043</v>
      </c>
      <c r="AL422" s="115">
        <v>4700</v>
      </c>
      <c r="AM422" s="116">
        <v>5200</v>
      </c>
      <c r="AN422" s="849"/>
      <c r="AO422" s="852"/>
      <c r="AP422" s="849"/>
      <c r="AQ422" s="855"/>
      <c r="AR422" s="21"/>
      <c r="AS422" s="12"/>
      <c r="AT422" s="841"/>
      <c r="AU422" s="454"/>
      <c r="AV422" s="841"/>
      <c r="AW422" s="852"/>
      <c r="AX422" s="849"/>
      <c r="AY422" s="855"/>
      <c r="AZ422" s="881"/>
      <c r="BA422" s="870"/>
      <c r="BB422" s="872"/>
      <c r="BC422" s="872"/>
      <c r="BD422" s="880"/>
      <c r="BE422" s="472"/>
      <c r="BF422" s="833"/>
      <c r="BG422" s="452"/>
      <c r="BH422" s="452"/>
      <c r="BI422" s="10"/>
      <c r="BJ422" s="459">
        <v>207</v>
      </c>
      <c r="BK422" s="459">
        <v>208</v>
      </c>
      <c r="BL422" s="866"/>
      <c r="BM422" s="13"/>
      <c r="BN422" s="13"/>
      <c r="BO422" s="13"/>
      <c r="BP422" s="13"/>
      <c r="BQ422" s="13"/>
      <c r="BR422" s="13"/>
      <c r="BS422" s="13"/>
      <c r="BT422" s="13"/>
      <c r="BU422" s="13"/>
      <c r="BV422" s="13"/>
      <c r="BW422" s="13"/>
      <c r="BX422" s="13"/>
      <c r="BY422" s="13"/>
    </row>
    <row r="423" spans="1:77" ht="13.5" customHeight="1">
      <c r="A423" s="874"/>
      <c r="B423" s="835" t="s">
        <v>28</v>
      </c>
      <c r="C423" s="837" t="s">
        <v>3105</v>
      </c>
      <c r="D423" s="19" t="s">
        <v>4</v>
      </c>
      <c r="E423" s="20"/>
      <c r="F423" s="86">
        <v>63960</v>
      </c>
      <c r="G423" s="87">
        <v>70700</v>
      </c>
      <c r="H423" s="86">
        <v>52450</v>
      </c>
      <c r="I423" s="87">
        <v>59190</v>
      </c>
      <c r="J423" s="476" t="s">
        <v>3126</v>
      </c>
      <c r="K423" s="88">
        <v>620</v>
      </c>
      <c r="L423" s="89">
        <v>680</v>
      </c>
      <c r="M423" s="90" t="s">
        <v>3025</v>
      </c>
      <c r="N423" s="88">
        <v>500</v>
      </c>
      <c r="O423" s="89">
        <v>560</v>
      </c>
      <c r="P423" s="90" t="s">
        <v>3025</v>
      </c>
      <c r="Q423" s="476" t="s">
        <v>3126</v>
      </c>
      <c r="R423" s="91">
        <v>6740</v>
      </c>
      <c r="S423" s="92">
        <v>60</v>
      </c>
      <c r="T423" s="839"/>
      <c r="V423" s="117"/>
      <c r="W423" s="849"/>
      <c r="X423" s="472"/>
      <c r="Y423" s="21"/>
      <c r="Z423" s="876"/>
      <c r="AA423" s="472"/>
      <c r="AB423" s="849" t="s">
        <v>3126</v>
      </c>
      <c r="AC423" s="861">
        <v>18750</v>
      </c>
      <c r="AD423" s="93"/>
      <c r="AE423" s="849" t="s">
        <v>3126</v>
      </c>
      <c r="AF423" s="853">
        <v>110</v>
      </c>
      <c r="AG423" s="848" t="s">
        <v>3126</v>
      </c>
      <c r="AH423" s="842">
        <v>4400</v>
      </c>
      <c r="AI423" s="845">
        <v>4900</v>
      </c>
      <c r="AJ423" s="848" t="s">
        <v>3126</v>
      </c>
      <c r="AK423" s="464" t="s">
        <v>3040</v>
      </c>
      <c r="AL423" s="94">
        <v>9800</v>
      </c>
      <c r="AM423" s="95">
        <v>10900</v>
      </c>
      <c r="AN423" s="849" t="s">
        <v>3126</v>
      </c>
      <c r="AO423" s="850">
        <v>10120</v>
      </c>
      <c r="AP423" s="849" t="s">
        <v>3126</v>
      </c>
      <c r="AQ423" s="853">
        <v>100</v>
      </c>
      <c r="AR423" s="848" t="s">
        <v>3126</v>
      </c>
      <c r="AS423" s="886">
        <v>4500</v>
      </c>
      <c r="AT423" s="841"/>
      <c r="AU423" s="454"/>
      <c r="AV423" s="841" t="s">
        <v>237</v>
      </c>
      <c r="AW423" s="850">
        <v>11580</v>
      </c>
      <c r="AX423" s="849" t="s">
        <v>3126</v>
      </c>
      <c r="AY423" s="853">
        <v>110</v>
      </c>
      <c r="AZ423" s="881" t="s">
        <v>237</v>
      </c>
      <c r="BA423" s="882" t="s">
        <v>3177</v>
      </c>
      <c r="BB423" s="884" t="s">
        <v>3177</v>
      </c>
      <c r="BC423" s="884" t="s">
        <v>3177</v>
      </c>
      <c r="BD423" s="867" t="s">
        <v>3177</v>
      </c>
      <c r="BE423" s="472"/>
      <c r="BF423" s="829" t="s">
        <v>3164</v>
      </c>
      <c r="BG423" s="452"/>
      <c r="BH423" s="452"/>
      <c r="BI423" s="475"/>
      <c r="BJ423" s="459">
        <v>209</v>
      </c>
      <c r="BK423" s="459">
        <v>210</v>
      </c>
      <c r="BL423" s="866">
        <v>3</v>
      </c>
    </row>
    <row r="424" spans="1:77" ht="13.5" customHeight="1">
      <c r="A424" s="874"/>
      <c r="B424" s="836"/>
      <c r="C424" s="838"/>
      <c r="D424" s="22" t="s">
        <v>3</v>
      </c>
      <c r="E424" s="20"/>
      <c r="F424" s="96">
        <v>70700</v>
      </c>
      <c r="G424" s="97">
        <v>126020</v>
      </c>
      <c r="H424" s="96">
        <v>59190</v>
      </c>
      <c r="I424" s="97">
        <v>114510</v>
      </c>
      <c r="J424" s="476" t="s">
        <v>3126</v>
      </c>
      <c r="K424" s="98">
        <v>680</v>
      </c>
      <c r="L424" s="99">
        <v>1140</v>
      </c>
      <c r="M424" s="100" t="s">
        <v>3025</v>
      </c>
      <c r="N424" s="98">
        <v>560</v>
      </c>
      <c r="O424" s="99">
        <v>1020</v>
      </c>
      <c r="P424" s="100" t="s">
        <v>3025</v>
      </c>
      <c r="Q424" s="476" t="s">
        <v>3126</v>
      </c>
      <c r="R424" s="101">
        <v>6740</v>
      </c>
      <c r="S424" s="102">
        <v>60</v>
      </c>
      <c r="T424" s="839"/>
      <c r="V424" s="117"/>
      <c r="W424" s="849"/>
      <c r="X424" s="472"/>
      <c r="Y424" s="21"/>
      <c r="Z424" s="876"/>
      <c r="AA424" s="472"/>
      <c r="AB424" s="849"/>
      <c r="AC424" s="877"/>
      <c r="AD424" s="103">
        <v>17020</v>
      </c>
      <c r="AE424" s="849"/>
      <c r="AF424" s="854"/>
      <c r="AG424" s="848"/>
      <c r="AH424" s="843" t="e">
        <v>#REF!</v>
      </c>
      <c r="AI424" s="846" t="e">
        <v>#REF!</v>
      </c>
      <c r="AJ424" s="848"/>
      <c r="AK424" s="465" t="s">
        <v>3041</v>
      </c>
      <c r="AL424" s="104">
        <v>5400</v>
      </c>
      <c r="AM424" s="105">
        <v>6000</v>
      </c>
      <c r="AN424" s="849"/>
      <c r="AO424" s="851"/>
      <c r="AP424" s="849"/>
      <c r="AQ424" s="854"/>
      <c r="AR424" s="848"/>
      <c r="AS424" s="887"/>
      <c r="AT424" s="841"/>
      <c r="AU424" s="454"/>
      <c r="AV424" s="841"/>
      <c r="AW424" s="851"/>
      <c r="AX424" s="849"/>
      <c r="AY424" s="854"/>
      <c r="AZ424" s="881"/>
      <c r="BA424" s="883"/>
      <c r="BB424" s="885"/>
      <c r="BC424" s="885"/>
      <c r="BD424" s="868"/>
      <c r="BE424" s="472"/>
      <c r="BF424" s="830"/>
      <c r="BG424" s="452"/>
      <c r="BH424" s="452"/>
      <c r="BI424" s="475"/>
      <c r="BJ424" s="459">
        <v>209</v>
      </c>
      <c r="BK424" s="459">
        <v>210</v>
      </c>
      <c r="BL424" s="866"/>
    </row>
    <row r="425" spans="1:77" ht="13.5" customHeight="1">
      <c r="A425" s="874"/>
      <c r="B425" s="836"/>
      <c r="C425" s="831" t="s">
        <v>3106</v>
      </c>
      <c r="D425" s="22" t="s">
        <v>13</v>
      </c>
      <c r="E425" s="20"/>
      <c r="F425" s="96">
        <v>126020</v>
      </c>
      <c r="G425" s="97">
        <v>193510</v>
      </c>
      <c r="H425" s="96">
        <v>114510</v>
      </c>
      <c r="I425" s="97">
        <v>182000</v>
      </c>
      <c r="J425" s="476" t="s">
        <v>3126</v>
      </c>
      <c r="K425" s="98">
        <v>1140</v>
      </c>
      <c r="L425" s="99">
        <v>1820</v>
      </c>
      <c r="M425" s="100" t="s">
        <v>3025</v>
      </c>
      <c r="N425" s="98">
        <v>1020</v>
      </c>
      <c r="O425" s="99">
        <v>1700</v>
      </c>
      <c r="P425" s="100" t="s">
        <v>3025</v>
      </c>
      <c r="Q425" s="23"/>
      <c r="R425" s="106"/>
      <c r="S425" s="107"/>
      <c r="T425" s="840"/>
      <c r="V425" s="117"/>
      <c r="W425" s="849"/>
      <c r="X425" s="472"/>
      <c r="Y425" s="21"/>
      <c r="Z425" s="876"/>
      <c r="AA425" s="472"/>
      <c r="AB425" s="849" t="s">
        <v>3126</v>
      </c>
      <c r="AC425" s="863">
        <v>17020</v>
      </c>
      <c r="AD425" s="108"/>
      <c r="AE425" s="849"/>
      <c r="AF425" s="854">
        <v>0</v>
      </c>
      <c r="AG425" s="848"/>
      <c r="AH425" s="843" t="e">
        <v>#REF!</v>
      </c>
      <c r="AI425" s="846" t="e">
        <v>#REF!</v>
      </c>
      <c r="AJ425" s="848"/>
      <c r="AK425" s="465" t="s">
        <v>3042</v>
      </c>
      <c r="AL425" s="104">
        <v>4700</v>
      </c>
      <c r="AM425" s="105">
        <v>5200</v>
      </c>
      <c r="AN425" s="849"/>
      <c r="AO425" s="851"/>
      <c r="AP425" s="849"/>
      <c r="AQ425" s="854"/>
      <c r="AR425" s="21"/>
      <c r="AS425" s="12"/>
      <c r="AT425" s="841"/>
      <c r="AU425" s="454"/>
      <c r="AV425" s="841"/>
      <c r="AW425" s="851"/>
      <c r="AX425" s="849"/>
      <c r="AY425" s="854"/>
      <c r="AZ425" s="881"/>
      <c r="BA425" s="869">
        <v>0.02</v>
      </c>
      <c r="BB425" s="871">
        <v>0.03</v>
      </c>
      <c r="BC425" s="871">
        <v>0.05</v>
      </c>
      <c r="BD425" s="879">
        <v>0.06</v>
      </c>
      <c r="BE425" s="472"/>
      <c r="BF425" s="833">
        <v>0.96</v>
      </c>
      <c r="BG425" s="452"/>
      <c r="BH425" s="452"/>
      <c r="BI425" s="475"/>
      <c r="BJ425" s="459">
        <v>209</v>
      </c>
      <c r="BK425" s="459">
        <v>210</v>
      </c>
      <c r="BL425" s="866"/>
    </row>
    <row r="426" spans="1:77" ht="13.5" customHeight="1">
      <c r="A426" s="874"/>
      <c r="B426" s="836"/>
      <c r="C426" s="832"/>
      <c r="D426" s="24" t="s">
        <v>12</v>
      </c>
      <c r="E426" s="20"/>
      <c r="F426" s="109">
        <v>193510</v>
      </c>
      <c r="G426" s="110"/>
      <c r="H426" s="109">
        <v>182000</v>
      </c>
      <c r="I426" s="110"/>
      <c r="J426" s="476" t="s">
        <v>3126</v>
      </c>
      <c r="K426" s="101">
        <v>1820</v>
      </c>
      <c r="L426" s="111"/>
      <c r="M426" s="112" t="s">
        <v>3025</v>
      </c>
      <c r="N426" s="101">
        <v>1700</v>
      </c>
      <c r="O426" s="111"/>
      <c r="P426" s="112" t="s">
        <v>3025</v>
      </c>
      <c r="Q426" s="23"/>
      <c r="R426" s="106"/>
      <c r="S426" s="113"/>
      <c r="T426" s="840"/>
      <c r="V426" s="117"/>
      <c r="W426" s="849"/>
      <c r="X426" s="472"/>
      <c r="Y426" s="21"/>
      <c r="Z426" s="876"/>
      <c r="AA426" s="472"/>
      <c r="AB426" s="849"/>
      <c r="AC426" s="864"/>
      <c r="AD426" s="114"/>
      <c r="AE426" s="849"/>
      <c r="AF426" s="855"/>
      <c r="AG426" s="848"/>
      <c r="AH426" s="844" t="e">
        <v>#REF!</v>
      </c>
      <c r="AI426" s="847" t="e">
        <v>#REF!</v>
      </c>
      <c r="AJ426" s="848"/>
      <c r="AK426" s="466" t="s">
        <v>3043</v>
      </c>
      <c r="AL426" s="115">
        <v>4200</v>
      </c>
      <c r="AM426" s="116">
        <v>4600</v>
      </c>
      <c r="AN426" s="849"/>
      <c r="AO426" s="852"/>
      <c r="AP426" s="849"/>
      <c r="AQ426" s="855"/>
      <c r="AR426" s="21"/>
      <c r="AS426" s="12"/>
      <c r="AT426" s="841"/>
      <c r="AU426" s="454"/>
      <c r="AV426" s="841"/>
      <c r="AW426" s="852"/>
      <c r="AX426" s="849"/>
      <c r="AY426" s="855"/>
      <c r="AZ426" s="881"/>
      <c r="BA426" s="870"/>
      <c r="BB426" s="872"/>
      <c r="BC426" s="872"/>
      <c r="BD426" s="880"/>
      <c r="BE426" s="472"/>
      <c r="BF426" s="833"/>
      <c r="BG426" s="452"/>
      <c r="BH426" s="452"/>
      <c r="BI426" s="475"/>
      <c r="BJ426" s="459">
        <v>209</v>
      </c>
      <c r="BK426" s="459">
        <v>210</v>
      </c>
      <c r="BL426" s="866"/>
    </row>
    <row r="427" spans="1:77" ht="13.5" customHeight="1">
      <c r="A427" s="874"/>
      <c r="B427" s="856" t="s">
        <v>27</v>
      </c>
      <c r="C427" s="837" t="s">
        <v>3105</v>
      </c>
      <c r="D427" s="19" t="s">
        <v>4</v>
      </c>
      <c r="E427" s="20"/>
      <c r="F427" s="86">
        <v>59830</v>
      </c>
      <c r="G427" s="87">
        <v>66570</v>
      </c>
      <c r="H427" s="86">
        <v>50630</v>
      </c>
      <c r="I427" s="87">
        <v>57370</v>
      </c>
      <c r="J427" s="476" t="s">
        <v>3126</v>
      </c>
      <c r="K427" s="88">
        <v>580</v>
      </c>
      <c r="L427" s="89">
        <v>640</v>
      </c>
      <c r="M427" s="90" t="s">
        <v>3025</v>
      </c>
      <c r="N427" s="88">
        <v>480</v>
      </c>
      <c r="O427" s="89">
        <v>540</v>
      </c>
      <c r="P427" s="90" t="s">
        <v>3025</v>
      </c>
      <c r="Q427" s="476" t="s">
        <v>3126</v>
      </c>
      <c r="R427" s="91">
        <v>6740</v>
      </c>
      <c r="S427" s="92">
        <v>60</v>
      </c>
      <c r="T427" s="839"/>
      <c r="V427" s="859" t="s">
        <v>3107</v>
      </c>
      <c r="W427" s="849"/>
      <c r="X427" s="865" t="s">
        <v>3107</v>
      </c>
      <c r="Y427" s="9"/>
      <c r="Z427" s="876"/>
      <c r="AA427" s="480"/>
      <c r="AB427" s="849" t="s">
        <v>3126</v>
      </c>
      <c r="AC427" s="861">
        <v>16380</v>
      </c>
      <c r="AD427" s="93"/>
      <c r="AE427" s="849" t="s">
        <v>3126</v>
      </c>
      <c r="AF427" s="853">
        <v>90</v>
      </c>
      <c r="AG427" s="848" t="s">
        <v>3126</v>
      </c>
      <c r="AH427" s="842">
        <v>4000</v>
      </c>
      <c r="AI427" s="845">
        <v>4400</v>
      </c>
      <c r="AJ427" s="848" t="s">
        <v>3126</v>
      </c>
      <c r="AK427" s="464" t="s">
        <v>3040</v>
      </c>
      <c r="AL427" s="94">
        <v>8800</v>
      </c>
      <c r="AM427" s="95">
        <v>9800</v>
      </c>
      <c r="AN427" s="849" t="s">
        <v>3126</v>
      </c>
      <c r="AO427" s="850">
        <v>8090</v>
      </c>
      <c r="AP427" s="849" t="s">
        <v>3126</v>
      </c>
      <c r="AQ427" s="853">
        <v>80</v>
      </c>
      <c r="AR427" s="848" t="s">
        <v>3126</v>
      </c>
      <c r="AS427" s="886">
        <v>4500</v>
      </c>
      <c r="AT427" s="841"/>
      <c r="AU427" s="454"/>
      <c r="AV427" s="841" t="s">
        <v>237</v>
      </c>
      <c r="AW427" s="850">
        <v>9260</v>
      </c>
      <c r="AX427" s="849" t="s">
        <v>3126</v>
      </c>
      <c r="AY427" s="853">
        <v>90</v>
      </c>
      <c r="AZ427" s="881" t="s">
        <v>237</v>
      </c>
      <c r="BA427" s="882" t="s">
        <v>3177</v>
      </c>
      <c r="BB427" s="884" t="s">
        <v>3177</v>
      </c>
      <c r="BC427" s="884" t="s">
        <v>3177</v>
      </c>
      <c r="BD427" s="867" t="s">
        <v>3177</v>
      </c>
      <c r="BE427" s="472"/>
      <c r="BF427" s="829" t="s">
        <v>3164</v>
      </c>
      <c r="BG427" s="452"/>
      <c r="BH427" s="452"/>
      <c r="BI427" s="475"/>
      <c r="BJ427" s="459">
        <v>211</v>
      </c>
      <c r="BK427" s="459">
        <v>212</v>
      </c>
      <c r="BL427" s="866">
        <v>4</v>
      </c>
    </row>
    <row r="428" spans="1:77" ht="13.5" customHeight="1">
      <c r="A428" s="874"/>
      <c r="B428" s="836"/>
      <c r="C428" s="838"/>
      <c r="D428" s="22" t="s">
        <v>3</v>
      </c>
      <c r="E428" s="20"/>
      <c r="F428" s="96">
        <v>66570</v>
      </c>
      <c r="G428" s="97">
        <v>121890</v>
      </c>
      <c r="H428" s="96">
        <v>57370</v>
      </c>
      <c r="I428" s="97">
        <v>112690</v>
      </c>
      <c r="J428" s="476" t="s">
        <v>3126</v>
      </c>
      <c r="K428" s="98">
        <v>640</v>
      </c>
      <c r="L428" s="99">
        <v>1100</v>
      </c>
      <c r="M428" s="100" t="s">
        <v>3025</v>
      </c>
      <c r="N428" s="98">
        <v>540</v>
      </c>
      <c r="O428" s="99">
        <v>1010</v>
      </c>
      <c r="P428" s="100" t="s">
        <v>3025</v>
      </c>
      <c r="Q428" s="476" t="s">
        <v>3126</v>
      </c>
      <c r="R428" s="101">
        <v>6740</v>
      </c>
      <c r="S428" s="102">
        <v>60</v>
      </c>
      <c r="T428" s="839"/>
      <c r="V428" s="859"/>
      <c r="W428" s="849"/>
      <c r="X428" s="865"/>
      <c r="Y428" s="9"/>
      <c r="Z428" s="876"/>
      <c r="AA428" s="480"/>
      <c r="AB428" s="849"/>
      <c r="AC428" s="877"/>
      <c r="AD428" s="103">
        <v>14660</v>
      </c>
      <c r="AE428" s="849"/>
      <c r="AF428" s="854"/>
      <c r="AG428" s="848"/>
      <c r="AH428" s="843" t="e">
        <v>#REF!</v>
      </c>
      <c r="AI428" s="846" t="e">
        <v>#REF!</v>
      </c>
      <c r="AJ428" s="848"/>
      <c r="AK428" s="465" t="s">
        <v>3041</v>
      </c>
      <c r="AL428" s="104">
        <v>4800</v>
      </c>
      <c r="AM428" s="105">
        <v>5400</v>
      </c>
      <c r="AN428" s="849"/>
      <c r="AO428" s="851"/>
      <c r="AP428" s="849"/>
      <c r="AQ428" s="854"/>
      <c r="AR428" s="848"/>
      <c r="AS428" s="887"/>
      <c r="AT428" s="841"/>
      <c r="AU428" s="454"/>
      <c r="AV428" s="841"/>
      <c r="AW428" s="851"/>
      <c r="AX428" s="849"/>
      <c r="AY428" s="854"/>
      <c r="AZ428" s="881"/>
      <c r="BA428" s="883"/>
      <c r="BB428" s="885"/>
      <c r="BC428" s="885"/>
      <c r="BD428" s="868"/>
      <c r="BE428" s="472"/>
      <c r="BF428" s="830"/>
      <c r="BG428" s="452"/>
      <c r="BH428" s="452"/>
      <c r="BI428" s="475"/>
      <c r="BJ428" s="459">
        <v>211</v>
      </c>
      <c r="BK428" s="459">
        <v>212</v>
      </c>
      <c r="BL428" s="866"/>
    </row>
    <row r="429" spans="1:77" ht="13.5" customHeight="1">
      <c r="A429" s="874"/>
      <c r="B429" s="836"/>
      <c r="C429" s="831" t="s">
        <v>3106</v>
      </c>
      <c r="D429" s="22" t="s">
        <v>13</v>
      </c>
      <c r="E429" s="20"/>
      <c r="F429" s="96">
        <v>121890</v>
      </c>
      <c r="G429" s="97">
        <v>189380</v>
      </c>
      <c r="H429" s="96">
        <v>112690</v>
      </c>
      <c r="I429" s="97">
        <v>180180</v>
      </c>
      <c r="J429" s="476" t="s">
        <v>3126</v>
      </c>
      <c r="K429" s="98">
        <v>1100</v>
      </c>
      <c r="L429" s="99">
        <v>1780</v>
      </c>
      <c r="M429" s="100" t="s">
        <v>3025</v>
      </c>
      <c r="N429" s="98">
        <v>1010</v>
      </c>
      <c r="O429" s="99">
        <v>1690</v>
      </c>
      <c r="P429" s="100" t="s">
        <v>3025</v>
      </c>
      <c r="Q429" s="23"/>
      <c r="R429" s="106"/>
      <c r="S429" s="107"/>
      <c r="T429" s="840"/>
      <c r="V429" s="859"/>
      <c r="W429" s="849"/>
      <c r="X429" s="865"/>
      <c r="Y429" s="9"/>
      <c r="Z429" s="876"/>
      <c r="AA429" s="480"/>
      <c r="AB429" s="849" t="s">
        <v>3126</v>
      </c>
      <c r="AC429" s="863">
        <v>14660</v>
      </c>
      <c r="AD429" s="108"/>
      <c r="AE429" s="849"/>
      <c r="AF429" s="854">
        <v>0</v>
      </c>
      <c r="AG429" s="848"/>
      <c r="AH429" s="843" t="e">
        <v>#REF!</v>
      </c>
      <c r="AI429" s="846" t="e">
        <v>#REF!</v>
      </c>
      <c r="AJ429" s="848"/>
      <c r="AK429" s="465" t="s">
        <v>3042</v>
      </c>
      <c r="AL429" s="104">
        <v>4200</v>
      </c>
      <c r="AM429" s="105">
        <v>4700</v>
      </c>
      <c r="AN429" s="849"/>
      <c r="AO429" s="851"/>
      <c r="AP429" s="849"/>
      <c r="AQ429" s="854"/>
      <c r="AR429" s="21"/>
      <c r="AS429" s="12"/>
      <c r="AT429" s="841"/>
      <c r="AU429" s="454"/>
      <c r="AV429" s="841"/>
      <c r="AW429" s="851"/>
      <c r="AX429" s="849"/>
      <c r="AY429" s="854"/>
      <c r="AZ429" s="881"/>
      <c r="BA429" s="869">
        <v>0.02</v>
      </c>
      <c r="BB429" s="871">
        <v>0.03</v>
      </c>
      <c r="BC429" s="871">
        <v>0.05</v>
      </c>
      <c r="BD429" s="879">
        <v>0.06</v>
      </c>
      <c r="BE429" s="472"/>
      <c r="BF429" s="833">
        <v>0.92</v>
      </c>
      <c r="BG429" s="452"/>
      <c r="BH429" s="452"/>
      <c r="BI429" s="475"/>
      <c r="BJ429" s="459">
        <v>211</v>
      </c>
      <c r="BK429" s="459">
        <v>212</v>
      </c>
      <c r="BL429" s="866"/>
    </row>
    <row r="430" spans="1:77" ht="13.5" customHeight="1">
      <c r="A430" s="874"/>
      <c r="B430" s="836"/>
      <c r="C430" s="832"/>
      <c r="D430" s="24" t="s">
        <v>12</v>
      </c>
      <c r="E430" s="20"/>
      <c r="F430" s="109">
        <v>189380</v>
      </c>
      <c r="G430" s="110"/>
      <c r="H430" s="109">
        <v>180180</v>
      </c>
      <c r="I430" s="110"/>
      <c r="J430" s="476" t="s">
        <v>3126</v>
      </c>
      <c r="K430" s="101">
        <v>1780</v>
      </c>
      <c r="L430" s="111"/>
      <c r="M430" s="112" t="s">
        <v>3025</v>
      </c>
      <c r="N430" s="101">
        <v>1690</v>
      </c>
      <c r="O430" s="111"/>
      <c r="P430" s="112" t="s">
        <v>3025</v>
      </c>
      <c r="Q430" s="23"/>
      <c r="R430" s="106"/>
      <c r="S430" s="113"/>
      <c r="T430" s="840"/>
      <c r="V430" s="469" t="s">
        <v>3026</v>
      </c>
      <c r="W430" s="849"/>
      <c r="X430" s="472" t="s">
        <v>3026</v>
      </c>
      <c r="Y430" s="477"/>
      <c r="Z430" s="876"/>
      <c r="AA430" s="469"/>
      <c r="AB430" s="849"/>
      <c r="AC430" s="864"/>
      <c r="AD430" s="114"/>
      <c r="AE430" s="849"/>
      <c r="AF430" s="855"/>
      <c r="AG430" s="848"/>
      <c r="AH430" s="844" t="e">
        <v>#REF!</v>
      </c>
      <c r="AI430" s="847" t="e">
        <v>#REF!</v>
      </c>
      <c r="AJ430" s="848"/>
      <c r="AK430" s="466" t="s">
        <v>3043</v>
      </c>
      <c r="AL430" s="115">
        <v>3800</v>
      </c>
      <c r="AM430" s="116">
        <v>4200</v>
      </c>
      <c r="AN430" s="849"/>
      <c r="AO430" s="852"/>
      <c r="AP430" s="849"/>
      <c r="AQ430" s="855"/>
      <c r="AR430" s="21"/>
      <c r="AS430" s="12"/>
      <c r="AT430" s="841"/>
      <c r="AU430" s="454"/>
      <c r="AV430" s="841"/>
      <c r="AW430" s="852"/>
      <c r="AX430" s="849"/>
      <c r="AY430" s="855"/>
      <c r="AZ430" s="881"/>
      <c r="BA430" s="870"/>
      <c r="BB430" s="872"/>
      <c r="BC430" s="872"/>
      <c r="BD430" s="880"/>
      <c r="BE430" s="472"/>
      <c r="BF430" s="833"/>
      <c r="BG430" s="452"/>
      <c r="BH430" s="452"/>
      <c r="BI430" s="475"/>
      <c r="BJ430" s="459">
        <v>211</v>
      </c>
      <c r="BK430" s="459">
        <v>212</v>
      </c>
      <c r="BL430" s="866"/>
    </row>
    <row r="431" spans="1:77" ht="13.5" customHeight="1">
      <c r="A431" s="874"/>
      <c r="B431" s="856" t="s">
        <v>26</v>
      </c>
      <c r="C431" s="837" t="s">
        <v>3105</v>
      </c>
      <c r="D431" s="19" t="s">
        <v>4</v>
      </c>
      <c r="E431" s="20"/>
      <c r="F431" s="86">
        <v>52440</v>
      </c>
      <c r="G431" s="87">
        <v>59180</v>
      </c>
      <c r="H431" s="86">
        <v>44770</v>
      </c>
      <c r="I431" s="87">
        <v>51510</v>
      </c>
      <c r="J431" s="476" t="s">
        <v>3126</v>
      </c>
      <c r="K431" s="88">
        <v>500</v>
      </c>
      <c r="L431" s="89">
        <v>560</v>
      </c>
      <c r="M431" s="90" t="s">
        <v>3025</v>
      </c>
      <c r="N431" s="88">
        <v>420</v>
      </c>
      <c r="O431" s="89">
        <v>480</v>
      </c>
      <c r="P431" s="90" t="s">
        <v>3025</v>
      </c>
      <c r="Q431" s="476" t="s">
        <v>3126</v>
      </c>
      <c r="R431" s="91">
        <v>6740</v>
      </c>
      <c r="S431" s="92">
        <v>60</v>
      </c>
      <c r="T431" s="839"/>
      <c r="V431" s="469">
        <v>236800</v>
      </c>
      <c r="W431" s="849"/>
      <c r="X431" s="472">
        <v>2360</v>
      </c>
      <c r="Y431" s="21"/>
      <c r="Z431" s="876"/>
      <c r="AA431" s="472"/>
      <c r="AB431" s="849" t="s">
        <v>3126</v>
      </c>
      <c r="AC431" s="861">
        <v>14800</v>
      </c>
      <c r="AD431" s="93"/>
      <c r="AE431" s="849" t="s">
        <v>3126</v>
      </c>
      <c r="AF431" s="853">
        <v>70</v>
      </c>
      <c r="AG431" s="848" t="s">
        <v>3126</v>
      </c>
      <c r="AH431" s="842">
        <v>3400</v>
      </c>
      <c r="AI431" s="845">
        <v>3700</v>
      </c>
      <c r="AJ431" s="848" t="s">
        <v>3126</v>
      </c>
      <c r="AK431" s="464" t="s">
        <v>3040</v>
      </c>
      <c r="AL431" s="94">
        <v>7200</v>
      </c>
      <c r="AM431" s="95">
        <v>8100</v>
      </c>
      <c r="AN431" s="849" t="s">
        <v>3126</v>
      </c>
      <c r="AO431" s="850">
        <v>6740</v>
      </c>
      <c r="AP431" s="849" t="s">
        <v>3126</v>
      </c>
      <c r="AQ431" s="853">
        <v>60</v>
      </c>
      <c r="AR431" s="848" t="s">
        <v>3126</v>
      </c>
      <c r="AS431" s="886">
        <v>4500</v>
      </c>
      <c r="AT431" s="841"/>
      <c r="AU431" s="454"/>
      <c r="AV431" s="841" t="s">
        <v>237</v>
      </c>
      <c r="AW431" s="850">
        <v>7720</v>
      </c>
      <c r="AX431" s="849" t="s">
        <v>3126</v>
      </c>
      <c r="AY431" s="853">
        <v>70</v>
      </c>
      <c r="AZ431" s="881" t="s">
        <v>237</v>
      </c>
      <c r="BA431" s="882" t="s">
        <v>3177</v>
      </c>
      <c r="BB431" s="884" t="s">
        <v>3177</v>
      </c>
      <c r="BC431" s="884" t="s">
        <v>3177</v>
      </c>
      <c r="BD431" s="867" t="s">
        <v>3177</v>
      </c>
      <c r="BE431" s="472"/>
      <c r="BF431" s="829" t="s">
        <v>3164</v>
      </c>
      <c r="BG431" s="452"/>
      <c r="BH431" s="452"/>
      <c r="BI431" s="475"/>
      <c r="BJ431" s="459">
        <v>213</v>
      </c>
      <c r="BK431" s="459">
        <v>214</v>
      </c>
      <c r="BL431" s="866">
        <v>5</v>
      </c>
    </row>
    <row r="432" spans="1:77" ht="13.5" customHeight="1">
      <c r="A432" s="874"/>
      <c r="B432" s="836"/>
      <c r="C432" s="838"/>
      <c r="D432" s="22" t="s">
        <v>3</v>
      </c>
      <c r="E432" s="20"/>
      <c r="F432" s="96">
        <v>59180</v>
      </c>
      <c r="G432" s="97">
        <v>114500</v>
      </c>
      <c r="H432" s="96">
        <v>51510</v>
      </c>
      <c r="I432" s="97">
        <v>106830</v>
      </c>
      <c r="J432" s="476" t="s">
        <v>3126</v>
      </c>
      <c r="K432" s="98">
        <v>560</v>
      </c>
      <c r="L432" s="99">
        <v>1020</v>
      </c>
      <c r="M432" s="100" t="s">
        <v>3025</v>
      </c>
      <c r="N432" s="98">
        <v>480</v>
      </c>
      <c r="O432" s="99">
        <v>950</v>
      </c>
      <c r="P432" s="100" t="s">
        <v>3025</v>
      </c>
      <c r="Q432" s="476" t="s">
        <v>3126</v>
      </c>
      <c r="R432" s="101">
        <v>6740</v>
      </c>
      <c r="S432" s="102">
        <v>60</v>
      </c>
      <c r="T432" s="839"/>
      <c r="V432" s="27"/>
      <c r="W432" s="849"/>
      <c r="X432" s="118"/>
      <c r="Y432" s="119"/>
      <c r="Z432" s="876"/>
      <c r="AA432" s="27"/>
      <c r="AB432" s="849"/>
      <c r="AC432" s="877"/>
      <c r="AD432" s="103">
        <v>13080</v>
      </c>
      <c r="AE432" s="849"/>
      <c r="AF432" s="854"/>
      <c r="AG432" s="848"/>
      <c r="AH432" s="843" t="e">
        <v>#REF!</v>
      </c>
      <c r="AI432" s="846" t="e">
        <v>#REF!</v>
      </c>
      <c r="AJ432" s="848"/>
      <c r="AK432" s="465" t="s">
        <v>3041</v>
      </c>
      <c r="AL432" s="104">
        <v>4000</v>
      </c>
      <c r="AM432" s="105">
        <v>4400</v>
      </c>
      <c r="AN432" s="849"/>
      <c r="AO432" s="851"/>
      <c r="AP432" s="849"/>
      <c r="AQ432" s="854"/>
      <c r="AR432" s="848"/>
      <c r="AS432" s="887"/>
      <c r="AT432" s="841"/>
      <c r="AU432" s="454"/>
      <c r="AV432" s="841"/>
      <c r="AW432" s="851"/>
      <c r="AX432" s="849"/>
      <c r="AY432" s="854"/>
      <c r="AZ432" s="881"/>
      <c r="BA432" s="883"/>
      <c r="BB432" s="885"/>
      <c r="BC432" s="885"/>
      <c r="BD432" s="868"/>
      <c r="BE432" s="472"/>
      <c r="BF432" s="830"/>
      <c r="BG432" s="452"/>
      <c r="BH432" s="452"/>
      <c r="BI432" s="475"/>
      <c r="BJ432" s="459">
        <v>213</v>
      </c>
      <c r="BK432" s="459">
        <v>214</v>
      </c>
      <c r="BL432" s="866"/>
    </row>
    <row r="433" spans="1:64" ht="13.5" customHeight="1">
      <c r="A433" s="874"/>
      <c r="B433" s="836"/>
      <c r="C433" s="831" t="s">
        <v>3106</v>
      </c>
      <c r="D433" s="22" t="s">
        <v>13</v>
      </c>
      <c r="E433" s="20"/>
      <c r="F433" s="96">
        <v>114500</v>
      </c>
      <c r="G433" s="97">
        <v>181990</v>
      </c>
      <c r="H433" s="96">
        <v>106830</v>
      </c>
      <c r="I433" s="97">
        <v>174320</v>
      </c>
      <c r="J433" s="476" t="s">
        <v>3126</v>
      </c>
      <c r="K433" s="98">
        <v>1020</v>
      </c>
      <c r="L433" s="99">
        <v>1700</v>
      </c>
      <c r="M433" s="100" t="s">
        <v>3025</v>
      </c>
      <c r="N433" s="98">
        <v>950</v>
      </c>
      <c r="O433" s="99">
        <v>1630</v>
      </c>
      <c r="P433" s="100" t="s">
        <v>3025</v>
      </c>
      <c r="Q433" s="23"/>
      <c r="R433" s="106"/>
      <c r="S433" s="107"/>
      <c r="T433" s="840"/>
      <c r="V433" s="469" t="s">
        <v>3027</v>
      </c>
      <c r="W433" s="849"/>
      <c r="X433" s="472" t="s">
        <v>3027</v>
      </c>
      <c r="Y433" s="477"/>
      <c r="Z433" s="876"/>
      <c r="AA433" s="469"/>
      <c r="AB433" s="849" t="s">
        <v>3126</v>
      </c>
      <c r="AC433" s="863">
        <v>13080</v>
      </c>
      <c r="AD433" s="108"/>
      <c r="AE433" s="849"/>
      <c r="AF433" s="854">
        <v>0</v>
      </c>
      <c r="AG433" s="848"/>
      <c r="AH433" s="843" t="e">
        <v>#REF!</v>
      </c>
      <c r="AI433" s="846" t="e">
        <v>#REF!</v>
      </c>
      <c r="AJ433" s="848"/>
      <c r="AK433" s="465" t="s">
        <v>3042</v>
      </c>
      <c r="AL433" s="104">
        <v>3500</v>
      </c>
      <c r="AM433" s="105">
        <v>3800</v>
      </c>
      <c r="AN433" s="849"/>
      <c r="AO433" s="851"/>
      <c r="AP433" s="849"/>
      <c r="AQ433" s="854"/>
      <c r="AR433" s="21"/>
      <c r="AS433" s="12"/>
      <c r="AT433" s="841"/>
      <c r="AU433" s="454"/>
      <c r="AV433" s="841"/>
      <c r="AW433" s="851"/>
      <c r="AX433" s="849"/>
      <c r="AY433" s="854"/>
      <c r="AZ433" s="881"/>
      <c r="BA433" s="869">
        <v>0.02</v>
      </c>
      <c r="BB433" s="871">
        <v>0.03</v>
      </c>
      <c r="BC433" s="871">
        <v>0.05</v>
      </c>
      <c r="BD433" s="879">
        <v>0.06</v>
      </c>
      <c r="BE433" s="472"/>
      <c r="BF433" s="833">
        <v>0.9</v>
      </c>
      <c r="BG433" s="452"/>
      <c r="BH433" s="452"/>
      <c r="BI433" s="475"/>
      <c r="BJ433" s="459">
        <v>213</v>
      </c>
      <c r="BK433" s="459">
        <v>214</v>
      </c>
      <c r="BL433" s="866"/>
    </row>
    <row r="434" spans="1:64" ht="13.5" customHeight="1">
      <c r="A434" s="874"/>
      <c r="B434" s="836"/>
      <c r="C434" s="832"/>
      <c r="D434" s="24" t="s">
        <v>12</v>
      </c>
      <c r="E434" s="20"/>
      <c r="F434" s="109">
        <v>181990</v>
      </c>
      <c r="G434" s="110"/>
      <c r="H434" s="109">
        <v>174320</v>
      </c>
      <c r="I434" s="110"/>
      <c r="J434" s="476" t="s">
        <v>3126</v>
      </c>
      <c r="K434" s="101">
        <v>1700</v>
      </c>
      <c r="L434" s="111"/>
      <c r="M434" s="112" t="s">
        <v>3025</v>
      </c>
      <c r="N434" s="101">
        <v>1630</v>
      </c>
      <c r="O434" s="111"/>
      <c r="P434" s="112" t="s">
        <v>3025</v>
      </c>
      <c r="Q434" s="23"/>
      <c r="R434" s="106"/>
      <c r="S434" s="113"/>
      <c r="T434" s="840"/>
      <c r="V434" s="469">
        <v>253400</v>
      </c>
      <c r="W434" s="849"/>
      <c r="X434" s="472">
        <v>2530</v>
      </c>
      <c r="Y434" s="21"/>
      <c r="Z434" s="876"/>
      <c r="AA434" s="472"/>
      <c r="AB434" s="849"/>
      <c r="AC434" s="864"/>
      <c r="AD434" s="114"/>
      <c r="AE434" s="849"/>
      <c r="AF434" s="855"/>
      <c r="AG434" s="848"/>
      <c r="AH434" s="844" t="e">
        <v>#REF!</v>
      </c>
      <c r="AI434" s="847" t="e">
        <v>#REF!</v>
      </c>
      <c r="AJ434" s="848"/>
      <c r="AK434" s="466" t="s">
        <v>3043</v>
      </c>
      <c r="AL434" s="115">
        <v>3100</v>
      </c>
      <c r="AM434" s="116">
        <v>3400</v>
      </c>
      <c r="AN434" s="849"/>
      <c r="AO434" s="852"/>
      <c r="AP434" s="849"/>
      <c r="AQ434" s="855"/>
      <c r="AR434" s="21"/>
      <c r="AS434" s="12"/>
      <c r="AT434" s="841"/>
      <c r="AU434" s="454"/>
      <c r="AV434" s="841"/>
      <c r="AW434" s="852"/>
      <c r="AX434" s="849"/>
      <c r="AY434" s="855"/>
      <c r="AZ434" s="881"/>
      <c r="BA434" s="870"/>
      <c r="BB434" s="872"/>
      <c r="BC434" s="872"/>
      <c r="BD434" s="880"/>
      <c r="BE434" s="472"/>
      <c r="BF434" s="833"/>
      <c r="BG434" s="452"/>
      <c r="BH434" s="452"/>
      <c r="BI434" s="475"/>
      <c r="BJ434" s="459">
        <v>213</v>
      </c>
      <c r="BK434" s="459">
        <v>214</v>
      </c>
      <c r="BL434" s="866"/>
    </row>
    <row r="435" spans="1:64" ht="13.5" customHeight="1">
      <c r="A435" s="874"/>
      <c r="B435" s="856" t="s">
        <v>25</v>
      </c>
      <c r="C435" s="837" t="s">
        <v>3105</v>
      </c>
      <c r="D435" s="19" t="s">
        <v>4</v>
      </c>
      <c r="E435" s="20"/>
      <c r="F435" s="86">
        <v>47240</v>
      </c>
      <c r="G435" s="87">
        <v>53980</v>
      </c>
      <c r="H435" s="86">
        <v>40670</v>
      </c>
      <c r="I435" s="87">
        <v>47410</v>
      </c>
      <c r="J435" s="476" t="s">
        <v>3126</v>
      </c>
      <c r="K435" s="88">
        <v>450</v>
      </c>
      <c r="L435" s="89">
        <v>510</v>
      </c>
      <c r="M435" s="90" t="s">
        <v>3025</v>
      </c>
      <c r="N435" s="88">
        <v>380</v>
      </c>
      <c r="O435" s="89">
        <v>440</v>
      </c>
      <c r="P435" s="90" t="s">
        <v>3025</v>
      </c>
      <c r="Q435" s="476" t="s">
        <v>3126</v>
      </c>
      <c r="R435" s="91">
        <v>6740</v>
      </c>
      <c r="S435" s="92">
        <v>60</v>
      </c>
      <c r="T435" s="839"/>
      <c r="V435" s="27"/>
      <c r="W435" s="849"/>
      <c r="X435" s="118"/>
      <c r="Y435" s="119"/>
      <c r="Z435" s="876"/>
      <c r="AA435" s="27"/>
      <c r="AB435" s="849" t="s">
        <v>3126</v>
      </c>
      <c r="AC435" s="861">
        <v>13680</v>
      </c>
      <c r="AD435" s="93"/>
      <c r="AE435" s="849" t="s">
        <v>3126</v>
      </c>
      <c r="AF435" s="853">
        <v>60</v>
      </c>
      <c r="AG435" s="848" t="s">
        <v>3126</v>
      </c>
      <c r="AH435" s="842">
        <v>2900</v>
      </c>
      <c r="AI435" s="845">
        <v>3200</v>
      </c>
      <c r="AJ435" s="848" t="s">
        <v>3126</v>
      </c>
      <c r="AK435" s="464" t="s">
        <v>3040</v>
      </c>
      <c r="AL435" s="94">
        <v>6300</v>
      </c>
      <c r="AM435" s="95">
        <v>7100</v>
      </c>
      <c r="AN435" s="849" t="s">
        <v>3126</v>
      </c>
      <c r="AO435" s="850">
        <v>5780</v>
      </c>
      <c r="AP435" s="849" t="s">
        <v>3126</v>
      </c>
      <c r="AQ435" s="853">
        <v>50</v>
      </c>
      <c r="AR435" s="848" t="s">
        <v>3126</v>
      </c>
      <c r="AS435" s="886">
        <v>4500</v>
      </c>
      <c r="AT435" s="841"/>
      <c r="AU435" s="454"/>
      <c r="AV435" s="841" t="s">
        <v>237</v>
      </c>
      <c r="AW435" s="850">
        <v>6610</v>
      </c>
      <c r="AX435" s="849" t="s">
        <v>3126</v>
      </c>
      <c r="AY435" s="853">
        <v>60</v>
      </c>
      <c r="AZ435" s="881" t="s">
        <v>237</v>
      </c>
      <c r="BA435" s="882" t="s">
        <v>3177</v>
      </c>
      <c r="BB435" s="884" t="s">
        <v>3177</v>
      </c>
      <c r="BC435" s="884" t="s">
        <v>3177</v>
      </c>
      <c r="BD435" s="867" t="s">
        <v>3177</v>
      </c>
      <c r="BE435" s="472"/>
      <c r="BF435" s="829" t="s">
        <v>3164</v>
      </c>
      <c r="BG435" s="452"/>
      <c r="BH435" s="452"/>
      <c r="BI435" s="475"/>
      <c r="BJ435" s="459">
        <v>215</v>
      </c>
      <c r="BK435" s="459">
        <v>216</v>
      </c>
      <c r="BL435" s="866">
        <v>6</v>
      </c>
    </row>
    <row r="436" spans="1:64" ht="13.5" customHeight="1">
      <c r="A436" s="874"/>
      <c r="B436" s="836"/>
      <c r="C436" s="838"/>
      <c r="D436" s="22" t="s">
        <v>3</v>
      </c>
      <c r="E436" s="20"/>
      <c r="F436" s="96">
        <v>53980</v>
      </c>
      <c r="G436" s="97">
        <v>109300</v>
      </c>
      <c r="H436" s="96">
        <v>47410</v>
      </c>
      <c r="I436" s="97">
        <v>102730</v>
      </c>
      <c r="J436" s="476" t="s">
        <v>3126</v>
      </c>
      <c r="K436" s="98">
        <v>510</v>
      </c>
      <c r="L436" s="99">
        <v>970</v>
      </c>
      <c r="M436" s="100" t="s">
        <v>3025</v>
      </c>
      <c r="N436" s="98">
        <v>440</v>
      </c>
      <c r="O436" s="99">
        <v>910</v>
      </c>
      <c r="P436" s="100" t="s">
        <v>3025</v>
      </c>
      <c r="Q436" s="476" t="s">
        <v>3126</v>
      </c>
      <c r="R436" s="101">
        <v>6740</v>
      </c>
      <c r="S436" s="102">
        <v>60</v>
      </c>
      <c r="T436" s="839"/>
      <c r="V436" s="469" t="s">
        <v>3028</v>
      </c>
      <c r="W436" s="849"/>
      <c r="X436" s="472" t="s">
        <v>3028</v>
      </c>
      <c r="Y436" s="477"/>
      <c r="Z436" s="876"/>
      <c r="AA436" s="469"/>
      <c r="AB436" s="849"/>
      <c r="AC436" s="877"/>
      <c r="AD436" s="103">
        <v>11950</v>
      </c>
      <c r="AE436" s="849"/>
      <c r="AF436" s="854"/>
      <c r="AG436" s="848"/>
      <c r="AH436" s="843" t="e">
        <v>#REF!</v>
      </c>
      <c r="AI436" s="846" t="e">
        <v>#REF!</v>
      </c>
      <c r="AJ436" s="848"/>
      <c r="AK436" s="465" t="s">
        <v>3041</v>
      </c>
      <c r="AL436" s="104">
        <v>3500</v>
      </c>
      <c r="AM436" s="105">
        <v>3900</v>
      </c>
      <c r="AN436" s="849"/>
      <c r="AO436" s="851"/>
      <c r="AP436" s="849"/>
      <c r="AQ436" s="854"/>
      <c r="AR436" s="848"/>
      <c r="AS436" s="887"/>
      <c r="AT436" s="841"/>
      <c r="AU436" s="454"/>
      <c r="AV436" s="841"/>
      <c r="AW436" s="851"/>
      <c r="AX436" s="849"/>
      <c r="AY436" s="854"/>
      <c r="AZ436" s="881"/>
      <c r="BA436" s="883"/>
      <c r="BB436" s="885"/>
      <c r="BC436" s="885"/>
      <c r="BD436" s="868"/>
      <c r="BE436" s="472"/>
      <c r="BF436" s="830"/>
      <c r="BG436" s="452"/>
      <c r="BH436" s="452"/>
      <c r="BI436" s="475"/>
      <c r="BJ436" s="459">
        <v>215</v>
      </c>
      <c r="BK436" s="459">
        <v>216</v>
      </c>
      <c r="BL436" s="866"/>
    </row>
    <row r="437" spans="1:64" ht="13.5" customHeight="1">
      <c r="A437" s="874"/>
      <c r="B437" s="836"/>
      <c r="C437" s="831" t="s">
        <v>3106</v>
      </c>
      <c r="D437" s="22" t="s">
        <v>13</v>
      </c>
      <c r="E437" s="20"/>
      <c r="F437" s="96">
        <v>109300</v>
      </c>
      <c r="G437" s="97">
        <v>176790</v>
      </c>
      <c r="H437" s="96">
        <v>102730</v>
      </c>
      <c r="I437" s="97">
        <v>170220</v>
      </c>
      <c r="J437" s="476" t="s">
        <v>3126</v>
      </c>
      <c r="K437" s="98">
        <v>970</v>
      </c>
      <c r="L437" s="99">
        <v>1650</v>
      </c>
      <c r="M437" s="100" t="s">
        <v>3025</v>
      </c>
      <c r="N437" s="98">
        <v>910</v>
      </c>
      <c r="O437" s="99">
        <v>1590</v>
      </c>
      <c r="P437" s="100" t="s">
        <v>3025</v>
      </c>
      <c r="Q437" s="23"/>
      <c r="R437" s="106"/>
      <c r="S437" s="107"/>
      <c r="T437" s="840"/>
      <c r="V437" s="469">
        <v>286600</v>
      </c>
      <c r="W437" s="849"/>
      <c r="X437" s="472">
        <v>2860</v>
      </c>
      <c r="Y437" s="21"/>
      <c r="Z437" s="876"/>
      <c r="AA437" s="472"/>
      <c r="AB437" s="849" t="s">
        <v>3126</v>
      </c>
      <c r="AC437" s="863">
        <v>11950</v>
      </c>
      <c r="AD437" s="108"/>
      <c r="AE437" s="849"/>
      <c r="AF437" s="854">
        <v>0</v>
      </c>
      <c r="AG437" s="848"/>
      <c r="AH437" s="843" t="e">
        <v>#REF!</v>
      </c>
      <c r="AI437" s="846" t="e">
        <v>#REF!</v>
      </c>
      <c r="AJ437" s="848"/>
      <c r="AK437" s="465" t="s">
        <v>3042</v>
      </c>
      <c r="AL437" s="104">
        <v>3000</v>
      </c>
      <c r="AM437" s="105">
        <v>3400</v>
      </c>
      <c r="AN437" s="849"/>
      <c r="AO437" s="851"/>
      <c r="AP437" s="849"/>
      <c r="AQ437" s="854"/>
      <c r="AR437" s="21"/>
      <c r="AS437" s="12"/>
      <c r="AT437" s="841"/>
      <c r="AU437" s="454"/>
      <c r="AV437" s="841"/>
      <c r="AW437" s="851"/>
      <c r="AX437" s="849"/>
      <c r="AY437" s="854"/>
      <c r="AZ437" s="881"/>
      <c r="BA437" s="869">
        <v>0.02</v>
      </c>
      <c r="BB437" s="871">
        <v>0.03</v>
      </c>
      <c r="BC437" s="871">
        <v>0.05</v>
      </c>
      <c r="BD437" s="879">
        <v>0.06</v>
      </c>
      <c r="BE437" s="472"/>
      <c r="BF437" s="833">
        <v>0.92</v>
      </c>
      <c r="BG437" s="452"/>
      <c r="BH437" s="452"/>
      <c r="BI437" s="475"/>
      <c r="BJ437" s="459">
        <v>215</v>
      </c>
      <c r="BK437" s="459">
        <v>216</v>
      </c>
      <c r="BL437" s="866"/>
    </row>
    <row r="438" spans="1:64" ht="13.5" customHeight="1">
      <c r="A438" s="874"/>
      <c r="B438" s="836"/>
      <c r="C438" s="832"/>
      <c r="D438" s="24" t="s">
        <v>12</v>
      </c>
      <c r="E438" s="20"/>
      <c r="F438" s="109">
        <v>176790</v>
      </c>
      <c r="G438" s="110"/>
      <c r="H438" s="109">
        <v>170220</v>
      </c>
      <c r="I438" s="110"/>
      <c r="J438" s="476" t="s">
        <v>3126</v>
      </c>
      <c r="K438" s="101">
        <v>1650</v>
      </c>
      <c r="L438" s="111"/>
      <c r="M438" s="112" t="s">
        <v>3025</v>
      </c>
      <c r="N438" s="101">
        <v>1590</v>
      </c>
      <c r="O438" s="111"/>
      <c r="P438" s="112" t="s">
        <v>3025</v>
      </c>
      <c r="Q438" s="23"/>
      <c r="R438" s="106"/>
      <c r="S438" s="113"/>
      <c r="T438" s="840"/>
      <c r="V438" s="27"/>
      <c r="W438" s="849"/>
      <c r="X438" s="118"/>
      <c r="Y438" s="119"/>
      <c r="Z438" s="876"/>
      <c r="AA438" s="27"/>
      <c r="AB438" s="849"/>
      <c r="AC438" s="864"/>
      <c r="AD438" s="114"/>
      <c r="AE438" s="849"/>
      <c r="AF438" s="855"/>
      <c r="AG438" s="848"/>
      <c r="AH438" s="844" t="e">
        <v>#REF!</v>
      </c>
      <c r="AI438" s="847" t="e">
        <v>#REF!</v>
      </c>
      <c r="AJ438" s="848"/>
      <c r="AK438" s="466" t="s">
        <v>3043</v>
      </c>
      <c r="AL438" s="115">
        <v>2700</v>
      </c>
      <c r="AM438" s="116">
        <v>3000</v>
      </c>
      <c r="AN438" s="849"/>
      <c r="AO438" s="852"/>
      <c r="AP438" s="849"/>
      <c r="AQ438" s="855"/>
      <c r="AR438" s="21"/>
      <c r="AS438" s="12"/>
      <c r="AT438" s="841"/>
      <c r="AU438" s="454"/>
      <c r="AV438" s="841"/>
      <c r="AW438" s="852"/>
      <c r="AX438" s="849"/>
      <c r="AY438" s="855"/>
      <c r="AZ438" s="881"/>
      <c r="BA438" s="870"/>
      <c r="BB438" s="872"/>
      <c r="BC438" s="872"/>
      <c r="BD438" s="880"/>
      <c r="BE438" s="472"/>
      <c r="BF438" s="833"/>
      <c r="BG438" s="452"/>
      <c r="BH438" s="452"/>
      <c r="BI438" s="475"/>
      <c r="BJ438" s="459">
        <v>215</v>
      </c>
      <c r="BK438" s="459">
        <v>216</v>
      </c>
      <c r="BL438" s="866"/>
    </row>
    <row r="439" spans="1:64" ht="13.5" customHeight="1">
      <c r="A439" s="874"/>
      <c r="B439" s="856" t="s">
        <v>24</v>
      </c>
      <c r="C439" s="837" t="s">
        <v>3105</v>
      </c>
      <c r="D439" s="19" t="s">
        <v>4</v>
      </c>
      <c r="E439" s="20"/>
      <c r="F439" s="86">
        <v>43390</v>
      </c>
      <c r="G439" s="87">
        <v>50130</v>
      </c>
      <c r="H439" s="86">
        <v>37640</v>
      </c>
      <c r="I439" s="87">
        <v>44380</v>
      </c>
      <c r="J439" s="476" t="s">
        <v>3126</v>
      </c>
      <c r="K439" s="88">
        <v>410</v>
      </c>
      <c r="L439" s="89">
        <v>470</v>
      </c>
      <c r="M439" s="90" t="s">
        <v>3025</v>
      </c>
      <c r="N439" s="88">
        <v>350</v>
      </c>
      <c r="O439" s="89">
        <v>410</v>
      </c>
      <c r="P439" s="90" t="s">
        <v>3025</v>
      </c>
      <c r="Q439" s="476" t="s">
        <v>3126</v>
      </c>
      <c r="R439" s="91">
        <v>6740</v>
      </c>
      <c r="S439" s="92">
        <v>60</v>
      </c>
      <c r="T439" s="839"/>
      <c r="V439" s="469" t="s">
        <v>3029</v>
      </c>
      <c r="W439" s="849"/>
      <c r="X439" s="472" t="s">
        <v>3029</v>
      </c>
      <c r="Y439" s="477"/>
      <c r="Z439" s="876"/>
      <c r="AA439" s="469"/>
      <c r="AB439" s="849" t="s">
        <v>3126</v>
      </c>
      <c r="AC439" s="861">
        <v>12830</v>
      </c>
      <c r="AD439" s="93"/>
      <c r="AE439" s="849" t="s">
        <v>3126</v>
      </c>
      <c r="AF439" s="853">
        <v>50</v>
      </c>
      <c r="AG439" s="848" t="s">
        <v>3126</v>
      </c>
      <c r="AH439" s="842">
        <v>3300</v>
      </c>
      <c r="AI439" s="845">
        <v>3600</v>
      </c>
      <c r="AJ439" s="848" t="s">
        <v>3126</v>
      </c>
      <c r="AK439" s="464" t="s">
        <v>3040</v>
      </c>
      <c r="AL439" s="94">
        <v>7100</v>
      </c>
      <c r="AM439" s="95">
        <v>7900</v>
      </c>
      <c r="AN439" s="849" t="s">
        <v>3126</v>
      </c>
      <c r="AO439" s="850">
        <v>5060</v>
      </c>
      <c r="AP439" s="849" t="s">
        <v>3126</v>
      </c>
      <c r="AQ439" s="853">
        <v>50</v>
      </c>
      <c r="AR439" s="848" t="s">
        <v>3126</v>
      </c>
      <c r="AS439" s="886">
        <v>4500</v>
      </c>
      <c r="AT439" s="841"/>
      <c r="AU439" s="454"/>
      <c r="AV439" s="841" t="s">
        <v>237</v>
      </c>
      <c r="AW439" s="850">
        <v>5790</v>
      </c>
      <c r="AX439" s="849" t="s">
        <v>3126</v>
      </c>
      <c r="AY439" s="853">
        <v>50</v>
      </c>
      <c r="AZ439" s="881" t="s">
        <v>237</v>
      </c>
      <c r="BA439" s="882" t="s">
        <v>3177</v>
      </c>
      <c r="BB439" s="884" t="s">
        <v>3177</v>
      </c>
      <c r="BC439" s="884" t="s">
        <v>3177</v>
      </c>
      <c r="BD439" s="867" t="s">
        <v>3177</v>
      </c>
      <c r="BE439" s="472"/>
      <c r="BF439" s="829" t="s">
        <v>3164</v>
      </c>
      <c r="BG439" s="452"/>
      <c r="BH439" s="452"/>
      <c r="BI439" s="475"/>
      <c r="BJ439" s="459">
        <v>217</v>
      </c>
      <c r="BK439" s="459">
        <v>218</v>
      </c>
      <c r="BL439" s="866">
        <v>7</v>
      </c>
    </row>
    <row r="440" spans="1:64" ht="13.5" customHeight="1">
      <c r="A440" s="874"/>
      <c r="B440" s="836"/>
      <c r="C440" s="838"/>
      <c r="D440" s="22" t="s">
        <v>3</v>
      </c>
      <c r="E440" s="20"/>
      <c r="F440" s="96">
        <v>50130</v>
      </c>
      <c r="G440" s="97">
        <v>105450</v>
      </c>
      <c r="H440" s="96">
        <v>44380</v>
      </c>
      <c r="I440" s="97">
        <v>99700</v>
      </c>
      <c r="J440" s="476" t="s">
        <v>3126</v>
      </c>
      <c r="K440" s="98">
        <v>470</v>
      </c>
      <c r="L440" s="99">
        <v>930</v>
      </c>
      <c r="M440" s="100" t="s">
        <v>3025</v>
      </c>
      <c r="N440" s="98">
        <v>410</v>
      </c>
      <c r="O440" s="99">
        <v>880</v>
      </c>
      <c r="P440" s="100" t="s">
        <v>3025</v>
      </c>
      <c r="Q440" s="476" t="s">
        <v>3126</v>
      </c>
      <c r="R440" s="101">
        <v>6740</v>
      </c>
      <c r="S440" s="102">
        <v>60</v>
      </c>
      <c r="T440" s="839"/>
      <c r="V440" s="469">
        <v>319900</v>
      </c>
      <c r="W440" s="849"/>
      <c r="X440" s="472">
        <v>3190</v>
      </c>
      <c r="Y440" s="21"/>
      <c r="Z440" s="876"/>
      <c r="AA440" s="472"/>
      <c r="AB440" s="849"/>
      <c r="AC440" s="877"/>
      <c r="AD440" s="103">
        <v>11100</v>
      </c>
      <c r="AE440" s="849"/>
      <c r="AF440" s="854"/>
      <c r="AG440" s="848"/>
      <c r="AH440" s="843" t="e">
        <v>#REF!</v>
      </c>
      <c r="AI440" s="846" t="e">
        <v>#REF!</v>
      </c>
      <c r="AJ440" s="848"/>
      <c r="AK440" s="465" t="s">
        <v>3041</v>
      </c>
      <c r="AL440" s="104">
        <v>3900</v>
      </c>
      <c r="AM440" s="105">
        <v>4300</v>
      </c>
      <c r="AN440" s="849"/>
      <c r="AO440" s="851"/>
      <c r="AP440" s="849"/>
      <c r="AQ440" s="854"/>
      <c r="AR440" s="848"/>
      <c r="AS440" s="887"/>
      <c r="AT440" s="841"/>
      <c r="AU440" s="454"/>
      <c r="AV440" s="841"/>
      <c r="AW440" s="851"/>
      <c r="AX440" s="849"/>
      <c r="AY440" s="854"/>
      <c r="AZ440" s="881"/>
      <c r="BA440" s="883"/>
      <c r="BB440" s="885"/>
      <c r="BC440" s="885"/>
      <c r="BD440" s="868"/>
      <c r="BE440" s="472"/>
      <c r="BF440" s="830"/>
      <c r="BG440" s="452"/>
      <c r="BH440" s="452"/>
      <c r="BI440" s="475"/>
      <c r="BJ440" s="459">
        <v>217</v>
      </c>
      <c r="BK440" s="459">
        <v>218</v>
      </c>
      <c r="BL440" s="866"/>
    </row>
    <row r="441" spans="1:64" ht="13.5" customHeight="1">
      <c r="A441" s="874"/>
      <c r="B441" s="836"/>
      <c r="C441" s="831" t="s">
        <v>3106</v>
      </c>
      <c r="D441" s="22" t="s">
        <v>13</v>
      </c>
      <c r="E441" s="20"/>
      <c r="F441" s="96">
        <v>105450</v>
      </c>
      <c r="G441" s="97">
        <v>172940</v>
      </c>
      <c r="H441" s="96">
        <v>99700</v>
      </c>
      <c r="I441" s="97">
        <v>167190</v>
      </c>
      <c r="J441" s="476" t="s">
        <v>3126</v>
      </c>
      <c r="K441" s="98">
        <v>930</v>
      </c>
      <c r="L441" s="99">
        <v>1610</v>
      </c>
      <c r="M441" s="100" t="s">
        <v>3025</v>
      </c>
      <c r="N441" s="98">
        <v>880</v>
      </c>
      <c r="O441" s="99">
        <v>1560</v>
      </c>
      <c r="P441" s="100" t="s">
        <v>3025</v>
      </c>
      <c r="Q441" s="23"/>
      <c r="R441" s="106"/>
      <c r="S441" s="107"/>
      <c r="T441" s="840"/>
      <c r="V441" s="27"/>
      <c r="W441" s="849"/>
      <c r="X441" s="118"/>
      <c r="Y441" s="119"/>
      <c r="Z441" s="876"/>
      <c r="AA441" s="27"/>
      <c r="AB441" s="849" t="s">
        <v>3126</v>
      </c>
      <c r="AC441" s="863">
        <v>11100</v>
      </c>
      <c r="AD441" s="108"/>
      <c r="AE441" s="849"/>
      <c r="AF441" s="854">
        <v>0</v>
      </c>
      <c r="AG441" s="848"/>
      <c r="AH441" s="843" t="e">
        <v>#REF!</v>
      </c>
      <c r="AI441" s="846" t="e">
        <v>#REF!</v>
      </c>
      <c r="AJ441" s="848"/>
      <c r="AK441" s="465" t="s">
        <v>3042</v>
      </c>
      <c r="AL441" s="104">
        <v>3400</v>
      </c>
      <c r="AM441" s="105">
        <v>3800</v>
      </c>
      <c r="AN441" s="849"/>
      <c r="AO441" s="851"/>
      <c r="AP441" s="849"/>
      <c r="AQ441" s="854"/>
      <c r="AR441" s="21"/>
      <c r="AS441" s="12"/>
      <c r="AT441" s="841"/>
      <c r="AU441" s="455"/>
      <c r="AV441" s="841"/>
      <c r="AW441" s="851"/>
      <c r="AX441" s="849"/>
      <c r="AY441" s="854"/>
      <c r="AZ441" s="881"/>
      <c r="BA441" s="869">
        <v>0.02</v>
      </c>
      <c r="BB441" s="871">
        <v>0.03</v>
      </c>
      <c r="BC441" s="871">
        <v>0.05</v>
      </c>
      <c r="BD441" s="879">
        <v>0.06</v>
      </c>
      <c r="BE441" s="472"/>
      <c r="BF441" s="833">
        <v>0.89</v>
      </c>
      <c r="BG441" s="452"/>
      <c r="BH441" s="452"/>
      <c r="BI441" s="475"/>
      <c r="BJ441" s="459">
        <v>217</v>
      </c>
      <c r="BK441" s="459">
        <v>218</v>
      </c>
      <c r="BL441" s="866"/>
    </row>
    <row r="442" spans="1:64" ht="13.5" customHeight="1">
      <c r="A442" s="874"/>
      <c r="B442" s="836"/>
      <c r="C442" s="832"/>
      <c r="D442" s="24" t="s">
        <v>12</v>
      </c>
      <c r="E442" s="20"/>
      <c r="F442" s="109">
        <v>172940</v>
      </c>
      <c r="G442" s="110"/>
      <c r="H442" s="109">
        <v>167190</v>
      </c>
      <c r="I442" s="110"/>
      <c r="J442" s="476" t="s">
        <v>3126</v>
      </c>
      <c r="K442" s="101">
        <v>1610</v>
      </c>
      <c r="L442" s="111"/>
      <c r="M442" s="112" t="s">
        <v>3025</v>
      </c>
      <c r="N442" s="101">
        <v>1560</v>
      </c>
      <c r="O442" s="111"/>
      <c r="P442" s="112" t="s">
        <v>3025</v>
      </c>
      <c r="Q442" s="23"/>
      <c r="R442" s="106"/>
      <c r="S442" s="113"/>
      <c r="T442" s="840"/>
      <c r="V442" s="469" t="s">
        <v>3030</v>
      </c>
      <c r="W442" s="849"/>
      <c r="X442" s="472" t="s">
        <v>3030</v>
      </c>
      <c r="Y442" s="477"/>
      <c r="Z442" s="876"/>
      <c r="AA442" s="469"/>
      <c r="AB442" s="849"/>
      <c r="AC442" s="864"/>
      <c r="AD442" s="114"/>
      <c r="AE442" s="849"/>
      <c r="AF442" s="855"/>
      <c r="AG442" s="848"/>
      <c r="AH442" s="844" t="e">
        <v>#REF!</v>
      </c>
      <c r="AI442" s="847" t="e">
        <v>#REF!</v>
      </c>
      <c r="AJ442" s="848"/>
      <c r="AK442" s="466" t="s">
        <v>3043</v>
      </c>
      <c r="AL442" s="115">
        <v>3000</v>
      </c>
      <c r="AM442" s="116">
        <v>3400</v>
      </c>
      <c r="AN442" s="849"/>
      <c r="AO442" s="852"/>
      <c r="AP442" s="849"/>
      <c r="AQ442" s="855"/>
      <c r="AR442" s="21"/>
      <c r="AS442" s="12"/>
      <c r="AT442" s="841"/>
      <c r="AU442" s="455"/>
      <c r="AV442" s="841"/>
      <c r="AW442" s="852"/>
      <c r="AX442" s="849"/>
      <c r="AY442" s="855"/>
      <c r="AZ442" s="881"/>
      <c r="BA442" s="870"/>
      <c r="BB442" s="872"/>
      <c r="BC442" s="872"/>
      <c r="BD442" s="880"/>
      <c r="BE442" s="472"/>
      <c r="BF442" s="833"/>
      <c r="BG442" s="452"/>
      <c r="BH442" s="452"/>
      <c r="BI442" s="475"/>
      <c r="BJ442" s="459">
        <v>217</v>
      </c>
      <c r="BK442" s="459">
        <v>218</v>
      </c>
      <c r="BL442" s="866"/>
    </row>
    <row r="443" spans="1:64" ht="13.5" customHeight="1">
      <c r="A443" s="874"/>
      <c r="B443" s="856" t="s">
        <v>23</v>
      </c>
      <c r="C443" s="837" t="s">
        <v>3105</v>
      </c>
      <c r="D443" s="19" t="s">
        <v>4</v>
      </c>
      <c r="E443" s="20"/>
      <c r="F443" s="86">
        <v>40350</v>
      </c>
      <c r="G443" s="87">
        <v>47090</v>
      </c>
      <c r="H443" s="86">
        <v>35240</v>
      </c>
      <c r="I443" s="87">
        <v>41980</v>
      </c>
      <c r="J443" s="476" t="s">
        <v>3126</v>
      </c>
      <c r="K443" s="88">
        <v>380</v>
      </c>
      <c r="L443" s="89">
        <v>440</v>
      </c>
      <c r="M443" s="90" t="s">
        <v>3025</v>
      </c>
      <c r="N443" s="88">
        <v>330</v>
      </c>
      <c r="O443" s="89">
        <v>390</v>
      </c>
      <c r="P443" s="90" t="s">
        <v>3025</v>
      </c>
      <c r="Q443" s="476" t="s">
        <v>3126</v>
      </c>
      <c r="R443" s="91">
        <v>6740</v>
      </c>
      <c r="S443" s="92">
        <v>60</v>
      </c>
      <c r="T443" s="839"/>
      <c r="V443" s="469">
        <v>353100</v>
      </c>
      <c r="W443" s="849"/>
      <c r="X443" s="472">
        <v>3530</v>
      </c>
      <c r="Y443" s="21"/>
      <c r="Z443" s="876"/>
      <c r="AA443" s="472"/>
      <c r="AB443" s="849" t="s">
        <v>3126</v>
      </c>
      <c r="AC443" s="861">
        <v>12170</v>
      </c>
      <c r="AD443" s="93"/>
      <c r="AE443" s="849" t="s">
        <v>3126</v>
      </c>
      <c r="AF443" s="853">
        <v>50</v>
      </c>
      <c r="AG443" s="848" t="s">
        <v>3126</v>
      </c>
      <c r="AH443" s="842">
        <v>2900</v>
      </c>
      <c r="AI443" s="845">
        <v>3200</v>
      </c>
      <c r="AJ443" s="848" t="s">
        <v>3126</v>
      </c>
      <c r="AK443" s="464" t="s">
        <v>3040</v>
      </c>
      <c r="AL443" s="94">
        <v>6300</v>
      </c>
      <c r="AM443" s="95">
        <v>7100</v>
      </c>
      <c r="AN443" s="849" t="s">
        <v>3126</v>
      </c>
      <c r="AO443" s="850">
        <v>4490</v>
      </c>
      <c r="AP443" s="849" t="s">
        <v>3126</v>
      </c>
      <c r="AQ443" s="853">
        <v>40</v>
      </c>
      <c r="AR443" s="848" t="s">
        <v>3126</v>
      </c>
      <c r="AS443" s="886">
        <v>4500</v>
      </c>
      <c r="AT443" s="841"/>
      <c r="AU443" s="455"/>
      <c r="AV443" s="841" t="s">
        <v>237</v>
      </c>
      <c r="AW443" s="850">
        <v>5140</v>
      </c>
      <c r="AX443" s="849" t="s">
        <v>3126</v>
      </c>
      <c r="AY443" s="853">
        <v>50</v>
      </c>
      <c r="AZ443" s="881" t="s">
        <v>237</v>
      </c>
      <c r="BA443" s="882" t="s">
        <v>3177</v>
      </c>
      <c r="BB443" s="884" t="s">
        <v>3177</v>
      </c>
      <c r="BC443" s="884" t="s">
        <v>3177</v>
      </c>
      <c r="BD443" s="867" t="s">
        <v>3177</v>
      </c>
      <c r="BE443" s="472"/>
      <c r="BF443" s="829" t="s">
        <v>3164</v>
      </c>
      <c r="BG443" s="452"/>
      <c r="BH443" s="452"/>
      <c r="BI443" s="475"/>
      <c r="BJ443" s="459">
        <v>219</v>
      </c>
      <c r="BK443" s="459">
        <v>220</v>
      </c>
      <c r="BL443" s="866">
        <v>8</v>
      </c>
    </row>
    <row r="444" spans="1:64" ht="13.5" customHeight="1">
      <c r="A444" s="874"/>
      <c r="B444" s="836"/>
      <c r="C444" s="838"/>
      <c r="D444" s="22" t="s">
        <v>3</v>
      </c>
      <c r="E444" s="20"/>
      <c r="F444" s="96">
        <v>47090</v>
      </c>
      <c r="G444" s="97">
        <v>102410</v>
      </c>
      <c r="H444" s="96">
        <v>41980</v>
      </c>
      <c r="I444" s="97">
        <v>97300</v>
      </c>
      <c r="J444" s="476" t="s">
        <v>3126</v>
      </c>
      <c r="K444" s="98">
        <v>440</v>
      </c>
      <c r="L444" s="99">
        <v>900</v>
      </c>
      <c r="M444" s="100" t="s">
        <v>3025</v>
      </c>
      <c r="N444" s="98">
        <v>390</v>
      </c>
      <c r="O444" s="99">
        <v>850</v>
      </c>
      <c r="P444" s="100" t="s">
        <v>3025</v>
      </c>
      <c r="Q444" s="476" t="s">
        <v>3126</v>
      </c>
      <c r="R444" s="101">
        <v>6740</v>
      </c>
      <c r="S444" s="102">
        <v>60</v>
      </c>
      <c r="T444" s="839"/>
      <c r="V444" s="27"/>
      <c r="W444" s="849"/>
      <c r="X444" s="118"/>
      <c r="Y444" s="119"/>
      <c r="Z444" s="876"/>
      <c r="AA444" s="27"/>
      <c r="AB444" s="849"/>
      <c r="AC444" s="877"/>
      <c r="AD444" s="103">
        <v>10440</v>
      </c>
      <c r="AE444" s="849"/>
      <c r="AF444" s="854"/>
      <c r="AG444" s="848"/>
      <c r="AH444" s="843" t="e">
        <v>#REF!</v>
      </c>
      <c r="AI444" s="846" t="e">
        <v>#REF!</v>
      </c>
      <c r="AJ444" s="848"/>
      <c r="AK444" s="465" t="s">
        <v>3041</v>
      </c>
      <c r="AL444" s="104">
        <v>3500</v>
      </c>
      <c r="AM444" s="105">
        <v>3900</v>
      </c>
      <c r="AN444" s="849"/>
      <c r="AO444" s="851"/>
      <c r="AP444" s="849"/>
      <c r="AQ444" s="854"/>
      <c r="AR444" s="848"/>
      <c r="AS444" s="887"/>
      <c r="AT444" s="841"/>
      <c r="AU444" s="455"/>
      <c r="AV444" s="841"/>
      <c r="AW444" s="851"/>
      <c r="AX444" s="849"/>
      <c r="AY444" s="854"/>
      <c r="AZ444" s="881"/>
      <c r="BA444" s="883"/>
      <c r="BB444" s="885"/>
      <c r="BC444" s="885"/>
      <c r="BD444" s="868"/>
      <c r="BE444" s="472"/>
      <c r="BF444" s="830"/>
      <c r="BG444" s="452"/>
      <c r="BH444" s="452"/>
      <c r="BI444" s="475"/>
      <c r="BJ444" s="459">
        <v>219</v>
      </c>
      <c r="BK444" s="459">
        <v>220</v>
      </c>
      <c r="BL444" s="866"/>
    </row>
    <row r="445" spans="1:64" ht="13.5" customHeight="1">
      <c r="A445" s="874"/>
      <c r="B445" s="836"/>
      <c r="C445" s="831" t="s">
        <v>3106</v>
      </c>
      <c r="D445" s="22" t="s">
        <v>13</v>
      </c>
      <c r="E445" s="20"/>
      <c r="F445" s="96">
        <v>102410</v>
      </c>
      <c r="G445" s="97">
        <v>169900</v>
      </c>
      <c r="H445" s="96">
        <v>97300</v>
      </c>
      <c r="I445" s="97">
        <v>164790</v>
      </c>
      <c r="J445" s="476" t="s">
        <v>3126</v>
      </c>
      <c r="K445" s="98">
        <v>900</v>
      </c>
      <c r="L445" s="99">
        <v>1580</v>
      </c>
      <c r="M445" s="100" t="s">
        <v>3025</v>
      </c>
      <c r="N445" s="98">
        <v>850</v>
      </c>
      <c r="O445" s="99">
        <v>1530</v>
      </c>
      <c r="P445" s="100" t="s">
        <v>3025</v>
      </c>
      <c r="Q445" s="23"/>
      <c r="R445" s="106"/>
      <c r="S445" s="107"/>
      <c r="T445" s="840"/>
      <c r="V445" s="469" t="s">
        <v>3031</v>
      </c>
      <c r="W445" s="849"/>
      <c r="X445" s="472" t="s">
        <v>3031</v>
      </c>
      <c r="Y445" s="477"/>
      <c r="Z445" s="876"/>
      <c r="AA445" s="469"/>
      <c r="AB445" s="849" t="s">
        <v>3126</v>
      </c>
      <c r="AC445" s="863">
        <v>10440</v>
      </c>
      <c r="AD445" s="108"/>
      <c r="AE445" s="849"/>
      <c r="AF445" s="854">
        <v>0</v>
      </c>
      <c r="AG445" s="848"/>
      <c r="AH445" s="843" t="e">
        <v>#REF!</v>
      </c>
      <c r="AI445" s="846" t="e">
        <v>#REF!</v>
      </c>
      <c r="AJ445" s="848"/>
      <c r="AK445" s="465" t="s">
        <v>3042</v>
      </c>
      <c r="AL445" s="104">
        <v>3000</v>
      </c>
      <c r="AM445" s="105">
        <v>3400</v>
      </c>
      <c r="AN445" s="849"/>
      <c r="AO445" s="851"/>
      <c r="AP445" s="849"/>
      <c r="AQ445" s="854"/>
      <c r="AR445" s="21"/>
      <c r="AS445" s="12"/>
      <c r="AT445" s="841"/>
      <c r="AU445" s="456"/>
      <c r="AV445" s="841"/>
      <c r="AW445" s="851"/>
      <c r="AX445" s="849"/>
      <c r="AY445" s="854"/>
      <c r="AZ445" s="881"/>
      <c r="BA445" s="869">
        <v>0.02</v>
      </c>
      <c r="BB445" s="871">
        <v>0.03</v>
      </c>
      <c r="BC445" s="871">
        <v>0.05</v>
      </c>
      <c r="BD445" s="879">
        <v>7.0000000000000007E-2</v>
      </c>
      <c r="BE445" s="472"/>
      <c r="BF445" s="833">
        <v>0.91</v>
      </c>
      <c r="BG445" s="452"/>
      <c r="BH445" s="452"/>
      <c r="BI445" s="475"/>
      <c r="BJ445" s="459">
        <v>219</v>
      </c>
      <c r="BK445" s="459">
        <v>220</v>
      </c>
      <c r="BL445" s="866"/>
    </row>
    <row r="446" spans="1:64" ht="13.5" customHeight="1">
      <c r="A446" s="874"/>
      <c r="B446" s="836"/>
      <c r="C446" s="832"/>
      <c r="D446" s="24" t="s">
        <v>12</v>
      </c>
      <c r="E446" s="20"/>
      <c r="F446" s="109">
        <v>169900</v>
      </c>
      <c r="G446" s="110"/>
      <c r="H446" s="109">
        <v>164790</v>
      </c>
      <c r="I446" s="110"/>
      <c r="J446" s="476" t="s">
        <v>3126</v>
      </c>
      <c r="K446" s="101">
        <v>1580</v>
      </c>
      <c r="L446" s="111"/>
      <c r="M446" s="112" t="s">
        <v>3025</v>
      </c>
      <c r="N446" s="101">
        <v>1530</v>
      </c>
      <c r="O446" s="111"/>
      <c r="P446" s="112" t="s">
        <v>3025</v>
      </c>
      <c r="Q446" s="23"/>
      <c r="R446" s="106"/>
      <c r="S446" s="113"/>
      <c r="T446" s="840"/>
      <c r="V446" s="469">
        <v>386400</v>
      </c>
      <c r="W446" s="849"/>
      <c r="X446" s="472">
        <v>3860</v>
      </c>
      <c r="Y446" s="21"/>
      <c r="Z446" s="876"/>
      <c r="AA446" s="472"/>
      <c r="AB446" s="849"/>
      <c r="AC446" s="864"/>
      <c r="AD446" s="114"/>
      <c r="AE446" s="849"/>
      <c r="AF446" s="855"/>
      <c r="AG446" s="848"/>
      <c r="AH446" s="844" t="e">
        <v>#REF!</v>
      </c>
      <c r="AI446" s="847" t="e">
        <v>#REF!</v>
      </c>
      <c r="AJ446" s="848"/>
      <c r="AK446" s="466" t="s">
        <v>3043</v>
      </c>
      <c r="AL446" s="115">
        <v>2700</v>
      </c>
      <c r="AM446" s="116">
        <v>3000</v>
      </c>
      <c r="AN446" s="849"/>
      <c r="AO446" s="852"/>
      <c r="AP446" s="849"/>
      <c r="AQ446" s="855"/>
      <c r="AR446" s="21"/>
      <c r="AS446" s="12"/>
      <c r="AT446" s="841"/>
      <c r="AU446" s="456"/>
      <c r="AV446" s="841"/>
      <c r="AW446" s="852"/>
      <c r="AX446" s="849"/>
      <c r="AY446" s="855"/>
      <c r="AZ446" s="881"/>
      <c r="BA446" s="870"/>
      <c r="BB446" s="872"/>
      <c r="BC446" s="872"/>
      <c r="BD446" s="880"/>
      <c r="BE446" s="472"/>
      <c r="BF446" s="833"/>
      <c r="BG446" s="452"/>
      <c r="BH446" s="452"/>
      <c r="BI446" s="475"/>
      <c r="BJ446" s="459">
        <v>219</v>
      </c>
      <c r="BK446" s="459">
        <v>220</v>
      </c>
      <c r="BL446" s="866"/>
    </row>
    <row r="447" spans="1:64" ht="13.5" customHeight="1">
      <c r="A447" s="874"/>
      <c r="B447" s="856" t="s">
        <v>22</v>
      </c>
      <c r="C447" s="837" t="s">
        <v>3105</v>
      </c>
      <c r="D447" s="19" t="s">
        <v>4</v>
      </c>
      <c r="E447" s="20"/>
      <c r="F447" s="86">
        <v>35050</v>
      </c>
      <c r="G447" s="87">
        <v>41790</v>
      </c>
      <c r="H447" s="86">
        <v>30450</v>
      </c>
      <c r="I447" s="87">
        <v>37190</v>
      </c>
      <c r="J447" s="476" t="s">
        <v>3126</v>
      </c>
      <c r="K447" s="88">
        <v>330</v>
      </c>
      <c r="L447" s="89">
        <v>390</v>
      </c>
      <c r="M447" s="90" t="s">
        <v>3025</v>
      </c>
      <c r="N447" s="88">
        <v>280</v>
      </c>
      <c r="O447" s="89">
        <v>340</v>
      </c>
      <c r="P447" s="90" t="s">
        <v>3025</v>
      </c>
      <c r="Q447" s="476" t="s">
        <v>3126</v>
      </c>
      <c r="R447" s="91">
        <v>6740</v>
      </c>
      <c r="S447" s="92">
        <v>60</v>
      </c>
      <c r="T447" s="839"/>
      <c r="V447" s="27"/>
      <c r="W447" s="849"/>
      <c r="X447" s="118"/>
      <c r="Y447" s="119"/>
      <c r="Z447" s="876"/>
      <c r="AA447" s="27"/>
      <c r="AB447" s="839"/>
      <c r="AC447" s="106"/>
      <c r="AD447" s="106"/>
      <c r="AE447" s="840"/>
      <c r="AF447" s="120"/>
      <c r="AG447" s="841" t="s">
        <v>3126</v>
      </c>
      <c r="AH447" s="842">
        <v>2600</v>
      </c>
      <c r="AI447" s="845">
        <v>2900</v>
      </c>
      <c r="AJ447" s="848" t="s">
        <v>3126</v>
      </c>
      <c r="AK447" s="464" t="s">
        <v>3040</v>
      </c>
      <c r="AL447" s="94">
        <v>5500</v>
      </c>
      <c r="AM447" s="95">
        <v>6200</v>
      </c>
      <c r="AN447" s="849" t="s">
        <v>3126</v>
      </c>
      <c r="AO447" s="850">
        <v>4040</v>
      </c>
      <c r="AP447" s="849" t="s">
        <v>3126</v>
      </c>
      <c r="AQ447" s="853">
        <v>40</v>
      </c>
      <c r="AR447" s="848" t="s">
        <v>3126</v>
      </c>
      <c r="AS447" s="886">
        <v>4500</v>
      </c>
      <c r="AT447" s="841"/>
      <c r="AU447" s="860" t="s">
        <v>3237</v>
      </c>
      <c r="AV447" s="841" t="s">
        <v>237</v>
      </c>
      <c r="AW447" s="850">
        <v>4630</v>
      </c>
      <c r="AX447" s="849" t="s">
        <v>3126</v>
      </c>
      <c r="AY447" s="853">
        <v>40</v>
      </c>
      <c r="AZ447" s="881" t="s">
        <v>237</v>
      </c>
      <c r="BA447" s="882" t="s">
        <v>3177</v>
      </c>
      <c r="BB447" s="884" t="s">
        <v>3177</v>
      </c>
      <c r="BC447" s="884" t="s">
        <v>3177</v>
      </c>
      <c r="BD447" s="867" t="s">
        <v>3177</v>
      </c>
      <c r="BE447" s="472"/>
      <c r="BF447" s="829" t="s">
        <v>3164</v>
      </c>
      <c r="BG447" s="452"/>
      <c r="BH447" s="452"/>
      <c r="BI447" s="475"/>
      <c r="BJ447" s="459">
        <v>221</v>
      </c>
      <c r="BK447" s="459">
        <v>222</v>
      </c>
      <c r="BL447" s="866">
        <v>9</v>
      </c>
    </row>
    <row r="448" spans="1:64" ht="13.5" customHeight="1">
      <c r="A448" s="874"/>
      <c r="B448" s="836"/>
      <c r="C448" s="838"/>
      <c r="D448" s="22" t="s">
        <v>3</v>
      </c>
      <c r="E448" s="20"/>
      <c r="F448" s="96">
        <v>41790</v>
      </c>
      <c r="G448" s="97">
        <v>97110</v>
      </c>
      <c r="H448" s="96">
        <v>37190</v>
      </c>
      <c r="I448" s="97">
        <v>92510</v>
      </c>
      <c r="J448" s="476" t="s">
        <v>3126</v>
      </c>
      <c r="K448" s="98">
        <v>390</v>
      </c>
      <c r="L448" s="99">
        <v>850</v>
      </c>
      <c r="M448" s="100" t="s">
        <v>3025</v>
      </c>
      <c r="N448" s="98">
        <v>340</v>
      </c>
      <c r="O448" s="99">
        <v>800</v>
      </c>
      <c r="P448" s="100" t="s">
        <v>3025</v>
      </c>
      <c r="Q448" s="476" t="s">
        <v>3126</v>
      </c>
      <c r="R448" s="101">
        <v>6740</v>
      </c>
      <c r="S448" s="102">
        <v>60</v>
      </c>
      <c r="T448" s="839"/>
      <c r="V448" s="469" t="s">
        <v>3032</v>
      </c>
      <c r="W448" s="849"/>
      <c r="X448" s="472" t="s">
        <v>3032</v>
      </c>
      <c r="Y448" s="477"/>
      <c r="Z448" s="876"/>
      <c r="AA448" s="469" t="s">
        <v>3108</v>
      </c>
      <c r="AB448" s="839"/>
      <c r="AC448" s="106"/>
      <c r="AD448" s="106"/>
      <c r="AE448" s="840"/>
      <c r="AF448" s="121"/>
      <c r="AG448" s="841"/>
      <c r="AH448" s="843" t="e">
        <v>#REF!</v>
      </c>
      <c r="AI448" s="846" t="e">
        <v>#REF!</v>
      </c>
      <c r="AJ448" s="848"/>
      <c r="AK448" s="465" t="s">
        <v>3041</v>
      </c>
      <c r="AL448" s="104">
        <v>3000</v>
      </c>
      <c r="AM448" s="105">
        <v>3400</v>
      </c>
      <c r="AN448" s="849"/>
      <c r="AO448" s="851"/>
      <c r="AP448" s="849"/>
      <c r="AQ448" s="854"/>
      <c r="AR448" s="848"/>
      <c r="AS448" s="887"/>
      <c r="AT448" s="841"/>
      <c r="AU448" s="860"/>
      <c r="AV448" s="841"/>
      <c r="AW448" s="851"/>
      <c r="AX448" s="849"/>
      <c r="AY448" s="854"/>
      <c r="AZ448" s="881"/>
      <c r="BA448" s="883"/>
      <c r="BB448" s="885"/>
      <c r="BC448" s="885"/>
      <c r="BD448" s="868"/>
      <c r="BE448" s="472"/>
      <c r="BF448" s="830"/>
      <c r="BG448" s="452"/>
      <c r="BH448" s="452"/>
      <c r="BI448" s="475"/>
      <c r="BJ448" s="459">
        <v>221</v>
      </c>
      <c r="BK448" s="459">
        <v>222</v>
      </c>
      <c r="BL448" s="866"/>
    </row>
    <row r="449" spans="1:64" ht="13.5" customHeight="1">
      <c r="A449" s="874"/>
      <c r="B449" s="836"/>
      <c r="C449" s="831" t="s">
        <v>3106</v>
      </c>
      <c r="D449" s="22" t="s">
        <v>13</v>
      </c>
      <c r="E449" s="20"/>
      <c r="F449" s="96">
        <v>97110</v>
      </c>
      <c r="G449" s="97">
        <v>164600</v>
      </c>
      <c r="H449" s="96">
        <v>92510</v>
      </c>
      <c r="I449" s="97">
        <v>160000</v>
      </c>
      <c r="J449" s="476" t="s">
        <v>3126</v>
      </c>
      <c r="K449" s="98">
        <v>850</v>
      </c>
      <c r="L449" s="99">
        <v>1530</v>
      </c>
      <c r="M449" s="100" t="s">
        <v>3025</v>
      </c>
      <c r="N449" s="98">
        <v>800</v>
      </c>
      <c r="O449" s="99">
        <v>1480</v>
      </c>
      <c r="P449" s="100" t="s">
        <v>3025</v>
      </c>
      <c r="Q449" s="23"/>
      <c r="R449" s="106"/>
      <c r="S449" s="107"/>
      <c r="T449" s="840"/>
      <c r="V449" s="469">
        <v>419600</v>
      </c>
      <c r="W449" s="849"/>
      <c r="X449" s="472">
        <v>4190</v>
      </c>
      <c r="Y449" s="21"/>
      <c r="Z449" s="876"/>
      <c r="AA449" s="122" t="s">
        <v>3109</v>
      </c>
      <c r="AB449" s="839"/>
      <c r="AC449" s="106"/>
      <c r="AD449" s="106"/>
      <c r="AE449" s="840"/>
      <c r="AF449" s="121"/>
      <c r="AG449" s="841"/>
      <c r="AH449" s="843" t="e">
        <v>#REF!</v>
      </c>
      <c r="AI449" s="846" t="e">
        <v>#REF!</v>
      </c>
      <c r="AJ449" s="848"/>
      <c r="AK449" s="465" t="s">
        <v>3042</v>
      </c>
      <c r="AL449" s="104">
        <v>2600</v>
      </c>
      <c r="AM449" s="105">
        <v>2900</v>
      </c>
      <c r="AN449" s="849"/>
      <c r="AO449" s="851"/>
      <c r="AP449" s="849"/>
      <c r="AQ449" s="854"/>
      <c r="AR449" s="21"/>
      <c r="AS449" s="12"/>
      <c r="AT449" s="841"/>
      <c r="AU449" s="858">
        <v>0.1</v>
      </c>
      <c r="AV449" s="841"/>
      <c r="AW449" s="851"/>
      <c r="AX449" s="849"/>
      <c r="AY449" s="854"/>
      <c r="AZ449" s="881"/>
      <c r="BA449" s="869">
        <v>0.02</v>
      </c>
      <c r="BB449" s="871">
        <v>0.03</v>
      </c>
      <c r="BC449" s="871">
        <v>0.05</v>
      </c>
      <c r="BD449" s="879">
        <v>7.0000000000000007E-2</v>
      </c>
      <c r="BE449" s="472"/>
      <c r="BF449" s="833">
        <v>0.96</v>
      </c>
      <c r="BG449" s="452"/>
      <c r="BH449" s="452"/>
      <c r="BI449" s="475"/>
      <c r="BJ449" s="459">
        <v>221</v>
      </c>
      <c r="BK449" s="459">
        <v>222</v>
      </c>
      <c r="BL449" s="866"/>
    </row>
    <row r="450" spans="1:64" ht="13.5" customHeight="1">
      <c r="A450" s="874"/>
      <c r="B450" s="836"/>
      <c r="C450" s="832"/>
      <c r="D450" s="24" t="s">
        <v>12</v>
      </c>
      <c r="E450" s="20"/>
      <c r="F450" s="109">
        <v>164600</v>
      </c>
      <c r="G450" s="110"/>
      <c r="H450" s="109">
        <v>160000</v>
      </c>
      <c r="I450" s="110"/>
      <c r="J450" s="476" t="s">
        <v>3126</v>
      </c>
      <c r="K450" s="101">
        <v>1530</v>
      </c>
      <c r="L450" s="111"/>
      <c r="M450" s="112" t="s">
        <v>3025</v>
      </c>
      <c r="N450" s="101">
        <v>1480</v>
      </c>
      <c r="O450" s="111"/>
      <c r="P450" s="112" t="s">
        <v>3025</v>
      </c>
      <c r="Q450" s="23"/>
      <c r="R450" s="106"/>
      <c r="S450" s="113"/>
      <c r="T450" s="840"/>
      <c r="V450" s="27"/>
      <c r="W450" s="849"/>
      <c r="X450" s="118"/>
      <c r="Y450" s="119"/>
      <c r="Z450" s="876"/>
      <c r="AA450" s="27"/>
      <c r="AB450" s="839"/>
      <c r="AC450" s="106"/>
      <c r="AD450" s="106"/>
      <c r="AE450" s="840"/>
      <c r="AF450" s="121"/>
      <c r="AG450" s="841"/>
      <c r="AH450" s="844" t="e">
        <v>#REF!</v>
      </c>
      <c r="AI450" s="847" t="e">
        <v>#REF!</v>
      </c>
      <c r="AJ450" s="848"/>
      <c r="AK450" s="466" t="s">
        <v>3043</v>
      </c>
      <c r="AL450" s="115">
        <v>2400</v>
      </c>
      <c r="AM450" s="116">
        <v>2600</v>
      </c>
      <c r="AN450" s="849"/>
      <c r="AO450" s="852"/>
      <c r="AP450" s="849"/>
      <c r="AQ450" s="855"/>
      <c r="AR450" s="21"/>
      <c r="AS450" s="12"/>
      <c r="AT450" s="841"/>
      <c r="AU450" s="858"/>
      <c r="AV450" s="841"/>
      <c r="AW450" s="852"/>
      <c r="AX450" s="849"/>
      <c r="AY450" s="855"/>
      <c r="AZ450" s="881"/>
      <c r="BA450" s="870"/>
      <c r="BB450" s="872"/>
      <c r="BC450" s="872"/>
      <c r="BD450" s="880"/>
      <c r="BE450" s="472"/>
      <c r="BF450" s="833"/>
      <c r="BG450" s="452"/>
      <c r="BH450" s="452"/>
      <c r="BI450" s="475"/>
      <c r="BJ450" s="459">
        <v>221</v>
      </c>
      <c r="BK450" s="459">
        <v>222</v>
      </c>
      <c r="BL450" s="866"/>
    </row>
    <row r="451" spans="1:64" ht="13.5" customHeight="1">
      <c r="A451" s="874"/>
      <c r="B451" s="856" t="s">
        <v>21</v>
      </c>
      <c r="C451" s="837" t="s">
        <v>3105</v>
      </c>
      <c r="D451" s="19" t="s">
        <v>4</v>
      </c>
      <c r="E451" s="20"/>
      <c r="F451" s="86">
        <v>33360</v>
      </c>
      <c r="G451" s="87">
        <v>40100</v>
      </c>
      <c r="H451" s="86">
        <v>29170</v>
      </c>
      <c r="I451" s="87">
        <v>35910</v>
      </c>
      <c r="J451" s="476" t="s">
        <v>3126</v>
      </c>
      <c r="K451" s="88">
        <v>310</v>
      </c>
      <c r="L451" s="89">
        <v>370</v>
      </c>
      <c r="M451" s="90" t="s">
        <v>3025</v>
      </c>
      <c r="N451" s="88">
        <v>270</v>
      </c>
      <c r="O451" s="89">
        <v>330</v>
      </c>
      <c r="P451" s="90" t="s">
        <v>3025</v>
      </c>
      <c r="Q451" s="476" t="s">
        <v>3126</v>
      </c>
      <c r="R451" s="91">
        <v>6740</v>
      </c>
      <c r="S451" s="92">
        <v>60</v>
      </c>
      <c r="T451" s="839"/>
      <c r="V451" s="469" t="s">
        <v>3033</v>
      </c>
      <c r="W451" s="849"/>
      <c r="X451" s="472" t="s">
        <v>3033</v>
      </c>
      <c r="Y451" s="477"/>
      <c r="Z451" s="876"/>
      <c r="AA451" s="469"/>
      <c r="AB451" s="839"/>
      <c r="AC451" s="106"/>
      <c r="AD451" s="106"/>
      <c r="AE451" s="840"/>
      <c r="AF451" s="121"/>
      <c r="AG451" s="841" t="s">
        <v>3126</v>
      </c>
      <c r="AH451" s="842">
        <v>2900</v>
      </c>
      <c r="AI451" s="845">
        <v>3100</v>
      </c>
      <c r="AJ451" s="848" t="s">
        <v>3126</v>
      </c>
      <c r="AK451" s="464" t="s">
        <v>3040</v>
      </c>
      <c r="AL451" s="94">
        <v>6100</v>
      </c>
      <c r="AM451" s="95">
        <v>6800</v>
      </c>
      <c r="AN451" s="849" t="s">
        <v>3126</v>
      </c>
      <c r="AO451" s="850">
        <v>3680</v>
      </c>
      <c r="AP451" s="849" t="s">
        <v>3126</v>
      </c>
      <c r="AQ451" s="853">
        <v>30</v>
      </c>
      <c r="AR451" s="848" t="s">
        <v>3126</v>
      </c>
      <c r="AS451" s="886">
        <v>4500</v>
      </c>
      <c r="AT451" s="841"/>
      <c r="AU451" s="456"/>
      <c r="AV451" s="841" t="s">
        <v>237</v>
      </c>
      <c r="AW451" s="850">
        <v>4210</v>
      </c>
      <c r="AX451" s="849" t="s">
        <v>3126</v>
      </c>
      <c r="AY451" s="853">
        <v>40</v>
      </c>
      <c r="AZ451" s="881" t="s">
        <v>237</v>
      </c>
      <c r="BA451" s="882" t="s">
        <v>3177</v>
      </c>
      <c r="BB451" s="884" t="s">
        <v>3177</v>
      </c>
      <c r="BC451" s="884" t="s">
        <v>3177</v>
      </c>
      <c r="BD451" s="867" t="s">
        <v>3177</v>
      </c>
      <c r="BE451" s="472"/>
      <c r="BF451" s="829" t="s">
        <v>3164</v>
      </c>
      <c r="BG451" s="452"/>
      <c r="BH451" s="452"/>
      <c r="BI451" s="475"/>
      <c r="BJ451" s="459">
        <v>223</v>
      </c>
      <c r="BK451" s="459">
        <v>224</v>
      </c>
      <c r="BL451" s="866">
        <v>10</v>
      </c>
    </row>
    <row r="452" spans="1:64" ht="13.5" customHeight="1">
      <c r="A452" s="874"/>
      <c r="B452" s="836"/>
      <c r="C452" s="838"/>
      <c r="D452" s="22" t="s">
        <v>3</v>
      </c>
      <c r="E452" s="20"/>
      <c r="F452" s="96">
        <v>40100</v>
      </c>
      <c r="G452" s="97">
        <v>95420</v>
      </c>
      <c r="H452" s="96">
        <v>35910</v>
      </c>
      <c r="I452" s="97">
        <v>91230</v>
      </c>
      <c r="J452" s="476" t="s">
        <v>3126</v>
      </c>
      <c r="K452" s="98">
        <v>370</v>
      </c>
      <c r="L452" s="99">
        <v>830</v>
      </c>
      <c r="M452" s="100" t="s">
        <v>3025</v>
      </c>
      <c r="N452" s="98">
        <v>330</v>
      </c>
      <c r="O452" s="99">
        <v>790</v>
      </c>
      <c r="P452" s="100" t="s">
        <v>3025</v>
      </c>
      <c r="Q452" s="476" t="s">
        <v>3126</v>
      </c>
      <c r="R452" s="101">
        <v>6740</v>
      </c>
      <c r="S452" s="102">
        <v>60</v>
      </c>
      <c r="T452" s="839"/>
      <c r="V452" s="469">
        <v>452900</v>
      </c>
      <c r="W452" s="849"/>
      <c r="X452" s="472">
        <v>4520</v>
      </c>
      <c r="Y452" s="21"/>
      <c r="Z452" s="876"/>
      <c r="AA452" s="472"/>
      <c r="AB452" s="839"/>
      <c r="AC452" s="106"/>
      <c r="AD452" s="106"/>
      <c r="AE452" s="840"/>
      <c r="AF452" s="121"/>
      <c r="AG452" s="841"/>
      <c r="AH452" s="843" t="e">
        <v>#REF!</v>
      </c>
      <c r="AI452" s="846" t="e">
        <v>#REF!</v>
      </c>
      <c r="AJ452" s="848"/>
      <c r="AK452" s="465" t="s">
        <v>3041</v>
      </c>
      <c r="AL452" s="104">
        <v>3300</v>
      </c>
      <c r="AM452" s="105">
        <v>3700</v>
      </c>
      <c r="AN452" s="849"/>
      <c r="AO452" s="851"/>
      <c r="AP452" s="849"/>
      <c r="AQ452" s="854"/>
      <c r="AR452" s="848"/>
      <c r="AS452" s="887"/>
      <c r="AT452" s="841"/>
      <c r="AU452" s="456"/>
      <c r="AV452" s="841"/>
      <c r="AW452" s="851"/>
      <c r="AX452" s="849"/>
      <c r="AY452" s="854"/>
      <c r="AZ452" s="881"/>
      <c r="BA452" s="883"/>
      <c r="BB452" s="885"/>
      <c r="BC452" s="885"/>
      <c r="BD452" s="868"/>
      <c r="BE452" s="472"/>
      <c r="BF452" s="830"/>
      <c r="BG452" s="452"/>
      <c r="BH452" s="452"/>
      <c r="BI452" s="475"/>
      <c r="BJ452" s="459">
        <v>223</v>
      </c>
      <c r="BK452" s="459">
        <v>224</v>
      </c>
      <c r="BL452" s="866"/>
    </row>
    <row r="453" spans="1:64" ht="13.5" customHeight="1">
      <c r="A453" s="874"/>
      <c r="B453" s="836"/>
      <c r="C453" s="831" t="s">
        <v>3106</v>
      </c>
      <c r="D453" s="22" t="s">
        <v>13</v>
      </c>
      <c r="E453" s="20"/>
      <c r="F453" s="96">
        <v>95420</v>
      </c>
      <c r="G453" s="97">
        <v>162910</v>
      </c>
      <c r="H453" s="96">
        <v>91230</v>
      </c>
      <c r="I453" s="97">
        <v>158720</v>
      </c>
      <c r="J453" s="476" t="s">
        <v>3126</v>
      </c>
      <c r="K453" s="98">
        <v>830</v>
      </c>
      <c r="L453" s="99">
        <v>1510</v>
      </c>
      <c r="M453" s="100" t="s">
        <v>3025</v>
      </c>
      <c r="N453" s="98">
        <v>790</v>
      </c>
      <c r="O453" s="99">
        <v>1470</v>
      </c>
      <c r="P453" s="100" t="s">
        <v>3025</v>
      </c>
      <c r="Q453" s="23"/>
      <c r="R453" s="106"/>
      <c r="S453" s="107"/>
      <c r="T453" s="840"/>
      <c r="V453" s="27"/>
      <c r="W453" s="849"/>
      <c r="X453" s="118"/>
      <c r="Y453" s="119"/>
      <c r="Z453" s="876"/>
      <c r="AA453" s="27"/>
      <c r="AB453" s="839"/>
      <c r="AC453" s="106"/>
      <c r="AD453" s="106"/>
      <c r="AE453" s="840"/>
      <c r="AF453" s="121"/>
      <c r="AG453" s="841"/>
      <c r="AH453" s="843" t="e">
        <v>#REF!</v>
      </c>
      <c r="AI453" s="846" t="e">
        <v>#REF!</v>
      </c>
      <c r="AJ453" s="848"/>
      <c r="AK453" s="465" t="s">
        <v>3042</v>
      </c>
      <c r="AL453" s="104">
        <v>2900</v>
      </c>
      <c r="AM453" s="105">
        <v>3200</v>
      </c>
      <c r="AN453" s="849"/>
      <c r="AO453" s="851"/>
      <c r="AP453" s="849"/>
      <c r="AQ453" s="854"/>
      <c r="AR453" s="21"/>
      <c r="AS453" s="12"/>
      <c r="AT453" s="841"/>
      <c r="AU453" s="456"/>
      <c r="AV453" s="841"/>
      <c r="AW453" s="851"/>
      <c r="AX453" s="849"/>
      <c r="AY453" s="854"/>
      <c r="AZ453" s="881"/>
      <c r="BA453" s="869">
        <v>0.02</v>
      </c>
      <c r="BB453" s="871">
        <v>0.03</v>
      </c>
      <c r="BC453" s="871">
        <v>0.05</v>
      </c>
      <c r="BD453" s="879">
        <v>7.0000000000000007E-2</v>
      </c>
      <c r="BE453" s="472"/>
      <c r="BF453" s="833">
        <v>0.95</v>
      </c>
      <c r="BG453" s="452"/>
      <c r="BH453" s="452"/>
      <c r="BI453" s="475"/>
      <c r="BJ453" s="459">
        <v>223</v>
      </c>
      <c r="BK453" s="459">
        <v>224</v>
      </c>
      <c r="BL453" s="866"/>
    </row>
    <row r="454" spans="1:64" ht="13.5" customHeight="1">
      <c r="A454" s="874"/>
      <c r="B454" s="836"/>
      <c r="C454" s="832"/>
      <c r="D454" s="24" t="s">
        <v>12</v>
      </c>
      <c r="E454" s="20"/>
      <c r="F454" s="109">
        <v>162910</v>
      </c>
      <c r="G454" s="110"/>
      <c r="H454" s="109">
        <v>158720</v>
      </c>
      <c r="I454" s="110"/>
      <c r="J454" s="476" t="s">
        <v>3126</v>
      </c>
      <c r="K454" s="101">
        <v>1510</v>
      </c>
      <c r="L454" s="111"/>
      <c r="M454" s="112" t="s">
        <v>3025</v>
      </c>
      <c r="N454" s="101">
        <v>1470</v>
      </c>
      <c r="O454" s="111"/>
      <c r="P454" s="112" t="s">
        <v>3025</v>
      </c>
      <c r="Q454" s="23"/>
      <c r="R454" s="106"/>
      <c r="S454" s="113"/>
      <c r="T454" s="840"/>
      <c r="V454" s="469" t="s">
        <v>3034</v>
      </c>
      <c r="W454" s="849"/>
      <c r="X454" s="472" t="s">
        <v>3034</v>
      </c>
      <c r="Y454" s="477"/>
      <c r="Z454" s="876"/>
      <c r="AA454" s="469"/>
      <c r="AB454" s="839"/>
      <c r="AC454" s="106"/>
      <c r="AD454" s="106"/>
      <c r="AE454" s="840"/>
      <c r="AF454" s="121"/>
      <c r="AG454" s="841"/>
      <c r="AH454" s="844" t="e">
        <v>#REF!</v>
      </c>
      <c r="AI454" s="847" t="e">
        <v>#REF!</v>
      </c>
      <c r="AJ454" s="848"/>
      <c r="AK454" s="466" t="s">
        <v>3043</v>
      </c>
      <c r="AL454" s="115">
        <v>2600</v>
      </c>
      <c r="AM454" s="116">
        <v>2900</v>
      </c>
      <c r="AN454" s="849"/>
      <c r="AO454" s="852"/>
      <c r="AP454" s="849"/>
      <c r="AQ454" s="855"/>
      <c r="AR454" s="21"/>
      <c r="AS454" s="12"/>
      <c r="AT454" s="841"/>
      <c r="AU454" s="456"/>
      <c r="AV454" s="841"/>
      <c r="AW454" s="852"/>
      <c r="AX454" s="849"/>
      <c r="AY454" s="855"/>
      <c r="AZ454" s="881"/>
      <c r="BA454" s="870"/>
      <c r="BB454" s="872"/>
      <c r="BC454" s="872"/>
      <c r="BD454" s="880"/>
      <c r="BE454" s="472"/>
      <c r="BF454" s="833"/>
      <c r="BG454" s="452"/>
      <c r="BH454" s="452"/>
      <c r="BI454" s="475"/>
      <c r="BJ454" s="459">
        <v>223</v>
      </c>
      <c r="BK454" s="459">
        <v>224</v>
      </c>
      <c r="BL454" s="866"/>
    </row>
    <row r="455" spans="1:64" ht="13.5" customHeight="1">
      <c r="A455" s="874"/>
      <c r="B455" s="856" t="s">
        <v>20</v>
      </c>
      <c r="C455" s="837" t="s">
        <v>3105</v>
      </c>
      <c r="D455" s="19" t="s">
        <v>4</v>
      </c>
      <c r="E455" s="20"/>
      <c r="F455" s="86">
        <v>31920</v>
      </c>
      <c r="G455" s="87">
        <v>38660</v>
      </c>
      <c r="H455" s="86">
        <v>28080</v>
      </c>
      <c r="I455" s="87">
        <v>34820</v>
      </c>
      <c r="J455" s="476" t="s">
        <v>3126</v>
      </c>
      <c r="K455" s="88">
        <v>300</v>
      </c>
      <c r="L455" s="89">
        <v>360</v>
      </c>
      <c r="M455" s="90" t="s">
        <v>3025</v>
      </c>
      <c r="N455" s="88">
        <v>260</v>
      </c>
      <c r="O455" s="89">
        <v>320</v>
      </c>
      <c r="P455" s="90" t="s">
        <v>3025</v>
      </c>
      <c r="Q455" s="476" t="s">
        <v>3126</v>
      </c>
      <c r="R455" s="91">
        <v>6740</v>
      </c>
      <c r="S455" s="92">
        <v>60</v>
      </c>
      <c r="T455" s="839"/>
      <c r="V455" s="469">
        <v>486100</v>
      </c>
      <c r="W455" s="849"/>
      <c r="X455" s="472">
        <v>4860</v>
      </c>
      <c r="Y455" s="21"/>
      <c r="Z455" s="876"/>
      <c r="AA455" s="472"/>
      <c r="AB455" s="839"/>
      <c r="AC455" s="106"/>
      <c r="AD455" s="106"/>
      <c r="AE455" s="840"/>
      <c r="AF455" s="121"/>
      <c r="AG455" s="841" t="s">
        <v>3126</v>
      </c>
      <c r="AH455" s="842">
        <v>2600</v>
      </c>
      <c r="AI455" s="845">
        <v>2900</v>
      </c>
      <c r="AJ455" s="848" t="s">
        <v>3126</v>
      </c>
      <c r="AK455" s="464" t="s">
        <v>3040</v>
      </c>
      <c r="AL455" s="94">
        <v>5500</v>
      </c>
      <c r="AM455" s="95">
        <v>6200</v>
      </c>
      <c r="AN455" s="849" t="s">
        <v>3126</v>
      </c>
      <c r="AO455" s="850">
        <v>3370</v>
      </c>
      <c r="AP455" s="849" t="s">
        <v>3126</v>
      </c>
      <c r="AQ455" s="853">
        <v>30</v>
      </c>
      <c r="AR455" s="848" t="s">
        <v>3126</v>
      </c>
      <c r="AS455" s="886">
        <v>4500</v>
      </c>
      <c r="AT455" s="841"/>
      <c r="AU455" s="456"/>
      <c r="AV455" s="841" t="s">
        <v>237</v>
      </c>
      <c r="AW455" s="850">
        <v>3860</v>
      </c>
      <c r="AX455" s="849" t="s">
        <v>3126</v>
      </c>
      <c r="AY455" s="853">
        <v>30</v>
      </c>
      <c r="AZ455" s="881" t="s">
        <v>237</v>
      </c>
      <c r="BA455" s="882" t="s">
        <v>3177</v>
      </c>
      <c r="BB455" s="884" t="s">
        <v>3177</v>
      </c>
      <c r="BC455" s="884" t="s">
        <v>3177</v>
      </c>
      <c r="BD455" s="867" t="s">
        <v>3177</v>
      </c>
      <c r="BE455" s="472"/>
      <c r="BF455" s="829" t="s">
        <v>3164</v>
      </c>
      <c r="BG455" s="452"/>
      <c r="BH455" s="452"/>
      <c r="BI455" s="475"/>
      <c r="BJ455" s="459">
        <v>225</v>
      </c>
      <c r="BK455" s="459">
        <v>226</v>
      </c>
      <c r="BL455" s="866">
        <v>11</v>
      </c>
    </row>
    <row r="456" spans="1:64" ht="13.5" customHeight="1">
      <c r="A456" s="874"/>
      <c r="B456" s="836"/>
      <c r="C456" s="838"/>
      <c r="D456" s="22" t="s">
        <v>3</v>
      </c>
      <c r="E456" s="20"/>
      <c r="F456" s="96">
        <v>38660</v>
      </c>
      <c r="G456" s="97">
        <v>93980</v>
      </c>
      <c r="H456" s="96">
        <v>34820</v>
      </c>
      <c r="I456" s="97">
        <v>90140</v>
      </c>
      <c r="J456" s="476" t="s">
        <v>3126</v>
      </c>
      <c r="K456" s="98">
        <v>360</v>
      </c>
      <c r="L456" s="99">
        <v>820</v>
      </c>
      <c r="M456" s="100" t="s">
        <v>3025</v>
      </c>
      <c r="N456" s="98">
        <v>320</v>
      </c>
      <c r="O456" s="99">
        <v>780</v>
      </c>
      <c r="P456" s="100" t="s">
        <v>3025</v>
      </c>
      <c r="Q456" s="476" t="s">
        <v>3126</v>
      </c>
      <c r="R456" s="101">
        <v>6740</v>
      </c>
      <c r="S456" s="102">
        <v>60</v>
      </c>
      <c r="T456" s="839"/>
      <c r="V456" s="27"/>
      <c r="W456" s="849"/>
      <c r="X456" s="118"/>
      <c r="Y456" s="119"/>
      <c r="Z456" s="876"/>
      <c r="AA456" s="27"/>
      <c r="AB456" s="839"/>
      <c r="AC456" s="106"/>
      <c r="AD456" s="106"/>
      <c r="AE456" s="840"/>
      <c r="AF456" s="121"/>
      <c r="AG456" s="841"/>
      <c r="AH456" s="843" t="e">
        <v>#REF!</v>
      </c>
      <c r="AI456" s="846" t="e">
        <v>#REF!</v>
      </c>
      <c r="AJ456" s="848"/>
      <c r="AK456" s="465" t="s">
        <v>3041</v>
      </c>
      <c r="AL456" s="104">
        <v>3000</v>
      </c>
      <c r="AM456" s="105">
        <v>3400</v>
      </c>
      <c r="AN456" s="849"/>
      <c r="AO456" s="851"/>
      <c r="AP456" s="849"/>
      <c r="AQ456" s="854"/>
      <c r="AR456" s="848"/>
      <c r="AS456" s="887"/>
      <c r="AT456" s="841"/>
      <c r="AU456" s="456"/>
      <c r="AV456" s="841"/>
      <c r="AW456" s="851"/>
      <c r="AX456" s="849"/>
      <c r="AY456" s="854"/>
      <c r="AZ456" s="881"/>
      <c r="BA456" s="883"/>
      <c r="BB456" s="885"/>
      <c r="BC456" s="885"/>
      <c r="BD456" s="868"/>
      <c r="BE456" s="472"/>
      <c r="BF456" s="830"/>
      <c r="BG456" s="452"/>
      <c r="BH456" s="452"/>
      <c r="BI456" s="475"/>
      <c r="BJ456" s="459">
        <v>225</v>
      </c>
      <c r="BK456" s="459">
        <v>226</v>
      </c>
      <c r="BL456" s="866"/>
    </row>
    <row r="457" spans="1:64" ht="13.5" customHeight="1">
      <c r="A457" s="874"/>
      <c r="B457" s="836"/>
      <c r="C457" s="831" t="s">
        <v>3106</v>
      </c>
      <c r="D457" s="22" t="s">
        <v>13</v>
      </c>
      <c r="E457" s="20"/>
      <c r="F457" s="96">
        <v>93980</v>
      </c>
      <c r="G457" s="97">
        <v>161470</v>
      </c>
      <c r="H457" s="96">
        <v>90140</v>
      </c>
      <c r="I457" s="97">
        <v>157630</v>
      </c>
      <c r="J457" s="476" t="s">
        <v>3126</v>
      </c>
      <c r="K457" s="98">
        <v>820</v>
      </c>
      <c r="L457" s="99">
        <v>1500</v>
      </c>
      <c r="M457" s="100" t="s">
        <v>3025</v>
      </c>
      <c r="N457" s="98">
        <v>780</v>
      </c>
      <c r="O457" s="99">
        <v>1460</v>
      </c>
      <c r="P457" s="100" t="s">
        <v>3025</v>
      </c>
      <c r="Q457" s="23"/>
      <c r="R457" s="106"/>
      <c r="S457" s="107"/>
      <c r="T457" s="840"/>
      <c r="V457" s="469" t="s">
        <v>3035</v>
      </c>
      <c r="W457" s="849"/>
      <c r="X457" s="472" t="s">
        <v>3035</v>
      </c>
      <c r="Y457" s="477"/>
      <c r="Z457" s="876"/>
      <c r="AA457" s="469"/>
      <c r="AB457" s="839"/>
      <c r="AC457" s="106"/>
      <c r="AD457" s="106"/>
      <c r="AE457" s="840"/>
      <c r="AF457" s="121"/>
      <c r="AG457" s="841"/>
      <c r="AH457" s="843" t="e">
        <v>#REF!</v>
      </c>
      <c r="AI457" s="846" t="e">
        <v>#REF!</v>
      </c>
      <c r="AJ457" s="848"/>
      <c r="AK457" s="465" t="s">
        <v>3042</v>
      </c>
      <c r="AL457" s="104">
        <v>2600</v>
      </c>
      <c r="AM457" s="105">
        <v>2900</v>
      </c>
      <c r="AN457" s="849"/>
      <c r="AO457" s="851"/>
      <c r="AP457" s="849"/>
      <c r="AQ457" s="854"/>
      <c r="AR457" s="21"/>
      <c r="AS457" s="12"/>
      <c r="AT457" s="841"/>
      <c r="AU457" s="456"/>
      <c r="AV457" s="841"/>
      <c r="AW457" s="851"/>
      <c r="AX457" s="849"/>
      <c r="AY457" s="854"/>
      <c r="AZ457" s="881"/>
      <c r="BA457" s="869">
        <v>0.02</v>
      </c>
      <c r="BB457" s="871">
        <v>0.03</v>
      </c>
      <c r="BC457" s="871">
        <v>0.05</v>
      </c>
      <c r="BD457" s="879">
        <v>7.0000000000000007E-2</v>
      </c>
      <c r="BE457" s="472"/>
      <c r="BF457" s="833">
        <v>0.95</v>
      </c>
      <c r="BG457" s="452"/>
      <c r="BH457" s="452"/>
      <c r="BI457" s="475"/>
      <c r="BJ457" s="459">
        <v>225</v>
      </c>
      <c r="BK457" s="459">
        <v>226</v>
      </c>
      <c r="BL457" s="866"/>
    </row>
    <row r="458" spans="1:64" ht="13.5" customHeight="1">
      <c r="A458" s="874"/>
      <c r="B458" s="836"/>
      <c r="C458" s="832"/>
      <c r="D458" s="24" t="s">
        <v>12</v>
      </c>
      <c r="E458" s="20"/>
      <c r="F458" s="109">
        <v>161470</v>
      </c>
      <c r="G458" s="110"/>
      <c r="H458" s="109">
        <v>157630</v>
      </c>
      <c r="I458" s="110"/>
      <c r="J458" s="476" t="s">
        <v>3126</v>
      </c>
      <c r="K458" s="101">
        <v>1500</v>
      </c>
      <c r="L458" s="111"/>
      <c r="M458" s="112" t="s">
        <v>3025</v>
      </c>
      <c r="N458" s="101">
        <v>1460</v>
      </c>
      <c r="O458" s="111"/>
      <c r="P458" s="112" t="s">
        <v>3025</v>
      </c>
      <c r="Q458" s="23"/>
      <c r="R458" s="106"/>
      <c r="S458" s="113"/>
      <c r="T458" s="840"/>
      <c r="V458" s="469">
        <v>519400</v>
      </c>
      <c r="W458" s="849"/>
      <c r="X458" s="472">
        <v>5190</v>
      </c>
      <c r="Y458" s="21"/>
      <c r="Z458" s="876"/>
      <c r="AA458" s="472"/>
      <c r="AB458" s="839"/>
      <c r="AC458" s="106"/>
      <c r="AD458" s="106"/>
      <c r="AE458" s="840"/>
      <c r="AF458" s="121"/>
      <c r="AG458" s="841"/>
      <c r="AH458" s="844" t="e">
        <v>#REF!</v>
      </c>
      <c r="AI458" s="847" t="e">
        <v>#REF!</v>
      </c>
      <c r="AJ458" s="848"/>
      <c r="AK458" s="466" t="s">
        <v>3043</v>
      </c>
      <c r="AL458" s="115">
        <v>2400</v>
      </c>
      <c r="AM458" s="116">
        <v>2600</v>
      </c>
      <c r="AN458" s="849"/>
      <c r="AO458" s="852"/>
      <c r="AP458" s="849"/>
      <c r="AQ458" s="855"/>
      <c r="AR458" s="21"/>
      <c r="AS458" s="12"/>
      <c r="AT458" s="841"/>
      <c r="AU458" s="456"/>
      <c r="AV458" s="841"/>
      <c r="AW458" s="852"/>
      <c r="AX458" s="849"/>
      <c r="AY458" s="855"/>
      <c r="AZ458" s="881"/>
      <c r="BA458" s="870"/>
      <c r="BB458" s="872"/>
      <c r="BC458" s="872"/>
      <c r="BD458" s="880"/>
      <c r="BE458" s="472"/>
      <c r="BF458" s="833"/>
      <c r="BG458" s="452"/>
      <c r="BH458" s="452"/>
      <c r="BI458" s="475"/>
      <c r="BJ458" s="459">
        <v>225</v>
      </c>
      <c r="BK458" s="459">
        <v>226</v>
      </c>
      <c r="BL458" s="866"/>
    </row>
    <row r="459" spans="1:64" ht="13.5" customHeight="1">
      <c r="A459" s="874"/>
      <c r="B459" s="856" t="s">
        <v>19</v>
      </c>
      <c r="C459" s="837" t="s">
        <v>3105</v>
      </c>
      <c r="D459" s="19" t="s">
        <v>4</v>
      </c>
      <c r="E459" s="20"/>
      <c r="F459" s="86">
        <v>30690</v>
      </c>
      <c r="G459" s="87">
        <v>37430</v>
      </c>
      <c r="H459" s="86">
        <v>27150</v>
      </c>
      <c r="I459" s="87">
        <v>33890</v>
      </c>
      <c r="J459" s="476" t="s">
        <v>3126</v>
      </c>
      <c r="K459" s="88">
        <v>280</v>
      </c>
      <c r="L459" s="89">
        <v>340</v>
      </c>
      <c r="M459" s="90" t="s">
        <v>3025</v>
      </c>
      <c r="N459" s="88">
        <v>250</v>
      </c>
      <c r="O459" s="89">
        <v>310</v>
      </c>
      <c r="P459" s="90" t="s">
        <v>3025</v>
      </c>
      <c r="Q459" s="476" t="s">
        <v>3126</v>
      </c>
      <c r="R459" s="91">
        <v>6740</v>
      </c>
      <c r="S459" s="92">
        <v>60</v>
      </c>
      <c r="T459" s="839"/>
      <c r="V459" s="27"/>
      <c r="W459" s="849"/>
      <c r="X459" s="118"/>
      <c r="Y459" s="119"/>
      <c r="Z459" s="876"/>
      <c r="AA459" s="27"/>
      <c r="AB459" s="839"/>
      <c r="AC459" s="106"/>
      <c r="AD459" s="106"/>
      <c r="AE459" s="840"/>
      <c r="AF459" s="121"/>
      <c r="AG459" s="841" t="s">
        <v>3126</v>
      </c>
      <c r="AH459" s="842">
        <v>2400</v>
      </c>
      <c r="AI459" s="845">
        <v>2700</v>
      </c>
      <c r="AJ459" s="848" t="s">
        <v>3126</v>
      </c>
      <c r="AK459" s="464" t="s">
        <v>3040</v>
      </c>
      <c r="AL459" s="94">
        <v>5100</v>
      </c>
      <c r="AM459" s="95">
        <v>5700</v>
      </c>
      <c r="AN459" s="849" t="s">
        <v>3126</v>
      </c>
      <c r="AO459" s="850">
        <v>3110</v>
      </c>
      <c r="AP459" s="849" t="s">
        <v>3126</v>
      </c>
      <c r="AQ459" s="853">
        <v>30</v>
      </c>
      <c r="AR459" s="848" t="s">
        <v>3126</v>
      </c>
      <c r="AS459" s="886">
        <v>4500</v>
      </c>
      <c r="AT459" s="841"/>
      <c r="AU459" s="456"/>
      <c r="AV459" s="841" t="s">
        <v>237</v>
      </c>
      <c r="AW459" s="850">
        <v>3560</v>
      </c>
      <c r="AX459" s="849" t="s">
        <v>3126</v>
      </c>
      <c r="AY459" s="853">
        <v>30</v>
      </c>
      <c r="AZ459" s="881" t="s">
        <v>237</v>
      </c>
      <c r="BA459" s="882" t="s">
        <v>3177</v>
      </c>
      <c r="BB459" s="884" t="s">
        <v>3177</v>
      </c>
      <c r="BC459" s="884" t="s">
        <v>3177</v>
      </c>
      <c r="BD459" s="867" t="s">
        <v>3177</v>
      </c>
      <c r="BE459" s="472"/>
      <c r="BF459" s="829" t="s">
        <v>3164</v>
      </c>
      <c r="BG459" s="452"/>
      <c r="BH459" s="452"/>
      <c r="BI459" s="475"/>
      <c r="BJ459" s="459">
        <v>227</v>
      </c>
      <c r="BK459" s="459">
        <v>228</v>
      </c>
      <c r="BL459" s="866">
        <v>12</v>
      </c>
    </row>
    <row r="460" spans="1:64" ht="13.5" customHeight="1">
      <c r="A460" s="874"/>
      <c r="B460" s="836"/>
      <c r="C460" s="838"/>
      <c r="D460" s="22" t="s">
        <v>3</v>
      </c>
      <c r="E460" s="20"/>
      <c r="F460" s="96">
        <v>37430</v>
      </c>
      <c r="G460" s="97">
        <v>92750</v>
      </c>
      <c r="H460" s="96">
        <v>33890</v>
      </c>
      <c r="I460" s="97">
        <v>89210</v>
      </c>
      <c r="J460" s="476" t="s">
        <v>3126</v>
      </c>
      <c r="K460" s="98">
        <v>340</v>
      </c>
      <c r="L460" s="99">
        <v>810</v>
      </c>
      <c r="M460" s="100" t="s">
        <v>3025</v>
      </c>
      <c r="N460" s="98">
        <v>310</v>
      </c>
      <c r="O460" s="99">
        <v>770</v>
      </c>
      <c r="P460" s="100" t="s">
        <v>3025</v>
      </c>
      <c r="Q460" s="476" t="s">
        <v>3126</v>
      </c>
      <c r="R460" s="101">
        <v>6740</v>
      </c>
      <c r="S460" s="102">
        <v>60</v>
      </c>
      <c r="T460" s="839"/>
      <c r="V460" s="469" t="s">
        <v>3036</v>
      </c>
      <c r="W460" s="849"/>
      <c r="X460" s="472" t="s">
        <v>3036</v>
      </c>
      <c r="Y460" s="477"/>
      <c r="Z460" s="876"/>
      <c r="AA460" s="469"/>
      <c r="AB460" s="839"/>
      <c r="AC460" s="106"/>
      <c r="AD460" s="106"/>
      <c r="AE460" s="840"/>
      <c r="AF460" s="121"/>
      <c r="AG460" s="841"/>
      <c r="AH460" s="843" t="e">
        <v>#REF!</v>
      </c>
      <c r="AI460" s="846" t="e">
        <v>#REF!</v>
      </c>
      <c r="AJ460" s="848"/>
      <c r="AK460" s="465" t="s">
        <v>3041</v>
      </c>
      <c r="AL460" s="104">
        <v>2800</v>
      </c>
      <c r="AM460" s="105">
        <v>3100</v>
      </c>
      <c r="AN460" s="849"/>
      <c r="AO460" s="851"/>
      <c r="AP460" s="849"/>
      <c r="AQ460" s="854"/>
      <c r="AR460" s="848"/>
      <c r="AS460" s="887"/>
      <c r="AT460" s="841"/>
      <c r="AU460" s="456"/>
      <c r="AV460" s="841"/>
      <c r="AW460" s="851"/>
      <c r="AX460" s="849"/>
      <c r="AY460" s="854"/>
      <c r="AZ460" s="881"/>
      <c r="BA460" s="883"/>
      <c r="BB460" s="885"/>
      <c r="BC460" s="885"/>
      <c r="BD460" s="868"/>
      <c r="BE460" s="472"/>
      <c r="BF460" s="830"/>
      <c r="BG460" s="452"/>
      <c r="BH460" s="452"/>
      <c r="BI460" s="475"/>
      <c r="BJ460" s="459">
        <v>227</v>
      </c>
      <c r="BK460" s="459">
        <v>228</v>
      </c>
      <c r="BL460" s="866"/>
    </row>
    <row r="461" spans="1:64" ht="13.5" customHeight="1">
      <c r="A461" s="874"/>
      <c r="B461" s="836"/>
      <c r="C461" s="831" t="s">
        <v>3106</v>
      </c>
      <c r="D461" s="22" t="s">
        <v>13</v>
      </c>
      <c r="E461" s="20"/>
      <c r="F461" s="96">
        <v>92750</v>
      </c>
      <c r="G461" s="97">
        <v>160240</v>
      </c>
      <c r="H461" s="96">
        <v>89210</v>
      </c>
      <c r="I461" s="97">
        <v>156700</v>
      </c>
      <c r="J461" s="476" t="s">
        <v>3126</v>
      </c>
      <c r="K461" s="98">
        <v>810</v>
      </c>
      <c r="L461" s="99">
        <v>1490</v>
      </c>
      <c r="M461" s="100" t="s">
        <v>3025</v>
      </c>
      <c r="N461" s="98">
        <v>770</v>
      </c>
      <c r="O461" s="99">
        <v>1450</v>
      </c>
      <c r="P461" s="100" t="s">
        <v>3025</v>
      </c>
      <c r="Q461" s="23"/>
      <c r="R461" s="106"/>
      <c r="S461" s="107"/>
      <c r="T461" s="840"/>
      <c r="V461" s="469">
        <v>552600</v>
      </c>
      <c r="W461" s="849"/>
      <c r="X461" s="472">
        <v>5520</v>
      </c>
      <c r="Y461" s="21"/>
      <c r="Z461" s="876"/>
      <c r="AA461" s="472"/>
      <c r="AB461" s="839"/>
      <c r="AC461" s="106"/>
      <c r="AD461" s="106"/>
      <c r="AE461" s="840"/>
      <c r="AF461" s="121"/>
      <c r="AG461" s="841"/>
      <c r="AH461" s="843" t="e">
        <v>#REF!</v>
      </c>
      <c r="AI461" s="846" t="e">
        <v>#REF!</v>
      </c>
      <c r="AJ461" s="848"/>
      <c r="AK461" s="465" t="s">
        <v>3042</v>
      </c>
      <c r="AL461" s="104">
        <v>2400</v>
      </c>
      <c r="AM461" s="105">
        <v>2700</v>
      </c>
      <c r="AN461" s="849"/>
      <c r="AO461" s="851"/>
      <c r="AP461" s="849"/>
      <c r="AQ461" s="854"/>
      <c r="AR461" s="21"/>
      <c r="AS461" s="12"/>
      <c r="AT461" s="841"/>
      <c r="AU461" s="456"/>
      <c r="AV461" s="841"/>
      <c r="AW461" s="851"/>
      <c r="AX461" s="849"/>
      <c r="AY461" s="854"/>
      <c r="AZ461" s="881"/>
      <c r="BA461" s="869">
        <v>0.02</v>
      </c>
      <c r="BB461" s="871">
        <v>0.03</v>
      </c>
      <c r="BC461" s="871">
        <v>0.05</v>
      </c>
      <c r="BD461" s="879">
        <v>7.0000000000000007E-2</v>
      </c>
      <c r="BE461" s="472"/>
      <c r="BF461" s="833">
        <v>0.97</v>
      </c>
      <c r="BG461" s="452"/>
      <c r="BH461" s="452"/>
      <c r="BI461" s="475"/>
      <c r="BJ461" s="459">
        <v>227</v>
      </c>
      <c r="BK461" s="459">
        <v>228</v>
      </c>
      <c r="BL461" s="866"/>
    </row>
    <row r="462" spans="1:64" ht="13.5" customHeight="1">
      <c r="A462" s="874"/>
      <c r="B462" s="836"/>
      <c r="C462" s="832"/>
      <c r="D462" s="24" t="s">
        <v>12</v>
      </c>
      <c r="E462" s="20"/>
      <c r="F462" s="109">
        <v>160240</v>
      </c>
      <c r="G462" s="110"/>
      <c r="H462" s="109">
        <v>156700</v>
      </c>
      <c r="I462" s="110"/>
      <c r="J462" s="476" t="s">
        <v>3126</v>
      </c>
      <c r="K462" s="101">
        <v>1490</v>
      </c>
      <c r="L462" s="111"/>
      <c r="M462" s="112" t="s">
        <v>3025</v>
      </c>
      <c r="N462" s="101">
        <v>1450</v>
      </c>
      <c r="O462" s="111"/>
      <c r="P462" s="112" t="s">
        <v>3025</v>
      </c>
      <c r="Q462" s="23"/>
      <c r="R462" s="106"/>
      <c r="S462" s="113"/>
      <c r="T462" s="840"/>
      <c r="V462" s="27"/>
      <c r="W462" s="849"/>
      <c r="X462" s="118"/>
      <c r="Y462" s="119"/>
      <c r="Z462" s="876"/>
      <c r="AA462" s="27"/>
      <c r="AB462" s="839"/>
      <c r="AC462" s="106"/>
      <c r="AD462" s="106"/>
      <c r="AE462" s="840"/>
      <c r="AF462" s="121"/>
      <c r="AG462" s="841"/>
      <c r="AH462" s="844" t="e">
        <v>#REF!</v>
      </c>
      <c r="AI462" s="847" t="e">
        <v>#REF!</v>
      </c>
      <c r="AJ462" s="848"/>
      <c r="AK462" s="466" t="s">
        <v>3043</v>
      </c>
      <c r="AL462" s="115">
        <v>2200</v>
      </c>
      <c r="AM462" s="116">
        <v>2400</v>
      </c>
      <c r="AN462" s="849"/>
      <c r="AO462" s="852"/>
      <c r="AP462" s="849"/>
      <c r="AQ462" s="855"/>
      <c r="AR462" s="21"/>
      <c r="AS462" s="12"/>
      <c r="AT462" s="841"/>
      <c r="AU462" s="456"/>
      <c r="AV462" s="841"/>
      <c r="AW462" s="852"/>
      <c r="AX462" s="849"/>
      <c r="AY462" s="855"/>
      <c r="AZ462" s="881"/>
      <c r="BA462" s="870"/>
      <c r="BB462" s="872"/>
      <c r="BC462" s="872"/>
      <c r="BD462" s="880"/>
      <c r="BE462" s="472"/>
      <c r="BF462" s="833"/>
      <c r="BG462" s="452"/>
      <c r="BH462" s="452"/>
      <c r="BI462" s="475"/>
      <c r="BJ462" s="459">
        <v>227</v>
      </c>
      <c r="BK462" s="459">
        <v>228</v>
      </c>
      <c r="BL462" s="866"/>
    </row>
    <row r="463" spans="1:64" ht="13.5" customHeight="1">
      <c r="A463" s="874"/>
      <c r="B463" s="856" t="s">
        <v>18</v>
      </c>
      <c r="C463" s="837" t="s">
        <v>3105</v>
      </c>
      <c r="D463" s="19" t="s">
        <v>4</v>
      </c>
      <c r="E463" s="20"/>
      <c r="F463" s="86">
        <v>29680</v>
      </c>
      <c r="G463" s="87">
        <v>36420</v>
      </c>
      <c r="H463" s="86">
        <v>26390</v>
      </c>
      <c r="I463" s="87">
        <v>33130</v>
      </c>
      <c r="J463" s="476" t="s">
        <v>3126</v>
      </c>
      <c r="K463" s="88">
        <v>270</v>
      </c>
      <c r="L463" s="89">
        <v>330</v>
      </c>
      <c r="M463" s="90" t="s">
        <v>3025</v>
      </c>
      <c r="N463" s="88">
        <v>240</v>
      </c>
      <c r="O463" s="89">
        <v>300</v>
      </c>
      <c r="P463" s="90" t="s">
        <v>3025</v>
      </c>
      <c r="Q463" s="476" t="s">
        <v>3126</v>
      </c>
      <c r="R463" s="91">
        <v>6740</v>
      </c>
      <c r="S463" s="92">
        <v>60</v>
      </c>
      <c r="T463" s="839"/>
      <c r="V463" s="469" t="s">
        <v>3037</v>
      </c>
      <c r="W463" s="849"/>
      <c r="X463" s="472" t="s">
        <v>3037</v>
      </c>
      <c r="Y463" s="477"/>
      <c r="Z463" s="876"/>
      <c r="AA463" s="469"/>
      <c r="AB463" s="839"/>
      <c r="AC463" s="106"/>
      <c r="AD463" s="106"/>
      <c r="AE463" s="840"/>
      <c r="AF463" s="121"/>
      <c r="AG463" s="841" t="s">
        <v>3126</v>
      </c>
      <c r="AH463" s="842">
        <v>2600</v>
      </c>
      <c r="AI463" s="845">
        <v>2900</v>
      </c>
      <c r="AJ463" s="848" t="s">
        <v>3126</v>
      </c>
      <c r="AK463" s="464" t="s">
        <v>3040</v>
      </c>
      <c r="AL463" s="94">
        <v>5500</v>
      </c>
      <c r="AM463" s="95">
        <v>6200</v>
      </c>
      <c r="AN463" s="849" t="s">
        <v>3126</v>
      </c>
      <c r="AO463" s="850">
        <v>2890</v>
      </c>
      <c r="AP463" s="849" t="s">
        <v>3126</v>
      </c>
      <c r="AQ463" s="853">
        <v>20</v>
      </c>
      <c r="AR463" s="848" t="s">
        <v>3126</v>
      </c>
      <c r="AS463" s="886">
        <v>4500</v>
      </c>
      <c r="AT463" s="841"/>
      <c r="AU463" s="456"/>
      <c r="AV463" s="841" t="s">
        <v>237</v>
      </c>
      <c r="AW463" s="850">
        <v>3300</v>
      </c>
      <c r="AX463" s="849" t="s">
        <v>3126</v>
      </c>
      <c r="AY463" s="853">
        <v>30</v>
      </c>
      <c r="AZ463" s="881" t="s">
        <v>237</v>
      </c>
      <c r="BA463" s="882" t="s">
        <v>3177</v>
      </c>
      <c r="BB463" s="884" t="s">
        <v>3177</v>
      </c>
      <c r="BC463" s="884" t="s">
        <v>3177</v>
      </c>
      <c r="BD463" s="867" t="s">
        <v>3177</v>
      </c>
      <c r="BE463" s="472"/>
      <c r="BF463" s="829" t="s">
        <v>3164</v>
      </c>
      <c r="BG463" s="452"/>
      <c r="BH463" s="452"/>
      <c r="BI463" s="475"/>
      <c r="BJ463" s="459">
        <v>229</v>
      </c>
      <c r="BK463" s="459">
        <v>230</v>
      </c>
      <c r="BL463" s="866">
        <v>13</v>
      </c>
    </row>
    <row r="464" spans="1:64" ht="13.5" customHeight="1">
      <c r="A464" s="874"/>
      <c r="B464" s="836"/>
      <c r="C464" s="838"/>
      <c r="D464" s="22" t="s">
        <v>3</v>
      </c>
      <c r="E464" s="20"/>
      <c r="F464" s="96">
        <v>36420</v>
      </c>
      <c r="G464" s="97">
        <v>91740</v>
      </c>
      <c r="H464" s="96">
        <v>33130</v>
      </c>
      <c r="I464" s="97">
        <v>88450</v>
      </c>
      <c r="J464" s="476" t="s">
        <v>3126</v>
      </c>
      <c r="K464" s="98">
        <v>330</v>
      </c>
      <c r="L464" s="99">
        <v>800</v>
      </c>
      <c r="M464" s="100" t="s">
        <v>3025</v>
      </c>
      <c r="N464" s="98">
        <v>300</v>
      </c>
      <c r="O464" s="99">
        <v>760</v>
      </c>
      <c r="P464" s="100" t="s">
        <v>3025</v>
      </c>
      <c r="Q464" s="476" t="s">
        <v>3126</v>
      </c>
      <c r="R464" s="101">
        <v>6740</v>
      </c>
      <c r="S464" s="102">
        <v>60</v>
      </c>
      <c r="T464" s="840"/>
      <c r="V464" s="469">
        <v>585900</v>
      </c>
      <c r="W464" s="849"/>
      <c r="X464" s="472">
        <v>5850</v>
      </c>
      <c r="Y464" s="21"/>
      <c r="Z464" s="876"/>
      <c r="AA464" s="472"/>
      <c r="AB464" s="839"/>
      <c r="AC464" s="106"/>
      <c r="AD464" s="106"/>
      <c r="AE464" s="840"/>
      <c r="AF464" s="121"/>
      <c r="AG464" s="841"/>
      <c r="AH464" s="843" t="e">
        <v>#REF!</v>
      </c>
      <c r="AI464" s="846" t="e">
        <v>#REF!</v>
      </c>
      <c r="AJ464" s="848"/>
      <c r="AK464" s="465" t="s">
        <v>3041</v>
      </c>
      <c r="AL464" s="104">
        <v>3000</v>
      </c>
      <c r="AM464" s="105">
        <v>3400</v>
      </c>
      <c r="AN464" s="849"/>
      <c r="AO464" s="851"/>
      <c r="AP464" s="849"/>
      <c r="AQ464" s="854"/>
      <c r="AR464" s="848"/>
      <c r="AS464" s="887"/>
      <c r="AT464" s="841"/>
      <c r="AU464" s="456"/>
      <c r="AV464" s="841"/>
      <c r="AW464" s="851"/>
      <c r="AX464" s="849"/>
      <c r="AY464" s="854"/>
      <c r="AZ464" s="881"/>
      <c r="BA464" s="883"/>
      <c r="BB464" s="885"/>
      <c r="BC464" s="885"/>
      <c r="BD464" s="868"/>
      <c r="BE464" s="472"/>
      <c r="BF464" s="830"/>
      <c r="BG464" s="452"/>
      <c r="BH464" s="452"/>
      <c r="BI464" s="475"/>
      <c r="BJ464" s="459">
        <v>229</v>
      </c>
      <c r="BK464" s="459">
        <v>230</v>
      </c>
      <c r="BL464" s="866"/>
    </row>
    <row r="465" spans="1:64" ht="13.5" customHeight="1">
      <c r="A465" s="874"/>
      <c r="B465" s="836"/>
      <c r="C465" s="831" t="s">
        <v>3106</v>
      </c>
      <c r="D465" s="22" t="s">
        <v>13</v>
      </c>
      <c r="E465" s="20"/>
      <c r="F465" s="96">
        <v>91740</v>
      </c>
      <c r="G465" s="97">
        <v>159230</v>
      </c>
      <c r="H465" s="96">
        <v>88450</v>
      </c>
      <c r="I465" s="97">
        <v>155940</v>
      </c>
      <c r="J465" s="476" t="s">
        <v>3126</v>
      </c>
      <c r="K465" s="98">
        <v>800</v>
      </c>
      <c r="L465" s="99">
        <v>1480</v>
      </c>
      <c r="M465" s="100" t="s">
        <v>3025</v>
      </c>
      <c r="N465" s="98">
        <v>760</v>
      </c>
      <c r="O465" s="99">
        <v>1440</v>
      </c>
      <c r="P465" s="100" t="s">
        <v>3025</v>
      </c>
      <c r="Q465" s="23"/>
      <c r="R465" s="106"/>
      <c r="S465" s="107"/>
      <c r="T465" s="840"/>
      <c r="V465" s="27"/>
      <c r="W465" s="849"/>
      <c r="X465" s="118"/>
      <c r="Y465" s="119"/>
      <c r="Z465" s="876"/>
      <c r="AA465" s="27"/>
      <c r="AB465" s="839"/>
      <c r="AC465" s="106"/>
      <c r="AD465" s="106"/>
      <c r="AE465" s="840"/>
      <c r="AF465" s="121"/>
      <c r="AG465" s="841"/>
      <c r="AH465" s="843" t="e">
        <v>#REF!</v>
      </c>
      <c r="AI465" s="846" t="e">
        <v>#REF!</v>
      </c>
      <c r="AJ465" s="848"/>
      <c r="AK465" s="465" t="s">
        <v>3042</v>
      </c>
      <c r="AL465" s="104">
        <v>2600</v>
      </c>
      <c r="AM465" s="105">
        <v>2900</v>
      </c>
      <c r="AN465" s="849"/>
      <c r="AO465" s="851"/>
      <c r="AP465" s="849"/>
      <c r="AQ465" s="854"/>
      <c r="AR465" s="21"/>
      <c r="AS465" s="12"/>
      <c r="AT465" s="841"/>
      <c r="AU465" s="456"/>
      <c r="AV465" s="841"/>
      <c r="AW465" s="851"/>
      <c r="AX465" s="849"/>
      <c r="AY465" s="854"/>
      <c r="AZ465" s="881"/>
      <c r="BA465" s="869">
        <v>0.02</v>
      </c>
      <c r="BB465" s="871">
        <v>0.03</v>
      </c>
      <c r="BC465" s="871">
        <v>0.05</v>
      </c>
      <c r="BD465" s="879">
        <v>7.0000000000000007E-2</v>
      </c>
      <c r="BE465" s="472"/>
      <c r="BF465" s="833">
        <v>0.98</v>
      </c>
      <c r="BG465" s="452"/>
      <c r="BH465" s="452"/>
      <c r="BI465" s="475"/>
      <c r="BJ465" s="459">
        <v>229</v>
      </c>
      <c r="BK465" s="459">
        <v>230</v>
      </c>
      <c r="BL465" s="866"/>
    </row>
    <row r="466" spans="1:64" ht="13.5" customHeight="1">
      <c r="A466" s="874"/>
      <c r="B466" s="836"/>
      <c r="C466" s="832"/>
      <c r="D466" s="24" t="s">
        <v>12</v>
      </c>
      <c r="E466" s="20"/>
      <c r="F466" s="109">
        <v>159230</v>
      </c>
      <c r="G466" s="110"/>
      <c r="H466" s="109">
        <v>155940</v>
      </c>
      <c r="I466" s="110"/>
      <c r="J466" s="476" t="s">
        <v>3126</v>
      </c>
      <c r="K466" s="101">
        <v>1480</v>
      </c>
      <c r="L466" s="111"/>
      <c r="M466" s="112" t="s">
        <v>3025</v>
      </c>
      <c r="N466" s="101">
        <v>1440</v>
      </c>
      <c r="O466" s="111"/>
      <c r="P466" s="112" t="s">
        <v>3025</v>
      </c>
      <c r="Q466" s="23"/>
      <c r="R466" s="106"/>
      <c r="S466" s="113"/>
      <c r="T466" s="840"/>
      <c r="V466" s="469" t="s">
        <v>3038</v>
      </c>
      <c r="W466" s="849"/>
      <c r="X466" s="472" t="s">
        <v>3038</v>
      </c>
      <c r="Y466" s="477"/>
      <c r="Z466" s="876"/>
      <c r="AA466" s="469"/>
      <c r="AB466" s="839"/>
      <c r="AC466" s="106"/>
      <c r="AD466" s="106"/>
      <c r="AE466" s="840"/>
      <c r="AF466" s="121"/>
      <c r="AG466" s="841"/>
      <c r="AH466" s="844" t="e">
        <v>#REF!</v>
      </c>
      <c r="AI466" s="847" t="e">
        <v>#REF!</v>
      </c>
      <c r="AJ466" s="848"/>
      <c r="AK466" s="466" t="s">
        <v>3043</v>
      </c>
      <c r="AL466" s="115">
        <v>2400</v>
      </c>
      <c r="AM466" s="116">
        <v>2600</v>
      </c>
      <c r="AN466" s="849"/>
      <c r="AO466" s="852"/>
      <c r="AP466" s="849"/>
      <c r="AQ466" s="855"/>
      <c r="AR466" s="21"/>
      <c r="AS466" s="12"/>
      <c r="AT466" s="841"/>
      <c r="AU466" s="456"/>
      <c r="AV466" s="841"/>
      <c r="AW466" s="852"/>
      <c r="AX466" s="849"/>
      <c r="AY466" s="855"/>
      <c r="AZ466" s="881"/>
      <c r="BA466" s="870"/>
      <c r="BB466" s="872"/>
      <c r="BC466" s="872"/>
      <c r="BD466" s="880"/>
      <c r="BE466" s="472"/>
      <c r="BF466" s="833"/>
      <c r="BG466" s="452"/>
      <c r="BH466" s="452"/>
      <c r="BI466" s="475"/>
      <c r="BJ466" s="459">
        <v>229</v>
      </c>
      <c r="BK466" s="459">
        <v>230</v>
      </c>
      <c r="BL466" s="866"/>
    </row>
    <row r="467" spans="1:64" ht="13.5" customHeight="1">
      <c r="A467" s="874"/>
      <c r="B467" s="856" t="s">
        <v>17</v>
      </c>
      <c r="C467" s="837" t="s">
        <v>3105</v>
      </c>
      <c r="D467" s="19" t="s">
        <v>4</v>
      </c>
      <c r="E467" s="20"/>
      <c r="F467" s="86">
        <v>28770</v>
      </c>
      <c r="G467" s="87">
        <v>35510</v>
      </c>
      <c r="H467" s="86">
        <v>25700</v>
      </c>
      <c r="I467" s="87">
        <v>32440</v>
      </c>
      <c r="J467" s="476" t="s">
        <v>3126</v>
      </c>
      <c r="K467" s="88">
        <v>260</v>
      </c>
      <c r="L467" s="89">
        <v>320</v>
      </c>
      <c r="M467" s="90" t="s">
        <v>3025</v>
      </c>
      <c r="N467" s="88">
        <v>230</v>
      </c>
      <c r="O467" s="89">
        <v>290</v>
      </c>
      <c r="P467" s="90" t="s">
        <v>3025</v>
      </c>
      <c r="Q467" s="476" t="s">
        <v>3126</v>
      </c>
      <c r="R467" s="91">
        <v>6740</v>
      </c>
      <c r="S467" s="92">
        <v>60</v>
      </c>
      <c r="T467" s="839"/>
      <c r="V467" s="469">
        <v>619100</v>
      </c>
      <c r="W467" s="849"/>
      <c r="X467" s="472">
        <v>6190</v>
      </c>
      <c r="Y467" s="21"/>
      <c r="Z467" s="876"/>
      <c r="AA467" s="472"/>
      <c r="AB467" s="839"/>
      <c r="AC467" s="106"/>
      <c r="AD467" s="106"/>
      <c r="AE467" s="840"/>
      <c r="AF467" s="121"/>
      <c r="AG467" s="841" t="s">
        <v>3126</v>
      </c>
      <c r="AH467" s="842">
        <v>2400</v>
      </c>
      <c r="AI467" s="845">
        <v>2700</v>
      </c>
      <c r="AJ467" s="848" t="s">
        <v>3126</v>
      </c>
      <c r="AK467" s="464" t="s">
        <v>3040</v>
      </c>
      <c r="AL467" s="94">
        <v>5400</v>
      </c>
      <c r="AM467" s="95">
        <v>6000</v>
      </c>
      <c r="AN467" s="849" t="s">
        <v>3126</v>
      </c>
      <c r="AO467" s="850">
        <v>2690</v>
      </c>
      <c r="AP467" s="849" t="s">
        <v>3126</v>
      </c>
      <c r="AQ467" s="853">
        <v>20</v>
      </c>
      <c r="AR467" s="848" t="s">
        <v>3126</v>
      </c>
      <c r="AS467" s="886">
        <v>4500</v>
      </c>
      <c r="AT467" s="841"/>
      <c r="AU467" s="456"/>
      <c r="AV467" s="841" t="s">
        <v>237</v>
      </c>
      <c r="AW467" s="850">
        <v>3080</v>
      </c>
      <c r="AX467" s="849" t="s">
        <v>3126</v>
      </c>
      <c r="AY467" s="853">
        <v>30</v>
      </c>
      <c r="AZ467" s="881" t="s">
        <v>237</v>
      </c>
      <c r="BA467" s="882" t="s">
        <v>3177</v>
      </c>
      <c r="BB467" s="884" t="s">
        <v>3177</v>
      </c>
      <c r="BC467" s="884" t="s">
        <v>3177</v>
      </c>
      <c r="BD467" s="867" t="s">
        <v>3177</v>
      </c>
      <c r="BE467" s="472"/>
      <c r="BF467" s="829" t="s">
        <v>3164</v>
      </c>
      <c r="BG467" s="452"/>
      <c r="BH467" s="452"/>
      <c r="BI467" s="475"/>
      <c r="BJ467" s="459">
        <v>231</v>
      </c>
      <c r="BK467" s="459">
        <v>232</v>
      </c>
      <c r="BL467" s="866">
        <v>14</v>
      </c>
    </row>
    <row r="468" spans="1:64" ht="13.5" customHeight="1">
      <c r="A468" s="874"/>
      <c r="B468" s="836"/>
      <c r="C468" s="838"/>
      <c r="D468" s="22" t="s">
        <v>3</v>
      </c>
      <c r="E468" s="20"/>
      <c r="F468" s="96">
        <v>35510</v>
      </c>
      <c r="G468" s="97">
        <v>90830</v>
      </c>
      <c r="H468" s="96">
        <v>32440</v>
      </c>
      <c r="I468" s="97">
        <v>87760</v>
      </c>
      <c r="J468" s="476" t="s">
        <v>3126</v>
      </c>
      <c r="K468" s="98">
        <v>320</v>
      </c>
      <c r="L468" s="99">
        <v>790</v>
      </c>
      <c r="M468" s="100" t="s">
        <v>3025</v>
      </c>
      <c r="N468" s="98">
        <v>290</v>
      </c>
      <c r="O468" s="99">
        <v>760</v>
      </c>
      <c r="P468" s="100" t="s">
        <v>3025</v>
      </c>
      <c r="Q468" s="476" t="s">
        <v>3126</v>
      </c>
      <c r="R468" s="101">
        <v>6740</v>
      </c>
      <c r="S468" s="102">
        <v>60</v>
      </c>
      <c r="T468" s="839"/>
      <c r="V468" s="27"/>
      <c r="W468" s="849"/>
      <c r="X468" s="118"/>
      <c r="Y468" s="119"/>
      <c r="Z468" s="876"/>
      <c r="AA468" s="27"/>
      <c r="AB468" s="839"/>
      <c r="AC468" s="106"/>
      <c r="AD468" s="106"/>
      <c r="AE468" s="840"/>
      <c r="AF468" s="121"/>
      <c r="AG468" s="841"/>
      <c r="AH468" s="843" t="e">
        <v>#REF!</v>
      </c>
      <c r="AI468" s="846" t="e">
        <v>#REF!</v>
      </c>
      <c r="AJ468" s="848"/>
      <c r="AK468" s="465" t="s">
        <v>3041</v>
      </c>
      <c r="AL468" s="104">
        <v>2900</v>
      </c>
      <c r="AM468" s="105">
        <v>3300</v>
      </c>
      <c r="AN468" s="849"/>
      <c r="AO468" s="851"/>
      <c r="AP468" s="849"/>
      <c r="AQ468" s="854"/>
      <c r="AR468" s="848"/>
      <c r="AS468" s="887"/>
      <c r="AT468" s="841"/>
      <c r="AU468" s="456"/>
      <c r="AV468" s="841"/>
      <c r="AW468" s="851"/>
      <c r="AX468" s="849"/>
      <c r="AY468" s="854"/>
      <c r="AZ468" s="881"/>
      <c r="BA468" s="883"/>
      <c r="BB468" s="885"/>
      <c r="BC468" s="885"/>
      <c r="BD468" s="868"/>
      <c r="BE468" s="472"/>
      <c r="BF468" s="830"/>
      <c r="BG468" s="452"/>
      <c r="BH468" s="452"/>
      <c r="BI468" s="475"/>
      <c r="BJ468" s="459">
        <v>231</v>
      </c>
      <c r="BK468" s="459">
        <v>232</v>
      </c>
      <c r="BL468" s="866"/>
    </row>
    <row r="469" spans="1:64" ht="13.5" customHeight="1">
      <c r="A469" s="874"/>
      <c r="B469" s="836"/>
      <c r="C469" s="831" t="s">
        <v>3106</v>
      </c>
      <c r="D469" s="22" t="s">
        <v>13</v>
      </c>
      <c r="E469" s="20"/>
      <c r="F469" s="96">
        <v>90830</v>
      </c>
      <c r="G469" s="97">
        <v>158320</v>
      </c>
      <c r="H469" s="96">
        <v>87760</v>
      </c>
      <c r="I469" s="97">
        <v>155250</v>
      </c>
      <c r="J469" s="476" t="s">
        <v>3126</v>
      </c>
      <c r="K469" s="98">
        <v>790</v>
      </c>
      <c r="L469" s="99">
        <v>1470</v>
      </c>
      <c r="M469" s="100" t="s">
        <v>3025</v>
      </c>
      <c r="N469" s="98">
        <v>760</v>
      </c>
      <c r="O469" s="99">
        <v>1440</v>
      </c>
      <c r="P469" s="100" t="s">
        <v>3025</v>
      </c>
      <c r="Q469" s="23"/>
      <c r="R469" s="106"/>
      <c r="S469" s="107"/>
      <c r="T469" s="840"/>
      <c r="V469" s="469" t="s">
        <v>3039</v>
      </c>
      <c r="W469" s="849"/>
      <c r="X469" s="472" t="s">
        <v>3039</v>
      </c>
      <c r="Y469" s="477"/>
      <c r="Z469" s="876"/>
      <c r="AA469" s="469"/>
      <c r="AB469" s="839"/>
      <c r="AC469" s="106"/>
      <c r="AD469" s="106"/>
      <c r="AE469" s="840"/>
      <c r="AF469" s="121"/>
      <c r="AG469" s="841"/>
      <c r="AH469" s="843" t="e">
        <v>#REF!</v>
      </c>
      <c r="AI469" s="846" t="e">
        <v>#REF!</v>
      </c>
      <c r="AJ469" s="848"/>
      <c r="AK469" s="465" t="s">
        <v>3042</v>
      </c>
      <c r="AL469" s="104">
        <v>2500</v>
      </c>
      <c r="AM469" s="105">
        <v>2800</v>
      </c>
      <c r="AN469" s="849"/>
      <c r="AO469" s="851"/>
      <c r="AP469" s="849"/>
      <c r="AQ469" s="854"/>
      <c r="AR469" s="21"/>
      <c r="AS469" s="12"/>
      <c r="AT469" s="841"/>
      <c r="AU469" s="456"/>
      <c r="AV469" s="841"/>
      <c r="AW469" s="851"/>
      <c r="AX469" s="849"/>
      <c r="AY469" s="854"/>
      <c r="AZ469" s="881"/>
      <c r="BA469" s="869">
        <v>0.02</v>
      </c>
      <c r="BB469" s="871">
        <v>0.03</v>
      </c>
      <c r="BC469" s="871">
        <v>0.05</v>
      </c>
      <c r="BD469" s="879">
        <v>7.0000000000000007E-2</v>
      </c>
      <c r="BE469" s="472"/>
      <c r="BF469" s="833">
        <v>0.98</v>
      </c>
      <c r="BG469" s="452"/>
      <c r="BH469" s="452"/>
      <c r="BI469" s="475"/>
      <c r="BJ469" s="459">
        <v>231</v>
      </c>
      <c r="BK469" s="459">
        <v>232</v>
      </c>
      <c r="BL469" s="866"/>
    </row>
    <row r="470" spans="1:64" ht="13.5" customHeight="1">
      <c r="A470" s="874"/>
      <c r="B470" s="836"/>
      <c r="C470" s="832"/>
      <c r="D470" s="24" t="s">
        <v>12</v>
      </c>
      <c r="E470" s="20"/>
      <c r="F470" s="109">
        <v>158320</v>
      </c>
      <c r="G470" s="110"/>
      <c r="H470" s="109">
        <v>155250</v>
      </c>
      <c r="I470" s="110"/>
      <c r="J470" s="476" t="s">
        <v>3126</v>
      </c>
      <c r="K470" s="101">
        <v>1470</v>
      </c>
      <c r="L470" s="111"/>
      <c r="M470" s="112" t="s">
        <v>3025</v>
      </c>
      <c r="N470" s="101">
        <v>1440</v>
      </c>
      <c r="O470" s="111"/>
      <c r="P470" s="112" t="s">
        <v>3025</v>
      </c>
      <c r="Q470" s="23"/>
      <c r="R470" s="106"/>
      <c r="S470" s="113"/>
      <c r="T470" s="840"/>
      <c r="V470" s="469">
        <v>652400</v>
      </c>
      <c r="W470" s="849"/>
      <c r="X470" s="472">
        <v>6520</v>
      </c>
      <c r="Y470" s="21"/>
      <c r="Z470" s="876"/>
      <c r="AA470" s="472"/>
      <c r="AB470" s="839"/>
      <c r="AC470" s="106"/>
      <c r="AD470" s="106"/>
      <c r="AE470" s="840"/>
      <c r="AF470" s="121"/>
      <c r="AG470" s="841"/>
      <c r="AH470" s="844" t="e">
        <v>#REF!</v>
      </c>
      <c r="AI470" s="847" t="e">
        <v>#REF!</v>
      </c>
      <c r="AJ470" s="848"/>
      <c r="AK470" s="466" t="s">
        <v>3043</v>
      </c>
      <c r="AL470" s="115">
        <v>2300</v>
      </c>
      <c r="AM470" s="116">
        <v>2500</v>
      </c>
      <c r="AN470" s="849"/>
      <c r="AO470" s="852"/>
      <c r="AP470" s="849"/>
      <c r="AQ470" s="855"/>
      <c r="AR470" s="21"/>
      <c r="AS470" s="12"/>
      <c r="AT470" s="841"/>
      <c r="AU470" s="456"/>
      <c r="AV470" s="841"/>
      <c r="AW470" s="852"/>
      <c r="AX470" s="849"/>
      <c r="AY470" s="855"/>
      <c r="AZ470" s="881"/>
      <c r="BA470" s="870"/>
      <c r="BB470" s="872"/>
      <c r="BC470" s="872"/>
      <c r="BD470" s="880"/>
      <c r="BE470" s="472"/>
      <c r="BF470" s="833"/>
      <c r="BG470" s="452"/>
      <c r="BH470" s="452"/>
      <c r="BI470" s="475"/>
      <c r="BJ470" s="459">
        <v>231</v>
      </c>
      <c r="BK470" s="459">
        <v>232</v>
      </c>
      <c r="BL470" s="866"/>
    </row>
    <row r="471" spans="1:64" ht="13.5" customHeight="1">
      <c r="A471" s="874"/>
      <c r="B471" s="856" t="s">
        <v>16</v>
      </c>
      <c r="C471" s="837" t="s">
        <v>3105</v>
      </c>
      <c r="D471" s="19" t="s">
        <v>4</v>
      </c>
      <c r="E471" s="20"/>
      <c r="F471" s="86">
        <v>28850</v>
      </c>
      <c r="G471" s="87">
        <v>35590</v>
      </c>
      <c r="H471" s="86">
        <v>25970</v>
      </c>
      <c r="I471" s="87">
        <v>32710</v>
      </c>
      <c r="J471" s="476" t="s">
        <v>3126</v>
      </c>
      <c r="K471" s="88">
        <v>270</v>
      </c>
      <c r="L471" s="89">
        <v>330</v>
      </c>
      <c r="M471" s="90" t="s">
        <v>3025</v>
      </c>
      <c r="N471" s="88">
        <v>240</v>
      </c>
      <c r="O471" s="89">
        <v>300</v>
      </c>
      <c r="P471" s="90" t="s">
        <v>3025</v>
      </c>
      <c r="Q471" s="476" t="s">
        <v>3126</v>
      </c>
      <c r="R471" s="91">
        <v>6740</v>
      </c>
      <c r="S471" s="92">
        <v>60</v>
      </c>
      <c r="T471" s="839"/>
      <c r="V471" s="27"/>
      <c r="W471" s="849"/>
      <c r="X471" s="472"/>
      <c r="Y471" s="21"/>
      <c r="Z471" s="876"/>
      <c r="AA471" s="472"/>
      <c r="AB471" s="839"/>
      <c r="AC471" s="106"/>
      <c r="AD471" s="106"/>
      <c r="AE471" s="840"/>
      <c r="AF471" s="121"/>
      <c r="AG471" s="841" t="s">
        <v>3126</v>
      </c>
      <c r="AH471" s="842">
        <v>2300</v>
      </c>
      <c r="AI471" s="845">
        <v>2500</v>
      </c>
      <c r="AJ471" s="848" t="s">
        <v>3126</v>
      </c>
      <c r="AK471" s="464" t="s">
        <v>3040</v>
      </c>
      <c r="AL471" s="94">
        <v>4800</v>
      </c>
      <c r="AM471" s="95">
        <v>5400</v>
      </c>
      <c r="AN471" s="849" t="s">
        <v>3126</v>
      </c>
      <c r="AO471" s="850">
        <v>2530</v>
      </c>
      <c r="AP471" s="849" t="s">
        <v>3126</v>
      </c>
      <c r="AQ471" s="853">
        <v>20</v>
      </c>
      <c r="AR471" s="848" t="s">
        <v>3126</v>
      </c>
      <c r="AS471" s="886">
        <v>4500</v>
      </c>
      <c r="AT471" s="841"/>
      <c r="AU471" s="456"/>
      <c r="AV471" s="841" t="s">
        <v>237</v>
      </c>
      <c r="AW471" s="850">
        <v>2890</v>
      </c>
      <c r="AX471" s="849" t="s">
        <v>3126</v>
      </c>
      <c r="AY471" s="853">
        <v>20</v>
      </c>
      <c r="AZ471" s="881" t="s">
        <v>237</v>
      </c>
      <c r="BA471" s="882" t="s">
        <v>3177</v>
      </c>
      <c r="BB471" s="884" t="s">
        <v>3177</v>
      </c>
      <c r="BC471" s="884" t="s">
        <v>3177</v>
      </c>
      <c r="BD471" s="867" t="s">
        <v>3177</v>
      </c>
      <c r="BE471" s="472"/>
      <c r="BF471" s="829" t="s">
        <v>3164</v>
      </c>
      <c r="BG471" s="452"/>
      <c r="BH471" s="452"/>
      <c r="BI471" s="475"/>
      <c r="BJ471" s="459">
        <v>233</v>
      </c>
      <c r="BK471" s="459">
        <v>234</v>
      </c>
      <c r="BL471" s="866">
        <v>15</v>
      </c>
    </row>
    <row r="472" spans="1:64" ht="13.5" customHeight="1">
      <c r="A472" s="874"/>
      <c r="B472" s="836"/>
      <c r="C472" s="838"/>
      <c r="D472" s="22" t="s">
        <v>3</v>
      </c>
      <c r="E472" s="20"/>
      <c r="F472" s="96">
        <v>35590</v>
      </c>
      <c r="G472" s="97">
        <v>90910</v>
      </c>
      <c r="H472" s="96">
        <v>32710</v>
      </c>
      <c r="I472" s="97">
        <v>88030</v>
      </c>
      <c r="J472" s="476" t="s">
        <v>3126</v>
      </c>
      <c r="K472" s="98">
        <v>330</v>
      </c>
      <c r="L472" s="99">
        <v>790</v>
      </c>
      <c r="M472" s="100" t="s">
        <v>3025</v>
      </c>
      <c r="N472" s="98">
        <v>300</v>
      </c>
      <c r="O472" s="99">
        <v>760</v>
      </c>
      <c r="P472" s="100" t="s">
        <v>3025</v>
      </c>
      <c r="Q472" s="476" t="s">
        <v>3126</v>
      </c>
      <c r="R472" s="101">
        <v>6740</v>
      </c>
      <c r="S472" s="102">
        <v>60</v>
      </c>
      <c r="T472" s="839"/>
      <c r="V472" s="27"/>
      <c r="W472" s="849"/>
      <c r="X472" s="472"/>
      <c r="Y472" s="21"/>
      <c r="Z472" s="876"/>
      <c r="AA472" s="472"/>
      <c r="AB472" s="839"/>
      <c r="AC472" s="106"/>
      <c r="AD472" s="106"/>
      <c r="AE472" s="840"/>
      <c r="AF472" s="121"/>
      <c r="AG472" s="841"/>
      <c r="AH472" s="843" t="e">
        <v>#REF!</v>
      </c>
      <c r="AI472" s="846" t="e">
        <v>#REF!</v>
      </c>
      <c r="AJ472" s="848"/>
      <c r="AK472" s="465" t="s">
        <v>3041</v>
      </c>
      <c r="AL472" s="104">
        <v>2600</v>
      </c>
      <c r="AM472" s="105">
        <v>2900</v>
      </c>
      <c r="AN472" s="849"/>
      <c r="AO472" s="851"/>
      <c r="AP472" s="849"/>
      <c r="AQ472" s="854"/>
      <c r="AR472" s="848"/>
      <c r="AS472" s="887"/>
      <c r="AT472" s="841"/>
      <c r="AU472" s="456"/>
      <c r="AV472" s="841"/>
      <c r="AW472" s="851"/>
      <c r="AX472" s="849"/>
      <c r="AY472" s="854"/>
      <c r="AZ472" s="881"/>
      <c r="BA472" s="883"/>
      <c r="BB472" s="885"/>
      <c r="BC472" s="885"/>
      <c r="BD472" s="868"/>
      <c r="BE472" s="472"/>
      <c r="BF472" s="830"/>
      <c r="BG472" s="452"/>
      <c r="BH472" s="452"/>
      <c r="BI472" s="475"/>
      <c r="BJ472" s="459">
        <v>233</v>
      </c>
      <c r="BK472" s="459">
        <v>234</v>
      </c>
      <c r="BL472" s="866"/>
    </row>
    <row r="473" spans="1:64" ht="13.5" customHeight="1">
      <c r="A473" s="874"/>
      <c r="B473" s="836"/>
      <c r="C473" s="831" t="s">
        <v>3106</v>
      </c>
      <c r="D473" s="22" t="s">
        <v>13</v>
      </c>
      <c r="E473" s="20"/>
      <c r="F473" s="96">
        <v>90910</v>
      </c>
      <c r="G473" s="97">
        <v>158400</v>
      </c>
      <c r="H473" s="96">
        <v>88030</v>
      </c>
      <c r="I473" s="97">
        <v>155520</v>
      </c>
      <c r="J473" s="476" t="s">
        <v>3126</v>
      </c>
      <c r="K473" s="98">
        <v>790</v>
      </c>
      <c r="L473" s="99">
        <v>1470</v>
      </c>
      <c r="M473" s="100" t="s">
        <v>3025</v>
      </c>
      <c r="N473" s="98">
        <v>760</v>
      </c>
      <c r="O473" s="99">
        <v>1440</v>
      </c>
      <c r="P473" s="100" t="s">
        <v>3025</v>
      </c>
      <c r="Q473" s="23"/>
      <c r="R473" s="106"/>
      <c r="S473" s="107"/>
      <c r="T473" s="840"/>
      <c r="V473" s="27"/>
      <c r="W473" s="849"/>
      <c r="X473" s="472"/>
      <c r="Y473" s="21"/>
      <c r="Z473" s="876"/>
      <c r="AA473" s="472"/>
      <c r="AB473" s="839"/>
      <c r="AC473" s="106"/>
      <c r="AD473" s="106"/>
      <c r="AE473" s="840"/>
      <c r="AF473" s="121"/>
      <c r="AG473" s="841"/>
      <c r="AH473" s="843" t="e">
        <v>#REF!</v>
      </c>
      <c r="AI473" s="846" t="e">
        <v>#REF!</v>
      </c>
      <c r="AJ473" s="848"/>
      <c r="AK473" s="465" t="s">
        <v>3042</v>
      </c>
      <c r="AL473" s="104">
        <v>2300</v>
      </c>
      <c r="AM473" s="105">
        <v>2500</v>
      </c>
      <c r="AN473" s="849"/>
      <c r="AO473" s="851"/>
      <c r="AP473" s="849"/>
      <c r="AQ473" s="854"/>
      <c r="AR473" s="21"/>
      <c r="AS473" s="12"/>
      <c r="AT473" s="841"/>
      <c r="AU473" s="456"/>
      <c r="AV473" s="841"/>
      <c r="AW473" s="851"/>
      <c r="AX473" s="849"/>
      <c r="AY473" s="854"/>
      <c r="AZ473" s="881"/>
      <c r="BA473" s="869">
        <v>0.02</v>
      </c>
      <c r="BB473" s="871">
        <v>0.03</v>
      </c>
      <c r="BC473" s="871">
        <v>0.05</v>
      </c>
      <c r="BD473" s="879">
        <v>7.0000000000000007E-2</v>
      </c>
      <c r="BE473" s="472"/>
      <c r="BF473" s="833">
        <v>0.98</v>
      </c>
      <c r="BG473" s="452"/>
      <c r="BH473" s="452"/>
      <c r="BI473" s="475"/>
      <c r="BJ473" s="459">
        <v>233</v>
      </c>
      <c r="BK473" s="459">
        <v>234</v>
      </c>
      <c r="BL473" s="866"/>
    </row>
    <row r="474" spans="1:64" ht="13.5" customHeight="1">
      <c r="A474" s="874"/>
      <c r="B474" s="836"/>
      <c r="C474" s="832"/>
      <c r="D474" s="24" t="s">
        <v>12</v>
      </c>
      <c r="E474" s="20"/>
      <c r="F474" s="109">
        <v>158400</v>
      </c>
      <c r="G474" s="110"/>
      <c r="H474" s="109">
        <v>155520</v>
      </c>
      <c r="I474" s="110"/>
      <c r="J474" s="476" t="s">
        <v>3126</v>
      </c>
      <c r="K474" s="101">
        <v>1470</v>
      </c>
      <c r="L474" s="111"/>
      <c r="M474" s="112" t="s">
        <v>3025</v>
      </c>
      <c r="N474" s="101">
        <v>1440</v>
      </c>
      <c r="O474" s="111"/>
      <c r="P474" s="112" t="s">
        <v>3025</v>
      </c>
      <c r="Q474" s="23"/>
      <c r="R474" s="106"/>
      <c r="S474" s="113"/>
      <c r="T474" s="840"/>
      <c r="V474" s="27"/>
      <c r="W474" s="849"/>
      <c r="X474" s="472"/>
      <c r="Y474" s="21"/>
      <c r="Z474" s="876"/>
      <c r="AA474" s="472"/>
      <c r="AB474" s="839"/>
      <c r="AC474" s="106"/>
      <c r="AD474" s="106"/>
      <c r="AE474" s="840"/>
      <c r="AF474" s="121"/>
      <c r="AG474" s="841"/>
      <c r="AH474" s="844" t="e">
        <v>#REF!</v>
      </c>
      <c r="AI474" s="847" t="e">
        <v>#REF!</v>
      </c>
      <c r="AJ474" s="848"/>
      <c r="AK474" s="466" t="s">
        <v>3043</v>
      </c>
      <c r="AL474" s="115">
        <v>2000</v>
      </c>
      <c r="AM474" s="116">
        <v>2300</v>
      </c>
      <c r="AN474" s="849"/>
      <c r="AO474" s="852"/>
      <c r="AP474" s="849"/>
      <c r="AQ474" s="855"/>
      <c r="AR474" s="21"/>
      <c r="AS474" s="12"/>
      <c r="AT474" s="841"/>
      <c r="AU474" s="456"/>
      <c r="AV474" s="841"/>
      <c r="AW474" s="852"/>
      <c r="AX474" s="849"/>
      <c r="AY474" s="855"/>
      <c r="AZ474" s="881"/>
      <c r="BA474" s="870"/>
      <c r="BB474" s="872"/>
      <c r="BC474" s="872"/>
      <c r="BD474" s="880"/>
      <c r="BE474" s="472"/>
      <c r="BF474" s="833"/>
      <c r="BG474" s="452"/>
      <c r="BH474" s="452"/>
      <c r="BI474" s="475"/>
      <c r="BJ474" s="459">
        <v>233</v>
      </c>
      <c r="BK474" s="459">
        <v>234</v>
      </c>
      <c r="BL474" s="866"/>
    </row>
    <row r="475" spans="1:64" ht="13.5" customHeight="1">
      <c r="A475" s="874"/>
      <c r="B475" s="856" t="s">
        <v>15</v>
      </c>
      <c r="C475" s="837" t="s">
        <v>3105</v>
      </c>
      <c r="D475" s="19" t="s">
        <v>4</v>
      </c>
      <c r="E475" s="20"/>
      <c r="F475" s="86">
        <v>28120</v>
      </c>
      <c r="G475" s="87">
        <v>34860</v>
      </c>
      <c r="H475" s="86">
        <v>25410</v>
      </c>
      <c r="I475" s="87">
        <v>32150</v>
      </c>
      <c r="J475" s="476" t="s">
        <v>3126</v>
      </c>
      <c r="K475" s="88">
        <v>260</v>
      </c>
      <c r="L475" s="89">
        <v>320</v>
      </c>
      <c r="M475" s="90" t="s">
        <v>3025</v>
      </c>
      <c r="N475" s="88">
        <v>230</v>
      </c>
      <c r="O475" s="89">
        <v>290</v>
      </c>
      <c r="P475" s="90" t="s">
        <v>3025</v>
      </c>
      <c r="Q475" s="476" t="s">
        <v>3126</v>
      </c>
      <c r="R475" s="91">
        <v>6740</v>
      </c>
      <c r="S475" s="92">
        <v>60</v>
      </c>
      <c r="T475" s="839"/>
      <c r="V475" s="27"/>
      <c r="W475" s="849"/>
      <c r="X475" s="472"/>
      <c r="Y475" s="21"/>
      <c r="Z475" s="876"/>
      <c r="AA475" s="472"/>
      <c r="AB475" s="839"/>
      <c r="AC475" s="106"/>
      <c r="AD475" s="106"/>
      <c r="AE475" s="840"/>
      <c r="AF475" s="121"/>
      <c r="AG475" s="841" t="s">
        <v>3126</v>
      </c>
      <c r="AH475" s="842">
        <v>2400</v>
      </c>
      <c r="AI475" s="845">
        <v>2700</v>
      </c>
      <c r="AJ475" s="848" t="s">
        <v>3126</v>
      </c>
      <c r="AK475" s="464" t="s">
        <v>3040</v>
      </c>
      <c r="AL475" s="94">
        <v>5400</v>
      </c>
      <c r="AM475" s="95">
        <v>6000</v>
      </c>
      <c r="AN475" s="849" t="s">
        <v>3126</v>
      </c>
      <c r="AO475" s="850">
        <v>2380</v>
      </c>
      <c r="AP475" s="849" t="s">
        <v>3126</v>
      </c>
      <c r="AQ475" s="853">
        <v>20</v>
      </c>
      <c r="AR475" s="848" t="s">
        <v>3126</v>
      </c>
      <c r="AS475" s="886">
        <v>4500</v>
      </c>
      <c r="AT475" s="841"/>
      <c r="AU475" s="456"/>
      <c r="AV475" s="841" t="s">
        <v>237</v>
      </c>
      <c r="AW475" s="850">
        <v>2720</v>
      </c>
      <c r="AX475" s="849" t="s">
        <v>3126</v>
      </c>
      <c r="AY475" s="853">
        <v>20</v>
      </c>
      <c r="AZ475" s="881" t="s">
        <v>237</v>
      </c>
      <c r="BA475" s="882" t="s">
        <v>3177</v>
      </c>
      <c r="BB475" s="884" t="s">
        <v>3177</v>
      </c>
      <c r="BC475" s="884" t="s">
        <v>3177</v>
      </c>
      <c r="BD475" s="867" t="s">
        <v>3177</v>
      </c>
      <c r="BE475" s="472"/>
      <c r="BF475" s="829" t="s">
        <v>3164</v>
      </c>
      <c r="BG475" s="452"/>
      <c r="BH475" s="452"/>
      <c r="BI475" s="475"/>
      <c r="BJ475" s="459">
        <v>235</v>
      </c>
      <c r="BK475" s="459">
        <v>236</v>
      </c>
      <c r="BL475" s="866">
        <v>16</v>
      </c>
    </row>
    <row r="476" spans="1:64" ht="13.5" customHeight="1">
      <c r="A476" s="874"/>
      <c r="B476" s="836"/>
      <c r="C476" s="838"/>
      <c r="D476" s="22" t="s">
        <v>3</v>
      </c>
      <c r="E476" s="20"/>
      <c r="F476" s="96">
        <v>34860</v>
      </c>
      <c r="G476" s="97">
        <v>90180</v>
      </c>
      <c r="H476" s="96">
        <v>32150</v>
      </c>
      <c r="I476" s="97">
        <v>87470</v>
      </c>
      <c r="J476" s="476" t="s">
        <v>3126</v>
      </c>
      <c r="K476" s="98">
        <v>320</v>
      </c>
      <c r="L476" s="99">
        <v>780</v>
      </c>
      <c r="M476" s="100" t="s">
        <v>3025</v>
      </c>
      <c r="N476" s="98">
        <v>290</v>
      </c>
      <c r="O476" s="99">
        <v>750</v>
      </c>
      <c r="P476" s="100" t="s">
        <v>3025</v>
      </c>
      <c r="Q476" s="476" t="s">
        <v>3126</v>
      </c>
      <c r="R476" s="101">
        <v>6740</v>
      </c>
      <c r="S476" s="102">
        <v>60</v>
      </c>
      <c r="T476" s="839"/>
      <c r="V476" s="27"/>
      <c r="W476" s="849"/>
      <c r="X476" s="472"/>
      <c r="Y476" s="21"/>
      <c r="Z476" s="876"/>
      <c r="AA476" s="472"/>
      <c r="AB476" s="839"/>
      <c r="AC476" s="106"/>
      <c r="AD476" s="106"/>
      <c r="AE476" s="840"/>
      <c r="AF476" s="121"/>
      <c r="AG476" s="841"/>
      <c r="AH476" s="843" t="e">
        <v>#REF!</v>
      </c>
      <c r="AI476" s="846" t="e">
        <v>#REF!</v>
      </c>
      <c r="AJ476" s="848"/>
      <c r="AK476" s="465" t="s">
        <v>3041</v>
      </c>
      <c r="AL476" s="104">
        <v>2900</v>
      </c>
      <c r="AM476" s="105">
        <v>3300</v>
      </c>
      <c r="AN476" s="849"/>
      <c r="AO476" s="851"/>
      <c r="AP476" s="849"/>
      <c r="AQ476" s="854"/>
      <c r="AR476" s="848"/>
      <c r="AS476" s="887"/>
      <c r="AT476" s="841"/>
      <c r="AU476" s="456"/>
      <c r="AV476" s="841"/>
      <c r="AW476" s="851"/>
      <c r="AX476" s="849"/>
      <c r="AY476" s="854"/>
      <c r="AZ476" s="881"/>
      <c r="BA476" s="883"/>
      <c r="BB476" s="885"/>
      <c r="BC476" s="885"/>
      <c r="BD476" s="868"/>
      <c r="BE476" s="472"/>
      <c r="BF476" s="830"/>
      <c r="BG476" s="452"/>
      <c r="BH476" s="452"/>
      <c r="BI476" s="475"/>
      <c r="BJ476" s="459">
        <v>235</v>
      </c>
      <c r="BK476" s="459">
        <v>236</v>
      </c>
      <c r="BL476" s="866"/>
    </row>
    <row r="477" spans="1:64" ht="13.5" customHeight="1">
      <c r="A477" s="874"/>
      <c r="B477" s="836"/>
      <c r="C477" s="831" t="s">
        <v>3106</v>
      </c>
      <c r="D477" s="22" t="s">
        <v>13</v>
      </c>
      <c r="E477" s="20"/>
      <c r="F477" s="96">
        <v>90180</v>
      </c>
      <c r="G477" s="97">
        <v>157670</v>
      </c>
      <c r="H477" s="96">
        <v>87470</v>
      </c>
      <c r="I477" s="97">
        <v>154960</v>
      </c>
      <c r="J477" s="476" t="s">
        <v>3126</v>
      </c>
      <c r="K477" s="98">
        <v>780</v>
      </c>
      <c r="L477" s="99">
        <v>1460</v>
      </c>
      <c r="M477" s="100" t="s">
        <v>3025</v>
      </c>
      <c r="N477" s="98">
        <v>750</v>
      </c>
      <c r="O477" s="99">
        <v>1430</v>
      </c>
      <c r="P477" s="100" t="s">
        <v>3025</v>
      </c>
      <c r="Q477" s="23"/>
      <c r="R477" s="106"/>
      <c r="S477" s="107"/>
      <c r="T477" s="840"/>
      <c r="V477" s="469"/>
      <c r="W477" s="849"/>
      <c r="X477" s="472"/>
      <c r="Y477" s="21"/>
      <c r="Z477" s="876"/>
      <c r="AA477" s="472"/>
      <c r="AB477" s="839"/>
      <c r="AC477" s="106"/>
      <c r="AD477" s="106"/>
      <c r="AE477" s="840"/>
      <c r="AF477" s="121"/>
      <c r="AG477" s="841"/>
      <c r="AH477" s="843" t="e">
        <v>#REF!</v>
      </c>
      <c r="AI477" s="846" t="e">
        <v>#REF!</v>
      </c>
      <c r="AJ477" s="848"/>
      <c r="AK477" s="465" t="s">
        <v>3042</v>
      </c>
      <c r="AL477" s="104">
        <v>2500</v>
      </c>
      <c r="AM477" s="105">
        <v>2800</v>
      </c>
      <c r="AN477" s="849"/>
      <c r="AO477" s="851"/>
      <c r="AP477" s="849"/>
      <c r="AQ477" s="854"/>
      <c r="AR477" s="21"/>
      <c r="AS477" s="12"/>
      <c r="AT477" s="841"/>
      <c r="AU477" s="456"/>
      <c r="AV477" s="841"/>
      <c r="AW477" s="851"/>
      <c r="AX477" s="849"/>
      <c r="AY477" s="854"/>
      <c r="AZ477" s="881"/>
      <c r="BA477" s="869">
        <v>0.02</v>
      </c>
      <c r="BB477" s="871">
        <v>0.03</v>
      </c>
      <c r="BC477" s="871">
        <v>0.05</v>
      </c>
      <c r="BD477" s="879">
        <v>7.0000000000000007E-2</v>
      </c>
      <c r="BE477" s="472"/>
      <c r="BF477" s="833">
        <v>0.99</v>
      </c>
      <c r="BG477" s="452"/>
      <c r="BH477" s="452"/>
      <c r="BI477" s="475"/>
      <c r="BJ477" s="459">
        <v>235</v>
      </c>
      <c r="BK477" s="459">
        <v>236</v>
      </c>
      <c r="BL477" s="866"/>
    </row>
    <row r="478" spans="1:64" ht="13.5" customHeight="1">
      <c r="A478" s="874"/>
      <c r="B478" s="836"/>
      <c r="C478" s="832"/>
      <c r="D478" s="24" t="s">
        <v>12</v>
      </c>
      <c r="E478" s="20"/>
      <c r="F478" s="109">
        <v>157670</v>
      </c>
      <c r="G478" s="110"/>
      <c r="H478" s="109">
        <v>154960</v>
      </c>
      <c r="I478" s="110"/>
      <c r="J478" s="476" t="s">
        <v>3126</v>
      </c>
      <c r="K478" s="101">
        <v>1460</v>
      </c>
      <c r="L478" s="111"/>
      <c r="M478" s="112" t="s">
        <v>3025</v>
      </c>
      <c r="N478" s="101">
        <v>1430</v>
      </c>
      <c r="O478" s="111"/>
      <c r="P478" s="112" t="s">
        <v>3025</v>
      </c>
      <c r="Q478" s="23"/>
      <c r="R478" s="106"/>
      <c r="S478" s="113"/>
      <c r="T478" s="840"/>
      <c r="V478" s="469"/>
      <c r="W478" s="849"/>
      <c r="X478" s="472"/>
      <c r="Y478" s="21"/>
      <c r="Z478" s="876"/>
      <c r="AA478" s="472"/>
      <c r="AB478" s="839"/>
      <c r="AC478" s="106"/>
      <c r="AD478" s="106"/>
      <c r="AE478" s="840"/>
      <c r="AF478" s="121"/>
      <c r="AG478" s="841"/>
      <c r="AH478" s="844" t="e">
        <v>#REF!</v>
      </c>
      <c r="AI478" s="847" t="e">
        <v>#REF!</v>
      </c>
      <c r="AJ478" s="848"/>
      <c r="AK478" s="466" t="s">
        <v>3043</v>
      </c>
      <c r="AL478" s="115">
        <v>2300</v>
      </c>
      <c r="AM478" s="116">
        <v>2500</v>
      </c>
      <c r="AN478" s="849"/>
      <c r="AO478" s="852"/>
      <c r="AP478" s="849"/>
      <c r="AQ478" s="855"/>
      <c r="AR478" s="21"/>
      <c r="AS478" s="12"/>
      <c r="AT478" s="841"/>
      <c r="AU478" s="456"/>
      <c r="AV478" s="841"/>
      <c r="AW478" s="852"/>
      <c r="AX478" s="849"/>
      <c r="AY478" s="855"/>
      <c r="AZ478" s="881"/>
      <c r="BA478" s="870"/>
      <c r="BB478" s="872"/>
      <c r="BC478" s="872"/>
      <c r="BD478" s="880"/>
      <c r="BE478" s="472"/>
      <c r="BF478" s="833"/>
      <c r="BG478" s="452"/>
      <c r="BH478" s="452"/>
      <c r="BI478" s="475"/>
      <c r="BJ478" s="459">
        <v>235</v>
      </c>
      <c r="BK478" s="459">
        <v>236</v>
      </c>
      <c r="BL478" s="866"/>
    </row>
    <row r="479" spans="1:64" ht="13.5" customHeight="1">
      <c r="A479" s="874"/>
      <c r="B479" s="835" t="s">
        <v>14</v>
      </c>
      <c r="C479" s="837" t="s">
        <v>3105</v>
      </c>
      <c r="D479" s="19" t="s">
        <v>4</v>
      </c>
      <c r="E479" s="20"/>
      <c r="F479" s="86">
        <v>27450</v>
      </c>
      <c r="G479" s="87">
        <v>34190</v>
      </c>
      <c r="H479" s="86">
        <v>24890</v>
      </c>
      <c r="I479" s="87">
        <v>31630</v>
      </c>
      <c r="J479" s="476" t="s">
        <v>3126</v>
      </c>
      <c r="K479" s="88">
        <v>250</v>
      </c>
      <c r="L479" s="89">
        <v>310</v>
      </c>
      <c r="M479" s="90" t="s">
        <v>3025</v>
      </c>
      <c r="N479" s="88">
        <v>230</v>
      </c>
      <c r="O479" s="89">
        <v>290</v>
      </c>
      <c r="P479" s="90" t="s">
        <v>3025</v>
      </c>
      <c r="Q479" s="476" t="s">
        <v>3126</v>
      </c>
      <c r="R479" s="91">
        <v>6740</v>
      </c>
      <c r="S479" s="92">
        <v>60</v>
      </c>
      <c r="T479" s="839"/>
      <c r="V479" s="469"/>
      <c r="W479" s="849"/>
      <c r="X479" s="472"/>
      <c r="Y479" s="21"/>
      <c r="Z479" s="876"/>
      <c r="AA479" s="472"/>
      <c r="AB479" s="839"/>
      <c r="AC479" s="106"/>
      <c r="AD479" s="106"/>
      <c r="AE479" s="840"/>
      <c r="AF479" s="121"/>
      <c r="AG479" s="841" t="s">
        <v>3126</v>
      </c>
      <c r="AH479" s="842">
        <v>2300</v>
      </c>
      <c r="AI479" s="845">
        <v>2500</v>
      </c>
      <c r="AJ479" s="848" t="s">
        <v>3126</v>
      </c>
      <c r="AK479" s="464" t="s">
        <v>3040</v>
      </c>
      <c r="AL479" s="94">
        <v>4800</v>
      </c>
      <c r="AM479" s="95">
        <v>5400</v>
      </c>
      <c r="AN479" s="849" t="s">
        <v>3126</v>
      </c>
      <c r="AO479" s="850">
        <v>2240</v>
      </c>
      <c r="AP479" s="849" t="s">
        <v>3126</v>
      </c>
      <c r="AQ479" s="853">
        <v>20</v>
      </c>
      <c r="AR479" s="848" t="s">
        <v>3126</v>
      </c>
      <c r="AS479" s="886">
        <v>4500</v>
      </c>
      <c r="AT479" s="841"/>
      <c r="AU479" s="456"/>
      <c r="AV479" s="841" t="s">
        <v>237</v>
      </c>
      <c r="AW479" s="850">
        <v>2570</v>
      </c>
      <c r="AX479" s="849" t="s">
        <v>3126</v>
      </c>
      <c r="AY479" s="853">
        <v>20</v>
      </c>
      <c r="AZ479" s="881" t="s">
        <v>237</v>
      </c>
      <c r="BA479" s="882" t="s">
        <v>3177</v>
      </c>
      <c r="BB479" s="884" t="s">
        <v>3177</v>
      </c>
      <c r="BC479" s="884" t="s">
        <v>3177</v>
      </c>
      <c r="BD479" s="867" t="s">
        <v>3177</v>
      </c>
      <c r="BE479" s="21"/>
      <c r="BF479" s="829" t="s">
        <v>3164</v>
      </c>
      <c r="BG479" s="452"/>
      <c r="BH479" s="452"/>
      <c r="BI479" s="475"/>
      <c r="BJ479" s="459">
        <v>237</v>
      </c>
      <c r="BK479" s="459">
        <v>238</v>
      </c>
      <c r="BL479" s="866">
        <v>17</v>
      </c>
    </row>
    <row r="480" spans="1:64" ht="13.5" customHeight="1">
      <c r="A480" s="874"/>
      <c r="B480" s="836"/>
      <c r="C480" s="838"/>
      <c r="D480" s="22" t="s">
        <v>3</v>
      </c>
      <c r="E480" s="20"/>
      <c r="F480" s="96">
        <v>34190</v>
      </c>
      <c r="G480" s="97">
        <v>89510</v>
      </c>
      <c r="H480" s="96">
        <v>31630</v>
      </c>
      <c r="I480" s="97">
        <v>86950</v>
      </c>
      <c r="J480" s="476" t="s">
        <v>3126</v>
      </c>
      <c r="K480" s="98">
        <v>310</v>
      </c>
      <c r="L480" s="99">
        <v>770</v>
      </c>
      <c r="M480" s="100" t="s">
        <v>3025</v>
      </c>
      <c r="N480" s="98">
        <v>290</v>
      </c>
      <c r="O480" s="99">
        <v>750</v>
      </c>
      <c r="P480" s="100" t="s">
        <v>3025</v>
      </c>
      <c r="Q480" s="476" t="s">
        <v>3126</v>
      </c>
      <c r="R480" s="101">
        <v>6740</v>
      </c>
      <c r="S480" s="102">
        <v>60</v>
      </c>
      <c r="T480" s="839"/>
      <c r="V480" s="469"/>
      <c r="W480" s="849"/>
      <c r="X480" s="472"/>
      <c r="Y480" s="21"/>
      <c r="Z480" s="876"/>
      <c r="AA480" s="472"/>
      <c r="AB480" s="839"/>
      <c r="AC480" s="106"/>
      <c r="AD480" s="106"/>
      <c r="AE480" s="840"/>
      <c r="AF480" s="121"/>
      <c r="AG480" s="841"/>
      <c r="AH480" s="843" t="e">
        <v>#REF!</v>
      </c>
      <c r="AI480" s="846" t="e">
        <v>#REF!</v>
      </c>
      <c r="AJ480" s="848"/>
      <c r="AK480" s="465" t="s">
        <v>3041</v>
      </c>
      <c r="AL480" s="104">
        <v>2600</v>
      </c>
      <c r="AM480" s="105">
        <v>2900</v>
      </c>
      <c r="AN480" s="849"/>
      <c r="AO480" s="851"/>
      <c r="AP480" s="849"/>
      <c r="AQ480" s="854"/>
      <c r="AR480" s="848"/>
      <c r="AS480" s="887"/>
      <c r="AT480" s="841"/>
      <c r="AU480" s="456"/>
      <c r="AV480" s="841"/>
      <c r="AW480" s="851"/>
      <c r="AX480" s="849"/>
      <c r="AY480" s="854"/>
      <c r="AZ480" s="881"/>
      <c r="BA480" s="883"/>
      <c r="BB480" s="885"/>
      <c r="BC480" s="885"/>
      <c r="BD480" s="868"/>
      <c r="BE480" s="21"/>
      <c r="BF480" s="830"/>
      <c r="BG480" s="452"/>
      <c r="BH480" s="452"/>
      <c r="BI480" s="475"/>
      <c r="BJ480" s="459">
        <v>237</v>
      </c>
      <c r="BK480" s="459">
        <v>238</v>
      </c>
      <c r="BL480" s="866"/>
    </row>
    <row r="481" spans="1:77" ht="13.5" customHeight="1">
      <c r="A481" s="874"/>
      <c r="B481" s="836"/>
      <c r="C481" s="831" t="s">
        <v>3106</v>
      </c>
      <c r="D481" s="22" t="s">
        <v>13</v>
      </c>
      <c r="E481" s="20"/>
      <c r="F481" s="96">
        <v>89510</v>
      </c>
      <c r="G481" s="97">
        <v>157000</v>
      </c>
      <c r="H481" s="96">
        <v>86950</v>
      </c>
      <c r="I481" s="97">
        <v>154440</v>
      </c>
      <c r="J481" s="476" t="s">
        <v>3126</v>
      </c>
      <c r="K481" s="98">
        <v>770</v>
      </c>
      <c r="L481" s="99">
        <v>1450</v>
      </c>
      <c r="M481" s="100" t="s">
        <v>3025</v>
      </c>
      <c r="N481" s="98">
        <v>750</v>
      </c>
      <c r="O481" s="99">
        <v>1430</v>
      </c>
      <c r="P481" s="100" t="s">
        <v>3025</v>
      </c>
      <c r="Q481" s="23"/>
      <c r="R481" s="106"/>
      <c r="S481" s="107"/>
      <c r="T481" s="840"/>
      <c r="V481" s="469"/>
      <c r="W481" s="849"/>
      <c r="X481" s="472"/>
      <c r="Y481" s="21"/>
      <c r="Z481" s="876"/>
      <c r="AA481" s="472"/>
      <c r="AB481" s="839"/>
      <c r="AC481" s="106"/>
      <c r="AD481" s="106"/>
      <c r="AE481" s="840"/>
      <c r="AF481" s="121"/>
      <c r="AG481" s="841"/>
      <c r="AH481" s="843" t="e">
        <v>#REF!</v>
      </c>
      <c r="AI481" s="846" t="e">
        <v>#REF!</v>
      </c>
      <c r="AJ481" s="848"/>
      <c r="AK481" s="465" t="s">
        <v>3042</v>
      </c>
      <c r="AL481" s="104">
        <v>2300</v>
      </c>
      <c r="AM481" s="105">
        <v>2500</v>
      </c>
      <c r="AN481" s="849"/>
      <c r="AO481" s="851"/>
      <c r="AP481" s="849"/>
      <c r="AQ481" s="854"/>
      <c r="AR481" s="21"/>
      <c r="AS481" s="12"/>
      <c r="AT481" s="841"/>
      <c r="AU481" s="456"/>
      <c r="AV481" s="841"/>
      <c r="AW481" s="851"/>
      <c r="AX481" s="849"/>
      <c r="AY481" s="854"/>
      <c r="AZ481" s="881"/>
      <c r="BA481" s="869">
        <v>0.02</v>
      </c>
      <c r="BB481" s="871">
        <v>0.03</v>
      </c>
      <c r="BC481" s="871">
        <v>0.05</v>
      </c>
      <c r="BD481" s="879">
        <v>7.0000000000000007E-2</v>
      </c>
      <c r="BE481" s="21"/>
      <c r="BF481" s="833">
        <v>0.99</v>
      </c>
      <c r="BG481" s="452"/>
      <c r="BI481" s="475"/>
      <c r="BJ481" s="459">
        <v>237</v>
      </c>
      <c r="BK481" s="459">
        <v>238</v>
      </c>
      <c r="BL481" s="866"/>
    </row>
    <row r="482" spans="1:77" ht="13.5" customHeight="1">
      <c r="A482" s="875"/>
      <c r="B482" s="836"/>
      <c r="C482" s="832"/>
      <c r="D482" s="24" t="s">
        <v>12</v>
      </c>
      <c r="E482" s="20"/>
      <c r="F482" s="109">
        <v>157000</v>
      </c>
      <c r="G482" s="110"/>
      <c r="H482" s="109">
        <v>154440</v>
      </c>
      <c r="I482" s="110"/>
      <c r="J482" s="476" t="s">
        <v>3126</v>
      </c>
      <c r="K482" s="101">
        <v>1450</v>
      </c>
      <c r="L482" s="111"/>
      <c r="M482" s="112" t="s">
        <v>3025</v>
      </c>
      <c r="N482" s="101">
        <v>1430</v>
      </c>
      <c r="O482" s="111"/>
      <c r="P482" s="112" t="s">
        <v>3025</v>
      </c>
      <c r="Q482" s="23"/>
      <c r="R482" s="106"/>
      <c r="S482" s="26"/>
      <c r="T482" s="840"/>
      <c r="V482" s="470"/>
      <c r="W482" s="849"/>
      <c r="X482" s="473"/>
      <c r="Y482" s="21"/>
      <c r="Z482" s="876"/>
      <c r="AA482" s="473"/>
      <c r="AB482" s="839"/>
      <c r="AC482" s="106"/>
      <c r="AD482" s="106"/>
      <c r="AE482" s="840"/>
      <c r="AF482" s="121"/>
      <c r="AG482" s="841"/>
      <c r="AH482" s="844" t="e">
        <v>#REF!</v>
      </c>
      <c r="AI482" s="847" t="e">
        <v>#REF!</v>
      </c>
      <c r="AJ482" s="848"/>
      <c r="AK482" s="466" t="s">
        <v>3043</v>
      </c>
      <c r="AL482" s="115">
        <v>2000</v>
      </c>
      <c r="AM482" s="116">
        <v>2300</v>
      </c>
      <c r="AN482" s="849"/>
      <c r="AO482" s="852"/>
      <c r="AP482" s="849"/>
      <c r="AQ482" s="855"/>
      <c r="AR482" s="21"/>
      <c r="AS482" s="12"/>
      <c r="AT482" s="841"/>
      <c r="AU482" s="450"/>
      <c r="AV482" s="841"/>
      <c r="AW482" s="852"/>
      <c r="AX482" s="849"/>
      <c r="AY482" s="855"/>
      <c r="AZ482" s="881"/>
      <c r="BA482" s="870"/>
      <c r="BB482" s="872"/>
      <c r="BC482" s="872"/>
      <c r="BD482" s="880"/>
      <c r="BE482" s="21"/>
      <c r="BF482" s="834"/>
      <c r="BG482" s="452"/>
      <c r="BI482" s="475"/>
      <c r="BJ482" s="459">
        <v>237</v>
      </c>
      <c r="BK482" s="459">
        <v>238</v>
      </c>
      <c r="BL482" s="866"/>
    </row>
    <row r="483" spans="1:77" s="14" customFormat="1" ht="13.5" customHeight="1">
      <c r="A483" s="873" t="s">
        <v>30</v>
      </c>
      <c r="B483" s="856" t="s">
        <v>103</v>
      </c>
      <c r="C483" s="837" t="s">
        <v>3105</v>
      </c>
      <c r="D483" s="19" t="s">
        <v>4</v>
      </c>
      <c r="E483" s="20"/>
      <c r="F483" s="86">
        <v>107140</v>
      </c>
      <c r="G483" s="87">
        <v>113710</v>
      </c>
      <c r="H483" s="86">
        <v>84640</v>
      </c>
      <c r="I483" s="87">
        <v>91210</v>
      </c>
      <c r="J483" s="476" t="s">
        <v>3126</v>
      </c>
      <c r="K483" s="88">
        <v>1050</v>
      </c>
      <c r="L483" s="89">
        <v>1110</v>
      </c>
      <c r="M483" s="90" t="s">
        <v>3025</v>
      </c>
      <c r="N483" s="88">
        <v>820</v>
      </c>
      <c r="O483" s="89">
        <v>880</v>
      </c>
      <c r="P483" s="90" t="s">
        <v>3025</v>
      </c>
      <c r="Q483" s="476" t="s">
        <v>3126</v>
      </c>
      <c r="R483" s="91">
        <v>6570</v>
      </c>
      <c r="S483" s="92">
        <v>60</v>
      </c>
      <c r="T483" s="839" t="s">
        <v>0</v>
      </c>
      <c r="U483" s="475"/>
      <c r="V483" s="468"/>
      <c r="W483" s="849" t="s">
        <v>3126</v>
      </c>
      <c r="X483" s="471"/>
      <c r="Y483" s="21"/>
      <c r="Z483" s="876" t="s">
        <v>3155</v>
      </c>
      <c r="AA483" s="471"/>
      <c r="AB483" s="849" t="s">
        <v>3126</v>
      </c>
      <c r="AC483" s="861">
        <v>30600</v>
      </c>
      <c r="AD483" s="93"/>
      <c r="AE483" s="849" t="s">
        <v>3126</v>
      </c>
      <c r="AF483" s="853">
        <v>230</v>
      </c>
      <c r="AG483" s="848" t="s">
        <v>3126</v>
      </c>
      <c r="AH483" s="842">
        <v>7300</v>
      </c>
      <c r="AI483" s="845">
        <v>8000</v>
      </c>
      <c r="AJ483" s="848" t="s">
        <v>3126</v>
      </c>
      <c r="AK483" s="464" t="s">
        <v>3040</v>
      </c>
      <c r="AL483" s="94">
        <v>15800</v>
      </c>
      <c r="AM483" s="95">
        <v>17600</v>
      </c>
      <c r="AN483" s="849" t="s">
        <v>3126</v>
      </c>
      <c r="AO483" s="850">
        <v>19720</v>
      </c>
      <c r="AP483" s="849" t="s">
        <v>3126</v>
      </c>
      <c r="AQ483" s="853">
        <v>190</v>
      </c>
      <c r="AR483" s="848" t="s">
        <v>3126</v>
      </c>
      <c r="AS483" s="886">
        <v>4500</v>
      </c>
      <c r="AT483" s="841" t="s">
        <v>237</v>
      </c>
      <c r="AU483" s="453"/>
      <c r="AV483" s="841" t="s">
        <v>237</v>
      </c>
      <c r="AW483" s="850">
        <v>22490</v>
      </c>
      <c r="AX483" s="849" t="s">
        <v>3126</v>
      </c>
      <c r="AY483" s="853">
        <v>220</v>
      </c>
      <c r="AZ483" s="881" t="s">
        <v>237</v>
      </c>
      <c r="BA483" s="882" t="s">
        <v>3177</v>
      </c>
      <c r="BB483" s="884" t="s">
        <v>3177</v>
      </c>
      <c r="BC483" s="884" t="s">
        <v>3177</v>
      </c>
      <c r="BD483" s="867" t="s">
        <v>3177</v>
      </c>
      <c r="BE483" s="472"/>
      <c r="BF483" s="829" t="s">
        <v>3164</v>
      </c>
      <c r="BG483" s="452"/>
      <c r="BH483" s="452"/>
      <c r="BI483" s="10"/>
      <c r="BJ483" s="459">
        <v>239</v>
      </c>
      <c r="BK483" s="459">
        <v>240</v>
      </c>
      <c r="BL483" s="866">
        <v>1</v>
      </c>
      <c r="BM483" s="13"/>
      <c r="BN483" s="13"/>
      <c r="BO483" s="13"/>
      <c r="BP483" s="13"/>
      <c r="BQ483" s="13"/>
      <c r="BR483" s="13"/>
      <c r="BS483" s="13"/>
      <c r="BT483" s="13"/>
      <c r="BU483" s="13"/>
      <c r="BV483" s="13"/>
      <c r="BW483" s="13"/>
      <c r="BX483" s="13"/>
      <c r="BY483" s="13"/>
    </row>
    <row r="484" spans="1:77" s="14" customFormat="1" ht="13.5" customHeight="1">
      <c r="A484" s="874"/>
      <c r="B484" s="836"/>
      <c r="C484" s="838"/>
      <c r="D484" s="22" t="s">
        <v>3</v>
      </c>
      <c r="E484" s="20"/>
      <c r="F484" s="96">
        <v>113710</v>
      </c>
      <c r="G484" s="97">
        <v>167810</v>
      </c>
      <c r="H484" s="96">
        <v>91210</v>
      </c>
      <c r="I484" s="97">
        <v>145310</v>
      </c>
      <c r="J484" s="476" t="s">
        <v>3126</v>
      </c>
      <c r="K484" s="98">
        <v>1110</v>
      </c>
      <c r="L484" s="99">
        <v>1560</v>
      </c>
      <c r="M484" s="100" t="s">
        <v>3025</v>
      </c>
      <c r="N484" s="98">
        <v>880</v>
      </c>
      <c r="O484" s="99">
        <v>1340</v>
      </c>
      <c r="P484" s="100" t="s">
        <v>3025</v>
      </c>
      <c r="Q484" s="476" t="s">
        <v>3126</v>
      </c>
      <c r="R484" s="101">
        <v>6570</v>
      </c>
      <c r="S484" s="102">
        <v>60</v>
      </c>
      <c r="T484" s="839"/>
      <c r="U484" s="475"/>
      <c r="V484" s="469"/>
      <c r="W484" s="849"/>
      <c r="X484" s="472"/>
      <c r="Y484" s="21"/>
      <c r="Z484" s="876"/>
      <c r="AA484" s="472"/>
      <c r="AB484" s="849"/>
      <c r="AC484" s="877"/>
      <c r="AD484" s="103">
        <v>28870</v>
      </c>
      <c r="AE484" s="849"/>
      <c r="AF484" s="854"/>
      <c r="AG484" s="848"/>
      <c r="AH484" s="843" t="e">
        <v>#REF!</v>
      </c>
      <c r="AI484" s="846" t="e">
        <v>#REF!</v>
      </c>
      <c r="AJ484" s="848"/>
      <c r="AK484" s="465" t="s">
        <v>3041</v>
      </c>
      <c r="AL484" s="104">
        <v>8700</v>
      </c>
      <c r="AM484" s="105">
        <v>9700</v>
      </c>
      <c r="AN484" s="849"/>
      <c r="AO484" s="851"/>
      <c r="AP484" s="849"/>
      <c r="AQ484" s="854"/>
      <c r="AR484" s="848"/>
      <c r="AS484" s="887"/>
      <c r="AT484" s="841"/>
      <c r="AU484" s="454"/>
      <c r="AV484" s="841"/>
      <c r="AW484" s="851"/>
      <c r="AX484" s="849"/>
      <c r="AY484" s="854"/>
      <c r="AZ484" s="881"/>
      <c r="BA484" s="883"/>
      <c r="BB484" s="885"/>
      <c r="BC484" s="885"/>
      <c r="BD484" s="868"/>
      <c r="BE484" s="472"/>
      <c r="BF484" s="830"/>
      <c r="BG484" s="452"/>
      <c r="BH484" s="452"/>
      <c r="BI484" s="10"/>
      <c r="BJ484" s="459">
        <v>239</v>
      </c>
      <c r="BK484" s="459">
        <v>240</v>
      </c>
      <c r="BL484" s="866"/>
      <c r="BM484" s="13"/>
      <c r="BN484" s="13"/>
      <c r="BO484" s="13"/>
      <c r="BP484" s="13"/>
      <c r="BQ484" s="13"/>
      <c r="BR484" s="13"/>
      <c r="BS484" s="13"/>
      <c r="BT484" s="13"/>
      <c r="BU484" s="13"/>
      <c r="BV484" s="13"/>
      <c r="BW484" s="13"/>
      <c r="BX484" s="13"/>
      <c r="BY484" s="13"/>
    </row>
    <row r="485" spans="1:77" s="14" customFormat="1" ht="13.5" customHeight="1">
      <c r="A485" s="874"/>
      <c r="B485" s="836"/>
      <c r="C485" s="831" t="s">
        <v>3106</v>
      </c>
      <c r="D485" s="22" t="s">
        <v>13</v>
      </c>
      <c r="E485" s="20"/>
      <c r="F485" s="96">
        <v>167810</v>
      </c>
      <c r="G485" s="97">
        <v>233560</v>
      </c>
      <c r="H485" s="96">
        <v>145310</v>
      </c>
      <c r="I485" s="97">
        <v>211060</v>
      </c>
      <c r="J485" s="476" t="s">
        <v>3126</v>
      </c>
      <c r="K485" s="98">
        <v>1560</v>
      </c>
      <c r="L485" s="99">
        <v>2220</v>
      </c>
      <c r="M485" s="100" t="s">
        <v>3025</v>
      </c>
      <c r="N485" s="98">
        <v>1340</v>
      </c>
      <c r="O485" s="99">
        <v>2000</v>
      </c>
      <c r="P485" s="100" t="s">
        <v>3025</v>
      </c>
      <c r="Q485" s="23"/>
      <c r="R485" s="106"/>
      <c r="S485" s="107"/>
      <c r="T485" s="840"/>
      <c r="U485" s="475"/>
      <c r="V485" s="469"/>
      <c r="W485" s="849"/>
      <c r="X485" s="472"/>
      <c r="Y485" s="21"/>
      <c r="Z485" s="876"/>
      <c r="AA485" s="472"/>
      <c r="AB485" s="849" t="s">
        <v>3126</v>
      </c>
      <c r="AC485" s="863">
        <v>28870</v>
      </c>
      <c r="AD485" s="108"/>
      <c r="AE485" s="849"/>
      <c r="AF485" s="854"/>
      <c r="AG485" s="848"/>
      <c r="AH485" s="843" t="e">
        <v>#REF!</v>
      </c>
      <c r="AI485" s="846" t="e">
        <v>#REF!</v>
      </c>
      <c r="AJ485" s="848"/>
      <c r="AK485" s="465" t="s">
        <v>3042</v>
      </c>
      <c r="AL485" s="104">
        <v>7600</v>
      </c>
      <c r="AM485" s="105">
        <v>8400</v>
      </c>
      <c r="AN485" s="849"/>
      <c r="AO485" s="851"/>
      <c r="AP485" s="849"/>
      <c r="AQ485" s="854"/>
      <c r="AR485" s="21"/>
      <c r="AS485" s="12"/>
      <c r="AT485" s="841"/>
      <c r="AU485" s="454"/>
      <c r="AV485" s="841"/>
      <c r="AW485" s="851"/>
      <c r="AX485" s="849"/>
      <c r="AY485" s="854"/>
      <c r="AZ485" s="881"/>
      <c r="BA485" s="869">
        <v>0.02</v>
      </c>
      <c r="BB485" s="871">
        <v>0.03</v>
      </c>
      <c r="BC485" s="871">
        <v>0.05</v>
      </c>
      <c r="BD485" s="879">
        <v>0.06</v>
      </c>
      <c r="BE485" s="472"/>
      <c r="BF485" s="833">
        <v>0.79</v>
      </c>
      <c r="BG485" s="452"/>
      <c r="BH485" s="452"/>
      <c r="BI485" s="10"/>
      <c r="BJ485" s="459">
        <v>239</v>
      </c>
      <c r="BK485" s="459">
        <v>240</v>
      </c>
      <c r="BL485" s="866"/>
      <c r="BM485" s="13"/>
      <c r="BN485" s="13"/>
      <c r="BO485" s="13"/>
      <c r="BP485" s="13"/>
      <c r="BQ485" s="13"/>
      <c r="BR485" s="13"/>
      <c r="BS485" s="13"/>
      <c r="BT485" s="13"/>
      <c r="BU485" s="13"/>
      <c r="BV485" s="13"/>
      <c r="BW485" s="13"/>
      <c r="BX485" s="13"/>
      <c r="BY485" s="13"/>
    </row>
    <row r="486" spans="1:77" s="14" customFormat="1" ht="13.5" customHeight="1">
      <c r="A486" s="874"/>
      <c r="B486" s="836"/>
      <c r="C486" s="832"/>
      <c r="D486" s="24" t="s">
        <v>12</v>
      </c>
      <c r="E486" s="20"/>
      <c r="F486" s="109">
        <v>233560</v>
      </c>
      <c r="G486" s="110"/>
      <c r="H486" s="109">
        <v>211060</v>
      </c>
      <c r="I486" s="110"/>
      <c r="J486" s="476" t="s">
        <v>3126</v>
      </c>
      <c r="K486" s="101">
        <v>2220</v>
      </c>
      <c r="L486" s="111"/>
      <c r="M486" s="112" t="s">
        <v>3025</v>
      </c>
      <c r="N486" s="101">
        <v>2000</v>
      </c>
      <c r="O486" s="111"/>
      <c r="P486" s="112" t="s">
        <v>3025</v>
      </c>
      <c r="Q486" s="23"/>
      <c r="R486" s="106"/>
      <c r="S486" s="113"/>
      <c r="T486" s="840"/>
      <c r="U486" s="475"/>
      <c r="V486" s="469"/>
      <c r="W486" s="849"/>
      <c r="X486" s="472"/>
      <c r="Y486" s="21"/>
      <c r="Z486" s="876"/>
      <c r="AA486" s="472"/>
      <c r="AB486" s="849"/>
      <c r="AC486" s="864"/>
      <c r="AD486" s="114"/>
      <c r="AE486" s="849"/>
      <c r="AF486" s="855"/>
      <c r="AG486" s="848"/>
      <c r="AH486" s="844" t="e">
        <v>#REF!</v>
      </c>
      <c r="AI486" s="847" t="e">
        <v>#REF!</v>
      </c>
      <c r="AJ486" s="848"/>
      <c r="AK486" s="466" t="s">
        <v>3043</v>
      </c>
      <c r="AL486" s="115">
        <v>6800</v>
      </c>
      <c r="AM486" s="116">
        <v>7500</v>
      </c>
      <c r="AN486" s="849"/>
      <c r="AO486" s="852"/>
      <c r="AP486" s="849"/>
      <c r="AQ486" s="855"/>
      <c r="AR486" s="21"/>
      <c r="AS486" s="12"/>
      <c r="AT486" s="841"/>
      <c r="AU486" s="454"/>
      <c r="AV486" s="841"/>
      <c r="AW486" s="852"/>
      <c r="AX486" s="849"/>
      <c r="AY486" s="855"/>
      <c r="AZ486" s="881"/>
      <c r="BA486" s="870"/>
      <c r="BB486" s="872"/>
      <c r="BC486" s="872"/>
      <c r="BD486" s="880"/>
      <c r="BE486" s="472"/>
      <c r="BF486" s="833"/>
      <c r="BG486" s="452"/>
      <c r="BH486" s="452"/>
      <c r="BI486" s="10"/>
      <c r="BJ486" s="459">
        <v>239</v>
      </c>
      <c r="BK486" s="459">
        <v>240</v>
      </c>
      <c r="BL486" s="866"/>
      <c r="BM486" s="13"/>
      <c r="BN486" s="13"/>
      <c r="BO486" s="13"/>
      <c r="BP486" s="13"/>
      <c r="BQ486" s="13"/>
      <c r="BR486" s="13"/>
      <c r="BS486" s="13"/>
      <c r="BT486" s="13"/>
      <c r="BU486" s="13"/>
      <c r="BV486" s="13"/>
      <c r="BW486" s="13"/>
      <c r="BX486" s="13"/>
      <c r="BY486" s="13"/>
    </row>
    <row r="487" spans="1:77" s="14" customFormat="1" ht="13.5" customHeight="1">
      <c r="A487" s="874"/>
      <c r="B487" s="835" t="s">
        <v>29</v>
      </c>
      <c r="C487" s="837" t="s">
        <v>3105</v>
      </c>
      <c r="D487" s="19" t="s">
        <v>4</v>
      </c>
      <c r="E487" s="20"/>
      <c r="F487" s="86">
        <v>77290</v>
      </c>
      <c r="G487" s="87">
        <v>83860</v>
      </c>
      <c r="H487" s="86">
        <v>62290</v>
      </c>
      <c r="I487" s="87">
        <v>68860</v>
      </c>
      <c r="J487" s="476" t="s">
        <v>3126</v>
      </c>
      <c r="K487" s="88">
        <v>750</v>
      </c>
      <c r="L487" s="89">
        <v>810</v>
      </c>
      <c r="M487" s="90" t="s">
        <v>3025</v>
      </c>
      <c r="N487" s="88">
        <v>600</v>
      </c>
      <c r="O487" s="89">
        <v>660</v>
      </c>
      <c r="P487" s="90" t="s">
        <v>3025</v>
      </c>
      <c r="Q487" s="476" t="s">
        <v>3126</v>
      </c>
      <c r="R487" s="91">
        <v>6570</v>
      </c>
      <c r="S487" s="92">
        <v>60</v>
      </c>
      <c r="T487" s="839"/>
      <c r="U487" s="475"/>
      <c r="V487" s="469"/>
      <c r="W487" s="849"/>
      <c r="X487" s="472"/>
      <c r="Y487" s="21"/>
      <c r="Z487" s="876"/>
      <c r="AA487" s="472"/>
      <c r="AB487" s="849" t="s">
        <v>3126</v>
      </c>
      <c r="AC487" s="861">
        <v>22700</v>
      </c>
      <c r="AD487" s="93"/>
      <c r="AE487" s="849" t="s">
        <v>3126</v>
      </c>
      <c r="AF487" s="853">
        <v>150</v>
      </c>
      <c r="AG487" s="848" t="s">
        <v>3126</v>
      </c>
      <c r="AH487" s="842">
        <v>5100</v>
      </c>
      <c r="AI487" s="845">
        <v>5600</v>
      </c>
      <c r="AJ487" s="848" t="s">
        <v>3126</v>
      </c>
      <c r="AK487" s="464" t="s">
        <v>3040</v>
      </c>
      <c r="AL487" s="94">
        <v>10900</v>
      </c>
      <c r="AM487" s="95">
        <v>12200</v>
      </c>
      <c r="AN487" s="849" t="s">
        <v>3126</v>
      </c>
      <c r="AO487" s="850">
        <v>13150</v>
      </c>
      <c r="AP487" s="849" t="s">
        <v>3126</v>
      </c>
      <c r="AQ487" s="853">
        <v>130</v>
      </c>
      <c r="AR487" s="848" t="s">
        <v>3126</v>
      </c>
      <c r="AS487" s="886">
        <v>4500</v>
      </c>
      <c r="AT487" s="841"/>
      <c r="AU487" s="454"/>
      <c r="AV487" s="841" t="s">
        <v>237</v>
      </c>
      <c r="AW487" s="850">
        <v>14990</v>
      </c>
      <c r="AX487" s="849" t="s">
        <v>3126</v>
      </c>
      <c r="AY487" s="853">
        <v>140</v>
      </c>
      <c r="AZ487" s="881" t="s">
        <v>237</v>
      </c>
      <c r="BA487" s="882" t="s">
        <v>3177</v>
      </c>
      <c r="BB487" s="884" t="s">
        <v>3177</v>
      </c>
      <c r="BC487" s="884" t="s">
        <v>3177</v>
      </c>
      <c r="BD487" s="867" t="s">
        <v>3177</v>
      </c>
      <c r="BE487" s="472"/>
      <c r="BF487" s="829" t="s">
        <v>3164</v>
      </c>
      <c r="BG487" s="452"/>
      <c r="BH487" s="452"/>
      <c r="BI487" s="10"/>
      <c r="BJ487" s="459">
        <v>241</v>
      </c>
      <c r="BK487" s="459">
        <v>242</v>
      </c>
      <c r="BL487" s="866">
        <v>2</v>
      </c>
      <c r="BM487" s="13"/>
      <c r="BN487" s="13"/>
      <c r="BO487" s="13"/>
      <c r="BP487" s="13"/>
      <c r="BQ487" s="13"/>
      <c r="BR487" s="13"/>
      <c r="BS487" s="13"/>
      <c r="BT487" s="13"/>
      <c r="BU487" s="13"/>
      <c r="BV487" s="13"/>
      <c r="BW487" s="13"/>
      <c r="BX487" s="13"/>
      <c r="BY487" s="13"/>
    </row>
    <row r="488" spans="1:77" s="14" customFormat="1" ht="13.5" customHeight="1">
      <c r="A488" s="874"/>
      <c r="B488" s="836"/>
      <c r="C488" s="838"/>
      <c r="D488" s="22" t="s">
        <v>3</v>
      </c>
      <c r="E488" s="20"/>
      <c r="F488" s="96">
        <v>83860</v>
      </c>
      <c r="G488" s="97">
        <v>137960</v>
      </c>
      <c r="H488" s="96">
        <v>68860</v>
      </c>
      <c r="I488" s="97">
        <v>122960</v>
      </c>
      <c r="J488" s="476" t="s">
        <v>3126</v>
      </c>
      <c r="K488" s="98">
        <v>810</v>
      </c>
      <c r="L488" s="99">
        <v>1260</v>
      </c>
      <c r="M488" s="100" t="s">
        <v>3025</v>
      </c>
      <c r="N488" s="98">
        <v>660</v>
      </c>
      <c r="O488" s="99">
        <v>1110</v>
      </c>
      <c r="P488" s="100" t="s">
        <v>3025</v>
      </c>
      <c r="Q488" s="476" t="s">
        <v>3126</v>
      </c>
      <c r="R488" s="101">
        <v>6570</v>
      </c>
      <c r="S488" s="102">
        <v>60</v>
      </c>
      <c r="T488" s="839"/>
      <c r="U488" s="475"/>
      <c r="V488" s="469"/>
      <c r="W488" s="849"/>
      <c r="X488" s="472"/>
      <c r="Y488" s="21"/>
      <c r="Z488" s="876"/>
      <c r="AA488" s="472"/>
      <c r="AB488" s="849"/>
      <c r="AC488" s="877"/>
      <c r="AD488" s="103">
        <v>20970</v>
      </c>
      <c r="AE488" s="849"/>
      <c r="AF488" s="854"/>
      <c r="AG488" s="848"/>
      <c r="AH488" s="843" t="e">
        <v>#REF!</v>
      </c>
      <c r="AI488" s="846" t="e">
        <v>#REF!</v>
      </c>
      <c r="AJ488" s="848"/>
      <c r="AK488" s="465" t="s">
        <v>3041</v>
      </c>
      <c r="AL488" s="104">
        <v>6000</v>
      </c>
      <c r="AM488" s="105">
        <v>6700</v>
      </c>
      <c r="AN488" s="849"/>
      <c r="AO488" s="851"/>
      <c r="AP488" s="849"/>
      <c r="AQ488" s="854"/>
      <c r="AR488" s="848"/>
      <c r="AS488" s="887"/>
      <c r="AT488" s="841"/>
      <c r="AU488" s="454"/>
      <c r="AV488" s="841"/>
      <c r="AW488" s="851"/>
      <c r="AX488" s="849"/>
      <c r="AY488" s="854"/>
      <c r="AZ488" s="881"/>
      <c r="BA488" s="883"/>
      <c r="BB488" s="885"/>
      <c r="BC488" s="885"/>
      <c r="BD488" s="868"/>
      <c r="BE488" s="472"/>
      <c r="BF488" s="830"/>
      <c r="BG488" s="452"/>
      <c r="BH488" s="452"/>
      <c r="BI488" s="10"/>
      <c r="BJ488" s="459">
        <v>241</v>
      </c>
      <c r="BK488" s="459">
        <v>242</v>
      </c>
      <c r="BL488" s="866"/>
      <c r="BM488" s="13"/>
      <c r="BN488" s="13"/>
      <c r="BO488" s="13"/>
      <c r="BP488" s="13"/>
      <c r="BQ488" s="13"/>
      <c r="BR488" s="13"/>
      <c r="BS488" s="13"/>
      <c r="BT488" s="13"/>
      <c r="BU488" s="13"/>
      <c r="BV488" s="13"/>
      <c r="BW488" s="13"/>
      <c r="BX488" s="13"/>
      <c r="BY488" s="13"/>
    </row>
    <row r="489" spans="1:77" s="14" customFormat="1" ht="13.5" customHeight="1">
      <c r="A489" s="874"/>
      <c r="B489" s="836"/>
      <c r="C489" s="831" t="s">
        <v>3106</v>
      </c>
      <c r="D489" s="22" t="s">
        <v>13</v>
      </c>
      <c r="E489" s="20"/>
      <c r="F489" s="96">
        <v>137960</v>
      </c>
      <c r="G489" s="97">
        <v>203710</v>
      </c>
      <c r="H489" s="96">
        <v>122960</v>
      </c>
      <c r="I489" s="97">
        <v>188710</v>
      </c>
      <c r="J489" s="476" t="s">
        <v>3126</v>
      </c>
      <c r="K489" s="98">
        <v>1260</v>
      </c>
      <c r="L489" s="99">
        <v>1920</v>
      </c>
      <c r="M489" s="100" t="s">
        <v>3025</v>
      </c>
      <c r="N489" s="98">
        <v>1110</v>
      </c>
      <c r="O489" s="99">
        <v>1770</v>
      </c>
      <c r="P489" s="100" t="s">
        <v>3025</v>
      </c>
      <c r="Q489" s="23"/>
      <c r="R489" s="106"/>
      <c r="S489" s="107"/>
      <c r="T489" s="840"/>
      <c r="U489" s="475"/>
      <c r="V489" s="117"/>
      <c r="W489" s="849"/>
      <c r="X489" s="472"/>
      <c r="Y489" s="21"/>
      <c r="Z489" s="876"/>
      <c r="AA489" s="472"/>
      <c r="AB489" s="849" t="s">
        <v>3126</v>
      </c>
      <c r="AC489" s="863">
        <v>20970</v>
      </c>
      <c r="AD489" s="108"/>
      <c r="AE489" s="849"/>
      <c r="AF489" s="854">
        <v>0</v>
      </c>
      <c r="AG489" s="848"/>
      <c r="AH489" s="843" t="e">
        <v>#REF!</v>
      </c>
      <c r="AI489" s="846" t="e">
        <v>#REF!</v>
      </c>
      <c r="AJ489" s="848"/>
      <c r="AK489" s="465" t="s">
        <v>3042</v>
      </c>
      <c r="AL489" s="104">
        <v>5200</v>
      </c>
      <c r="AM489" s="105">
        <v>5800</v>
      </c>
      <c r="AN489" s="849"/>
      <c r="AO489" s="851"/>
      <c r="AP489" s="849"/>
      <c r="AQ489" s="854"/>
      <c r="AR489" s="21"/>
      <c r="AS489" s="12"/>
      <c r="AT489" s="841"/>
      <c r="AU489" s="454"/>
      <c r="AV489" s="841"/>
      <c r="AW489" s="851"/>
      <c r="AX489" s="849"/>
      <c r="AY489" s="854"/>
      <c r="AZ489" s="881"/>
      <c r="BA489" s="869">
        <v>0.02</v>
      </c>
      <c r="BB489" s="871">
        <v>0.03</v>
      </c>
      <c r="BC489" s="871">
        <v>0.05</v>
      </c>
      <c r="BD489" s="879">
        <v>0.06</v>
      </c>
      <c r="BE489" s="472"/>
      <c r="BF489" s="833">
        <v>0.87</v>
      </c>
      <c r="BG489" s="452"/>
      <c r="BH489" s="452"/>
      <c r="BI489" s="10"/>
      <c r="BJ489" s="459">
        <v>241</v>
      </c>
      <c r="BK489" s="459">
        <v>242</v>
      </c>
      <c r="BL489" s="866"/>
      <c r="BM489" s="13"/>
      <c r="BN489" s="13"/>
      <c r="BO489" s="13"/>
      <c r="BP489" s="13"/>
      <c r="BQ489" s="13"/>
      <c r="BR489" s="13"/>
      <c r="BS489" s="13"/>
      <c r="BT489" s="13"/>
      <c r="BU489" s="13"/>
      <c r="BV489" s="13"/>
      <c r="BW489" s="13"/>
      <c r="BX489" s="13"/>
      <c r="BY489" s="13"/>
    </row>
    <row r="490" spans="1:77" s="14" customFormat="1" ht="13.5" customHeight="1">
      <c r="A490" s="874"/>
      <c r="B490" s="836"/>
      <c r="C490" s="832"/>
      <c r="D490" s="24" t="s">
        <v>12</v>
      </c>
      <c r="E490" s="20"/>
      <c r="F490" s="109">
        <v>203710</v>
      </c>
      <c r="G490" s="110"/>
      <c r="H490" s="109">
        <v>188710</v>
      </c>
      <c r="I490" s="110"/>
      <c r="J490" s="476" t="s">
        <v>3126</v>
      </c>
      <c r="K490" s="101">
        <v>1920</v>
      </c>
      <c r="L490" s="111"/>
      <c r="M490" s="112" t="s">
        <v>3025</v>
      </c>
      <c r="N490" s="101">
        <v>1770</v>
      </c>
      <c r="O490" s="111"/>
      <c r="P490" s="112" t="s">
        <v>3025</v>
      </c>
      <c r="Q490" s="23"/>
      <c r="R490" s="106"/>
      <c r="S490" s="113"/>
      <c r="T490" s="840"/>
      <c r="U490" s="475"/>
      <c r="V490" s="117"/>
      <c r="W490" s="849"/>
      <c r="X490" s="472"/>
      <c r="Y490" s="21"/>
      <c r="Z490" s="876"/>
      <c r="AA490" s="472"/>
      <c r="AB490" s="849"/>
      <c r="AC490" s="864"/>
      <c r="AD490" s="114"/>
      <c r="AE490" s="849"/>
      <c r="AF490" s="855"/>
      <c r="AG490" s="848"/>
      <c r="AH490" s="844" t="e">
        <v>#REF!</v>
      </c>
      <c r="AI490" s="847" t="e">
        <v>#REF!</v>
      </c>
      <c r="AJ490" s="848"/>
      <c r="AK490" s="466" t="s">
        <v>3043</v>
      </c>
      <c r="AL490" s="115">
        <v>4700</v>
      </c>
      <c r="AM490" s="116">
        <v>5200</v>
      </c>
      <c r="AN490" s="849"/>
      <c r="AO490" s="852"/>
      <c r="AP490" s="849"/>
      <c r="AQ490" s="855"/>
      <c r="AR490" s="21"/>
      <c r="AS490" s="12"/>
      <c r="AT490" s="841"/>
      <c r="AU490" s="454"/>
      <c r="AV490" s="841"/>
      <c r="AW490" s="852"/>
      <c r="AX490" s="849"/>
      <c r="AY490" s="855"/>
      <c r="AZ490" s="881"/>
      <c r="BA490" s="870"/>
      <c r="BB490" s="872"/>
      <c r="BC490" s="872"/>
      <c r="BD490" s="880"/>
      <c r="BE490" s="472"/>
      <c r="BF490" s="833"/>
      <c r="BG490" s="452"/>
      <c r="BH490" s="452"/>
      <c r="BI490" s="10"/>
      <c r="BJ490" s="459">
        <v>241</v>
      </c>
      <c r="BK490" s="459">
        <v>242</v>
      </c>
      <c r="BL490" s="866"/>
      <c r="BM490" s="13"/>
      <c r="BN490" s="13"/>
      <c r="BO490" s="13"/>
      <c r="BP490" s="13"/>
      <c r="BQ490" s="13"/>
      <c r="BR490" s="13"/>
      <c r="BS490" s="13"/>
      <c r="BT490" s="13"/>
      <c r="BU490" s="13"/>
      <c r="BV490" s="13"/>
      <c r="BW490" s="13"/>
      <c r="BX490" s="13"/>
      <c r="BY490" s="13"/>
    </row>
    <row r="491" spans="1:77" ht="13.5" customHeight="1">
      <c r="A491" s="874"/>
      <c r="B491" s="835" t="s">
        <v>28</v>
      </c>
      <c r="C491" s="837" t="s">
        <v>3105</v>
      </c>
      <c r="D491" s="19" t="s">
        <v>4</v>
      </c>
      <c r="E491" s="20"/>
      <c r="F491" s="86">
        <v>62450</v>
      </c>
      <c r="G491" s="87">
        <v>69020</v>
      </c>
      <c r="H491" s="86">
        <v>51190</v>
      </c>
      <c r="I491" s="87">
        <v>57760</v>
      </c>
      <c r="J491" s="476" t="s">
        <v>3126</v>
      </c>
      <c r="K491" s="88">
        <v>600</v>
      </c>
      <c r="L491" s="89">
        <v>660</v>
      </c>
      <c r="M491" s="90" t="s">
        <v>3025</v>
      </c>
      <c r="N491" s="88">
        <v>490</v>
      </c>
      <c r="O491" s="89">
        <v>550</v>
      </c>
      <c r="P491" s="90" t="s">
        <v>3025</v>
      </c>
      <c r="Q491" s="476" t="s">
        <v>3126</v>
      </c>
      <c r="R491" s="91">
        <v>6570</v>
      </c>
      <c r="S491" s="92">
        <v>60</v>
      </c>
      <c r="T491" s="839"/>
      <c r="V491" s="117"/>
      <c r="W491" s="849"/>
      <c r="X491" s="472"/>
      <c r="Y491" s="21"/>
      <c r="Z491" s="876"/>
      <c r="AA491" s="472"/>
      <c r="AB491" s="849" t="s">
        <v>3126</v>
      </c>
      <c r="AC491" s="861">
        <v>18750</v>
      </c>
      <c r="AD491" s="93"/>
      <c r="AE491" s="849" t="s">
        <v>3126</v>
      </c>
      <c r="AF491" s="853">
        <v>110</v>
      </c>
      <c r="AG491" s="848" t="s">
        <v>3126</v>
      </c>
      <c r="AH491" s="842">
        <v>4400</v>
      </c>
      <c r="AI491" s="845">
        <v>4900</v>
      </c>
      <c r="AJ491" s="848" t="s">
        <v>3126</v>
      </c>
      <c r="AK491" s="464" t="s">
        <v>3040</v>
      </c>
      <c r="AL491" s="94">
        <v>9800</v>
      </c>
      <c r="AM491" s="95">
        <v>10900</v>
      </c>
      <c r="AN491" s="849" t="s">
        <v>3126</v>
      </c>
      <c r="AO491" s="850">
        <v>9860</v>
      </c>
      <c r="AP491" s="849" t="s">
        <v>3126</v>
      </c>
      <c r="AQ491" s="853">
        <v>90</v>
      </c>
      <c r="AR491" s="848" t="s">
        <v>3126</v>
      </c>
      <c r="AS491" s="886">
        <v>4500</v>
      </c>
      <c r="AT491" s="841"/>
      <c r="AU491" s="454"/>
      <c r="AV491" s="841" t="s">
        <v>237</v>
      </c>
      <c r="AW491" s="850">
        <v>11240</v>
      </c>
      <c r="AX491" s="849" t="s">
        <v>3126</v>
      </c>
      <c r="AY491" s="853">
        <v>110</v>
      </c>
      <c r="AZ491" s="881" t="s">
        <v>237</v>
      </c>
      <c r="BA491" s="882" t="s">
        <v>3177</v>
      </c>
      <c r="BB491" s="884" t="s">
        <v>3177</v>
      </c>
      <c r="BC491" s="884" t="s">
        <v>3177</v>
      </c>
      <c r="BD491" s="867" t="s">
        <v>3177</v>
      </c>
      <c r="BE491" s="472"/>
      <c r="BF491" s="829" t="s">
        <v>3164</v>
      </c>
      <c r="BG491" s="452"/>
      <c r="BH491" s="452"/>
      <c r="BI491" s="475"/>
      <c r="BJ491" s="459">
        <v>243</v>
      </c>
      <c r="BK491" s="459">
        <v>244</v>
      </c>
      <c r="BL491" s="866">
        <v>3</v>
      </c>
    </row>
    <row r="492" spans="1:77" ht="13.5" customHeight="1">
      <c r="A492" s="874"/>
      <c r="B492" s="836"/>
      <c r="C492" s="838"/>
      <c r="D492" s="22" t="s">
        <v>3</v>
      </c>
      <c r="E492" s="20"/>
      <c r="F492" s="96">
        <v>69020</v>
      </c>
      <c r="G492" s="97">
        <v>123120</v>
      </c>
      <c r="H492" s="96">
        <v>57760</v>
      </c>
      <c r="I492" s="97">
        <v>111860</v>
      </c>
      <c r="J492" s="476" t="s">
        <v>3126</v>
      </c>
      <c r="K492" s="98">
        <v>660</v>
      </c>
      <c r="L492" s="99">
        <v>1110</v>
      </c>
      <c r="M492" s="100" t="s">
        <v>3025</v>
      </c>
      <c r="N492" s="98">
        <v>550</v>
      </c>
      <c r="O492" s="99">
        <v>1000</v>
      </c>
      <c r="P492" s="100" t="s">
        <v>3025</v>
      </c>
      <c r="Q492" s="476" t="s">
        <v>3126</v>
      </c>
      <c r="R492" s="101">
        <v>6570</v>
      </c>
      <c r="S492" s="102">
        <v>60</v>
      </c>
      <c r="T492" s="839"/>
      <c r="V492" s="117"/>
      <c r="W492" s="849"/>
      <c r="X492" s="472"/>
      <c r="Y492" s="21"/>
      <c r="Z492" s="876"/>
      <c r="AA492" s="472"/>
      <c r="AB492" s="849"/>
      <c r="AC492" s="877"/>
      <c r="AD492" s="103">
        <v>17020</v>
      </c>
      <c r="AE492" s="849"/>
      <c r="AF492" s="854"/>
      <c r="AG492" s="848"/>
      <c r="AH492" s="843" t="e">
        <v>#REF!</v>
      </c>
      <c r="AI492" s="846" t="e">
        <v>#REF!</v>
      </c>
      <c r="AJ492" s="848"/>
      <c r="AK492" s="465" t="s">
        <v>3041</v>
      </c>
      <c r="AL492" s="104">
        <v>5400</v>
      </c>
      <c r="AM492" s="105">
        <v>6000</v>
      </c>
      <c r="AN492" s="849"/>
      <c r="AO492" s="851"/>
      <c r="AP492" s="849"/>
      <c r="AQ492" s="854"/>
      <c r="AR492" s="848"/>
      <c r="AS492" s="887"/>
      <c r="AT492" s="841"/>
      <c r="AU492" s="454"/>
      <c r="AV492" s="841"/>
      <c r="AW492" s="851"/>
      <c r="AX492" s="849"/>
      <c r="AY492" s="854"/>
      <c r="AZ492" s="881"/>
      <c r="BA492" s="883"/>
      <c r="BB492" s="885"/>
      <c r="BC492" s="885"/>
      <c r="BD492" s="868"/>
      <c r="BE492" s="472"/>
      <c r="BF492" s="830"/>
      <c r="BG492" s="452"/>
      <c r="BH492" s="452"/>
      <c r="BI492" s="475"/>
      <c r="BJ492" s="459">
        <v>243</v>
      </c>
      <c r="BK492" s="459">
        <v>244</v>
      </c>
      <c r="BL492" s="866"/>
    </row>
    <row r="493" spans="1:77" ht="13.5" customHeight="1">
      <c r="A493" s="874"/>
      <c r="B493" s="836"/>
      <c r="C493" s="831" t="s">
        <v>3106</v>
      </c>
      <c r="D493" s="22" t="s">
        <v>13</v>
      </c>
      <c r="E493" s="20"/>
      <c r="F493" s="96">
        <v>123120</v>
      </c>
      <c r="G493" s="97">
        <v>188870</v>
      </c>
      <c r="H493" s="96">
        <v>111860</v>
      </c>
      <c r="I493" s="97">
        <v>177610</v>
      </c>
      <c r="J493" s="476" t="s">
        <v>3126</v>
      </c>
      <c r="K493" s="98">
        <v>1110</v>
      </c>
      <c r="L493" s="99">
        <v>1770</v>
      </c>
      <c r="M493" s="100" t="s">
        <v>3025</v>
      </c>
      <c r="N493" s="98">
        <v>1000</v>
      </c>
      <c r="O493" s="99">
        <v>1660</v>
      </c>
      <c r="P493" s="100" t="s">
        <v>3025</v>
      </c>
      <c r="Q493" s="23"/>
      <c r="R493" s="106"/>
      <c r="S493" s="107"/>
      <c r="T493" s="840"/>
      <c r="V493" s="117"/>
      <c r="W493" s="849"/>
      <c r="X493" s="472"/>
      <c r="Y493" s="21"/>
      <c r="Z493" s="876"/>
      <c r="AA493" s="472"/>
      <c r="AB493" s="849" t="s">
        <v>3126</v>
      </c>
      <c r="AC493" s="863">
        <v>17020</v>
      </c>
      <c r="AD493" s="108"/>
      <c r="AE493" s="849"/>
      <c r="AF493" s="854">
        <v>0</v>
      </c>
      <c r="AG493" s="848"/>
      <c r="AH493" s="843" t="e">
        <v>#REF!</v>
      </c>
      <c r="AI493" s="846" t="e">
        <v>#REF!</v>
      </c>
      <c r="AJ493" s="848"/>
      <c r="AK493" s="465" t="s">
        <v>3042</v>
      </c>
      <c r="AL493" s="104">
        <v>4700</v>
      </c>
      <c r="AM493" s="105">
        <v>5200</v>
      </c>
      <c r="AN493" s="849"/>
      <c r="AO493" s="851"/>
      <c r="AP493" s="849"/>
      <c r="AQ493" s="854"/>
      <c r="AR493" s="21"/>
      <c r="AS493" s="12"/>
      <c r="AT493" s="841"/>
      <c r="AU493" s="454"/>
      <c r="AV493" s="841"/>
      <c r="AW493" s="851"/>
      <c r="AX493" s="849"/>
      <c r="AY493" s="854"/>
      <c r="AZ493" s="881"/>
      <c r="BA493" s="869">
        <v>0.02</v>
      </c>
      <c r="BB493" s="871">
        <v>0.03</v>
      </c>
      <c r="BC493" s="871">
        <v>0.05</v>
      </c>
      <c r="BD493" s="879">
        <v>0.06</v>
      </c>
      <c r="BE493" s="472"/>
      <c r="BF493" s="833">
        <v>0.96</v>
      </c>
      <c r="BG493" s="452"/>
      <c r="BH493" s="452"/>
      <c r="BI493" s="475"/>
      <c r="BJ493" s="459">
        <v>243</v>
      </c>
      <c r="BK493" s="459">
        <v>244</v>
      </c>
      <c r="BL493" s="866"/>
    </row>
    <row r="494" spans="1:77" ht="13.5" customHeight="1">
      <c r="A494" s="874"/>
      <c r="B494" s="836"/>
      <c r="C494" s="832"/>
      <c r="D494" s="24" t="s">
        <v>12</v>
      </c>
      <c r="E494" s="20"/>
      <c r="F494" s="109">
        <v>188870</v>
      </c>
      <c r="G494" s="110"/>
      <c r="H494" s="109">
        <v>177610</v>
      </c>
      <c r="I494" s="110"/>
      <c r="J494" s="476" t="s">
        <v>3126</v>
      </c>
      <c r="K494" s="101">
        <v>1770</v>
      </c>
      <c r="L494" s="111"/>
      <c r="M494" s="112" t="s">
        <v>3025</v>
      </c>
      <c r="N494" s="101">
        <v>1660</v>
      </c>
      <c r="O494" s="111"/>
      <c r="P494" s="112" t="s">
        <v>3025</v>
      </c>
      <c r="Q494" s="23"/>
      <c r="R494" s="106"/>
      <c r="S494" s="113"/>
      <c r="T494" s="840"/>
      <c r="V494" s="117"/>
      <c r="W494" s="849"/>
      <c r="X494" s="472"/>
      <c r="Y494" s="21"/>
      <c r="Z494" s="876"/>
      <c r="AA494" s="472"/>
      <c r="AB494" s="849"/>
      <c r="AC494" s="864"/>
      <c r="AD494" s="114"/>
      <c r="AE494" s="849"/>
      <c r="AF494" s="855"/>
      <c r="AG494" s="848"/>
      <c r="AH494" s="844" t="e">
        <v>#REF!</v>
      </c>
      <c r="AI494" s="847" t="e">
        <v>#REF!</v>
      </c>
      <c r="AJ494" s="848"/>
      <c r="AK494" s="466" t="s">
        <v>3043</v>
      </c>
      <c r="AL494" s="115">
        <v>4200</v>
      </c>
      <c r="AM494" s="116">
        <v>4600</v>
      </c>
      <c r="AN494" s="849"/>
      <c r="AO494" s="852"/>
      <c r="AP494" s="849"/>
      <c r="AQ494" s="855"/>
      <c r="AR494" s="21"/>
      <c r="AS494" s="12"/>
      <c r="AT494" s="841"/>
      <c r="AU494" s="454"/>
      <c r="AV494" s="841"/>
      <c r="AW494" s="852"/>
      <c r="AX494" s="849"/>
      <c r="AY494" s="855"/>
      <c r="AZ494" s="881"/>
      <c r="BA494" s="870"/>
      <c r="BB494" s="872"/>
      <c r="BC494" s="872"/>
      <c r="BD494" s="880"/>
      <c r="BE494" s="472"/>
      <c r="BF494" s="833"/>
      <c r="BG494" s="452"/>
      <c r="BH494" s="452"/>
      <c r="BI494" s="475"/>
      <c r="BJ494" s="459">
        <v>243</v>
      </c>
      <c r="BK494" s="459">
        <v>244</v>
      </c>
      <c r="BL494" s="866"/>
    </row>
    <row r="495" spans="1:77" ht="13.5" customHeight="1">
      <c r="A495" s="874"/>
      <c r="B495" s="856" t="s">
        <v>27</v>
      </c>
      <c r="C495" s="837" t="s">
        <v>3105</v>
      </c>
      <c r="D495" s="19" t="s">
        <v>4</v>
      </c>
      <c r="E495" s="20"/>
      <c r="F495" s="86">
        <v>58420</v>
      </c>
      <c r="G495" s="87">
        <v>64990</v>
      </c>
      <c r="H495" s="86">
        <v>49420</v>
      </c>
      <c r="I495" s="87">
        <v>55990</v>
      </c>
      <c r="J495" s="476" t="s">
        <v>3126</v>
      </c>
      <c r="K495" s="88">
        <v>560</v>
      </c>
      <c r="L495" s="89">
        <v>620</v>
      </c>
      <c r="M495" s="90" t="s">
        <v>3025</v>
      </c>
      <c r="N495" s="88">
        <v>470</v>
      </c>
      <c r="O495" s="89">
        <v>530</v>
      </c>
      <c r="P495" s="90" t="s">
        <v>3025</v>
      </c>
      <c r="Q495" s="476" t="s">
        <v>3126</v>
      </c>
      <c r="R495" s="91">
        <v>6570</v>
      </c>
      <c r="S495" s="92">
        <v>60</v>
      </c>
      <c r="T495" s="839"/>
      <c r="V495" s="859" t="s">
        <v>3107</v>
      </c>
      <c r="W495" s="849"/>
      <c r="X495" s="865" t="s">
        <v>3107</v>
      </c>
      <c r="Y495" s="9"/>
      <c r="Z495" s="876"/>
      <c r="AA495" s="480"/>
      <c r="AB495" s="849" t="s">
        <v>3126</v>
      </c>
      <c r="AC495" s="861">
        <v>16380</v>
      </c>
      <c r="AD495" s="93"/>
      <c r="AE495" s="849" t="s">
        <v>3126</v>
      </c>
      <c r="AF495" s="853">
        <v>90</v>
      </c>
      <c r="AG495" s="848" t="s">
        <v>3126</v>
      </c>
      <c r="AH495" s="842">
        <v>4000</v>
      </c>
      <c r="AI495" s="845">
        <v>4400</v>
      </c>
      <c r="AJ495" s="848" t="s">
        <v>3126</v>
      </c>
      <c r="AK495" s="464" t="s">
        <v>3040</v>
      </c>
      <c r="AL495" s="94">
        <v>8800</v>
      </c>
      <c r="AM495" s="95">
        <v>9800</v>
      </c>
      <c r="AN495" s="849" t="s">
        <v>3126</v>
      </c>
      <c r="AO495" s="850">
        <v>7890</v>
      </c>
      <c r="AP495" s="849" t="s">
        <v>3126</v>
      </c>
      <c r="AQ495" s="853">
        <v>70</v>
      </c>
      <c r="AR495" s="848" t="s">
        <v>3126</v>
      </c>
      <c r="AS495" s="886">
        <v>4500</v>
      </c>
      <c r="AT495" s="841"/>
      <c r="AU495" s="454"/>
      <c r="AV495" s="841" t="s">
        <v>237</v>
      </c>
      <c r="AW495" s="850">
        <v>8990</v>
      </c>
      <c r="AX495" s="849" t="s">
        <v>3126</v>
      </c>
      <c r="AY495" s="853">
        <v>80</v>
      </c>
      <c r="AZ495" s="881" t="s">
        <v>237</v>
      </c>
      <c r="BA495" s="882" t="s">
        <v>3177</v>
      </c>
      <c r="BB495" s="884" t="s">
        <v>3177</v>
      </c>
      <c r="BC495" s="884" t="s">
        <v>3177</v>
      </c>
      <c r="BD495" s="867" t="s">
        <v>3177</v>
      </c>
      <c r="BE495" s="472"/>
      <c r="BF495" s="829" t="s">
        <v>3164</v>
      </c>
      <c r="BG495" s="452"/>
      <c r="BH495" s="452"/>
      <c r="BI495" s="475"/>
      <c r="BJ495" s="459">
        <v>245</v>
      </c>
      <c r="BK495" s="459">
        <v>246</v>
      </c>
      <c r="BL495" s="866">
        <v>4</v>
      </c>
    </row>
    <row r="496" spans="1:77" ht="13.5" customHeight="1">
      <c r="A496" s="874"/>
      <c r="B496" s="836"/>
      <c r="C496" s="838"/>
      <c r="D496" s="22" t="s">
        <v>3</v>
      </c>
      <c r="E496" s="20"/>
      <c r="F496" s="96">
        <v>64990</v>
      </c>
      <c r="G496" s="97">
        <v>119090</v>
      </c>
      <c r="H496" s="96">
        <v>55990</v>
      </c>
      <c r="I496" s="97">
        <v>110090</v>
      </c>
      <c r="J496" s="476" t="s">
        <v>3126</v>
      </c>
      <c r="K496" s="98">
        <v>620</v>
      </c>
      <c r="L496" s="99">
        <v>1070</v>
      </c>
      <c r="M496" s="100" t="s">
        <v>3025</v>
      </c>
      <c r="N496" s="98">
        <v>530</v>
      </c>
      <c r="O496" s="99">
        <v>980</v>
      </c>
      <c r="P496" s="100" t="s">
        <v>3025</v>
      </c>
      <c r="Q496" s="476" t="s">
        <v>3126</v>
      </c>
      <c r="R496" s="101">
        <v>6570</v>
      </c>
      <c r="S496" s="102">
        <v>60</v>
      </c>
      <c r="T496" s="839"/>
      <c r="V496" s="859"/>
      <c r="W496" s="849"/>
      <c r="X496" s="865"/>
      <c r="Y496" s="9"/>
      <c r="Z496" s="876"/>
      <c r="AA496" s="480"/>
      <c r="AB496" s="849"/>
      <c r="AC496" s="877"/>
      <c r="AD496" s="103">
        <v>14660</v>
      </c>
      <c r="AE496" s="849"/>
      <c r="AF496" s="854"/>
      <c r="AG496" s="848"/>
      <c r="AH496" s="843" t="e">
        <v>#REF!</v>
      </c>
      <c r="AI496" s="846" t="e">
        <v>#REF!</v>
      </c>
      <c r="AJ496" s="848"/>
      <c r="AK496" s="465" t="s">
        <v>3041</v>
      </c>
      <c r="AL496" s="104">
        <v>4800</v>
      </c>
      <c r="AM496" s="105">
        <v>5400</v>
      </c>
      <c r="AN496" s="849"/>
      <c r="AO496" s="851"/>
      <c r="AP496" s="849"/>
      <c r="AQ496" s="854"/>
      <c r="AR496" s="848"/>
      <c r="AS496" s="887"/>
      <c r="AT496" s="841"/>
      <c r="AU496" s="454"/>
      <c r="AV496" s="841"/>
      <c r="AW496" s="851"/>
      <c r="AX496" s="849"/>
      <c r="AY496" s="854"/>
      <c r="AZ496" s="881"/>
      <c r="BA496" s="883"/>
      <c r="BB496" s="885"/>
      <c r="BC496" s="885"/>
      <c r="BD496" s="868"/>
      <c r="BE496" s="472"/>
      <c r="BF496" s="830"/>
      <c r="BG496" s="452"/>
      <c r="BH496" s="452"/>
      <c r="BI496" s="475"/>
      <c r="BJ496" s="459">
        <v>245</v>
      </c>
      <c r="BK496" s="459">
        <v>246</v>
      </c>
      <c r="BL496" s="866"/>
    </row>
    <row r="497" spans="1:64" ht="13.5" customHeight="1">
      <c r="A497" s="874"/>
      <c r="B497" s="836"/>
      <c r="C497" s="831" t="s">
        <v>3106</v>
      </c>
      <c r="D497" s="22" t="s">
        <v>13</v>
      </c>
      <c r="E497" s="20"/>
      <c r="F497" s="96">
        <v>119090</v>
      </c>
      <c r="G497" s="97">
        <v>184840</v>
      </c>
      <c r="H497" s="96">
        <v>110090</v>
      </c>
      <c r="I497" s="97">
        <v>175840</v>
      </c>
      <c r="J497" s="476" t="s">
        <v>3126</v>
      </c>
      <c r="K497" s="98">
        <v>1070</v>
      </c>
      <c r="L497" s="99">
        <v>1730</v>
      </c>
      <c r="M497" s="100" t="s">
        <v>3025</v>
      </c>
      <c r="N497" s="98">
        <v>980</v>
      </c>
      <c r="O497" s="99">
        <v>1640</v>
      </c>
      <c r="P497" s="100" t="s">
        <v>3025</v>
      </c>
      <c r="Q497" s="23"/>
      <c r="R497" s="106"/>
      <c r="S497" s="107"/>
      <c r="T497" s="840"/>
      <c r="V497" s="859"/>
      <c r="W497" s="849"/>
      <c r="X497" s="865"/>
      <c r="Y497" s="9"/>
      <c r="Z497" s="876"/>
      <c r="AA497" s="480"/>
      <c r="AB497" s="849" t="s">
        <v>3126</v>
      </c>
      <c r="AC497" s="863">
        <v>14660</v>
      </c>
      <c r="AD497" s="108"/>
      <c r="AE497" s="849"/>
      <c r="AF497" s="854">
        <v>0</v>
      </c>
      <c r="AG497" s="848"/>
      <c r="AH497" s="843" t="e">
        <v>#REF!</v>
      </c>
      <c r="AI497" s="846" t="e">
        <v>#REF!</v>
      </c>
      <c r="AJ497" s="848"/>
      <c r="AK497" s="465" t="s">
        <v>3042</v>
      </c>
      <c r="AL497" s="104">
        <v>4200</v>
      </c>
      <c r="AM497" s="105">
        <v>4700</v>
      </c>
      <c r="AN497" s="849"/>
      <c r="AO497" s="851"/>
      <c r="AP497" s="849"/>
      <c r="AQ497" s="854"/>
      <c r="AR497" s="21"/>
      <c r="AS497" s="12"/>
      <c r="AT497" s="841"/>
      <c r="AU497" s="454"/>
      <c r="AV497" s="841"/>
      <c r="AW497" s="851"/>
      <c r="AX497" s="849"/>
      <c r="AY497" s="854"/>
      <c r="AZ497" s="881"/>
      <c r="BA497" s="869">
        <v>0.02</v>
      </c>
      <c r="BB497" s="871">
        <v>0.03</v>
      </c>
      <c r="BC497" s="871">
        <v>0.05</v>
      </c>
      <c r="BD497" s="879">
        <v>0.06</v>
      </c>
      <c r="BE497" s="472"/>
      <c r="BF497" s="833">
        <v>0.92</v>
      </c>
      <c r="BG497" s="452"/>
      <c r="BH497" s="452"/>
      <c r="BI497" s="475"/>
      <c r="BJ497" s="459">
        <v>245</v>
      </c>
      <c r="BK497" s="459">
        <v>246</v>
      </c>
      <c r="BL497" s="866"/>
    </row>
    <row r="498" spans="1:64" ht="13.5" customHeight="1">
      <c r="A498" s="874"/>
      <c r="B498" s="836"/>
      <c r="C498" s="832"/>
      <c r="D498" s="24" t="s">
        <v>12</v>
      </c>
      <c r="E498" s="20"/>
      <c r="F498" s="109">
        <v>184840</v>
      </c>
      <c r="G498" s="110"/>
      <c r="H498" s="109">
        <v>175840</v>
      </c>
      <c r="I498" s="110"/>
      <c r="J498" s="476" t="s">
        <v>3126</v>
      </c>
      <c r="K498" s="101">
        <v>1730</v>
      </c>
      <c r="L498" s="111"/>
      <c r="M498" s="112" t="s">
        <v>3025</v>
      </c>
      <c r="N498" s="101">
        <v>1640</v>
      </c>
      <c r="O498" s="111"/>
      <c r="P498" s="112" t="s">
        <v>3025</v>
      </c>
      <c r="Q498" s="23"/>
      <c r="R498" s="106"/>
      <c r="S498" s="113"/>
      <c r="T498" s="840"/>
      <c r="V498" s="469" t="s">
        <v>3026</v>
      </c>
      <c r="W498" s="849"/>
      <c r="X498" s="472" t="s">
        <v>3026</v>
      </c>
      <c r="Y498" s="477"/>
      <c r="Z498" s="876"/>
      <c r="AA498" s="469"/>
      <c r="AB498" s="849"/>
      <c r="AC498" s="864"/>
      <c r="AD498" s="114"/>
      <c r="AE498" s="849"/>
      <c r="AF498" s="855"/>
      <c r="AG498" s="848"/>
      <c r="AH498" s="844" t="e">
        <v>#REF!</v>
      </c>
      <c r="AI498" s="847" t="e">
        <v>#REF!</v>
      </c>
      <c r="AJ498" s="848"/>
      <c r="AK498" s="466" t="s">
        <v>3043</v>
      </c>
      <c r="AL498" s="115">
        <v>3800</v>
      </c>
      <c r="AM498" s="116">
        <v>4200</v>
      </c>
      <c r="AN498" s="849"/>
      <c r="AO498" s="852"/>
      <c r="AP498" s="849"/>
      <c r="AQ498" s="855"/>
      <c r="AR498" s="21"/>
      <c r="AS498" s="12"/>
      <c r="AT498" s="841"/>
      <c r="AU498" s="454"/>
      <c r="AV498" s="841"/>
      <c r="AW498" s="852"/>
      <c r="AX498" s="849"/>
      <c r="AY498" s="855"/>
      <c r="AZ498" s="881"/>
      <c r="BA498" s="870"/>
      <c r="BB498" s="872"/>
      <c r="BC498" s="872"/>
      <c r="BD498" s="880"/>
      <c r="BE498" s="472"/>
      <c r="BF498" s="833"/>
      <c r="BG498" s="452"/>
      <c r="BH498" s="452"/>
      <c r="BI498" s="475"/>
      <c r="BJ498" s="459">
        <v>245</v>
      </c>
      <c r="BK498" s="459">
        <v>246</v>
      </c>
      <c r="BL498" s="866"/>
    </row>
    <row r="499" spans="1:64" ht="13.5" customHeight="1">
      <c r="A499" s="874"/>
      <c r="B499" s="856" t="s">
        <v>26</v>
      </c>
      <c r="C499" s="837" t="s">
        <v>3105</v>
      </c>
      <c r="D499" s="19" t="s">
        <v>4</v>
      </c>
      <c r="E499" s="20"/>
      <c r="F499" s="86">
        <v>51210</v>
      </c>
      <c r="G499" s="87">
        <v>57780</v>
      </c>
      <c r="H499" s="86">
        <v>43710</v>
      </c>
      <c r="I499" s="87">
        <v>50280</v>
      </c>
      <c r="J499" s="476" t="s">
        <v>3126</v>
      </c>
      <c r="K499" s="88">
        <v>490</v>
      </c>
      <c r="L499" s="89">
        <v>550</v>
      </c>
      <c r="M499" s="90" t="s">
        <v>3025</v>
      </c>
      <c r="N499" s="88">
        <v>410</v>
      </c>
      <c r="O499" s="89">
        <v>470</v>
      </c>
      <c r="P499" s="90" t="s">
        <v>3025</v>
      </c>
      <c r="Q499" s="476" t="s">
        <v>3126</v>
      </c>
      <c r="R499" s="91">
        <v>6570</v>
      </c>
      <c r="S499" s="92">
        <v>60</v>
      </c>
      <c r="T499" s="839"/>
      <c r="V499" s="469">
        <v>231800</v>
      </c>
      <c r="W499" s="849"/>
      <c r="X499" s="472">
        <v>2310</v>
      </c>
      <c r="Y499" s="21"/>
      <c r="Z499" s="876"/>
      <c r="AA499" s="472"/>
      <c r="AB499" s="849" t="s">
        <v>3126</v>
      </c>
      <c r="AC499" s="861">
        <v>14800</v>
      </c>
      <c r="AD499" s="93"/>
      <c r="AE499" s="849" t="s">
        <v>3126</v>
      </c>
      <c r="AF499" s="853">
        <v>70</v>
      </c>
      <c r="AG499" s="848" t="s">
        <v>3126</v>
      </c>
      <c r="AH499" s="842">
        <v>3400</v>
      </c>
      <c r="AI499" s="845">
        <v>3700</v>
      </c>
      <c r="AJ499" s="848" t="s">
        <v>3126</v>
      </c>
      <c r="AK499" s="464" t="s">
        <v>3040</v>
      </c>
      <c r="AL499" s="94">
        <v>7200</v>
      </c>
      <c r="AM499" s="95">
        <v>8100</v>
      </c>
      <c r="AN499" s="849" t="s">
        <v>3126</v>
      </c>
      <c r="AO499" s="850">
        <v>6570</v>
      </c>
      <c r="AP499" s="849" t="s">
        <v>3126</v>
      </c>
      <c r="AQ499" s="853">
        <v>60</v>
      </c>
      <c r="AR499" s="848" t="s">
        <v>3126</v>
      </c>
      <c r="AS499" s="886">
        <v>4500</v>
      </c>
      <c r="AT499" s="841"/>
      <c r="AU499" s="454"/>
      <c r="AV499" s="841" t="s">
        <v>237</v>
      </c>
      <c r="AW499" s="850">
        <v>7490</v>
      </c>
      <c r="AX499" s="849" t="s">
        <v>3126</v>
      </c>
      <c r="AY499" s="853">
        <v>70</v>
      </c>
      <c r="AZ499" s="881" t="s">
        <v>237</v>
      </c>
      <c r="BA499" s="882" t="s">
        <v>3177</v>
      </c>
      <c r="BB499" s="884" t="s">
        <v>3177</v>
      </c>
      <c r="BC499" s="884" t="s">
        <v>3177</v>
      </c>
      <c r="BD499" s="867" t="s">
        <v>3177</v>
      </c>
      <c r="BE499" s="472"/>
      <c r="BF499" s="829" t="s">
        <v>3164</v>
      </c>
      <c r="BG499" s="452"/>
      <c r="BH499" s="452"/>
      <c r="BI499" s="475"/>
      <c r="BJ499" s="459">
        <v>247</v>
      </c>
      <c r="BK499" s="459">
        <v>248</v>
      </c>
      <c r="BL499" s="866">
        <v>5</v>
      </c>
    </row>
    <row r="500" spans="1:64" ht="13.5" customHeight="1">
      <c r="A500" s="874"/>
      <c r="B500" s="836"/>
      <c r="C500" s="838"/>
      <c r="D500" s="22" t="s">
        <v>3</v>
      </c>
      <c r="E500" s="20"/>
      <c r="F500" s="96">
        <v>57780</v>
      </c>
      <c r="G500" s="97">
        <v>111880</v>
      </c>
      <c r="H500" s="96">
        <v>50280</v>
      </c>
      <c r="I500" s="97">
        <v>104380</v>
      </c>
      <c r="J500" s="476" t="s">
        <v>3126</v>
      </c>
      <c r="K500" s="98">
        <v>550</v>
      </c>
      <c r="L500" s="99">
        <v>1000</v>
      </c>
      <c r="M500" s="100" t="s">
        <v>3025</v>
      </c>
      <c r="N500" s="98">
        <v>470</v>
      </c>
      <c r="O500" s="99">
        <v>930</v>
      </c>
      <c r="P500" s="100" t="s">
        <v>3025</v>
      </c>
      <c r="Q500" s="476" t="s">
        <v>3126</v>
      </c>
      <c r="R500" s="101">
        <v>6570</v>
      </c>
      <c r="S500" s="102">
        <v>60</v>
      </c>
      <c r="T500" s="839"/>
      <c r="V500" s="27"/>
      <c r="W500" s="849"/>
      <c r="X500" s="118"/>
      <c r="Y500" s="119"/>
      <c r="Z500" s="876"/>
      <c r="AA500" s="27"/>
      <c r="AB500" s="849"/>
      <c r="AC500" s="877"/>
      <c r="AD500" s="103">
        <v>13080</v>
      </c>
      <c r="AE500" s="849"/>
      <c r="AF500" s="854"/>
      <c r="AG500" s="848"/>
      <c r="AH500" s="843" t="e">
        <v>#REF!</v>
      </c>
      <c r="AI500" s="846" t="e">
        <v>#REF!</v>
      </c>
      <c r="AJ500" s="848"/>
      <c r="AK500" s="465" t="s">
        <v>3041</v>
      </c>
      <c r="AL500" s="104">
        <v>4000</v>
      </c>
      <c r="AM500" s="105">
        <v>4400</v>
      </c>
      <c r="AN500" s="849"/>
      <c r="AO500" s="851"/>
      <c r="AP500" s="849"/>
      <c r="AQ500" s="854"/>
      <c r="AR500" s="848"/>
      <c r="AS500" s="887"/>
      <c r="AT500" s="841"/>
      <c r="AU500" s="454"/>
      <c r="AV500" s="841"/>
      <c r="AW500" s="851"/>
      <c r="AX500" s="849"/>
      <c r="AY500" s="854"/>
      <c r="AZ500" s="881"/>
      <c r="BA500" s="883"/>
      <c r="BB500" s="885"/>
      <c r="BC500" s="885"/>
      <c r="BD500" s="868"/>
      <c r="BE500" s="472"/>
      <c r="BF500" s="830"/>
      <c r="BG500" s="452"/>
      <c r="BH500" s="452"/>
      <c r="BI500" s="475"/>
      <c r="BJ500" s="459">
        <v>247</v>
      </c>
      <c r="BK500" s="459">
        <v>248</v>
      </c>
      <c r="BL500" s="866"/>
    </row>
    <row r="501" spans="1:64" ht="13.5" customHeight="1">
      <c r="A501" s="874"/>
      <c r="B501" s="836"/>
      <c r="C501" s="831" t="s">
        <v>3106</v>
      </c>
      <c r="D501" s="22" t="s">
        <v>13</v>
      </c>
      <c r="E501" s="20"/>
      <c r="F501" s="96">
        <v>111880</v>
      </c>
      <c r="G501" s="97">
        <v>177630</v>
      </c>
      <c r="H501" s="96">
        <v>104380</v>
      </c>
      <c r="I501" s="97">
        <v>170130</v>
      </c>
      <c r="J501" s="476" t="s">
        <v>3126</v>
      </c>
      <c r="K501" s="98">
        <v>1000</v>
      </c>
      <c r="L501" s="99">
        <v>1660</v>
      </c>
      <c r="M501" s="100" t="s">
        <v>3025</v>
      </c>
      <c r="N501" s="98">
        <v>930</v>
      </c>
      <c r="O501" s="99">
        <v>1590</v>
      </c>
      <c r="P501" s="100" t="s">
        <v>3025</v>
      </c>
      <c r="Q501" s="23"/>
      <c r="R501" s="106"/>
      <c r="S501" s="107"/>
      <c r="T501" s="840"/>
      <c r="V501" s="469" t="s">
        <v>3027</v>
      </c>
      <c r="W501" s="849"/>
      <c r="X501" s="472" t="s">
        <v>3027</v>
      </c>
      <c r="Y501" s="477"/>
      <c r="Z501" s="876"/>
      <c r="AA501" s="469"/>
      <c r="AB501" s="849" t="s">
        <v>3126</v>
      </c>
      <c r="AC501" s="863">
        <v>13080</v>
      </c>
      <c r="AD501" s="108"/>
      <c r="AE501" s="849"/>
      <c r="AF501" s="854">
        <v>0</v>
      </c>
      <c r="AG501" s="848"/>
      <c r="AH501" s="843" t="e">
        <v>#REF!</v>
      </c>
      <c r="AI501" s="846" t="e">
        <v>#REF!</v>
      </c>
      <c r="AJ501" s="848"/>
      <c r="AK501" s="465" t="s">
        <v>3042</v>
      </c>
      <c r="AL501" s="104">
        <v>3500</v>
      </c>
      <c r="AM501" s="105">
        <v>3800</v>
      </c>
      <c r="AN501" s="849"/>
      <c r="AO501" s="851"/>
      <c r="AP501" s="849"/>
      <c r="AQ501" s="854"/>
      <c r="AR501" s="21"/>
      <c r="AS501" s="12"/>
      <c r="AT501" s="841"/>
      <c r="AU501" s="454"/>
      <c r="AV501" s="841"/>
      <c r="AW501" s="851"/>
      <c r="AX501" s="849"/>
      <c r="AY501" s="854"/>
      <c r="AZ501" s="881"/>
      <c r="BA501" s="869">
        <v>0.02</v>
      </c>
      <c r="BB501" s="871">
        <v>0.03</v>
      </c>
      <c r="BC501" s="871">
        <v>0.05</v>
      </c>
      <c r="BD501" s="879">
        <v>0.06</v>
      </c>
      <c r="BE501" s="472"/>
      <c r="BF501" s="833">
        <v>0.9</v>
      </c>
      <c r="BG501" s="452"/>
      <c r="BH501" s="452"/>
      <c r="BI501" s="475"/>
      <c r="BJ501" s="459">
        <v>247</v>
      </c>
      <c r="BK501" s="459">
        <v>248</v>
      </c>
      <c r="BL501" s="866"/>
    </row>
    <row r="502" spans="1:64" ht="13.5" customHeight="1">
      <c r="A502" s="874"/>
      <c r="B502" s="836"/>
      <c r="C502" s="832"/>
      <c r="D502" s="24" t="s">
        <v>12</v>
      </c>
      <c r="E502" s="20"/>
      <c r="F502" s="109">
        <v>177630</v>
      </c>
      <c r="G502" s="110"/>
      <c r="H502" s="109">
        <v>170130</v>
      </c>
      <c r="I502" s="110"/>
      <c r="J502" s="476" t="s">
        <v>3126</v>
      </c>
      <c r="K502" s="101">
        <v>1660</v>
      </c>
      <c r="L502" s="111"/>
      <c r="M502" s="112" t="s">
        <v>3025</v>
      </c>
      <c r="N502" s="101">
        <v>1590</v>
      </c>
      <c r="O502" s="111"/>
      <c r="P502" s="112" t="s">
        <v>3025</v>
      </c>
      <c r="Q502" s="23"/>
      <c r="R502" s="106"/>
      <c r="S502" s="113"/>
      <c r="T502" s="840"/>
      <c r="V502" s="469">
        <v>248100</v>
      </c>
      <c r="W502" s="849"/>
      <c r="X502" s="472">
        <v>2480</v>
      </c>
      <c r="Y502" s="21"/>
      <c r="Z502" s="876"/>
      <c r="AA502" s="472"/>
      <c r="AB502" s="849"/>
      <c r="AC502" s="864"/>
      <c r="AD502" s="114"/>
      <c r="AE502" s="849"/>
      <c r="AF502" s="855"/>
      <c r="AG502" s="848"/>
      <c r="AH502" s="844" t="e">
        <v>#REF!</v>
      </c>
      <c r="AI502" s="847" t="e">
        <v>#REF!</v>
      </c>
      <c r="AJ502" s="848"/>
      <c r="AK502" s="466" t="s">
        <v>3043</v>
      </c>
      <c r="AL502" s="115">
        <v>3100</v>
      </c>
      <c r="AM502" s="116">
        <v>3400</v>
      </c>
      <c r="AN502" s="849"/>
      <c r="AO502" s="852"/>
      <c r="AP502" s="849"/>
      <c r="AQ502" s="855"/>
      <c r="AR502" s="21"/>
      <c r="AS502" s="12"/>
      <c r="AT502" s="841"/>
      <c r="AU502" s="454"/>
      <c r="AV502" s="841"/>
      <c r="AW502" s="852"/>
      <c r="AX502" s="849"/>
      <c r="AY502" s="855"/>
      <c r="AZ502" s="881"/>
      <c r="BA502" s="870"/>
      <c r="BB502" s="872"/>
      <c r="BC502" s="872"/>
      <c r="BD502" s="880"/>
      <c r="BE502" s="472"/>
      <c r="BF502" s="833"/>
      <c r="BG502" s="452"/>
      <c r="BH502" s="452"/>
      <c r="BI502" s="475"/>
      <c r="BJ502" s="459">
        <v>247</v>
      </c>
      <c r="BK502" s="459">
        <v>248</v>
      </c>
      <c r="BL502" s="866"/>
    </row>
    <row r="503" spans="1:64" ht="13.5" customHeight="1">
      <c r="A503" s="874"/>
      <c r="B503" s="856" t="s">
        <v>25</v>
      </c>
      <c r="C503" s="837" t="s">
        <v>3105</v>
      </c>
      <c r="D503" s="19" t="s">
        <v>4</v>
      </c>
      <c r="E503" s="20"/>
      <c r="F503" s="86">
        <v>46130</v>
      </c>
      <c r="G503" s="87">
        <v>52700</v>
      </c>
      <c r="H503" s="86">
        <v>39700</v>
      </c>
      <c r="I503" s="87">
        <v>46270</v>
      </c>
      <c r="J503" s="476" t="s">
        <v>3126</v>
      </c>
      <c r="K503" s="88">
        <v>440</v>
      </c>
      <c r="L503" s="89">
        <v>500</v>
      </c>
      <c r="M503" s="90" t="s">
        <v>3025</v>
      </c>
      <c r="N503" s="88">
        <v>370</v>
      </c>
      <c r="O503" s="89">
        <v>430</v>
      </c>
      <c r="P503" s="90" t="s">
        <v>3025</v>
      </c>
      <c r="Q503" s="476" t="s">
        <v>3126</v>
      </c>
      <c r="R503" s="91">
        <v>6570</v>
      </c>
      <c r="S503" s="92">
        <v>60</v>
      </c>
      <c r="T503" s="839"/>
      <c r="V503" s="27"/>
      <c r="W503" s="849"/>
      <c r="X503" s="118"/>
      <c r="Y503" s="119"/>
      <c r="Z503" s="876"/>
      <c r="AA503" s="27"/>
      <c r="AB503" s="849" t="s">
        <v>3126</v>
      </c>
      <c r="AC503" s="861">
        <v>13680</v>
      </c>
      <c r="AD503" s="93"/>
      <c r="AE503" s="849" t="s">
        <v>3126</v>
      </c>
      <c r="AF503" s="853">
        <v>60</v>
      </c>
      <c r="AG503" s="848" t="s">
        <v>3126</v>
      </c>
      <c r="AH503" s="842">
        <v>2900</v>
      </c>
      <c r="AI503" s="845">
        <v>3200</v>
      </c>
      <c r="AJ503" s="848" t="s">
        <v>3126</v>
      </c>
      <c r="AK503" s="464" t="s">
        <v>3040</v>
      </c>
      <c r="AL503" s="94">
        <v>6300</v>
      </c>
      <c r="AM503" s="95">
        <v>7100</v>
      </c>
      <c r="AN503" s="849" t="s">
        <v>3126</v>
      </c>
      <c r="AO503" s="850">
        <v>5630</v>
      </c>
      <c r="AP503" s="849" t="s">
        <v>3126</v>
      </c>
      <c r="AQ503" s="853">
        <v>50</v>
      </c>
      <c r="AR503" s="848" t="s">
        <v>3126</v>
      </c>
      <c r="AS503" s="886">
        <v>4500</v>
      </c>
      <c r="AT503" s="841"/>
      <c r="AU503" s="454"/>
      <c r="AV503" s="841" t="s">
        <v>237</v>
      </c>
      <c r="AW503" s="850">
        <v>6420</v>
      </c>
      <c r="AX503" s="849" t="s">
        <v>3126</v>
      </c>
      <c r="AY503" s="853">
        <v>60</v>
      </c>
      <c r="AZ503" s="881" t="s">
        <v>237</v>
      </c>
      <c r="BA503" s="882" t="s">
        <v>3177</v>
      </c>
      <c r="BB503" s="884" t="s">
        <v>3177</v>
      </c>
      <c r="BC503" s="884" t="s">
        <v>3177</v>
      </c>
      <c r="BD503" s="867" t="s">
        <v>3177</v>
      </c>
      <c r="BE503" s="472"/>
      <c r="BF503" s="829" t="s">
        <v>3164</v>
      </c>
      <c r="BG503" s="452"/>
      <c r="BH503" s="452"/>
      <c r="BI503" s="475"/>
      <c r="BJ503" s="459">
        <v>249</v>
      </c>
      <c r="BK503" s="459">
        <v>250</v>
      </c>
      <c r="BL503" s="866">
        <v>6</v>
      </c>
    </row>
    <row r="504" spans="1:64" ht="13.5" customHeight="1">
      <c r="A504" s="874"/>
      <c r="B504" s="836"/>
      <c r="C504" s="838"/>
      <c r="D504" s="22" t="s">
        <v>3</v>
      </c>
      <c r="E504" s="20"/>
      <c r="F504" s="96">
        <v>52700</v>
      </c>
      <c r="G504" s="97">
        <v>106800</v>
      </c>
      <c r="H504" s="96">
        <v>46270</v>
      </c>
      <c r="I504" s="97">
        <v>100370</v>
      </c>
      <c r="J504" s="476" t="s">
        <v>3126</v>
      </c>
      <c r="K504" s="98">
        <v>500</v>
      </c>
      <c r="L504" s="99">
        <v>950</v>
      </c>
      <c r="M504" s="100" t="s">
        <v>3025</v>
      </c>
      <c r="N504" s="98">
        <v>430</v>
      </c>
      <c r="O504" s="99">
        <v>890</v>
      </c>
      <c r="P504" s="100" t="s">
        <v>3025</v>
      </c>
      <c r="Q504" s="476" t="s">
        <v>3126</v>
      </c>
      <c r="R504" s="101">
        <v>6570</v>
      </c>
      <c r="S504" s="102">
        <v>60</v>
      </c>
      <c r="T504" s="839"/>
      <c r="V504" s="469" t="s">
        <v>3028</v>
      </c>
      <c r="W504" s="849"/>
      <c r="X504" s="472" t="s">
        <v>3028</v>
      </c>
      <c r="Y504" s="477"/>
      <c r="Z504" s="876"/>
      <c r="AA504" s="469"/>
      <c r="AB504" s="849"/>
      <c r="AC504" s="877"/>
      <c r="AD504" s="103">
        <v>11950</v>
      </c>
      <c r="AE504" s="849"/>
      <c r="AF504" s="854"/>
      <c r="AG504" s="848"/>
      <c r="AH504" s="843" t="e">
        <v>#REF!</v>
      </c>
      <c r="AI504" s="846" t="e">
        <v>#REF!</v>
      </c>
      <c r="AJ504" s="848"/>
      <c r="AK504" s="465" t="s">
        <v>3041</v>
      </c>
      <c r="AL504" s="104">
        <v>3500</v>
      </c>
      <c r="AM504" s="105">
        <v>3900</v>
      </c>
      <c r="AN504" s="849"/>
      <c r="AO504" s="851"/>
      <c r="AP504" s="849"/>
      <c r="AQ504" s="854"/>
      <c r="AR504" s="848"/>
      <c r="AS504" s="887"/>
      <c r="AT504" s="841"/>
      <c r="AU504" s="454"/>
      <c r="AV504" s="841"/>
      <c r="AW504" s="851"/>
      <c r="AX504" s="849"/>
      <c r="AY504" s="854"/>
      <c r="AZ504" s="881"/>
      <c r="BA504" s="883"/>
      <c r="BB504" s="885"/>
      <c r="BC504" s="885"/>
      <c r="BD504" s="868"/>
      <c r="BE504" s="472"/>
      <c r="BF504" s="830"/>
      <c r="BG504" s="452"/>
      <c r="BH504" s="452"/>
      <c r="BI504" s="475"/>
      <c r="BJ504" s="459">
        <v>249</v>
      </c>
      <c r="BK504" s="459">
        <v>250</v>
      </c>
      <c r="BL504" s="866"/>
    </row>
    <row r="505" spans="1:64" ht="13.5" customHeight="1">
      <c r="A505" s="874"/>
      <c r="B505" s="836"/>
      <c r="C505" s="831" t="s">
        <v>3106</v>
      </c>
      <c r="D505" s="22" t="s">
        <v>13</v>
      </c>
      <c r="E505" s="20"/>
      <c r="F505" s="96">
        <v>106800</v>
      </c>
      <c r="G505" s="97">
        <v>172550</v>
      </c>
      <c r="H505" s="96">
        <v>100370</v>
      </c>
      <c r="I505" s="97">
        <v>166120</v>
      </c>
      <c r="J505" s="476" t="s">
        <v>3126</v>
      </c>
      <c r="K505" s="98">
        <v>950</v>
      </c>
      <c r="L505" s="99">
        <v>1610</v>
      </c>
      <c r="M505" s="100" t="s">
        <v>3025</v>
      </c>
      <c r="N505" s="98">
        <v>890</v>
      </c>
      <c r="O505" s="99">
        <v>1550</v>
      </c>
      <c r="P505" s="100" t="s">
        <v>3025</v>
      </c>
      <c r="Q505" s="23"/>
      <c r="R505" s="106"/>
      <c r="S505" s="107"/>
      <c r="T505" s="840"/>
      <c r="V505" s="469">
        <v>280800</v>
      </c>
      <c r="W505" s="849"/>
      <c r="X505" s="472">
        <v>2800</v>
      </c>
      <c r="Y505" s="21"/>
      <c r="Z505" s="876"/>
      <c r="AA505" s="472"/>
      <c r="AB505" s="849" t="s">
        <v>3126</v>
      </c>
      <c r="AC505" s="863">
        <v>11950</v>
      </c>
      <c r="AD505" s="108"/>
      <c r="AE505" s="849"/>
      <c r="AF505" s="854">
        <v>0</v>
      </c>
      <c r="AG505" s="848"/>
      <c r="AH505" s="843" t="e">
        <v>#REF!</v>
      </c>
      <c r="AI505" s="846" t="e">
        <v>#REF!</v>
      </c>
      <c r="AJ505" s="848"/>
      <c r="AK505" s="465" t="s">
        <v>3042</v>
      </c>
      <c r="AL505" s="104">
        <v>3000</v>
      </c>
      <c r="AM505" s="105">
        <v>3400</v>
      </c>
      <c r="AN505" s="849"/>
      <c r="AO505" s="851"/>
      <c r="AP505" s="849"/>
      <c r="AQ505" s="854"/>
      <c r="AR505" s="21"/>
      <c r="AS505" s="12"/>
      <c r="AT505" s="841"/>
      <c r="AU505" s="454"/>
      <c r="AV505" s="841"/>
      <c r="AW505" s="851"/>
      <c r="AX505" s="849"/>
      <c r="AY505" s="854"/>
      <c r="AZ505" s="881"/>
      <c r="BA505" s="869">
        <v>0.02</v>
      </c>
      <c r="BB505" s="871">
        <v>0.03</v>
      </c>
      <c r="BC505" s="871">
        <v>0.05</v>
      </c>
      <c r="BD505" s="879">
        <v>7.0000000000000007E-2</v>
      </c>
      <c r="BE505" s="472"/>
      <c r="BF505" s="833">
        <v>0.92</v>
      </c>
      <c r="BG505" s="452"/>
      <c r="BH505" s="452"/>
      <c r="BI505" s="475"/>
      <c r="BJ505" s="459">
        <v>249</v>
      </c>
      <c r="BK505" s="459">
        <v>250</v>
      </c>
      <c r="BL505" s="866"/>
    </row>
    <row r="506" spans="1:64" ht="13.5" customHeight="1">
      <c r="A506" s="874"/>
      <c r="B506" s="836"/>
      <c r="C506" s="832"/>
      <c r="D506" s="24" t="s">
        <v>12</v>
      </c>
      <c r="E506" s="20"/>
      <c r="F506" s="109">
        <v>172550</v>
      </c>
      <c r="G506" s="110"/>
      <c r="H506" s="109">
        <v>166120</v>
      </c>
      <c r="I506" s="110"/>
      <c r="J506" s="476" t="s">
        <v>3126</v>
      </c>
      <c r="K506" s="101">
        <v>1610</v>
      </c>
      <c r="L506" s="111"/>
      <c r="M506" s="112" t="s">
        <v>3025</v>
      </c>
      <c r="N506" s="101">
        <v>1550</v>
      </c>
      <c r="O506" s="111"/>
      <c r="P506" s="112" t="s">
        <v>3025</v>
      </c>
      <c r="Q506" s="23"/>
      <c r="R506" s="106"/>
      <c r="S506" s="113"/>
      <c r="T506" s="840"/>
      <c r="V506" s="27"/>
      <c r="W506" s="849"/>
      <c r="X506" s="118"/>
      <c r="Y506" s="119"/>
      <c r="Z506" s="876"/>
      <c r="AA506" s="27"/>
      <c r="AB506" s="849"/>
      <c r="AC506" s="864"/>
      <c r="AD506" s="114"/>
      <c r="AE506" s="849"/>
      <c r="AF506" s="855"/>
      <c r="AG506" s="848"/>
      <c r="AH506" s="844" t="e">
        <v>#REF!</v>
      </c>
      <c r="AI506" s="847" t="e">
        <v>#REF!</v>
      </c>
      <c r="AJ506" s="848"/>
      <c r="AK506" s="466" t="s">
        <v>3043</v>
      </c>
      <c r="AL506" s="115">
        <v>2700</v>
      </c>
      <c r="AM506" s="116">
        <v>3000</v>
      </c>
      <c r="AN506" s="849"/>
      <c r="AO506" s="852"/>
      <c r="AP506" s="849"/>
      <c r="AQ506" s="855"/>
      <c r="AR506" s="21"/>
      <c r="AS506" s="12"/>
      <c r="AT506" s="841"/>
      <c r="AU506" s="454"/>
      <c r="AV506" s="841"/>
      <c r="AW506" s="852"/>
      <c r="AX506" s="849"/>
      <c r="AY506" s="855"/>
      <c r="AZ506" s="881"/>
      <c r="BA506" s="870"/>
      <c r="BB506" s="872"/>
      <c r="BC506" s="872"/>
      <c r="BD506" s="880"/>
      <c r="BE506" s="472"/>
      <c r="BF506" s="833"/>
      <c r="BG506" s="452"/>
      <c r="BH506" s="452"/>
      <c r="BI506" s="475"/>
      <c r="BJ506" s="459">
        <v>249</v>
      </c>
      <c r="BK506" s="459">
        <v>250</v>
      </c>
      <c r="BL506" s="866"/>
    </row>
    <row r="507" spans="1:64" ht="13.5" customHeight="1">
      <c r="A507" s="874"/>
      <c r="B507" s="856" t="s">
        <v>24</v>
      </c>
      <c r="C507" s="837" t="s">
        <v>3105</v>
      </c>
      <c r="D507" s="19" t="s">
        <v>4</v>
      </c>
      <c r="E507" s="20"/>
      <c r="F507" s="86">
        <v>42380</v>
      </c>
      <c r="G507" s="87">
        <v>48950</v>
      </c>
      <c r="H507" s="86">
        <v>36750</v>
      </c>
      <c r="I507" s="87">
        <v>43320</v>
      </c>
      <c r="J507" s="476" t="s">
        <v>3126</v>
      </c>
      <c r="K507" s="88">
        <v>400</v>
      </c>
      <c r="L507" s="89">
        <v>460</v>
      </c>
      <c r="M507" s="90" t="s">
        <v>3025</v>
      </c>
      <c r="N507" s="88">
        <v>340</v>
      </c>
      <c r="O507" s="89">
        <v>400</v>
      </c>
      <c r="P507" s="90" t="s">
        <v>3025</v>
      </c>
      <c r="Q507" s="476" t="s">
        <v>3126</v>
      </c>
      <c r="R507" s="91">
        <v>6570</v>
      </c>
      <c r="S507" s="92">
        <v>60</v>
      </c>
      <c r="T507" s="839"/>
      <c r="V507" s="469" t="s">
        <v>3029</v>
      </c>
      <c r="W507" s="849"/>
      <c r="X507" s="472" t="s">
        <v>3029</v>
      </c>
      <c r="Y507" s="477"/>
      <c r="Z507" s="876"/>
      <c r="AA507" s="469"/>
      <c r="AB507" s="849" t="s">
        <v>3126</v>
      </c>
      <c r="AC507" s="861">
        <v>12830</v>
      </c>
      <c r="AD507" s="93"/>
      <c r="AE507" s="849" t="s">
        <v>3126</v>
      </c>
      <c r="AF507" s="853">
        <v>50</v>
      </c>
      <c r="AG507" s="848" t="s">
        <v>3126</v>
      </c>
      <c r="AH507" s="842">
        <v>3300</v>
      </c>
      <c r="AI507" s="845">
        <v>3600</v>
      </c>
      <c r="AJ507" s="848" t="s">
        <v>3126</v>
      </c>
      <c r="AK507" s="464" t="s">
        <v>3040</v>
      </c>
      <c r="AL507" s="94">
        <v>7100</v>
      </c>
      <c r="AM507" s="95">
        <v>7900</v>
      </c>
      <c r="AN507" s="849" t="s">
        <v>3126</v>
      </c>
      <c r="AO507" s="850">
        <v>4930</v>
      </c>
      <c r="AP507" s="849" t="s">
        <v>3126</v>
      </c>
      <c r="AQ507" s="853">
        <v>40</v>
      </c>
      <c r="AR507" s="848" t="s">
        <v>3126</v>
      </c>
      <c r="AS507" s="886">
        <v>4500</v>
      </c>
      <c r="AT507" s="841"/>
      <c r="AU507" s="454"/>
      <c r="AV507" s="841" t="s">
        <v>237</v>
      </c>
      <c r="AW507" s="850">
        <v>5620</v>
      </c>
      <c r="AX507" s="849" t="s">
        <v>3126</v>
      </c>
      <c r="AY507" s="853">
        <v>50</v>
      </c>
      <c r="AZ507" s="881" t="s">
        <v>237</v>
      </c>
      <c r="BA507" s="882" t="s">
        <v>3177</v>
      </c>
      <c r="BB507" s="884" t="s">
        <v>3177</v>
      </c>
      <c r="BC507" s="884" t="s">
        <v>3177</v>
      </c>
      <c r="BD507" s="867" t="s">
        <v>3177</v>
      </c>
      <c r="BE507" s="472"/>
      <c r="BF507" s="829" t="s">
        <v>3164</v>
      </c>
      <c r="BG507" s="452"/>
      <c r="BH507" s="452"/>
      <c r="BI507" s="475"/>
      <c r="BJ507" s="459">
        <v>251</v>
      </c>
      <c r="BK507" s="459">
        <v>252</v>
      </c>
      <c r="BL507" s="866">
        <v>7</v>
      </c>
    </row>
    <row r="508" spans="1:64" ht="13.5" customHeight="1">
      <c r="A508" s="874"/>
      <c r="B508" s="836"/>
      <c r="C508" s="838"/>
      <c r="D508" s="22" t="s">
        <v>3</v>
      </c>
      <c r="E508" s="20"/>
      <c r="F508" s="96">
        <v>48950</v>
      </c>
      <c r="G508" s="97">
        <v>103050</v>
      </c>
      <c r="H508" s="96">
        <v>43320</v>
      </c>
      <c r="I508" s="97">
        <v>97420</v>
      </c>
      <c r="J508" s="476" t="s">
        <v>3126</v>
      </c>
      <c r="K508" s="98">
        <v>460</v>
      </c>
      <c r="L508" s="99">
        <v>910</v>
      </c>
      <c r="M508" s="100" t="s">
        <v>3025</v>
      </c>
      <c r="N508" s="98">
        <v>400</v>
      </c>
      <c r="O508" s="99">
        <v>860</v>
      </c>
      <c r="P508" s="100" t="s">
        <v>3025</v>
      </c>
      <c r="Q508" s="476" t="s">
        <v>3126</v>
      </c>
      <c r="R508" s="101">
        <v>6570</v>
      </c>
      <c r="S508" s="102">
        <v>60</v>
      </c>
      <c r="T508" s="839"/>
      <c r="V508" s="469">
        <v>313400</v>
      </c>
      <c r="W508" s="849"/>
      <c r="X508" s="472">
        <v>3130</v>
      </c>
      <c r="Y508" s="21"/>
      <c r="Z508" s="876"/>
      <c r="AA508" s="472"/>
      <c r="AB508" s="849"/>
      <c r="AC508" s="877"/>
      <c r="AD508" s="103">
        <v>11100</v>
      </c>
      <c r="AE508" s="849"/>
      <c r="AF508" s="854"/>
      <c r="AG508" s="848"/>
      <c r="AH508" s="843" t="e">
        <v>#REF!</v>
      </c>
      <c r="AI508" s="846" t="e">
        <v>#REF!</v>
      </c>
      <c r="AJ508" s="848"/>
      <c r="AK508" s="465" t="s">
        <v>3041</v>
      </c>
      <c r="AL508" s="104">
        <v>3900</v>
      </c>
      <c r="AM508" s="105">
        <v>4300</v>
      </c>
      <c r="AN508" s="849"/>
      <c r="AO508" s="851"/>
      <c r="AP508" s="849"/>
      <c r="AQ508" s="854"/>
      <c r="AR508" s="848"/>
      <c r="AS508" s="887"/>
      <c r="AT508" s="841"/>
      <c r="AU508" s="454"/>
      <c r="AV508" s="841"/>
      <c r="AW508" s="851"/>
      <c r="AX508" s="849"/>
      <c r="AY508" s="854"/>
      <c r="AZ508" s="881"/>
      <c r="BA508" s="883"/>
      <c r="BB508" s="885"/>
      <c r="BC508" s="885"/>
      <c r="BD508" s="868"/>
      <c r="BE508" s="472"/>
      <c r="BF508" s="830"/>
      <c r="BG508" s="452"/>
      <c r="BH508" s="452"/>
      <c r="BI508" s="475"/>
      <c r="BJ508" s="459">
        <v>251</v>
      </c>
      <c r="BK508" s="459">
        <v>252</v>
      </c>
      <c r="BL508" s="866"/>
    </row>
    <row r="509" spans="1:64" ht="13.5" customHeight="1">
      <c r="A509" s="874"/>
      <c r="B509" s="836"/>
      <c r="C509" s="831" t="s">
        <v>3106</v>
      </c>
      <c r="D509" s="22" t="s">
        <v>13</v>
      </c>
      <c r="E509" s="20"/>
      <c r="F509" s="96">
        <v>103050</v>
      </c>
      <c r="G509" s="97">
        <v>168800</v>
      </c>
      <c r="H509" s="96">
        <v>97420</v>
      </c>
      <c r="I509" s="97">
        <v>163170</v>
      </c>
      <c r="J509" s="476" t="s">
        <v>3126</v>
      </c>
      <c r="K509" s="98">
        <v>910</v>
      </c>
      <c r="L509" s="99">
        <v>1570</v>
      </c>
      <c r="M509" s="100" t="s">
        <v>3025</v>
      </c>
      <c r="N509" s="98">
        <v>860</v>
      </c>
      <c r="O509" s="99">
        <v>1520</v>
      </c>
      <c r="P509" s="100" t="s">
        <v>3025</v>
      </c>
      <c r="Q509" s="23"/>
      <c r="R509" s="106"/>
      <c r="S509" s="107"/>
      <c r="T509" s="840"/>
      <c r="V509" s="27"/>
      <c r="W509" s="849"/>
      <c r="X509" s="118"/>
      <c r="Y509" s="119"/>
      <c r="Z509" s="876"/>
      <c r="AA509" s="27"/>
      <c r="AB509" s="849" t="s">
        <v>3126</v>
      </c>
      <c r="AC509" s="863">
        <v>11100</v>
      </c>
      <c r="AD509" s="108"/>
      <c r="AE509" s="849"/>
      <c r="AF509" s="854">
        <v>0</v>
      </c>
      <c r="AG509" s="848"/>
      <c r="AH509" s="843" t="e">
        <v>#REF!</v>
      </c>
      <c r="AI509" s="846" t="e">
        <v>#REF!</v>
      </c>
      <c r="AJ509" s="848"/>
      <c r="AK509" s="465" t="s">
        <v>3042</v>
      </c>
      <c r="AL509" s="104">
        <v>3400</v>
      </c>
      <c r="AM509" s="105">
        <v>3800</v>
      </c>
      <c r="AN509" s="849"/>
      <c r="AO509" s="851"/>
      <c r="AP509" s="849"/>
      <c r="AQ509" s="854"/>
      <c r="AR509" s="21"/>
      <c r="AS509" s="12"/>
      <c r="AT509" s="841"/>
      <c r="AU509" s="455"/>
      <c r="AV509" s="841"/>
      <c r="AW509" s="851"/>
      <c r="AX509" s="849"/>
      <c r="AY509" s="854"/>
      <c r="AZ509" s="881"/>
      <c r="BA509" s="869">
        <v>0.02</v>
      </c>
      <c r="BB509" s="871">
        <v>0.03</v>
      </c>
      <c r="BC509" s="871">
        <v>0.05</v>
      </c>
      <c r="BD509" s="879">
        <v>0.06</v>
      </c>
      <c r="BE509" s="472"/>
      <c r="BF509" s="833">
        <v>0.89</v>
      </c>
      <c r="BG509" s="452"/>
      <c r="BH509" s="452"/>
      <c r="BI509" s="475"/>
      <c r="BJ509" s="459">
        <v>251</v>
      </c>
      <c r="BK509" s="459">
        <v>252</v>
      </c>
      <c r="BL509" s="866"/>
    </row>
    <row r="510" spans="1:64" ht="13.5" customHeight="1">
      <c r="A510" s="874"/>
      <c r="B510" s="836"/>
      <c r="C510" s="832"/>
      <c r="D510" s="24" t="s">
        <v>12</v>
      </c>
      <c r="E510" s="20"/>
      <c r="F510" s="109">
        <v>168800</v>
      </c>
      <c r="G510" s="110"/>
      <c r="H510" s="109">
        <v>163170</v>
      </c>
      <c r="I510" s="110"/>
      <c r="J510" s="476" t="s">
        <v>3126</v>
      </c>
      <c r="K510" s="101">
        <v>1570</v>
      </c>
      <c r="L510" s="111"/>
      <c r="M510" s="112" t="s">
        <v>3025</v>
      </c>
      <c r="N510" s="101">
        <v>1520</v>
      </c>
      <c r="O510" s="111"/>
      <c r="P510" s="112" t="s">
        <v>3025</v>
      </c>
      <c r="Q510" s="23"/>
      <c r="R510" s="106"/>
      <c r="S510" s="113"/>
      <c r="T510" s="840"/>
      <c r="V510" s="469" t="s">
        <v>3030</v>
      </c>
      <c r="W510" s="849"/>
      <c r="X510" s="472" t="s">
        <v>3030</v>
      </c>
      <c r="Y510" s="477"/>
      <c r="Z510" s="876"/>
      <c r="AA510" s="469"/>
      <c r="AB510" s="849"/>
      <c r="AC510" s="864"/>
      <c r="AD510" s="114"/>
      <c r="AE510" s="849"/>
      <c r="AF510" s="855"/>
      <c r="AG510" s="848"/>
      <c r="AH510" s="844" t="e">
        <v>#REF!</v>
      </c>
      <c r="AI510" s="847" t="e">
        <v>#REF!</v>
      </c>
      <c r="AJ510" s="848"/>
      <c r="AK510" s="466" t="s">
        <v>3043</v>
      </c>
      <c r="AL510" s="115">
        <v>3000</v>
      </c>
      <c r="AM510" s="116">
        <v>3400</v>
      </c>
      <c r="AN510" s="849"/>
      <c r="AO510" s="852"/>
      <c r="AP510" s="849"/>
      <c r="AQ510" s="855"/>
      <c r="AR510" s="21"/>
      <c r="AS510" s="12"/>
      <c r="AT510" s="841"/>
      <c r="AU510" s="455"/>
      <c r="AV510" s="841"/>
      <c r="AW510" s="852"/>
      <c r="AX510" s="849"/>
      <c r="AY510" s="855"/>
      <c r="AZ510" s="881"/>
      <c r="BA510" s="870"/>
      <c r="BB510" s="872"/>
      <c r="BC510" s="872"/>
      <c r="BD510" s="880"/>
      <c r="BE510" s="472"/>
      <c r="BF510" s="833"/>
      <c r="BG510" s="452"/>
      <c r="BH510" s="452"/>
      <c r="BI510" s="475"/>
      <c r="BJ510" s="459">
        <v>251</v>
      </c>
      <c r="BK510" s="459">
        <v>252</v>
      </c>
      <c r="BL510" s="866"/>
    </row>
    <row r="511" spans="1:64" ht="13.5" customHeight="1">
      <c r="A511" s="874"/>
      <c r="B511" s="856" t="s">
        <v>23</v>
      </c>
      <c r="C511" s="837" t="s">
        <v>3105</v>
      </c>
      <c r="D511" s="19" t="s">
        <v>4</v>
      </c>
      <c r="E511" s="20"/>
      <c r="F511" s="86">
        <v>39410</v>
      </c>
      <c r="G511" s="87">
        <v>45980</v>
      </c>
      <c r="H511" s="86">
        <v>34410</v>
      </c>
      <c r="I511" s="87">
        <v>40980</v>
      </c>
      <c r="J511" s="476" t="s">
        <v>3126</v>
      </c>
      <c r="K511" s="88">
        <v>370</v>
      </c>
      <c r="L511" s="89">
        <v>430</v>
      </c>
      <c r="M511" s="90" t="s">
        <v>3025</v>
      </c>
      <c r="N511" s="88">
        <v>320</v>
      </c>
      <c r="O511" s="89">
        <v>380</v>
      </c>
      <c r="P511" s="90" t="s">
        <v>3025</v>
      </c>
      <c r="Q511" s="476" t="s">
        <v>3126</v>
      </c>
      <c r="R511" s="91">
        <v>6570</v>
      </c>
      <c r="S511" s="92">
        <v>60</v>
      </c>
      <c r="T511" s="839"/>
      <c r="V511" s="469">
        <v>346100</v>
      </c>
      <c r="W511" s="849"/>
      <c r="X511" s="472">
        <v>3460</v>
      </c>
      <c r="Y511" s="21"/>
      <c r="Z511" s="876"/>
      <c r="AA511" s="472"/>
      <c r="AB511" s="849" t="s">
        <v>3126</v>
      </c>
      <c r="AC511" s="861">
        <v>12170</v>
      </c>
      <c r="AD511" s="93"/>
      <c r="AE511" s="849" t="s">
        <v>3126</v>
      </c>
      <c r="AF511" s="853">
        <v>50</v>
      </c>
      <c r="AG511" s="848" t="s">
        <v>3126</v>
      </c>
      <c r="AH511" s="842">
        <v>2900</v>
      </c>
      <c r="AI511" s="845">
        <v>3200</v>
      </c>
      <c r="AJ511" s="848" t="s">
        <v>3126</v>
      </c>
      <c r="AK511" s="464" t="s">
        <v>3040</v>
      </c>
      <c r="AL511" s="94">
        <v>6300</v>
      </c>
      <c r="AM511" s="95">
        <v>7100</v>
      </c>
      <c r="AN511" s="849" t="s">
        <v>3126</v>
      </c>
      <c r="AO511" s="850">
        <v>4380</v>
      </c>
      <c r="AP511" s="849" t="s">
        <v>3126</v>
      </c>
      <c r="AQ511" s="853">
        <v>40</v>
      </c>
      <c r="AR511" s="848" t="s">
        <v>3126</v>
      </c>
      <c r="AS511" s="886">
        <v>4500</v>
      </c>
      <c r="AT511" s="841"/>
      <c r="AU511" s="455"/>
      <c r="AV511" s="841" t="s">
        <v>237</v>
      </c>
      <c r="AW511" s="850">
        <v>4990</v>
      </c>
      <c r="AX511" s="849" t="s">
        <v>3126</v>
      </c>
      <c r="AY511" s="853">
        <v>40</v>
      </c>
      <c r="AZ511" s="881" t="s">
        <v>237</v>
      </c>
      <c r="BA511" s="882" t="s">
        <v>3177</v>
      </c>
      <c r="BB511" s="884" t="s">
        <v>3177</v>
      </c>
      <c r="BC511" s="884" t="s">
        <v>3177</v>
      </c>
      <c r="BD511" s="867" t="s">
        <v>3177</v>
      </c>
      <c r="BE511" s="472"/>
      <c r="BF511" s="829" t="s">
        <v>3164</v>
      </c>
      <c r="BG511" s="452"/>
      <c r="BH511" s="452"/>
      <c r="BI511" s="475"/>
      <c r="BJ511" s="459">
        <v>253</v>
      </c>
      <c r="BK511" s="459">
        <v>254</v>
      </c>
      <c r="BL511" s="866">
        <v>8</v>
      </c>
    </row>
    <row r="512" spans="1:64" ht="13.5" customHeight="1">
      <c r="A512" s="874"/>
      <c r="B512" s="836"/>
      <c r="C512" s="838"/>
      <c r="D512" s="22" t="s">
        <v>3</v>
      </c>
      <c r="E512" s="20"/>
      <c r="F512" s="96">
        <v>45980</v>
      </c>
      <c r="G512" s="97">
        <v>100080</v>
      </c>
      <c r="H512" s="96">
        <v>40980</v>
      </c>
      <c r="I512" s="97">
        <v>95080</v>
      </c>
      <c r="J512" s="476" t="s">
        <v>3126</v>
      </c>
      <c r="K512" s="98">
        <v>430</v>
      </c>
      <c r="L512" s="99">
        <v>880</v>
      </c>
      <c r="M512" s="100" t="s">
        <v>3025</v>
      </c>
      <c r="N512" s="98">
        <v>380</v>
      </c>
      <c r="O512" s="99">
        <v>830</v>
      </c>
      <c r="P512" s="100" t="s">
        <v>3025</v>
      </c>
      <c r="Q512" s="476" t="s">
        <v>3126</v>
      </c>
      <c r="R512" s="101">
        <v>6570</v>
      </c>
      <c r="S512" s="102">
        <v>60</v>
      </c>
      <c r="T512" s="839"/>
      <c r="V512" s="27"/>
      <c r="W512" s="849"/>
      <c r="X512" s="118"/>
      <c r="Y512" s="119"/>
      <c r="Z512" s="876"/>
      <c r="AA512" s="27"/>
      <c r="AB512" s="849"/>
      <c r="AC512" s="877"/>
      <c r="AD512" s="103">
        <v>10440</v>
      </c>
      <c r="AE512" s="849"/>
      <c r="AF512" s="854"/>
      <c r="AG512" s="848"/>
      <c r="AH512" s="843" t="e">
        <v>#REF!</v>
      </c>
      <c r="AI512" s="846" t="e">
        <v>#REF!</v>
      </c>
      <c r="AJ512" s="848"/>
      <c r="AK512" s="465" t="s">
        <v>3041</v>
      </c>
      <c r="AL512" s="104">
        <v>3500</v>
      </c>
      <c r="AM512" s="105">
        <v>3900</v>
      </c>
      <c r="AN512" s="849"/>
      <c r="AO512" s="851"/>
      <c r="AP512" s="849"/>
      <c r="AQ512" s="854"/>
      <c r="AR512" s="848"/>
      <c r="AS512" s="887"/>
      <c r="AT512" s="841"/>
      <c r="AU512" s="455"/>
      <c r="AV512" s="841"/>
      <c r="AW512" s="851"/>
      <c r="AX512" s="849"/>
      <c r="AY512" s="854"/>
      <c r="AZ512" s="881"/>
      <c r="BA512" s="883"/>
      <c r="BB512" s="885"/>
      <c r="BC512" s="885"/>
      <c r="BD512" s="868"/>
      <c r="BE512" s="472"/>
      <c r="BF512" s="830"/>
      <c r="BG512" s="452"/>
      <c r="BH512" s="452"/>
      <c r="BI512" s="475"/>
      <c r="BJ512" s="459">
        <v>253</v>
      </c>
      <c r="BK512" s="459">
        <v>254</v>
      </c>
      <c r="BL512" s="866"/>
    </row>
    <row r="513" spans="1:64" ht="13.5" customHeight="1">
      <c r="A513" s="874"/>
      <c r="B513" s="836"/>
      <c r="C513" s="831" t="s">
        <v>3106</v>
      </c>
      <c r="D513" s="22" t="s">
        <v>13</v>
      </c>
      <c r="E513" s="20"/>
      <c r="F513" s="96">
        <v>100080</v>
      </c>
      <c r="G513" s="97">
        <v>165830</v>
      </c>
      <c r="H513" s="96">
        <v>95080</v>
      </c>
      <c r="I513" s="97">
        <v>160830</v>
      </c>
      <c r="J513" s="476" t="s">
        <v>3126</v>
      </c>
      <c r="K513" s="98">
        <v>880</v>
      </c>
      <c r="L513" s="99">
        <v>1540</v>
      </c>
      <c r="M513" s="100" t="s">
        <v>3025</v>
      </c>
      <c r="N513" s="98">
        <v>830</v>
      </c>
      <c r="O513" s="99">
        <v>1490</v>
      </c>
      <c r="P513" s="100" t="s">
        <v>3025</v>
      </c>
      <c r="Q513" s="23"/>
      <c r="R513" s="106"/>
      <c r="S513" s="107"/>
      <c r="T513" s="840"/>
      <c r="V513" s="469" t="s">
        <v>3031</v>
      </c>
      <c r="W513" s="849"/>
      <c r="X513" s="472" t="s">
        <v>3031</v>
      </c>
      <c r="Y513" s="477"/>
      <c r="Z513" s="876"/>
      <c r="AA513" s="469"/>
      <c r="AB513" s="849" t="s">
        <v>3126</v>
      </c>
      <c r="AC513" s="863">
        <v>10440</v>
      </c>
      <c r="AD513" s="108"/>
      <c r="AE513" s="849"/>
      <c r="AF513" s="854">
        <v>0</v>
      </c>
      <c r="AG513" s="848"/>
      <c r="AH513" s="843" t="e">
        <v>#REF!</v>
      </c>
      <c r="AI513" s="846" t="e">
        <v>#REF!</v>
      </c>
      <c r="AJ513" s="848"/>
      <c r="AK513" s="465" t="s">
        <v>3042</v>
      </c>
      <c r="AL513" s="104">
        <v>3000</v>
      </c>
      <c r="AM513" s="105">
        <v>3400</v>
      </c>
      <c r="AN513" s="849"/>
      <c r="AO513" s="851"/>
      <c r="AP513" s="849"/>
      <c r="AQ513" s="854"/>
      <c r="AR513" s="21"/>
      <c r="AS513" s="12"/>
      <c r="AT513" s="841"/>
      <c r="AU513" s="456"/>
      <c r="AV513" s="841"/>
      <c r="AW513" s="851"/>
      <c r="AX513" s="849"/>
      <c r="AY513" s="854"/>
      <c r="AZ513" s="881"/>
      <c r="BA513" s="869">
        <v>0.02</v>
      </c>
      <c r="BB513" s="871">
        <v>0.03</v>
      </c>
      <c r="BC513" s="871">
        <v>0.05</v>
      </c>
      <c r="BD513" s="879">
        <v>7.0000000000000007E-2</v>
      </c>
      <c r="BE513" s="472"/>
      <c r="BF513" s="833">
        <v>0.91</v>
      </c>
      <c r="BG513" s="452"/>
      <c r="BH513" s="452"/>
      <c r="BI513" s="475"/>
      <c r="BJ513" s="459">
        <v>253</v>
      </c>
      <c r="BK513" s="459">
        <v>254</v>
      </c>
      <c r="BL513" s="866"/>
    </row>
    <row r="514" spans="1:64" ht="13.5" customHeight="1">
      <c r="A514" s="874"/>
      <c r="B514" s="836"/>
      <c r="C514" s="832"/>
      <c r="D514" s="24" t="s">
        <v>12</v>
      </c>
      <c r="E514" s="20"/>
      <c r="F514" s="109">
        <v>165830</v>
      </c>
      <c r="G514" s="110"/>
      <c r="H514" s="109">
        <v>160830</v>
      </c>
      <c r="I514" s="110"/>
      <c r="J514" s="476" t="s">
        <v>3126</v>
      </c>
      <c r="K514" s="101">
        <v>1540</v>
      </c>
      <c r="L514" s="111"/>
      <c r="M514" s="112" t="s">
        <v>3025</v>
      </c>
      <c r="N514" s="101">
        <v>1490</v>
      </c>
      <c r="O514" s="111"/>
      <c r="P514" s="112" t="s">
        <v>3025</v>
      </c>
      <c r="Q514" s="23"/>
      <c r="R514" s="106"/>
      <c r="S514" s="113"/>
      <c r="T514" s="840"/>
      <c r="V514" s="469">
        <v>378800</v>
      </c>
      <c r="W514" s="849"/>
      <c r="X514" s="472">
        <v>3780</v>
      </c>
      <c r="Y514" s="21"/>
      <c r="Z514" s="876"/>
      <c r="AA514" s="472"/>
      <c r="AB514" s="849"/>
      <c r="AC514" s="864"/>
      <c r="AD514" s="114"/>
      <c r="AE514" s="849"/>
      <c r="AF514" s="855"/>
      <c r="AG514" s="848"/>
      <c r="AH514" s="844" t="e">
        <v>#REF!</v>
      </c>
      <c r="AI514" s="847" t="e">
        <v>#REF!</v>
      </c>
      <c r="AJ514" s="848"/>
      <c r="AK514" s="466" t="s">
        <v>3043</v>
      </c>
      <c r="AL514" s="115">
        <v>2700</v>
      </c>
      <c r="AM514" s="116">
        <v>3000</v>
      </c>
      <c r="AN514" s="849"/>
      <c r="AO514" s="852"/>
      <c r="AP514" s="849"/>
      <c r="AQ514" s="855"/>
      <c r="AR514" s="21"/>
      <c r="AS514" s="12"/>
      <c r="AT514" s="841"/>
      <c r="AU514" s="456"/>
      <c r="AV514" s="841"/>
      <c r="AW514" s="852"/>
      <c r="AX514" s="849"/>
      <c r="AY514" s="855"/>
      <c r="AZ514" s="881"/>
      <c r="BA514" s="870"/>
      <c r="BB514" s="872"/>
      <c r="BC514" s="872"/>
      <c r="BD514" s="880"/>
      <c r="BE514" s="472"/>
      <c r="BF514" s="833"/>
      <c r="BG514" s="452"/>
      <c r="BH514" s="452"/>
      <c r="BI514" s="475"/>
      <c r="BJ514" s="459">
        <v>253</v>
      </c>
      <c r="BK514" s="459">
        <v>254</v>
      </c>
      <c r="BL514" s="866"/>
    </row>
    <row r="515" spans="1:64" ht="13.5" customHeight="1">
      <c r="A515" s="874"/>
      <c r="B515" s="856" t="s">
        <v>22</v>
      </c>
      <c r="C515" s="837" t="s">
        <v>3105</v>
      </c>
      <c r="D515" s="19" t="s">
        <v>4</v>
      </c>
      <c r="E515" s="20"/>
      <c r="F515" s="86">
        <v>34270</v>
      </c>
      <c r="G515" s="87">
        <v>40840</v>
      </c>
      <c r="H515" s="86">
        <v>29770</v>
      </c>
      <c r="I515" s="87">
        <v>36340</v>
      </c>
      <c r="J515" s="476" t="s">
        <v>3126</v>
      </c>
      <c r="K515" s="88">
        <v>320</v>
      </c>
      <c r="L515" s="89">
        <v>380</v>
      </c>
      <c r="M515" s="90" t="s">
        <v>3025</v>
      </c>
      <c r="N515" s="88">
        <v>270</v>
      </c>
      <c r="O515" s="89">
        <v>330</v>
      </c>
      <c r="P515" s="90" t="s">
        <v>3025</v>
      </c>
      <c r="Q515" s="476" t="s">
        <v>3126</v>
      </c>
      <c r="R515" s="91">
        <v>6570</v>
      </c>
      <c r="S515" s="92">
        <v>60</v>
      </c>
      <c r="T515" s="839"/>
      <c r="V515" s="27"/>
      <c r="W515" s="849"/>
      <c r="X515" s="118"/>
      <c r="Y515" s="119"/>
      <c r="Z515" s="876"/>
      <c r="AA515" s="27"/>
      <c r="AB515" s="839"/>
      <c r="AC515" s="106"/>
      <c r="AD515" s="106"/>
      <c r="AE515" s="840"/>
      <c r="AF515" s="120"/>
      <c r="AG515" s="841" t="s">
        <v>3126</v>
      </c>
      <c r="AH515" s="842">
        <v>2600</v>
      </c>
      <c r="AI515" s="845">
        <v>2900</v>
      </c>
      <c r="AJ515" s="848" t="s">
        <v>3126</v>
      </c>
      <c r="AK515" s="464" t="s">
        <v>3040</v>
      </c>
      <c r="AL515" s="94">
        <v>5500</v>
      </c>
      <c r="AM515" s="95">
        <v>6200</v>
      </c>
      <c r="AN515" s="849" t="s">
        <v>3126</v>
      </c>
      <c r="AO515" s="850">
        <v>3940</v>
      </c>
      <c r="AP515" s="849" t="s">
        <v>3126</v>
      </c>
      <c r="AQ515" s="853">
        <v>30</v>
      </c>
      <c r="AR515" s="848" t="s">
        <v>3126</v>
      </c>
      <c r="AS515" s="886">
        <v>4500</v>
      </c>
      <c r="AT515" s="841"/>
      <c r="AU515" s="860" t="s">
        <v>3237</v>
      </c>
      <c r="AV515" s="841" t="s">
        <v>237</v>
      </c>
      <c r="AW515" s="850">
        <v>4490</v>
      </c>
      <c r="AX515" s="849" t="s">
        <v>3126</v>
      </c>
      <c r="AY515" s="853">
        <v>40</v>
      </c>
      <c r="AZ515" s="881" t="s">
        <v>237</v>
      </c>
      <c r="BA515" s="882" t="s">
        <v>3177</v>
      </c>
      <c r="BB515" s="884" t="s">
        <v>3177</v>
      </c>
      <c r="BC515" s="884" t="s">
        <v>3177</v>
      </c>
      <c r="BD515" s="867" t="s">
        <v>3177</v>
      </c>
      <c r="BE515" s="472"/>
      <c r="BF515" s="829" t="s">
        <v>3164</v>
      </c>
      <c r="BG515" s="452"/>
      <c r="BH515" s="452"/>
      <c r="BI515" s="475"/>
      <c r="BJ515" s="459">
        <v>255</v>
      </c>
      <c r="BK515" s="459">
        <v>256</v>
      </c>
      <c r="BL515" s="866">
        <v>9</v>
      </c>
    </row>
    <row r="516" spans="1:64" ht="13.5" customHeight="1">
      <c r="A516" s="874"/>
      <c r="B516" s="836"/>
      <c r="C516" s="838"/>
      <c r="D516" s="22" t="s">
        <v>3</v>
      </c>
      <c r="E516" s="20"/>
      <c r="F516" s="96">
        <v>40840</v>
      </c>
      <c r="G516" s="97">
        <v>94940</v>
      </c>
      <c r="H516" s="96">
        <v>36340</v>
      </c>
      <c r="I516" s="97">
        <v>90440</v>
      </c>
      <c r="J516" s="476" t="s">
        <v>3126</v>
      </c>
      <c r="K516" s="98">
        <v>380</v>
      </c>
      <c r="L516" s="99">
        <v>830</v>
      </c>
      <c r="M516" s="100" t="s">
        <v>3025</v>
      </c>
      <c r="N516" s="98">
        <v>330</v>
      </c>
      <c r="O516" s="99">
        <v>790</v>
      </c>
      <c r="P516" s="100" t="s">
        <v>3025</v>
      </c>
      <c r="Q516" s="476" t="s">
        <v>3126</v>
      </c>
      <c r="R516" s="101">
        <v>6570</v>
      </c>
      <c r="S516" s="102">
        <v>60</v>
      </c>
      <c r="T516" s="839"/>
      <c r="V516" s="469" t="s">
        <v>3032</v>
      </c>
      <c r="W516" s="849"/>
      <c r="X516" s="472" t="s">
        <v>3032</v>
      </c>
      <c r="Y516" s="477"/>
      <c r="Z516" s="876"/>
      <c r="AA516" s="469" t="s">
        <v>3108</v>
      </c>
      <c r="AB516" s="839"/>
      <c r="AC516" s="106"/>
      <c r="AD516" s="106"/>
      <c r="AE516" s="840"/>
      <c r="AF516" s="121"/>
      <c r="AG516" s="841"/>
      <c r="AH516" s="843" t="e">
        <v>#REF!</v>
      </c>
      <c r="AI516" s="846" t="e">
        <v>#REF!</v>
      </c>
      <c r="AJ516" s="848"/>
      <c r="AK516" s="465" t="s">
        <v>3041</v>
      </c>
      <c r="AL516" s="104">
        <v>3000</v>
      </c>
      <c r="AM516" s="105">
        <v>3400</v>
      </c>
      <c r="AN516" s="849"/>
      <c r="AO516" s="851"/>
      <c r="AP516" s="849"/>
      <c r="AQ516" s="854"/>
      <c r="AR516" s="848"/>
      <c r="AS516" s="887"/>
      <c r="AT516" s="841"/>
      <c r="AU516" s="860"/>
      <c r="AV516" s="841"/>
      <c r="AW516" s="851"/>
      <c r="AX516" s="849"/>
      <c r="AY516" s="854"/>
      <c r="AZ516" s="881"/>
      <c r="BA516" s="883"/>
      <c r="BB516" s="885"/>
      <c r="BC516" s="885"/>
      <c r="BD516" s="868"/>
      <c r="BE516" s="472"/>
      <c r="BF516" s="830"/>
      <c r="BG516" s="452"/>
      <c r="BH516" s="452"/>
      <c r="BI516" s="475"/>
      <c r="BJ516" s="459">
        <v>255</v>
      </c>
      <c r="BK516" s="459">
        <v>256</v>
      </c>
      <c r="BL516" s="866"/>
    </row>
    <row r="517" spans="1:64" ht="13.5" customHeight="1">
      <c r="A517" s="874"/>
      <c r="B517" s="836"/>
      <c r="C517" s="831" t="s">
        <v>3106</v>
      </c>
      <c r="D517" s="22" t="s">
        <v>13</v>
      </c>
      <c r="E517" s="20"/>
      <c r="F517" s="96">
        <v>94940</v>
      </c>
      <c r="G517" s="97">
        <v>160690</v>
      </c>
      <c r="H517" s="96">
        <v>90440</v>
      </c>
      <c r="I517" s="97">
        <v>156190</v>
      </c>
      <c r="J517" s="476" t="s">
        <v>3126</v>
      </c>
      <c r="K517" s="98">
        <v>830</v>
      </c>
      <c r="L517" s="99">
        <v>1490</v>
      </c>
      <c r="M517" s="100" t="s">
        <v>3025</v>
      </c>
      <c r="N517" s="98">
        <v>790</v>
      </c>
      <c r="O517" s="99">
        <v>1450</v>
      </c>
      <c r="P517" s="100" t="s">
        <v>3025</v>
      </c>
      <c r="Q517" s="23"/>
      <c r="R517" s="106"/>
      <c r="S517" s="107"/>
      <c r="T517" s="840"/>
      <c r="V517" s="469">
        <v>411400</v>
      </c>
      <c r="W517" s="849"/>
      <c r="X517" s="472">
        <v>4110</v>
      </c>
      <c r="Y517" s="21"/>
      <c r="Z517" s="876"/>
      <c r="AA517" s="122" t="s">
        <v>3109</v>
      </c>
      <c r="AB517" s="839"/>
      <c r="AC517" s="106"/>
      <c r="AD517" s="106"/>
      <c r="AE517" s="840"/>
      <c r="AF517" s="121"/>
      <c r="AG517" s="841"/>
      <c r="AH517" s="843" t="e">
        <v>#REF!</v>
      </c>
      <c r="AI517" s="846" t="e">
        <v>#REF!</v>
      </c>
      <c r="AJ517" s="848"/>
      <c r="AK517" s="465" t="s">
        <v>3042</v>
      </c>
      <c r="AL517" s="104">
        <v>2600</v>
      </c>
      <c r="AM517" s="105">
        <v>2900</v>
      </c>
      <c r="AN517" s="849"/>
      <c r="AO517" s="851"/>
      <c r="AP517" s="849"/>
      <c r="AQ517" s="854"/>
      <c r="AR517" s="21"/>
      <c r="AS517" s="12"/>
      <c r="AT517" s="841"/>
      <c r="AU517" s="858">
        <v>0.1</v>
      </c>
      <c r="AV517" s="841"/>
      <c r="AW517" s="851"/>
      <c r="AX517" s="849"/>
      <c r="AY517" s="854"/>
      <c r="AZ517" s="881"/>
      <c r="BA517" s="869">
        <v>0.02</v>
      </c>
      <c r="BB517" s="871">
        <v>0.03</v>
      </c>
      <c r="BC517" s="871">
        <v>0.05</v>
      </c>
      <c r="BD517" s="879">
        <v>7.0000000000000007E-2</v>
      </c>
      <c r="BE517" s="472"/>
      <c r="BF517" s="833">
        <v>0.96</v>
      </c>
      <c r="BG517" s="452"/>
      <c r="BH517" s="452"/>
      <c r="BI517" s="475"/>
      <c r="BJ517" s="459">
        <v>255</v>
      </c>
      <c r="BK517" s="459">
        <v>256</v>
      </c>
      <c r="BL517" s="866"/>
    </row>
    <row r="518" spans="1:64" ht="13.5" customHeight="1">
      <c r="A518" s="874"/>
      <c r="B518" s="836"/>
      <c r="C518" s="832"/>
      <c r="D518" s="24" t="s">
        <v>12</v>
      </c>
      <c r="E518" s="20"/>
      <c r="F518" s="109">
        <v>160690</v>
      </c>
      <c r="G518" s="110"/>
      <c r="H518" s="109">
        <v>156190</v>
      </c>
      <c r="I518" s="110"/>
      <c r="J518" s="476" t="s">
        <v>3126</v>
      </c>
      <c r="K518" s="101">
        <v>1490</v>
      </c>
      <c r="L518" s="111"/>
      <c r="M518" s="112" t="s">
        <v>3025</v>
      </c>
      <c r="N518" s="101">
        <v>1450</v>
      </c>
      <c r="O518" s="111"/>
      <c r="P518" s="112" t="s">
        <v>3025</v>
      </c>
      <c r="Q518" s="23"/>
      <c r="R518" s="106"/>
      <c r="S518" s="113"/>
      <c r="T518" s="840"/>
      <c r="V518" s="27"/>
      <c r="W518" s="849"/>
      <c r="X518" s="118"/>
      <c r="Y518" s="119"/>
      <c r="Z518" s="876"/>
      <c r="AA518" s="27"/>
      <c r="AB518" s="839"/>
      <c r="AC518" s="106"/>
      <c r="AD518" s="106"/>
      <c r="AE518" s="840"/>
      <c r="AF518" s="121"/>
      <c r="AG518" s="841"/>
      <c r="AH518" s="844" t="e">
        <v>#REF!</v>
      </c>
      <c r="AI518" s="847" t="e">
        <v>#REF!</v>
      </c>
      <c r="AJ518" s="848"/>
      <c r="AK518" s="466" t="s">
        <v>3043</v>
      </c>
      <c r="AL518" s="115">
        <v>2400</v>
      </c>
      <c r="AM518" s="116">
        <v>2600</v>
      </c>
      <c r="AN518" s="849"/>
      <c r="AO518" s="852"/>
      <c r="AP518" s="849"/>
      <c r="AQ518" s="855"/>
      <c r="AR518" s="21"/>
      <c r="AS518" s="12"/>
      <c r="AT518" s="841"/>
      <c r="AU518" s="858"/>
      <c r="AV518" s="841"/>
      <c r="AW518" s="852"/>
      <c r="AX518" s="849"/>
      <c r="AY518" s="855"/>
      <c r="AZ518" s="881"/>
      <c r="BA518" s="870"/>
      <c r="BB518" s="872"/>
      <c r="BC518" s="872"/>
      <c r="BD518" s="880"/>
      <c r="BE518" s="472"/>
      <c r="BF518" s="833"/>
      <c r="BG518" s="452"/>
      <c r="BH518" s="452"/>
      <c r="BI518" s="475"/>
      <c r="BJ518" s="459">
        <v>255</v>
      </c>
      <c r="BK518" s="459">
        <v>256</v>
      </c>
      <c r="BL518" s="866"/>
    </row>
    <row r="519" spans="1:64" ht="13.5" customHeight="1">
      <c r="A519" s="874"/>
      <c r="B519" s="856" t="s">
        <v>21</v>
      </c>
      <c r="C519" s="837" t="s">
        <v>3105</v>
      </c>
      <c r="D519" s="19" t="s">
        <v>4</v>
      </c>
      <c r="E519" s="20"/>
      <c r="F519" s="86">
        <v>32620</v>
      </c>
      <c r="G519" s="87">
        <v>39190</v>
      </c>
      <c r="H519" s="86">
        <v>28530</v>
      </c>
      <c r="I519" s="87">
        <v>35100</v>
      </c>
      <c r="J519" s="476" t="s">
        <v>3126</v>
      </c>
      <c r="K519" s="88">
        <v>300</v>
      </c>
      <c r="L519" s="89">
        <v>360</v>
      </c>
      <c r="M519" s="90" t="s">
        <v>3025</v>
      </c>
      <c r="N519" s="88">
        <v>260</v>
      </c>
      <c r="O519" s="89">
        <v>320</v>
      </c>
      <c r="P519" s="90" t="s">
        <v>3025</v>
      </c>
      <c r="Q519" s="476" t="s">
        <v>3126</v>
      </c>
      <c r="R519" s="91">
        <v>6570</v>
      </c>
      <c r="S519" s="92">
        <v>60</v>
      </c>
      <c r="T519" s="839"/>
      <c r="V519" s="469" t="s">
        <v>3033</v>
      </c>
      <c r="W519" s="849"/>
      <c r="X519" s="472" t="s">
        <v>3033</v>
      </c>
      <c r="Y519" s="477"/>
      <c r="Z519" s="876"/>
      <c r="AA519" s="469"/>
      <c r="AB519" s="839"/>
      <c r="AC519" s="106"/>
      <c r="AD519" s="106"/>
      <c r="AE519" s="840"/>
      <c r="AF519" s="121"/>
      <c r="AG519" s="841" t="s">
        <v>3126</v>
      </c>
      <c r="AH519" s="842">
        <v>2900</v>
      </c>
      <c r="AI519" s="845">
        <v>3100</v>
      </c>
      <c r="AJ519" s="848" t="s">
        <v>3126</v>
      </c>
      <c r="AK519" s="464" t="s">
        <v>3040</v>
      </c>
      <c r="AL519" s="94">
        <v>6100</v>
      </c>
      <c r="AM519" s="95">
        <v>6800</v>
      </c>
      <c r="AN519" s="849" t="s">
        <v>3126</v>
      </c>
      <c r="AO519" s="850">
        <v>3580</v>
      </c>
      <c r="AP519" s="849" t="s">
        <v>3126</v>
      </c>
      <c r="AQ519" s="853">
        <v>30</v>
      </c>
      <c r="AR519" s="848" t="s">
        <v>3126</v>
      </c>
      <c r="AS519" s="886">
        <v>4500</v>
      </c>
      <c r="AT519" s="841"/>
      <c r="AU519" s="456"/>
      <c r="AV519" s="841" t="s">
        <v>237</v>
      </c>
      <c r="AW519" s="850">
        <v>4080</v>
      </c>
      <c r="AX519" s="849" t="s">
        <v>3126</v>
      </c>
      <c r="AY519" s="853">
        <v>40</v>
      </c>
      <c r="AZ519" s="881" t="s">
        <v>237</v>
      </c>
      <c r="BA519" s="882" t="s">
        <v>3177</v>
      </c>
      <c r="BB519" s="884" t="s">
        <v>3177</v>
      </c>
      <c r="BC519" s="884" t="s">
        <v>3177</v>
      </c>
      <c r="BD519" s="867" t="s">
        <v>3177</v>
      </c>
      <c r="BE519" s="472"/>
      <c r="BF519" s="829" t="s">
        <v>3164</v>
      </c>
      <c r="BG519" s="452"/>
      <c r="BH519" s="452"/>
      <c r="BI519" s="475"/>
      <c r="BJ519" s="459">
        <v>257</v>
      </c>
      <c r="BK519" s="459">
        <v>258</v>
      </c>
      <c r="BL519" s="866">
        <v>10</v>
      </c>
    </row>
    <row r="520" spans="1:64" ht="13.5" customHeight="1">
      <c r="A520" s="874"/>
      <c r="B520" s="836"/>
      <c r="C520" s="838"/>
      <c r="D520" s="22" t="s">
        <v>3</v>
      </c>
      <c r="E520" s="20"/>
      <c r="F520" s="96">
        <v>39190</v>
      </c>
      <c r="G520" s="97">
        <v>93290</v>
      </c>
      <c r="H520" s="96">
        <v>35100</v>
      </c>
      <c r="I520" s="97">
        <v>89200</v>
      </c>
      <c r="J520" s="476" t="s">
        <v>3126</v>
      </c>
      <c r="K520" s="98">
        <v>360</v>
      </c>
      <c r="L520" s="99">
        <v>820</v>
      </c>
      <c r="M520" s="100" t="s">
        <v>3025</v>
      </c>
      <c r="N520" s="98">
        <v>320</v>
      </c>
      <c r="O520" s="99">
        <v>780</v>
      </c>
      <c r="P520" s="100" t="s">
        <v>3025</v>
      </c>
      <c r="Q520" s="476" t="s">
        <v>3126</v>
      </c>
      <c r="R520" s="101">
        <v>6570</v>
      </c>
      <c r="S520" s="102">
        <v>60</v>
      </c>
      <c r="T520" s="839"/>
      <c r="V520" s="469">
        <v>444100</v>
      </c>
      <c r="W520" s="849"/>
      <c r="X520" s="472">
        <v>4440</v>
      </c>
      <c r="Y520" s="21"/>
      <c r="Z520" s="876"/>
      <c r="AA520" s="472"/>
      <c r="AB520" s="839"/>
      <c r="AC520" s="106"/>
      <c r="AD520" s="106"/>
      <c r="AE520" s="840"/>
      <c r="AF520" s="121"/>
      <c r="AG520" s="841"/>
      <c r="AH520" s="843" t="e">
        <v>#REF!</v>
      </c>
      <c r="AI520" s="846" t="e">
        <v>#REF!</v>
      </c>
      <c r="AJ520" s="848"/>
      <c r="AK520" s="465" t="s">
        <v>3041</v>
      </c>
      <c r="AL520" s="104">
        <v>3300</v>
      </c>
      <c r="AM520" s="105">
        <v>3700</v>
      </c>
      <c r="AN520" s="849"/>
      <c r="AO520" s="851"/>
      <c r="AP520" s="849"/>
      <c r="AQ520" s="854"/>
      <c r="AR520" s="848"/>
      <c r="AS520" s="887"/>
      <c r="AT520" s="841"/>
      <c r="AU520" s="456"/>
      <c r="AV520" s="841"/>
      <c r="AW520" s="851"/>
      <c r="AX520" s="849"/>
      <c r="AY520" s="854"/>
      <c r="AZ520" s="881"/>
      <c r="BA520" s="883"/>
      <c r="BB520" s="885"/>
      <c r="BC520" s="885"/>
      <c r="BD520" s="868"/>
      <c r="BE520" s="472"/>
      <c r="BF520" s="830"/>
      <c r="BG520" s="452"/>
      <c r="BH520" s="452"/>
      <c r="BI520" s="475"/>
      <c r="BJ520" s="459">
        <v>257</v>
      </c>
      <c r="BK520" s="459">
        <v>258</v>
      </c>
      <c r="BL520" s="866"/>
    </row>
    <row r="521" spans="1:64" ht="13.5" customHeight="1">
      <c r="A521" s="874"/>
      <c r="B521" s="836"/>
      <c r="C521" s="831" t="s">
        <v>3106</v>
      </c>
      <c r="D521" s="22" t="s">
        <v>13</v>
      </c>
      <c r="E521" s="20"/>
      <c r="F521" s="96">
        <v>93290</v>
      </c>
      <c r="G521" s="97">
        <v>159040</v>
      </c>
      <c r="H521" s="96">
        <v>89200</v>
      </c>
      <c r="I521" s="97">
        <v>154950</v>
      </c>
      <c r="J521" s="476" t="s">
        <v>3126</v>
      </c>
      <c r="K521" s="98">
        <v>820</v>
      </c>
      <c r="L521" s="99">
        <v>1480</v>
      </c>
      <c r="M521" s="100" t="s">
        <v>3025</v>
      </c>
      <c r="N521" s="98">
        <v>780</v>
      </c>
      <c r="O521" s="99">
        <v>1440</v>
      </c>
      <c r="P521" s="100" t="s">
        <v>3025</v>
      </c>
      <c r="Q521" s="23"/>
      <c r="R521" s="106"/>
      <c r="S521" s="107"/>
      <c r="T521" s="840"/>
      <c r="V521" s="27"/>
      <c r="W521" s="849"/>
      <c r="X521" s="118"/>
      <c r="Y521" s="119"/>
      <c r="Z521" s="876"/>
      <c r="AA521" s="27"/>
      <c r="AB521" s="839"/>
      <c r="AC521" s="106"/>
      <c r="AD521" s="106"/>
      <c r="AE521" s="840"/>
      <c r="AF521" s="121"/>
      <c r="AG521" s="841"/>
      <c r="AH521" s="843" t="e">
        <v>#REF!</v>
      </c>
      <c r="AI521" s="846" t="e">
        <v>#REF!</v>
      </c>
      <c r="AJ521" s="848"/>
      <c r="AK521" s="465" t="s">
        <v>3042</v>
      </c>
      <c r="AL521" s="104">
        <v>2900</v>
      </c>
      <c r="AM521" s="105">
        <v>3200</v>
      </c>
      <c r="AN521" s="849"/>
      <c r="AO521" s="851"/>
      <c r="AP521" s="849"/>
      <c r="AQ521" s="854"/>
      <c r="AR521" s="21"/>
      <c r="AS521" s="12"/>
      <c r="AT521" s="841"/>
      <c r="AU521" s="456"/>
      <c r="AV521" s="841"/>
      <c r="AW521" s="851"/>
      <c r="AX521" s="849"/>
      <c r="AY521" s="854"/>
      <c r="AZ521" s="881"/>
      <c r="BA521" s="869">
        <v>0.02</v>
      </c>
      <c r="BB521" s="871">
        <v>0.03</v>
      </c>
      <c r="BC521" s="871">
        <v>0.05</v>
      </c>
      <c r="BD521" s="879">
        <v>7.0000000000000007E-2</v>
      </c>
      <c r="BE521" s="472"/>
      <c r="BF521" s="833">
        <v>0.95</v>
      </c>
      <c r="BG521" s="452"/>
      <c r="BH521" s="452"/>
      <c r="BI521" s="475"/>
      <c r="BJ521" s="459">
        <v>257</v>
      </c>
      <c r="BK521" s="459">
        <v>258</v>
      </c>
      <c r="BL521" s="866"/>
    </row>
    <row r="522" spans="1:64" ht="13.5" customHeight="1">
      <c r="A522" s="874"/>
      <c r="B522" s="836"/>
      <c r="C522" s="832"/>
      <c r="D522" s="24" t="s">
        <v>12</v>
      </c>
      <c r="E522" s="20"/>
      <c r="F522" s="109">
        <v>159040</v>
      </c>
      <c r="G522" s="110"/>
      <c r="H522" s="109">
        <v>154950</v>
      </c>
      <c r="I522" s="110"/>
      <c r="J522" s="476" t="s">
        <v>3126</v>
      </c>
      <c r="K522" s="101">
        <v>1480</v>
      </c>
      <c r="L522" s="111"/>
      <c r="M522" s="112" t="s">
        <v>3025</v>
      </c>
      <c r="N522" s="101">
        <v>1440</v>
      </c>
      <c r="O522" s="111"/>
      <c r="P522" s="112" t="s">
        <v>3025</v>
      </c>
      <c r="Q522" s="23"/>
      <c r="R522" s="106"/>
      <c r="S522" s="113"/>
      <c r="T522" s="840"/>
      <c r="V522" s="469" t="s">
        <v>3034</v>
      </c>
      <c r="W522" s="849"/>
      <c r="X522" s="472" t="s">
        <v>3034</v>
      </c>
      <c r="Y522" s="477"/>
      <c r="Z522" s="876"/>
      <c r="AA522" s="469"/>
      <c r="AB522" s="839"/>
      <c r="AC522" s="106"/>
      <c r="AD522" s="106"/>
      <c r="AE522" s="840"/>
      <c r="AF522" s="121"/>
      <c r="AG522" s="841"/>
      <c r="AH522" s="844" t="e">
        <v>#REF!</v>
      </c>
      <c r="AI522" s="847" t="e">
        <v>#REF!</v>
      </c>
      <c r="AJ522" s="848"/>
      <c r="AK522" s="466" t="s">
        <v>3043</v>
      </c>
      <c r="AL522" s="115">
        <v>2600</v>
      </c>
      <c r="AM522" s="116">
        <v>2900</v>
      </c>
      <c r="AN522" s="849"/>
      <c r="AO522" s="852"/>
      <c r="AP522" s="849"/>
      <c r="AQ522" s="855"/>
      <c r="AR522" s="21"/>
      <c r="AS522" s="12"/>
      <c r="AT522" s="841"/>
      <c r="AU522" s="456"/>
      <c r="AV522" s="841"/>
      <c r="AW522" s="852"/>
      <c r="AX522" s="849"/>
      <c r="AY522" s="855"/>
      <c r="AZ522" s="881"/>
      <c r="BA522" s="870"/>
      <c r="BB522" s="872"/>
      <c r="BC522" s="872"/>
      <c r="BD522" s="880"/>
      <c r="BE522" s="472"/>
      <c r="BF522" s="833"/>
      <c r="BG522" s="452"/>
      <c r="BH522" s="452"/>
      <c r="BI522" s="475"/>
      <c r="BJ522" s="459">
        <v>257</v>
      </c>
      <c r="BK522" s="459">
        <v>258</v>
      </c>
      <c r="BL522" s="866"/>
    </row>
    <row r="523" spans="1:64" ht="13.5" customHeight="1">
      <c r="A523" s="874"/>
      <c r="B523" s="856" t="s">
        <v>20</v>
      </c>
      <c r="C523" s="837" t="s">
        <v>3105</v>
      </c>
      <c r="D523" s="19" t="s">
        <v>4</v>
      </c>
      <c r="E523" s="20"/>
      <c r="F523" s="86">
        <v>31210</v>
      </c>
      <c r="G523" s="87">
        <v>37780</v>
      </c>
      <c r="H523" s="86">
        <v>27460</v>
      </c>
      <c r="I523" s="87">
        <v>34030</v>
      </c>
      <c r="J523" s="476" t="s">
        <v>3126</v>
      </c>
      <c r="K523" s="88">
        <v>290</v>
      </c>
      <c r="L523" s="89">
        <v>350</v>
      </c>
      <c r="M523" s="90" t="s">
        <v>3025</v>
      </c>
      <c r="N523" s="88">
        <v>250</v>
      </c>
      <c r="O523" s="89">
        <v>310</v>
      </c>
      <c r="P523" s="90" t="s">
        <v>3025</v>
      </c>
      <c r="Q523" s="476" t="s">
        <v>3126</v>
      </c>
      <c r="R523" s="91">
        <v>6570</v>
      </c>
      <c r="S523" s="92">
        <v>60</v>
      </c>
      <c r="T523" s="839"/>
      <c r="V523" s="469">
        <v>476800</v>
      </c>
      <c r="W523" s="849"/>
      <c r="X523" s="472">
        <v>4760</v>
      </c>
      <c r="Y523" s="21"/>
      <c r="Z523" s="876"/>
      <c r="AA523" s="472"/>
      <c r="AB523" s="839"/>
      <c r="AC523" s="106"/>
      <c r="AD523" s="106"/>
      <c r="AE523" s="840"/>
      <c r="AF523" s="121"/>
      <c r="AG523" s="841" t="s">
        <v>3126</v>
      </c>
      <c r="AH523" s="842">
        <v>2600</v>
      </c>
      <c r="AI523" s="845">
        <v>2900</v>
      </c>
      <c r="AJ523" s="848" t="s">
        <v>3126</v>
      </c>
      <c r="AK523" s="464" t="s">
        <v>3040</v>
      </c>
      <c r="AL523" s="94">
        <v>5500</v>
      </c>
      <c r="AM523" s="95">
        <v>6200</v>
      </c>
      <c r="AN523" s="849" t="s">
        <v>3126</v>
      </c>
      <c r="AO523" s="850">
        <v>3280</v>
      </c>
      <c r="AP523" s="849" t="s">
        <v>3126</v>
      </c>
      <c r="AQ523" s="853">
        <v>30</v>
      </c>
      <c r="AR523" s="848" t="s">
        <v>3126</v>
      </c>
      <c r="AS523" s="886">
        <v>4500</v>
      </c>
      <c r="AT523" s="841"/>
      <c r="AU523" s="456"/>
      <c r="AV523" s="841" t="s">
        <v>237</v>
      </c>
      <c r="AW523" s="850">
        <v>3740</v>
      </c>
      <c r="AX523" s="849" t="s">
        <v>3126</v>
      </c>
      <c r="AY523" s="853">
        <v>30</v>
      </c>
      <c r="AZ523" s="881" t="s">
        <v>237</v>
      </c>
      <c r="BA523" s="882" t="s">
        <v>3177</v>
      </c>
      <c r="BB523" s="884" t="s">
        <v>3177</v>
      </c>
      <c r="BC523" s="884" t="s">
        <v>3177</v>
      </c>
      <c r="BD523" s="867" t="s">
        <v>3177</v>
      </c>
      <c r="BE523" s="472"/>
      <c r="BF523" s="829" t="s">
        <v>3164</v>
      </c>
      <c r="BG523" s="452"/>
      <c r="BH523" s="452"/>
      <c r="BI523" s="475"/>
      <c r="BJ523" s="459">
        <v>259</v>
      </c>
      <c r="BK523" s="459">
        <v>260</v>
      </c>
      <c r="BL523" s="866">
        <v>11</v>
      </c>
    </row>
    <row r="524" spans="1:64" ht="13.5" customHeight="1">
      <c r="A524" s="874"/>
      <c r="B524" s="836"/>
      <c r="C524" s="838"/>
      <c r="D524" s="22" t="s">
        <v>3</v>
      </c>
      <c r="E524" s="20"/>
      <c r="F524" s="96">
        <v>37780</v>
      </c>
      <c r="G524" s="97">
        <v>91880</v>
      </c>
      <c r="H524" s="96">
        <v>34030</v>
      </c>
      <c r="I524" s="97">
        <v>88130</v>
      </c>
      <c r="J524" s="476" t="s">
        <v>3126</v>
      </c>
      <c r="K524" s="98">
        <v>350</v>
      </c>
      <c r="L524" s="99">
        <v>800</v>
      </c>
      <c r="M524" s="100" t="s">
        <v>3025</v>
      </c>
      <c r="N524" s="98">
        <v>310</v>
      </c>
      <c r="O524" s="99">
        <v>760</v>
      </c>
      <c r="P524" s="100" t="s">
        <v>3025</v>
      </c>
      <c r="Q524" s="476" t="s">
        <v>3126</v>
      </c>
      <c r="R524" s="101">
        <v>6570</v>
      </c>
      <c r="S524" s="102">
        <v>60</v>
      </c>
      <c r="T524" s="839"/>
      <c r="V524" s="27"/>
      <c r="W524" s="849"/>
      <c r="X524" s="118"/>
      <c r="Y524" s="119"/>
      <c r="Z524" s="876"/>
      <c r="AA524" s="27"/>
      <c r="AB524" s="839"/>
      <c r="AC524" s="106"/>
      <c r="AD524" s="106"/>
      <c r="AE524" s="840"/>
      <c r="AF524" s="121"/>
      <c r="AG524" s="841"/>
      <c r="AH524" s="843" t="e">
        <v>#REF!</v>
      </c>
      <c r="AI524" s="846" t="e">
        <v>#REF!</v>
      </c>
      <c r="AJ524" s="848"/>
      <c r="AK524" s="465" t="s">
        <v>3041</v>
      </c>
      <c r="AL524" s="104">
        <v>3000</v>
      </c>
      <c r="AM524" s="105">
        <v>3400</v>
      </c>
      <c r="AN524" s="849"/>
      <c r="AO524" s="851"/>
      <c r="AP524" s="849"/>
      <c r="AQ524" s="854"/>
      <c r="AR524" s="848"/>
      <c r="AS524" s="887"/>
      <c r="AT524" s="841"/>
      <c r="AU524" s="456"/>
      <c r="AV524" s="841"/>
      <c r="AW524" s="851"/>
      <c r="AX524" s="849"/>
      <c r="AY524" s="854"/>
      <c r="AZ524" s="881"/>
      <c r="BA524" s="883"/>
      <c r="BB524" s="885"/>
      <c r="BC524" s="885"/>
      <c r="BD524" s="868"/>
      <c r="BE524" s="472"/>
      <c r="BF524" s="830"/>
      <c r="BG524" s="452"/>
      <c r="BH524" s="452"/>
      <c r="BI524" s="475"/>
      <c r="BJ524" s="459">
        <v>259</v>
      </c>
      <c r="BK524" s="459">
        <v>260</v>
      </c>
      <c r="BL524" s="866"/>
    </row>
    <row r="525" spans="1:64" ht="13.5" customHeight="1">
      <c r="A525" s="874"/>
      <c r="B525" s="836"/>
      <c r="C525" s="831" t="s">
        <v>3106</v>
      </c>
      <c r="D525" s="22" t="s">
        <v>13</v>
      </c>
      <c r="E525" s="20"/>
      <c r="F525" s="96">
        <v>91880</v>
      </c>
      <c r="G525" s="97">
        <v>157630</v>
      </c>
      <c r="H525" s="96">
        <v>88130</v>
      </c>
      <c r="I525" s="97">
        <v>153880</v>
      </c>
      <c r="J525" s="476" t="s">
        <v>3126</v>
      </c>
      <c r="K525" s="98">
        <v>800</v>
      </c>
      <c r="L525" s="99">
        <v>1460</v>
      </c>
      <c r="M525" s="100" t="s">
        <v>3025</v>
      </c>
      <c r="N525" s="98">
        <v>760</v>
      </c>
      <c r="O525" s="99">
        <v>1420</v>
      </c>
      <c r="P525" s="100" t="s">
        <v>3025</v>
      </c>
      <c r="Q525" s="23"/>
      <c r="R525" s="106"/>
      <c r="S525" s="107"/>
      <c r="T525" s="840"/>
      <c r="V525" s="469" t="s">
        <v>3035</v>
      </c>
      <c r="W525" s="849"/>
      <c r="X525" s="472" t="s">
        <v>3035</v>
      </c>
      <c r="Y525" s="477"/>
      <c r="Z525" s="876"/>
      <c r="AA525" s="469"/>
      <c r="AB525" s="839"/>
      <c r="AC525" s="106"/>
      <c r="AD525" s="106"/>
      <c r="AE525" s="840"/>
      <c r="AF525" s="121"/>
      <c r="AG525" s="841"/>
      <c r="AH525" s="843" t="e">
        <v>#REF!</v>
      </c>
      <c r="AI525" s="846" t="e">
        <v>#REF!</v>
      </c>
      <c r="AJ525" s="848"/>
      <c r="AK525" s="465" t="s">
        <v>3042</v>
      </c>
      <c r="AL525" s="104">
        <v>2600</v>
      </c>
      <c r="AM525" s="105">
        <v>2900</v>
      </c>
      <c r="AN525" s="849"/>
      <c r="AO525" s="851"/>
      <c r="AP525" s="849"/>
      <c r="AQ525" s="854"/>
      <c r="AR525" s="21"/>
      <c r="AS525" s="12"/>
      <c r="AT525" s="841"/>
      <c r="AU525" s="456"/>
      <c r="AV525" s="841"/>
      <c r="AW525" s="851"/>
      <c r="AX525" s="849"/>
      <c r="AY525" s="854"/>
      <c r="AZ525" s="881"/>
      <c r="BA525" s="869">
        <v>0.02</v>
      </c>
      <c r="BB525" s="871">
        <v>0.03</v>
      </c>
      <c r="BC525" s="871">
        <v>0.05</v>
      </c>
      <c r="BD525" s="879">
        <v>7.0000000000000007E-2</v>
      </c>
      <c r="BE525" s="472"/>
      <c r="BF525" s="833">
        <v>0.95</v>
      </c>
      <c r="BG525" s="452"/>
      <c r="BH525" s="452"/>
      <c r="BI525" s="475"/>
      <c r="BJ525" s="459">
        <v>259</v>
      </c>
      <c r="BK525" s="459">
        <v>260</v>
      </c>
      <c r="BL525" s="866"/>
    </row>
    <row r="526" spans="1:64" ht="13.5" customHeight="1">
      <c r="A526" s="874"/>
      <c r="B526" s="836"/>
      <c r="C526" s="832"/>
      <c r="D526" s="24" t="s">
        <v>12</v>
      </c>
      <c r="E526" s="20"/>
      <c r="F526" s="109">
        <v>157630</v>
      </c>
      <c r="G526" s="110"/>
      <c r="H526" s="109">
        <v>153880</v>
      </c>
      <c r="I526" s="110"/>
      <c r="J526" s="476" t="s">
        <v>3126</v>
      </c>
      <c r="K526" s="101">
        <v>1460</v>
      </c>
      <c r="L526" s="111"/>
      <c r="M526" s="112" t="s">
        <v>3025</v>
      </c>
      <c r="N526" s="101">
        <v>1420</v>
      </c>
      <c r="O526" s="111"/>
      <c r="P526" s="112" t="s">
        <v>3025</v>
      </c>
      <c r="Q526" s="23"/>
      <c r="R526" s="106"/>
      <c r="S526" s="113"/>
      <c r="T526" s="840"/>
      <c r="V526" s="469">
        <v>509400</v>
      </c>
      <c r="W526" s="849"/>
      <c r="X526" s="472">
        <v>5090</v>
      </c>
      <c r="Y526" s="21"/>
      <c r="Z526" s="876"/>
      <c r="AA526" s="472"/>
      <c r="AB526" s="839"/>
      <c r="AC526" s="106"/>
      <c r="AD526" s="106"/>
      <c r="AE526" s="840"/>
      <c r="AF526" s="121"/>
      <c r="AG526" s="841"/>
      <c r="AH526" s="844" t="e">
        <v>#REF!</v>
      </c>
      <c r="AI526" s="847" t="e">
        <v>#REF!</v>
      </c>
      <c r="AJ526" s="848"/>
      <c r="AK526" s="466" t="s">
        <v>3043</v>
      </c>
      <c r="AL526" s="115">
        <v>2400</v>
      </c>
      <c r="AM526" s="116">
        <v>2600</v>
      </c>
      <c r="AN526" s="849"/>
      <c r="AO526" s="852"/>
      <c r="AP526" s="849"/>
      <c r="AQ526" s="855"/>
      <c r="AR526" s="21"/>
      <c r="AS526" s="12"/>
      <c r="AT526" s="841"/>
      <c r="AU526" s="456"/>
      <c r="AV526" s="841"/>
      <c r="AW526" s="852"/>
      <c r="AX526" s="849"/>
      <c r="AY526" s="855"/>
      <c r="AZ526" s="881"/>
      <c r="BA526" s="870"/>
      <c r="BB526" s="872"/>
      <c r="BC526" s="872"/>
      <c r="BD526" s="880"/>
      <c r="BE526" s="472"/>
      <c r="BF526" s="833"/>
      <c r="BG526" s="452"/>
      <c r="BH526" s="452"/>
      <c r="BI526" s="475"/>
      <c r="BJ526" s="459">
        <v>259</v>
      </c>
      <c r="BK526" s="459">
        <v>260</v>
      </c>
      <c r="BL526" s="866"/>
    </row>
    <row r="527" spans="1:64" ht="13.5" customHeight="1">
      <c r="A527" s="874"/>
      <c r="B527" s="856" t="s">
        <v>19</v>
      </c>
      <c r="C527" s="837" t="s">
        <v>3105</v>
      </c>
      <c r="D527" s="19" t="s">
        <v>4</v>
      </c>
      <c r="E527" s="20"/>
      <c r="F527" s="86">
        <v>30020</v>
      </c>
      <c r="G527" s="87">
        <v>36590</v>
      </c>
      <c r="H527" s="86">
        <v>26550</v>
      </c>
      <c r="I527" s="87">
        <v>33120</v>
      </c>
      <c r="J527" s="476" t="s">
        <v>3126</v>
      </c>
      <c r="K527" s="88">
        <v>280</v>
      </c>
      <c r="L527" s="89">
        <v>340</v>
      </c>
      <c r="M527" s="90" t="s">
        <v>3025</v>
      </c>
      <c r="N527" s="88">
        <v>240</v>
      </c>
      <c r="O527" s="89">
        <v>300</v>
      </c>
      <c r="P527" s="90" t="s">
        <v>3025</v>
      </c>
      <c r="Q527" s="476" t="s">
        <v>3126</v>
      </c>
      <c r="R527" s="91">
        <v>6570</v>
      </c>
      <c r="S527" s="92">
        <v>60</v>
      </c>
      <c r="T527" s="839"/>
      <c r="V527" s="27"/>
      <c r="W527" s="849"/>
      <c r="X527" s="118"/>
      <c r="Y527" s="119"/>
      <c r="Z527" s="876"/>
      <c r="AA527" s="27"/>
      <c r="AB527" s="839"/>
      <c r="AC527" s="106"/>
      <c r="AD527" s="106"/>
      <c r="AE527" s="840"/>
      <c r="AF527" s="121"/>
      <c r="AG527" s="841" t="s">
        <v>3126</v>
      </c>
      <c r="AH527" s="842">
        <v>2400</v>
      </c>
      <c r="AI527" s="845">
        <v>2700</v>
      </c>
      <c r="AJ527" s="848" t="s">
        <v>3126</v>
      </c>
      <c r="AK527" s="464" t="s">
        <v>3040</v>
      </c>
      <c r="AL527" s="94">
        <v>5100</v>
      </c>
      <c r="AM527" s="95">
        <v>5700</v>
      </c>
      <c r="AN527" s="849" t="s">
        <v>3126</v>
      </c>
      <c r="AO527" s="850">
        <v>3030</v>
      </c>
      <c r="AP527" s="849" t="s">
        <v>3126</v>
      </c>
      <c r="AQ527" s="853">
        <v>30</v>
      </c>
      <c r="AR527" s="848" t="s">
        <v>3126</v>
      </c>
      <c r="AS527" s="886">
        <v>4500</v>
      </c>
      <c r="AT527" s="841"/>
      <c r="AU527" s="456"/>
      <c r="AV527" s="841" t="s">
        <v>237</v>
      </c>
      <c r="AW527" s="850">
        <v>3460</v>
      </c>
      <c r="AX527" s="849" t="s">
        <v>3126</v>
      </c>
      <c r="AY527" s="853">
        <v>30</v>
      </c>
      <c r="AZ527" s="881" t="s">
        <v>237</v>
      </c>
      <c r="BA527" s="882" t="s">
        <v>3177</v>
      </c>
      <c r="BB527" s="884" t="s">
        <v>3177</v>
      </c>
      <c r="BC527" s="884" t="s">
        <v>3177</v>
      </c>
      <c r="BD527" s="867" t="s">
        <v>3177</v>
      </c>
      <c r="BE527" s="472"/>
      <c r="BF527" s="829" t="s">
        <v>3164</v>
      </c>
      <c r="BG527" s="452"/>
      <c r="BH527" s="452"/>
      <c r="BI527" s="475"/>
      <c r="BJ527" s="459">
        <v>261</v>
      </c>
      <c r="BK527" s="459">
        <v>262</v>
      </c>
      <c r="BL527" s="866">
        <v>12</v>
      </c>
    </row>
    <row r="528" spans="1:64" ht="13.5" customHeight="1">
      <c r="A528" s="874"/>
      <c r="B528" s="836"/>
      <c r="C528" s="838"/>
      <c r="D528" s="22" t="s">
        <v>3</v>
      </c>
      <c r="E528" s="20"/>
      <c r="F528" s="96">
        <v>36590</v>
      </c>
      <c r="G528" s="97">
        <v>90690</v>
      </c>
      <c r="H528" s="96">
        <v>33120</v>
      </c>
      <c r="I528" s="97">
        <v>87220</v>
      </c>
      <c r="J528" s="476" t="s">
        <v>3126</v>
      </c>
      <c r="K528" s="98">
        <v>340</v>
      </c>
      <c r="L528" s="99">
        <v>790</v>
      </c>
      <c r="M528" s="100" t="s">
        <v>3025</v>
      </c>
      <c r="N528" s="98">
        <v>300</v>
      </c>
      <c r="O528" s="99">
        <v>760</v>
      </c>
      <c r="P528" s="100" t="s">
        <v>3025</v>
      </c>
      <c r="Q528" s="476" t="s">
        <v>3126</v>
      </c>
      <c r="R528" s="101">
        <v>6570</v>
      </c>
      <c r="S528" s="102">
        <v>60</v>
      </c>
      <c r="T528" s="839"/>
      <c r="V528" s="469" t="s">
        <v>3036</v>
      </c>
      <c r="W528" s="849"/>
      <c r="X528" s="472" t="s">
        <v>3036</v>
      </c>
      <c r="Y528" s="477"/>
      <c r="Z528" s="876"/>
      <c r="AA528" s="469"/>
      <c r="AB528" s="839"/>
      <c r="AC528" s="106"/>
      <c r="AD528" s="106"/>
      <c r="AE528" s="840"/>
      <c r="AF528" s="121"/>
      <c r="AG528" s="841"/>
      <c r="AH528" s="843" t="e">
        <v>#REF!</v>
      </c>
      <c r="AI528" s="846" t="e">
        <v>#REF!</v>
      </c>
      <c r="AJ528" s="848"/>
      <c r="AK528" s="465" t="s">
        <v>3041</v>
      </c>
      <c r="AL528" s="104">
        <v>2800</v>
      </c>
      <c r="AM528" s="105">
        <v>3100</v>
      </c>
      <c r="AN528" s="849"/>
      <c r="AO528" s="851"/>
      <c r="AP528" s="849"/>
      <c r="AQ528" s="854"/>
      <c r="AR528" s="848"/>
      <c r="AS528" s="887"/>
      <c r="AT528" s="841"/>
      <c r="AU528" s="456"/>
      <c r="AV528" s="841"/>
      <c r="AW528" s="851"/>
      <c r="AX528" s="849"/>
      <c r="AY528" s="854"/>
      <c r="AZ528" s="881"/>
      <c r="BA528" s="883"/>
      <c r="BB528" s="885"/>
      <c r="BC528" s="885"/>
      <c r="BD528" s="868"/>
      <c r="BE528" s="472"/>
      <c r="BF528" s="830"/>
      <c r="BG528" s="452"/>
      <c r="BH528" s="452"/>
      <c r="BI528" s="475"/>
      <c r="BJ528" s="459">
        <v>261</v>
      </c>
      <c r="BK528" s="459">
        <v>262</v>
      </c>
      <c r="BL528" s="866"/>
    </row>
    <row r="529" spans="1:64" ht="13.5" customHeight="1">
      <c r="A529" s="874"/>
      <c r="B529" s="836"/>
      <c r="C529" s="831" t="s">
        <v>3106</v>
      </c>
      <c r="D529" s="22" t="s">
        <v>13</v>
      </c>
      <c r="E529" s="20"/>
      <c r="F529" s="96">
        <v>90690</v>
      </c>
      <c r="G529" s="97">
        <v>156440</v>
      </c>
      <c r="H529" s="96">
        <v>87220</v>
      </c>
      <c r="I529" s="97">
        <v>152970</v>
      </c>
      <c r="J529" s="476" t="s">
        <v>3126</v>
      </c>
      <c r="K529" s="98">
        <v>790</v>
      </c>
      <c r="L529" s="99">
        <v>1450</v>
      </c>
      <c r="M529" s="100" t="s">
        <v>3025</v>
      </c>
      <c r="N529" s="98">
        <v>760</v>
      </c>
      <c r="O529" s="99">
        <v>1420</v>
      </c>
      <c r="P529" s="100" t="s">
        <v>3025</v>
      </c>
      <c r="Q529" s="23"/>
      <c r="R529" s="106"/>
      <c r="S529" s="107"/>
      <c r="T529" s="840"/>
      <c r="V529" s="469">
        <v>542100</v>
      </c>
      <c r="W529" s="849"/>
      <c r="X529" s="472">
        <v>5420</v>
      </c>
      <c r="Y529" s="21"/>
      <c r="Z529" s="876"/>
      <c r="AA529" s="472"/>
      <c r="AB529" s="839"/>
      <c r="AC529" s="106"/>
      <c r="AD529" s="106"/>
      <c r="AE529" s="840"/>
      <c r="AF529" s="121"/>
      <c r="AG529" s="841"/>
      <c r="AH529" s="843" t="e">
        <v>#REF!</v>
      </c>
      <c r="AI529" s="846" t="e">
        <v>#REF!</v>
      </c>
      <c r="AJ529" s="848"/>
      <c r="AK529" s="465" t="s">
        <v>3042</v>
      </c>
      <c r="AL529" s="104">
        <v>2400</v>
      </c>
      <c r="AM529" s="105">
        <v>2700</v>
      </c>
      <c r="AN529" s="849"/>
      <c r="AO529" s="851"/>
      <c r="AP529" s="849"/>
      <c r="AQ529" s="854"/>
      <c r="AR529" s="21"/>
      <c r="AS529" s="12"/>
      <c r="AT529" s="841"/>
      <c r="AU529" s="456"/>
      <c r="AV529" s="841"/>
      <c r="AW529" s="851"/>
      <c r="AX529" s="849"/>
      <c r="AY529" s="854"/>
      <c r="AZ529" s="881"/>
      <c r="BA529" s="869">
        <v>0.02</v>
      </c>
      <c r="BB529" s="871">
        <v>0.03</v>
      </c>
      <c r="BC529" s="871">
        <v>0.05</v>
      </c>
      <c r="BD529" s="879">
        <v>7.0000000000000007E-2</v>
      </c>
      <c r="BE529" s="472"/>
      <c r="BF529" s="833">
        <v>0.97</v>
      </c>
      <c r="BG529" s="452"/>
      <c r="BH529" s="452"/>
      <c r="BI529" s="475"/>
      <c r="BJ529" s="459">
        <v>261</v>
      </c>
      <c r="BK529" s="459">
        <v>262</v>
      </c>
      <c r="BL529" s="866"/>
    </row>
    <row r="530" spans="1:64" ht="13.5" customHeight="1">
      <c r="A530" s="874"/>
      <c r="B530" s="836"/>
      <c r="C530" s="832"/>
      <c r="D530" s="24" t="s">
        <v>12</v>
      </c>
      <c r="E530" s="20"/>
      <c r="F530" s="109">
        <v>156440</v>
      </c>
      <c r="G530" s="110"/>
      <c r="H530" s="109">
        <v>152970</v>
      </c>
      <c r="I530" s="110"/>
      <c r="J530" s="476" t="s">
        <v>3126</v>
      </c>
      <c r="K530" s="101">
        <v>1450</v>
      </c>
      <c r="L530" s="111"/>
      <c r="M530" s="112" t="s">
        <v>3025</v>
      </c>
      <c r="N530" s="101">
        <v>1420</v>
      </c>
      <c r="O530" s="111"/>
      <c r="P530" s="112" t="s">
        <v>3025</v>
      </c>
      <c r="Q530" s="23"/>
      <c r="R530" s="106"/>
      <c r="S530" s="113"/>
      <c r="T530" s="840"/>
      <c r="V530" s="27"/>
      <c r="W530" s="849"/>
      <c r="X530" s="118"/>
      <c r="Y530" s="119"/>
      <c r="Z530" s="876"/>
      <c r="AA530" s="27"/>
      <c r="AB530" s="839"/>
      <c r="AC530" s="106"/>
      <c r="AD530" s="106"/>
      <c r="AE530" s="840"/>
      <c r="AF530" s="121"/>
      <c r="AG530" s="841"/>
      <c r="AH530" s="844" t="e">
        <v>#REF!</v>
      </c>
      <c r="AI530" s="847" t="e">
        <v>#REF!</v>
      </c>
      <c r="AJ530" s="848"/>
      <c r="AK530" s="466" t="s">
        <v>3043</v>
      </c>
      <c r="AL530" s="115">
        <v>2200</v>
      </c>
      <c r="AM530" s="116">
        <v>2400</v>
      </c>
      <c r="AN530" s="849"/>
      <c r="AO530" s="852"/>
      <c r="AP530" s="849"/>
      <c r="AQ530" s="855"/>
      <c r="AR530" s="21"/>
      <c r="AS530" s="12"/>
      <c r="AT530" s="841"/>
      <c r="AU530" s="456"/>
      <c r="AV530" s="841"/>
      <c r="AW530" s="852"/>
      <c r="AX530" s="849"/>
      <c r="AY530" s="855"/>
      <c r="AZ530" s="881"/>
      <c r="BA530" s="870"/>
      <c r="BB530" s="872"/>
      <c r="BC530" s="872"/>
      <c r="BD530" s="880"/>
      <c r="BE530" s="472"/>
      <c r="BF530" s="833"/>
      <c r="BG530" s="452"/>
      <c r="BH530" s="452"/>
      <c r="BI530" s="475"/>
      <c r="BJ530" s="459">
        <v>261</v>
      </c>
      <c r="BK530" s="459">
        <v>262</v>
      </c>
      <c r="BL530" s="866"/>
    </row>
    <row r="531" spans="1:64" ht="13.5" customHeight="1">
      <c r="A531" s="874"/>
      <c r="B531" s="856" t="s">
        <v>18</v>
      </c>
      <c r="C531" s="837" t="s">
        <v>3105</v>
      </c>
      <c r="D531" s="19" t="s">
        <v>4</v>
      </c>
      <c r="E531" s="20"/>
      <c r="F531" s="86">
        <v>29020</v>
      </c>
      <c r="G531" s="87">
        <v>35590</v>
      </c>
      <c r="H531" s="86">
        <v>25810</v>
      </c>
      <c r="I531" s="87">
        <v>32380</v>
      </c>
      <c r="J531" s="476" t="s">
        <v>3126</v>
      </c>
      <c r="K531" s="88">
        <v>270</v>
      </c>
      <c r="L531" s="89">
        <v>330</v>
      </c>
      <c r="M531" s="90" t="s">
        <v>3025</v>
      </c>
      <c r="N531" s="88">
        <v>230</v>
      </c>
      <c r="O531" s="89">
        <v>290</v>
      </c>
      <c r="P531" s="90" t="s">
        <v>3025</v>
      </c>
      <c r="Q531" s="476" t="s">
        <v>3126</v>
      </c>
      <c r="R531" s="91">
        <v>6570</v>
      </c>
      <c r="S531" s="92">
        <v>60</v>
      </c>
      <c r="T531" s="839"/>
      <c r="V531" s="469" t="s">
        <v>3037</v>
      </c>
      <c r="W531" s="849"/>
      <c r="X531" s="472" t="s">
        <v>3037</v>
      </c>
      <c r="Y531" s="477"/>
      <c r="Z531" s="876"/>
      <c r="AA531" s="469"/>
      <c r="AB531" s="839"/>
      <c r="AC531" s="106"/>
      <c r="AD531" s="106"/>
      <c r="AE531" s="840"/>
      <c r="AF531" s="121"/>
      <c r="AG531" s="841" t="s">
        <v>3126</v>
      </c>
      <c r="AH531" s="842">
        <v>2600</v>
      </c>
      <c r="AI531" s="845">
        <v>2900</v>
      </c>
      <c r="AJ531" s="848" t="s">
        <v>3126</v>
      </c>
      <c r="AK531" s="464" t="s">
        <v>3040</v>
      </c>
      <c r="AL531" s="94">
        <v>5500</v>
      </c>
      <c r="AM531" s="95">
        <v>6200</v>
      </c>
      <c r="AN531" s="849" t="s">
        <v>3126</v>
      </c>
      <c r="AO531" s="850">
        <v>2810</v>
      </c>
      <c r="AP531" s="849" t="s">
        <v>3126</v>
      </c>
      <c r="AQ531" s="853">
        <v>20</v>
      </c>
      <c r="AR531" s="848" t="s">
        <v>3126</v>
      </c>
      <c r="AS531" s="886">
        <v>4500</v>
      </c>
      <c r="AT531" s="841"/>
      <c r="AU531" s="456"/>
      <c r="AV531" s="841" t="s">
        <v>237</v>
      </c>
      <c r="AW531" s="850">
        <v>3210</v>
      </c>
      <c r="AX531" s="849" t="s">
        <v>3126</v>
      </c>
      <c r="AY531" s="853">
        <v>30</v>
      </c>
      <c r="AZ531" s="881" t="s">
        <v>237</v>
      </c>
      <c r="BA531" s="882" t="s">
        <v>3177</v>
      </c>
      <c r="BB531" s="884" t="s">
        <v>3177</v>
      </c>
      <c r="BC531" s="884" t="s">
        <v>3177</v>
      </c>
      <c r="BD531" s="867" t="s">
        <v>3177</v>
      </c>
      <c r="BE531" s="472"/>
      <c r="BF531" s="829" t="s">
        <v>3164</v>
      </c>
      <c r="BG531" s="452"/>
      <c r="BH531" s="452"/>
      <c r="BI531" s="475"/>
      <c r="BJ531" s="459">
        <v>263</v>
      </c>
      <c r="BK531" s="459">
        <v>264</v>
      </c>
      <c r="BL531" s="866">
        <v>13</v>
      </c>
    </row>
    <row r="532" spans="1:64" ht="13.5" customHeight="1">
      <c r="A532" s="874"/>
      <c r="B532" s="836"/>
      <c r="C532" s="838"/>
      <c r="D532" s="22" t="s">
        <v>3</v>
      </c>
      <c r="E532" s="20"/>
      <c r="F532" s="96">
        <v>35590</v>
      </c>
      <c r="G532" s="97">
        <v>89690</v>
      </c>
      <c r="H532" s="96">
        <v>32380</v>
      </c>
      <c r="I532" s="97">
        <v>86480</v>
      </c>
      <c r="J532" s="476" t="s">
        <v>3126</v>
      </c>
      <c r="K532" s="98">
        <v>330</v>
      </c>
      <c r="L532" s="99">
        <v>780</v>
      </c>
      <c r="M532" s="100" t="s">
        <v>3025</v>
      </c>
      <c r="N532" s="98">
        <v>290</v>
      </c>
      <c r="O532" s="99">
        <v>750</v>
      </c>
      <c r="P532" s="100" t="s">
        <v>3025</v>
      </c>
      <c r="Q532" s="476" t="s">
        <v>3126</v>
      </c>
      <c r="R532" s="101">
        <v>6570</v>
      </c>
      <c r="S532" s="102">
        <v>60</v>
      </c>
      <c r="T532" s="840"/>
      <c r="V532" s="469">
        <v>574800</v>
      </c>
      <c r="W532" s="849"/>
      <c r="X532" s="472">
        <v>5740</v>
      </c>
      <c r="Y532" s="21"/>
      <c r="Z532" s="876"/>
      <c r="AA532" s="472"/>
      <c r="AB532" s="839"/>
      <c r="AC532" s="106"/>
      <c r="AD532" s="106"/>
      <c r="AE532" s="840"/>
      <c r="AF532" s="121"/>
      <c r="AG532" s="841"/>
      <c r="AH532" s="843" t="e">
        <v>#REF!</v>
      </c>
      <c r="AI532" s="846" t="e">
        <v>#REF!</v>
      </c>
      <c r="AJ532" s="848"/>
      <c r="AK532" s="465" t="s">
        <v>3041</v>
      </c>
      <c r="AL532" s="104">
        <v>3000</v>
      </c>
      <c r="AM532" s="105">
        <v>3400</v>
      </c>
      <c r="AN532" s="849"/>
      <c r="AO532" s="851"/>
      <c r="AP532" s="849"/>
      <c r="AQ532" s="854"/>
      <c r="AR532" s="848"/>
      <c r="AS532" s="887"/>
      <c r="AT532" s="841"/>
      <c r="AU532" s="456"/>
      <c r="AV532" s="841"/>
      <c r="AW532" s="851"/>
      <c r="AX532" s="849"/>
      <c r="AY532" s="854"/>
      <c r="AZ532" s="881"/>
      <c r="BA532" s="883"/>
      <c r="BB532" s="885"/>
      <c r="BC532" s="885"/>
      <c r="BD532" s="868"/>
      <c r="BE532" s="472"/>
      <c r="BF532" s="830"/>
      <c r="BG532" s="452"/>
      <c r="BH532" s="452"/>
      <c r="BI532" s="475"/>
      <c r="BJ532" s="459">
        <v>263</v>
      </c>
      <c r="BK532" s="459">
        <v>264</v>
      </c>
      <c r="BL532" s="866"/>
    </row>
    <row r="533" spans="1:64" ht="13.5" customHeight="1">
      <c r="A533" s="874"/>
      <c r="B533" s="836"/>
      <c r="C533" s="831" t="s">
        <v>3106</v>
      </c>
      <c r="D533" s="22" t="s">
        <v>13</v>
      </c>
      <c r="E533" s="20"/>
      <c r="F533" s="96">
        <v>89690</v>
      </c>
      <c r="G533" s="97">
        <v>155440</v>
      </c>
      <c r="H533" s="96">
        <v>86480</v>
      </c>
      <c r="I533" s="97">
        <v>152230</v>
      </c>
      <c r="J533" s="476" t="s">
        <v>3126</v>
      </c>
      <c r="K533" s="98">
        <v>780</v>
      </c>
      <c r="L533" s="99">
        <v>1440</v>
      </c>
      <c r="M533" s="100" t="s">
        <v>3025</v>
      </c>
      <c r="N533" s="98">
        <v>750</v>
      </c>
      <c r="O533" s="99">
        <v>1410</v>
      </c>
      <c r="P533" s="100" t="s">
        <v>3025</v>
      </c>
      <c r="Q533" s="23"/>
      <c r="R533" s="106"/>
      <c r="S533" s="107"/>
      <c r="T533" s="840"/>
      <c r="V533" s="27"/>
      <c r="W533" s="849"/>
      <c r="X533" s="118"/>
      <c r="Y533" s="119"/>
      <c r="Z533" s="876"/>
      <c r="AA533" s="27"/>
      <c r="AB533" s="839"/>
      <c r="AC533" s="106"/>
      <c r="AD533" s="106"/>
      <c r="AE533" s="840"/>
      <c r="AF533" s="121"/>
      <c r="AG533" s="841"/>
      <c r="AH533" s="843" t="e">
        <v>#REF!</v>
      </c>
      <c r="AI533" s="846" t="e">
        <v>#REF!</v>
      </c>
      <c r="AJ533" s="848"/>
      <c r="AK533" s="465" t="s">
        <v>3042</v>
      </c>
      <c r="AL533" s="104">
        <v>2600</v>
      </c>
      <c r="AM533" s="105">
        <v>2900</v>
      </c>
      <c r="AN533" s="849"/>
      <c r="AO533" s="851"/>
      <c r="AP533" s="849"/>
      <c r="AQ533" s="854"/>
      <c r="AR533" s="21"/>
      <c r="AS533" s="12"/>
      <c r="AT533" s="841"/>
      <c r="AU533" s="456"/>
      <c r="AV533" s="841"/>
      <c r="AW533" s="851"/>
      <c r="AX533" s="849"/>
      <c r="AY533" s="854"/>
      <c r="AZ533" s="881"/>
      <c r="BA533" s="869">
        <v>0.02</v>
      </c>
      <c r="BB533" s="871">
        <v>0.03</v>
      </c>
      <c r="BC533" s="871">
        <v>0.05</v>
      </c>
      <c r="BD533" s="879">
        <v>7.0000000000000007E-2</v>
      </c>
      <c r="BE533" s="472"/>
      <c r="BF533" s="833">
        <v>0.98</v>
      </c>
      <c r="BG533" s="452"/>
      <c r="BH533" s="452"/>
      <c r="BI533" s="475"/>
      <c r="BJ533" s="459">
        <v>263</v>
      </c>
      <c r="BK533" s="459">
        <v>264</v>
      </c>
      <c r="BL533" s="866"/>
    </row>
    <row r="534" spans="1:64" ht="13.5" customHeight="1">
      <c r="A534" s="874"/>
      <c r="B534" s="836"/>
      <c r="C534" s="832"/>
      <c r="D534" s="24" t="s">
        <v>12</v>
      </c>
      <c r="E534" s="20"/>
      <c r="F534" s="109">
        <v>155440</v>
      </c>
      <c r="G534" s="110"/>
      <c r="H534" s="109">
        <v>152230</v>
      </c>
      <c r="I534" s="110"/>
      <c r="J534" s="476" t="s">
        <v>3126</v>
      </c>
      <c r="K534" s="101">
        <v>1440</v>
      </c>
      <c r="L534" s="111"/>
      <c r="M534" s="112" t="s">
        <v>3025</v>
      </c>
      <c r="N534" s="101">
        <v>1410</v>
      </c>
      <c r="O534" s="111"/>
      <c r="P534" s="112" t="s">
        <v>3025</v>
      </c>
      <c r="Q534" s="23"/>
      <c r="R534" s="106"/>
      <c r="S534" s="113"/>
      <c r="T534" s="840"/>
      <c r="V534" s="469" t="s">
        <v>3038</v>
      </c>
      <c r="W534" s="849"/>
      <c r="X534" s="472" t="s">
        <v>3038</v>
      </c>
      <c r="Y534" s="477"/>
      <c r="Z534" s="876"/>
      <c r="AA534" s="469"/>
      <c r="AB534" s="839"/>
      <c r="AC534" s="106"/>
      <c r="AD534" s="106"/>
      <c r="AE534" s="840"/>
      <c r="AF534" s="121"/>
      <c r="AG534" s="841"/>
      <c r="AH534" s="844" t="e">
        <v>#REF!</v>
      </c>
      <c r="AI534" s="847" t="e">
        <v>#REF!</v>
      </c>
      <c r="AJ534" s="848"/>
      <c r="AK534" s="466" t="s">
        <v>3043</v>
      </c>
      <c r="AL534" s="115">
        <v>2400</v>
      </c>
      <c r="AM534" s="116">
        <v>2600</v>
      </c>
      <c r="AN534" s="849"/>
      <c r="AO534" s="852"/>
      <c r="AP534" s="849"/>
      <c r="AQ534" s="855"/>
      <c r="AR534" s="21"/>
      <c r="AS534" s="12"/>
      <c r="AT534" s="841"/>
      <c r="AU534" s="456"/>
      <c r="AV534" s="841"/>
      <c r="AW534" s="852"/>
      <c r="AX534" s="849"/>
      <c r="AY534" s="855"/>
      <c r="AZ534" s="881"/>
      <c r="BA534" s="870"/>
      <c r="BB534" s="872"/>
      <c r="BC534" s="872"/>
      <c r="BD534" s="880"/>
      <c r="BE534" s="472"/>
      <c r="BF534" s="833"/>
      <c r="BG534" s="452"/>
      <c r="BH534" s="452"/>
      <c r="BI534" s="475"/>
      <c r="BJ534" s="459">
        <v>263</v>
      </c>
      <c r="BK534" s="459">
        <v>264</v>
      </c>
      <c r="BL534" s="866"/>
    </row>
    <row r="535" spans="1:64" ht="13.5" customHeight="1">
      <c r="A535" s="874"/>
      <c r="B535" s="856" t="s">
        <v>17</v>
      </c>
      <c r="C535" s="837" t="s">
        <v>3105</v>
      </c>
      <c r="D535" s="19" t="s">
        <v>4</v>
      </c>
      <c r="E535" s="20"/>
      <c r="F535" s="86">
        <v>28140</v>
      </c>
      <c r="G535" s="87">
        <v>34710</v>
      </c>
      <c r="H535" s="86">
        <v>25140</v>
      </c>
      <c r="I535" s="87">
        <v>31710</v>
      </c>
      <c r="J535" s="476" t="s">
        <v>3126</v>
      </c>
      <c r="K535" s="88">
        <v>260</v>
      </c>
      <c r="L535" s="89">
        <v>320</v>
      </c>
      <c r="M535" s="90" t="s">
        <v>3025</v>
      </c>
      <c r="N535" s="88">
        <v>230</v>
      </c>
      <c r="O535" s="89">
        <v>290</v>
      </c>
      <c r="P535" s="90" t="s">
        <v>3025</v>
      </c>
      <c r="Q535" s="476" t="s">
        <v>3126</v>
      </c>
      <c r="R535" s="91">
        <v>6570</v>
      </c>
      <c r="S535" s="92">
        <v>60</v>
      </c>
      <c r="T535" s="839"/>
      <c r="V535" s="469">
        <v>607400</v>
      </c>
      <c r="W535" s="849"/>
      <c r="X535" s="472">
        <v>6070</v>
      </c>
      <c r="Y535" s="21"/>
      <c r="Z535" s="876"/>
      <c r="AA535" s="472"/>
      <c r="AB535" s="839"/>
      <c r="AC535" s="106"/>
      <c r="AD535" s="106"/>
      <c r="AE535" s="840"/>
      <c r="AF535" s="121"/>
      <c r="AG535" s="841" t="s">
        <v>3126</v>
      </c>
      <c r="AH535" s="842">
        <v>2400</v>
      </c>
      <c r="AI535" s="845">
        <v>2700</v>
      </c>
      <c r="AJ535" s="848" t="s">
        <v>3126</v>
      </c>
      <c r="AK535" s="464" t="s">
        <v>3040</v>
      </c>
      <c r="AL535" s="94">
        <v>5400</v>
      </c>
      <c r="AM535" s="95">
        <v>6000</v>
      </c>
      <c r="AN535" s="849" t="s">
        <v>3126</v>
      </c>
      <c r="AO535" s="850">
        <v>2630</v>
      </c>
      <c r="AP535" s="849" t="s">
        <v>3126</v>
      </c>
      <c r="AQ535" s="853">
        <v>20</v>
      </c>
      <c r="AR535" s="848" t="s">
        <v>3126</v>
      </c>
      <c r="AS535" s="886">
        <v>4500</v>
      </c>
      <c r="AT535" s="841"/>
      <c r="AU535" s="456"/>
      <c r="AV535" s="841" t="s">
        <v>237</v>
      </c>
      <c r="AW535" s="850">
        <v>2990</v>
      </c>
      <c r="AX535" s="849" t="s">
        <v>3126</v>
      </c>
      <c r="AY535" s="853">
        <v>20</v>
      </c>
      <c r="AZ535" s="881" t="s">
        <v>237</v>
      </c>
      <c r="BA535" s="882" t="s">
        <v>3177</v>
      </c>
      <c r="BB535" s="884" t="s">
        <v>3177</v>
      </c>
      <c r="BC535" s="884" t="s">
        <v>3177</v>
      </c>
      <c r="BD535" s="867" t="s">
        <v>3177</v>
      </c>
      <c r="BE535" s="472"/>
      <c r="BF535" s="829" t="s">
        <v>3164</v>
      </c>
      <c r="BG535" s="452"/>
      <c r="BH535" s="452"/>
      <c r="BI535" s="475"/>
      <c r="BJ535" s="459">
        <v>265</v>
      </c>
      <c r="BK535" s="459">
        <v>266</v>
      </c>
      <c r="BL535" s="866">
        <v>14</v>
      </c>
    </row>
    <row r="536" spans="1:64" ht="13.5" customHeight="1">
      <c r="A536" s="874"/>
      <c r="B536" s="836"/>
      <c r="C536" s="838"/>
      <c r="D536" s="22" t="s">
        <v>3</v>
      </c>
      <c r="E536" s="20"/>
      <c r="F536" s="96">
        <v>34710</v>
      </c>
      <c r="G536" s="97">
        <v>88810</v>
      </c>
      <c r="H536" s="96">
        <v>31710</v>
      </c>
      <c r="I536" s="97">
        <v>85810</v>
      </c>
      <c r="J536" s="476" t="s">
        <v>3126</v>
      </c>
      <c r="K536" s="98">
        <v>320</v>
      </c>
      <c r="L536" s="99">
        <v>770</v>
      </c>
      <c r="M536" s="100" t="s">
        <v>3025</v>
      </c>
      <c r="N536" s="98">
        <v>290</v>
      </c>
      <c r="O536" s="99">
        <v>740</v>
      </c>
      <c r="P536" s="100" t="s">
        <v>3025</v>
      </c>
      <c r="Q536" s="476" t="s">
        <v>3126</v>
      </c>
      <c r="R536" s="101">
        <v>6570</v>
      </c>
      <c r="S536" s="102">
        <v>60</v>
      </c>
      <c r="T536" s="839"/>
      <c r="V536" s="27"/>
      <c r="W536" s="849"/>
      <c r="X536" s="118"/>
      <c r="Y536" s="119"/>
      <c r="Z536" s="876"/>
      <c r="AA536" s="27"/>
      <c r="AB536" s="839"/>
      <c r="AC536" s="106"/>
      <c r="AD536" s="106"/>
      <c r="AE536" s="840"/>
      <c r="AF536" s="121"/>
      <c r="AG536" s="841"/>
      <c r="AH536" s="843" t="e">
        <v>#REF!</v>
      </c>
      <c r="AI536" s="846" t="e">
        <v>#REF!</v>
      </c>
      <c r="AJ536" s="848"/>
      <c r="AK536" s="465" t="s">
        <v>3041</v>
      </c>
      <c r="AL536" s="104">
        <v>2900</v>
      </c>
      <c r="AM536" s="105">
        <v>3300</v>
      </c>
      <c r="AN536" s="849"/>
      <c r="AO536" s="851"/>
      <c r="AP536" s="849"/>
      <c r="AQ536" s="854"/>
      <c r="AR536" s="848"/>
      <c r="AS536" s="887"/>
      <c r="AT536" s="841"/>
      <c r="AU536" s="456"/>
      <c r="AV536" s="841"/>
      <c r="AW536" s="851"/>
      <c r="AX536" s="849"/>
      <c r="AY536" s="854"/>
      <c r="AZ536" s="881"/>
      <c r="BA536" s="883"/>
      <c r="BB536" s="885"/>
      <c r="BC536" s="885"/>
      <c r="BD536" s="868"/>
      <c r="BE536" s="472"/>
      <c r="BF536" s="830"/>
      <c r="BG536" s="452"/>
      <c r="BH536" s="452"/>
      <c r="BI536" s="475"/>
      <c r="BJ536" s="459">
        <v>265</v>
      </c>
      <c r="BK536" s="459">
        <v>266</v>
      </c>
      <c r="BL536" s="866"/>
    </row>
    <row r="537" spans="1:64" ht="13.5" customHeight="1">
      <c r="A537" s="874"/>
      <c r="B537" s="836"/>
      <c r="C537" s="831" t="s">
        <v>3106</v>
      </c>
      <c r="D537" s="22" t="s">
        <v>13</v>
      </c>
      <c r="E537" s="20"/>
      <c r="F537" s="96">
        <v>88810</v>
      </c>
      <c r="G537" s="97">
        <v>154560</v>
      </c>
      <c r="H537" s="96">
        <v>85810</v>
      </c>
      <c r="I537" s="97">
        <v>151560</v>
      </c>
      <c r="J537" s="476" t="s">
        <v>3126</v>
      </c>
      <c r="K537" s="98">
        <v>770</v>
      </c>
      <c r="L537" s="99">
        <v>1430</v>
      </c>
      <c r="M537" s="100" t="s">
        <v>3025</v>
      </c>
      <c r="N537" s="98">
        <v>740</v>
      </c>
      <c r="O537" s="99">
        <v>1400</v>
      </c>
      <c r="P537" s="100" t="s">
        <v>3025</v>
      </c>
      <c r="Q537" s="23"/>
      <c r="R537" s="106"/>
      <c r="S537" s="107"/>
      <c r="T537" s="840"/>
      <c r="V537" s="469" t="s">
        <v>3039</v>
      </c>
      <c r="W537" s="849"/>
      <c r="X537" s="472" t="s">
        <v>3039</v>
      </c>
      <c r="Y537" s="477"/>
      <c r="Z537" s="876"/>
      <c r="AA537" s="469"/>
      <c r="AB537" s="839"/>
      <c r="AC537" s="106"/>
      <c r="AD537" s="106"/>
      <c r="AE537" s="840"/>
      <c r="AF537" s="121"/>
      <c r="AG537" s="841"/>
      <c r="AH537" s="843" t="e">
        <v>#REF!</v>
      </c>
      <c r="AI537" s="846" t="e">
        <v>#REF!</v>
      </c>
      <c r="AJ537" s="848"/>
      <c r="AK537" s="465" t="s">
        <v>3042</v>
      </c>
      <c r="AL537" s="104">
        <v>2500</v>
      </c>
      <c r="AM537" s="105">
        <v>2800</v>
      </c>
      <c r="AN537" s="849"/>
      <c r="AO537" s="851"/>
      <c r="AP537" s="849"/>
      <c r="AQ537" s="854"/>
      <c r="AR537" s="21"/>
      <c r="AS537" s="12"/>
      <c r="AT537" s="841"/>
      <c r="AU537" s="456"/>
      <c r="AV537" s="841"/>
      <c r="AW537" s="851"/>
      <c r="AX537" s="849"/>
      <c r="AY537" s="854"/>
      <c r="AZ537" s="881"/>
      <c r="BA537" s="869">
        <v>0.02</v>
      </c>
      <c r="BB537" s="871">
        <v>0.03</v>
      </c>
      <c r="BC537" s="871">
        <v>0.05</v>
      </c>
      <c r="BD537" s="879">
        <v>7.0000000000000007E-2</v>
      </c>
      <c r="BE537" s="472"/>
      <c r="BF537" s="833">
        <v>0.98</v>
      </c>
      <c r="BG537" s="452"/>
      <c r="BH537" s="452"/>
      <c r="BI537" s="475"/>
      <c r="BJ537" s="459">
        <v>265</v>
      </c>
      <c r="BK537" s="459">
        <v>266</v>
      </c>
      <c r="BL537" s="866"/>
    </row>
    <row r="538" spans="1:64" ht="13.5" customHeight="1">
      <c r="A538" s="874"/>
      <c r="B538" s="836"/>
      <c r="C538" s="832"/>
      <c r="D538" s="24" t="s">
        <v>12</v>
      </c>
      <c r="E538" s="20"/>
      <c r="F538" s="109">
        <v>154560</v>
      </c>
      <c r="G538" s="110"/>
      <c r="H538" s="109">
        <v>151560</v>
      </c>
      <c r="I538" s="110"/>
      <c r="J538" s="476" t="s">
        <v>3126</v>
      </c>
      <c r="K538" s="101">
        <v>1430</v>
      </c>
      <c r="L538" s="111"/>
      <c r="M538" s="112" t="s">
        <v>3025</v>
      </c>
      <c r="N538" s="101">
        <v>1400</v>
      </c>
      <c r="O538" s="111"/>
      <c r="P538" s="112" t="s">
        <v>3025</v>
      </c>
      <c r="Q538" s="23"/>
      <c r="R538" s="106"/>
      <c r="S538" s="113"/>
      <c r="T538" s="840"/>
      <c r="V538" s="469">
        <v>640100</v>
      </c>
      <c r="W538" s="849"/>
      <c r="X538" s="472">
        <v>6400</v>
      </c>
      <c r="Y538" s="21"/>
      <c r="Z538" s="876"/>
      <c r="AA538" s="472"/>
      <c r="AB538" s="839"/>
      <c r="AC538" s="106"/>
      <c r="AD538" s="106"/>
      <c r="AE538" s="840"/>
      <c r="AF538" s="121"/>
      <c r="AG538" s="841"/>
      <c r="AH538" s="844" t="e">
        <v>#REF!</v>
      </c>
      <c r="AI538" s="847" t="e">
        <v>#REF!</v>
      </c>
      <c r="AJ538" s="848"/>
      <c r="AK538" s="466" t="s">
        <v>3043</v>
      </c>
      <c r="AL538" s="115">
        <v>2300</v>
      </c>
      <c r="AM538" s="116">
        <v>2500</v>
      </c>
      <c r="AN538" s="849"/>
      <c r="AO538" s="852"/>
      <c r="AP538" s="849"/>
      <c r="AQ538" s="855"/>
      <c r="AR538" s="21"/>
      <c r="AS538" s="12"/>
      <c r="AT538" s="841"/>
      <c r="AU538" s="456"/>
      <c r="AV538" s="841"/>
      <c r="AW538" s="852"/>
      <c r="AX538" s="849"/>
      <c r="AY538" s="855"/>
      <c r="AZ538" s="881"/>
      <c r="BA538" s="870"/>
      <c r="BB538" s="872"/>
      <c r="BC538" s="872"/>
      <c r="BD538" s="880"/>
      <c r="BE538" s="472"/>
      <c r="BF538" s="833"/>
      <c r="BG538" s="452"/>
      <c r="BH538" s="452"/>
      <c r="BI538" s="475"/>
      <c r="BJ538" s="459">
        <v>265</v>
      </c>
      <c r="BK538" s="459">
        <v>266</v>
      </c>
      <c r="BL538" s="866"/>
    </row>
    <row r="539" spans="1:64" ht="13.5" customHeight="1">
      <c r="A539" s="874"/>
      <c r="B539" s="856" t="s">
        <v>16</v>
      </c>
      <c r="C539" s="837" t="s">
        <v>3105</v>
      </c>
      <c r="D539" s="19" t="s">
        <v>4</v>
      </c>
      <c r="E539" s="20"/>
      <c r="F539" s="86">
        <v>28230</v>
      </c>
      <c r="G539" s="87">
        <v>34800</v>
      </c>
      <c r="H539" s="86">
        <v>25420</v>
      </c>
      <c r="I539" s="87">
        <v>31990</v>
      </c>
      <c r="J539" s="476" t="s">
        <v>3126</v>
      </c>
      <c r="K539" s="88">
        <v>260</v>
      </c>
      <c r="L539" s="89">
        <v>320</v>
      </c>
      <c r="M539" s="90" t="s">
        <v>3025</v>
      </c>
      <c r="N539" s="88">
        <v>230</v>
      </c>
      <c r="O539" s="89">
        <v>290</v>
      </c>
      <c r="P539" s="90" t="s">
        <v>3025</v>
      </c>
      <c r="Q539" s="476" t="s">
        <v>3126</v>
      </c>
      <c r="R539" s="91">
        <v>6570</v>
      </c>
      <c r="S539" s="92">
        <v>60</v>
      </c>
      <c r="T539" s="839"/>
      <c r="V539" s="27"/>
      <c r="W539" s="849"/>
      <c r="X539" s="472"/>
      <c r="Y539" s="21"/>
      <c r="Z539" s="876"/>
      <c r="AA539" s="472"/>
      <c r="AB539" s="839"/>
      <c r="AC539" s="106"/>
      <c r="AD539" s="106"/>
      <c r="AE539" s="840"/>
      <c r="AF539" s="121"/>
      <c r="AG539" s="841" t="s">
        <v>3126</v>
      </c>
      <c r="AH539" s="842">
        <v>2300</v>
      </c>
      <c r="AI539" s="845">
        <v>2500</v>
      </c>
      <c r="AJ539" s="848" t="s">
        <v>3126</v>
      </c>
      <c r="AK539" s="464" t="s">
        <v>3040</v>
      </c>
      <c r="AL539" s="94">
        <v>4800</v>
      </c>
      <c r="AM539" s="95">
        <v>5400</v>
      </c>
      <c r="AN539" s="849" t="s">
        <v>3126</v>
      </c>
      <c r="AO539" s="850">
        <v>2460</v>
      </c>
      <c r="AP539" s="849" t="s">
        <v>3126</v>
      </c>
      <c r="AQ539" s="853">
        <v>20</v>
      </c>
      <c r="AR539" s="848" t="s">
        <v>3126</v>
      </c>
      <c r="AS539" s="886">
        <v>4500</v>
      </c>
      <c r="AT539" s="841"/>
      <c r="AU539" s="456"/>
      <c r="AV539" s="841" t="s">
        <v>237</v>
      </c>
      <c r="AW539" s="850">
        <v>2810</v>
      </c>
      <c r="AX539" s="849" t="s">
        <v>3126</v>
      </c>
      <c r="AY539" s="853">
        <v>20</v>
      </c>
      <c r="AZ539" s="881" t="s">
        <v>237</v>
      </c>
      <c r="BA539" s="882" t="s">
        <v>3177</v>
      </c>
      <c r="BB539" s="884" t="s">
        <v>3177</v>
      </c>
      <c r="BC539" s="884" t="s">
        <v>3177</v>
      </c>
      <c r="BD539" s="867" t="s">
        <v>3177</v>
      </c>
      <c r="BE539" s="472"/>
      <c r="BF539" s="829" t="s">
        <v>3164</v>
      </c>
      <c r="BG539" s="452"/>
      <c r="BH539" s="452"/>
      <c r="BI539" s="475"/>
      <c r="BJ539" s="459">
        <v>267</v>
      </c>
      <c r="BK539" s="459">
        <v>268</v>
      </c>
      <c r="BL539" s="866">
        <v>15</v>
      </c>
    </row>
    <row r="540" spans="1:64" ht="13.5" customHeight="1">
      <c r="A540" s="874"/>
      <c r="B540" s="836"/>
      <c r="C540" s="838"/>
      <c r="D540" s="22" t="s">
        <v>3</v>
      </c>
      <c r="E540" s="20"/>
      <c r="F540" s="96">
        <v>34800</v>
      </c>
      <c r="G540" s="97">
        <v>88900</v>
      </c>
      <c r="H540" s="96">
        <v>31990</v>
      </c>
      <c r="I540" s="97">
        <v>86090</v>
      </c>
      <c r="J540" s="476" t="s">
        <v>3126</v>
      </c>
      <c r="K540" s="98">
        <v>320</v>
      </c>
      <c r="L540" s="99">
        <v>770</v>
      </c>
      <c r="M540" s="100" t="s">
        <v>3025</v>
      </c>
      <c r="N540" s="98">
        <v>290</v>
      </c>
      <c r="O540" s="99">
        <v>740</v>
      </c>
      <c r="P540" s="100" t="s">
        <v>3025</v>
      </c>
      <c r="Q540" s="476" t="s">
        <v>3126</v>
      </c>
      <c r="R540" s="101">
        <v>6570</v>
      </c>
      <c r="S540" s="102">
        <v>60</v>
      </c>
      <c r="T540" s="839"/>
      <c r="V540" s="27"/>
      <c r="W540" s="849"/>
      <c r="X540" s="472"/>
      <c r="Y540" s="21"/>
      <c r="Z540" s="876"/>
      <c r="AA540" s="472"/>
      <c r="AB540" s="839"/>
      <c r="AC540" s="106"/>
      <c r="AD540" s="106"/>
      <c r="AE540" s="840"/>
      <c r="AF540" s="121"/>
      <c r="AG540" s="841"/>
      <c r="AH540" s="843" t="e">
        <v>#REF!</v>
      </c>
      <c r="AI540" s="846" t="e">
        <v>#REF!</v>
      </c>
      <c r="AJ540" s="848"/>
      <c r="AK540" s="465" t="s">
        <v>3041</v>
      </c>
      <c r="AL540" s="104">
        <v>2600</v>
      </c>
      <c r="AM540" s="105">
        <v>2900</v>
      </c>
      <c r="AN540" s="849"/>
      <c r="AO540" s="851"/>
      <c r="AP540" s="849"/>
      <c r="AQ540" s="854"/>
      <c r="AR540" s="848"/>
      <c r="AS540" s="887"/>
      <c r="AT540" s="841"/>
      <c r="AU540" s="456"/>
      <c r="AV540" s="841"/>
      <c r="AW540" s="851"/>
      <c r="AX540" s="849"/>
      <c r="AY540" s="854"/>
      <c r="AZ540" s="881"/>
      <c r="BA540" s="883"/>
      <c r="BB540" s="885"/>
      <c r="BC540" s="885"/>
      <c r="BD540" s="868"/>
      <c r="BE540" s="472"/>
      <c r="BF540" s="830"/>
      <c r="BG540" s="452"/>
      <c r="BH540" s="452"/>
      <c r="BI540" s="475"/>
      <c r="BJ540" s="459">
        <v>267</v>
      </c>
      <c r="BK540" s="459">
        <v>268</v>
      </c>
      <c r="BL540" s="866"/>
    </row>
    <row r="541" spans="1:64" ht="13.5" customHeight="1">
      <c r="A541" s="874"/>
      <c r="B541" s="836"/>
      <c r="C541" s="831" t="s">
        <v>3106</v>
      </c>
      <c r="D541" s="22" t="s">
        <v>13</v>
      </c>
      <c r="E541" s="20"/>
      <c r="F541" s="96">
        <v>88900</v>
      </c>
      <c r="G541" s="97">
        <v>154650</v>
      </c>
      <c r="H541" s="96">
        <v>86090</v>
      </c>
      <c r="I541" s="97">
        <v>151840</v>
      </c>
      <c r="J541" s="476" t="s">
        <v>3126</v>
      </c>
      <c r="K541" s="98">
        <v>770</v>
      </c>
      <c r="L541" s="99">
        <v>1430</v>
      </c>
      <c r="M541" s="100" t="s">
        <v>3025</v>
      </c>
      <c r="N541" s="98">
        <v>740</v>
      </c>
      <c r="O541" s="99">
        <v>1400</v>
      </c>
      <c r="P541" s="100" t="s">
        <v>3025</v>
      </c>
      <c r="Q541" s="23"/>
      <c r="R541" s="106"/>
      <c r="S541" s="107"/>
      <c r="T541" s="840"/>
      <c r="V541" s="27"/>
      <c r="W541" s="849"/>
      <c r="X541" s="472"/>
      <c r="Y541" s="21"/>
      <c r="Z541" s="876"/>
      <c r="AA541" s="472"/>
      <c r="AB541" s="839"/>
      <c r="AC541" s="106"/>
      <c r="AD541" s="106"/>
      <c r="AE541" s="840"/>
      <c r="AF541" s="121"/>
      <c r="AG541" s="841"/>
      <c r="AH541" s="843" t="e">
        <v>#REF!</v>
      </c>
      <c r="AI541" s="846" t="e">
        <v>#REF!</v>
      </c>
      <c r="AJ541" s="848"/>
      <c r="AK541" s="465" t="s">
        <v>3042</v>
      </c>
      <c r="AL541" s="104">
        <v>2300</v>
      </c>
      <c r="AM541" s="105">
        <v>2500</v>
      </c>
      <c r="AN541" s="849"/>
      <c r="AO541" s="851"/>
      <c r="AP541" s="849"/>
      <c r="AQ541" s="854"/>
      <c r="AR541" s="21"/>
      <c r="AS541" s="12"/>
      <c r="AT541" s="841"/>
      <c r="AU541" s="456"/>
      <c r="AV541" s="841"/>
      <c r="AW541" s="851"/>
      <c r="AX541" s="849"/>
      <c r="AY541" s="854"/>
      <c r="AZ541" s="881"/>
      <c r="BA541" s="869">
        <v>0.02</v>
      </c>
      <c r="BB541" s="871">
        <v>0.03</v>
      </c>
      <c r="BC541" s="871">
        <v>0.05</v>
      </c>
      <c r="BD541" s="879">
        <v>7.0000000000000007E-2</v>
      </c>
      <c r="BE541" s="472"/>
      <c r="BF541" s="833">
        <v>0.98</v>
      </c>
      <c r="BG541" s="452"/>
      <c r="BH541" s="452"/>
      <c r="BI541" s="475"/>
      <c r="BJ541" s="459">
        <v>267</v>
      </c>
      <c r="BK541" s="459">
        <v>268</v>
      </c>
      <c r="BL541" s="866"/>
    </row>
    <row r="542" spans="1:64" ht="13.5" customHeight="1">
      <c r="A542" s="874"/>
      <c r="B542" s="836"/>
      <c r="C542" s="832"/>
      <c r="D542" s="24" t="s">
        <v>12</v>
      </c>
      <c r="E542" s="20"/>
      <c r="F542" s="109">
        <v>154650</v>
      </c>
      <c r="G542" s="110"/>
      <c r="H542" s="109">
        <v>151840</v>
      </c>
      <c r="I542" s="110"/>
      <c r="J542" s="476" t="s">
        <v>3126</v>
      </c>
      <c r="K542" s="101">
        <v>1430</v>
      </c>
      <c r="L542" s="111"/>
      <c r="M542" s="112" t="s">
        <v>3025</v>
      </c>
      <c r="N542" s="101">
        <v>1400</v>
      </c>
      <c r="O542" s="111"/>
      <c r="P542" s="112" t="s">
        <v>3025</v>
      </c>
      <c r="Q542" s="23"/>
      <c r="R542" s="106"/>
      <c r="S542" s="113"/>
      <c r="T542" s="840"/>
      <c r="V542" s="27"/>
      <c r="W542" s="849"/>
      <c r="X542" s="472"/>
      <c r="Y542" s="21"/>
      <c r="Z542" s="876"/>
      <c r="AA542" s="472"/>
      <c r="AB542" s="839"/>
      <c r="AC542" s="106"/>
      <c r="AD542" s="106"/>
      <c r="AE542" s="840"/>
      <c r="AF542" s="121"/>
      <c r="AG542" s="841"/>
      <c r="AH542" s="844" t="e">
        <v>#REF!</v>
      </c>
      <c r="AI542" s="847" t="e">
        <v>#REF!</v>
      </c>
      <c r="AJ542" s="848"/>
      <c r="AK542" s="466" t="s">
        <v>3043</v>
      </c>
      <c r="AL542" s="115">
        <v>2000</v>
      </c>
      <c r="AM542" s="116">
        <v>2300</v>
      </c>
      <c r="AN542" s="849"/>
      <c r="AO542" s="852"/>
      <c r="AP542" s="849"/>
      <c r="AQ542" s="855"/>
      <c r="AR542" s="21"/>
      <c r="AS542" s="12"/>
      <c r="AT542" s="841"/>
      <c r="AU542" s="456"/>
      <c r="AV542" s="841"/>
      <c r="AW542" s="852"/>
      <c r="AX542" s="849"/>
      <c r="AY542" s="855"/>
      <c r="AZ542" s="881"/>
      <c r="BA542" s="870"/>
      <c r="BB542" s="872"/>
      <c r="BC542" s="872"/>
      <c r="BD542" s="880"/>
      <c r="BE542" s="472"/>
      <c r="BF542" s="833"/>
      <c r="BG542" s="452"/>
      <c r="BH542" s="452"/>
      <c r="BI542" s="475"/>
      <c r="BJ542" s="459">
        <v>267</v>
      </c>
      <c r="BK542" s="459">
        <v>268</v>
      </c>
      <c r="BL542" s="866"/>
    </row>
    <row r="543" spans="1:64" ht="13.5" customHeight="1">
      <c r="A543" s="874"/>
      <c r="B543" s="856" t="s">
        <v>15</v>
      </c>
      <c r="C543" s="837" t="s">
        <v>3105</v>
      </c>
      <c r="D543" s="19" t="s">
        <v>4</v>
      </c>
      <c r="E543" s="20"/>
      <c r="F543" s="86">
        <v>27520</v>
      </c>
      <c r="G543" s="87">
        <v>34090</v>
      </c>
      <c r="H543" s="86">
        <v>24870</v>
      </c>
      <c r="I543" s="87">
        <v>31440</v>
      </c>
      <c r="J543" s="476" t="s">
        <v>3126</v>
      </c>
      <c r="K543" s="88">
        <v>250</v>
      </c>
      <c r="L543" s="89">
        <v>310</v>
      </c>
      <c r="M543" s="90" t="s">
        <v>3025</v>
      </c>
      <c r="N543" s="88">
        <v>230</v>
      </c>
      <c r="O543" s="89">
        <v>290</v>
      </c>
      <c r="P543" s="90" t="s">
        <v>3025</v>
      </c>
      <c r="Q543" s="476" t="s">
        <v>3126</v>
      </c>
      <c r="R543" s="91">
        <v>6570</v>
      </c>
      <c r="S543" s="92">
        <v>60</v>
      </c>
      <c r="T543" s="839"/>
      <c r="V543" s="27"/>
      <c r="W543" s="849"/>
      <c r="X543" s="472"/>
      <c r="Y543" s="21"/>
      <c r="Z543" s="876"/>
      <c r="AA543" s="472"/>
      <c r="AB543" s="839"/>
      <c r="AC543" s="106"/>
      <c r="AD543" s="106"/>
      <c r="AE543" s="840"/>
      <c r="AF543" s="121"/>
      <c r="AG543" s="841" t="s">
        <v>3126</v>
      </c>
      <c r="AH543" s="842">
        <v>2400</v>
      </c>
      <c r="AI543" s="845">
        <v>2700</v>
      </c>
      <c r="AJ543" s="848" t="s">
        <v>3126</v>
      </c>
      <c r="AK543" s="464" t="s">
        <v>3040</v>
      </c>
      <c r="AL543" s="94">
        <v>5400</v>
      </c>
      <c r="AM543" s="95">
        <v>6000</v>
      </c>
      <c r="AN543" s="849" t="s">
        <v>3126</v>
      </c>
      <c r="AO543" s="850">
        <v>2320</v>
      </c>
      <c r="AP543" s="849" t="s">
        <v>3126</v>
      </c>
      <c r="AQ543" s="853">
        <v>20</v>
      </c>
      <c r="AR543" s="848" t="s">
        <v>3126</v>
      </c>
      <c r="AS543" s="886">
        <v>4500</v>
      </c>
      <c r="AT543" s="841"/>
      <c r="AU543" s="456"/>
      <c r="AV543" s="841" t="s">
        <v>237</v>
      </c>
      <c r="AW543" s="850">
        <v>2640</v>
      </c>
      <c r="AX543" s="849" t="s">
        <v>3126</v>
      </c>
      <c r="AY543" s="853">
        <v>20</v>
      </c>
      <c r="AZ543" s="881" t="s">
        <v>237</v>
      </c>
      <c r="BA543" s="882" t="s">
        <v>3177</v>
      </c>
      <c r="BB543" s="884" t="s">
        <v>3177</v>
      </c>
      <c r="BC543" s="884" t="s">
        <v>3177</v>
      </c>
      <c r="BD543" s="867" t="s">
        <v>3177</v>
      </c>
      <c r="BE543" s="472"/>
      <c r="BF543" s="829" t="s">
        <v>3164</v>
      </c>
      <c r="BG543" s="452"/>
      <c r="BH543" s="452"/>
      <c r="BI543" s="475"/>
      <c r="BJ543" s="459">
        <v>269</v>
      </c>
      <c r="BK543" s="459">
        <v>270</v>
      </c>
      <c r="BL543" s="866">
        <v>16</v>
      </c>
    </row>
    <row r="544" spans="1:64" ht="13.5" customHeight="1">
      <c r="A544" s="874"/>
      <c r="B544" s="836"/>
      <c r="C544" s="838"/>
      <c r="D544" s="22" t="s">
        <v>3</v>
      </c>
      <c r="E544" s="20"/>
      <c r="F544" s="96">
        <v>34090</v>
      </c>
      <c r="G544" s="97">
        <v>88190</v>
      </c>
      <c r="H544" s="96">
        <v>31440</v>
      </c>
      <c r="I544" s="97">
        <v>85540</v>
      </c>
      <c r="J544" s="476" t="s">
        <v>3126</v>
      </c>
      <c r="K544" s="98">
        <v>310</v>
      </c>
      <c r="L544" s="99">
        <v>770</v>
      </c>
      <c r="M544" s="100" t="s">
        <v>3025</v>
      </c>
      <c r="N544" s="98">
        <v>290</v>
      </c>
      <c r="O544" s="99">
        <v>740</v>
      </c>
      <c r="P544" s="100" t="s">
        <v>3025</v>
      </c>
      <c r="Q544" s="476" t="s">
        <v>3126</v>
      </c>
      <c r="R544" s="101">
        <v>6570</v>
      </c>
      <c r="S544" s="102">
        <v>60</v>
      </c>
      <c r="T544" s="839"/>
      <c r="V544" s="27"/>
      <c r="W544" s="849"/>
      <c r="X544" s="472"/>
      <c r="Y544" s="21"/>
      <c r="Z544" s="876"/>
      <c r="AA544" s="472"/>
      <c r="AB544" s="839"/>
      <c r="AC544" s="106"/>
      <c r="AD544" s="106"/>
      <c r="AE544" s="840"/>
      <c r="AF544" s="121"/>
      <c r="AG544" s="841"/>
      <c r="AH544" s="843" t="e">
        <v>#REF!</v>
      </c>
      <c r="AI544" s="846" t="e">
        <v>#REF!</v>
      </c>
      <c r="AJ544" s="848"/>
      <c r="AK544" s="465" t="s">
        <v>3041</v>
      </c>
      <c r="AL544" s="104">
        <v>2900</v>
      </c>
      <c r="AM544" s="105">
        <v>3300</v>
      </c>
      <c r="AN544" s="849"/>
      <c r="AO544" s="851"/>
      <c r="AP544" s="849"/>
      <c r="AQ544" s="854"/>
      <c r="AR544" s="848"/>
      <c r="AS544" s="887"/>
      <c r="AT544" s="841"/>
      <c r="AU544" s="456"/>
      <c r="AV544" s="841"/>
      <c r="AW544" s="851"/>
      <c r="AX544" s="849"/>
      <c r="AY544" s="854"/>
      <c r="AZ544" s="881"/>
      <c r="BA544" s="883"/>
      <c r="BB544" s="885"/>
      <c r="BC544" s="885"/>
      <c r="BD544" s="868"/>
      <c r="BE544" s="472"/>
      <c r="BF544" s="830"/>
      <c r="BG544" s="452"/>
      <c r="BH544" s="452"/>
      <c r="BI544" s="475"/>
      <c r="BJ544" s="459">
        <v>269</v>
      </c>
      <c r="BK544" s="459">
        <v>270</v>
      </c>
      <c r="BL544" s="866"/>
    </row>
    <row r="545" spans="1:64" ht="13.5" customHeight="1">
      <c r="A545" s="874"/>
      <c r="B545" s="836"/>
      <c r="C545" s="831" t="s">
        <v>3106</v>
      </c>
      <c r="D545" s="22" t="s">
        <v>13</v>
      </c>
      <c r="E545" s="20"/>
      <c r="F545" s="96">
        <v>88190</v>
      </c>
      <c r="G545" s="97">
        <v>153940</v>
      </c>
      <c r="H545" s="96">
        <v>85540</v>
      </c>
      <c r="I545" s="97">
        <v>151290</v>
      </c>
      <c r="J545" s="476" t="s">
        <v>3126</v>
      </c>
      <c r="K545" s="98">
        <v>770</v>
      </c>
      <c r="L545" s="99">
        <v>1430</v>
      </c>
      <c r="M545" s="100" t="s">
        <v>3025</v>
      </c>
      <c r="N545" s="98">
        <v>740</v>
      </c>
      <c r="O545" s="99">
        <v>1400</v>
      </c>
      <c r="P545" s="100" t="s">
        <v>3025</v>
      </c>
      <c r="Q545" s="23"/>
      <c r="R545" s="106"/>
      <c r="S545" s="107"/>
      <c r="T545" s="840"/>
      <c r="V545" s="469"/>
      <c r="W545" s="849"/>
      <c r="X545" s="472"/>
      <c r="Y545" s="21"/>
      <c r="Z545" s="876"/>
      <c r="AA545" s="472"/>
      <c r="AB545" s="839"/>
      <c r="AC545" s="106"/>
      <c r="AD545" s="106"/>
      <c r="AE545" s="840"/>
      <c r="AF545" s="121"/>
      <c r="AG545" s="841"/>
      <c r="AH545" s="843" t="e">
        <v>#REF!</v>
      </c>
      <c r="AI545" s="846" t="e">
        <v>#REF!</v>
      </c>
      <c r="AJ545" s="848"/>
      <c r="AK545" s="465" t="s">
        <v>3042</v>
      </c>
      <c r="AL545" s="104">
        <v>2500</v>
      </c>
      <c r="AM545" s="105">
        <v>2800</v>
      </c>
      <c r="AN545" s="849"/>
      <c r="AO545" s="851"/>
      <c r="AP545" s="849"/>
      <c r="AQ545" s="854"/>
      <c r="AR545" s="21"/>
      <c r="AS545" s="12"/>
      <c r="AT545" s="841"/>
      <c r="AU545" s="456"/>
      <c r="AV545" s="841"/>
      <c r="AW545" s="851"/>
      <c r="AX545" s="849"/>
      <c r="AY545" s="854"/>
      <c r="AZ545" s="881"/>
      <c r="BA545" s="869">
        <v>0.02</v>
      </c>
      <c r="BB545" s="871">
        <v>0.04</v>
      </c>
      <c r="BC545" s="871">
        <v>0.05</v>
      </c>
      <c r="BD545" s="879">
        <v>7.0000000000000007E-2</v>
      </c>
      <c r="BE545" s="472"/>
      <c r="BF545" s="833">
        <v>0.99</v>
      </c>
      <c r="BG545" s="452"/>
      <c r="BH545" s="452"/>
      <c r="BI545" s="475"/>
      <c r="BJ545" s="459">
        <v>269</v>
      </c>
      <c r="BK545" s="459">
        <v>270</v>
      </c>
      <c r="BL545" s="866"/>
    </row>
    <row r="546" spans="1:64" ht="13.5" customHeight="1">
      <c r="A546" s="874"/>
      <c r="B546" s="836"/>
      <c r="C546" s="832"/>
      <c r="D546" s="24" t="s">
        <v>12</v>
      </c>
      <c r="E546" s="20"/>
      <c r="F546" s="109">
        <v>153940</v>
      </c>
      <c r="G546" s="110"/>
      <c r="H546" s="109">
        <v>151290</v>
      </c>
      <c r="I546" s="110"/>
      <c r="J546" s="476" t="s">
        <v>3126</v>
      </c>
      <c r="K546" s="101">
        <v>1430</v>
      </c>
      <c r="L546" s="111"/>
      <c r="M546" s="112" t="s">
        <v>3025</v>
      </c>
      <c r="N546" s="101">
        <v>1400</v>
      </c>
      <c r="O546" s="111"/>
      <c r="P546" s="112" t="s">
        <v>3025</v>
      </c>
      <c r="Q546" s="23"/>
      <c r="R546" s="106"/>
      <c r="S546" s="113"/>
      <c r="T546" s="840"/>
      <c r="V546" s="469"/>
      <c r="W546" s="849"/>
      <c r="X546" s="472"/>
      <c r="Y546" s="21"/>
      <c r="Z546" s="876"/>
      <c r="AA546" s="472"/>
      <c r="AB546" s="839"/>
      <c r="AC546" s="106"/>
      <c r="AD546" s="106"/>
      <c r="AE546" s="840"/>
      <c r="AF546" s="121"/>
      <c r="AG546" s="841"/>
      <c r="AH546" s="844" t="e">
        <v>#REF!</v>
      </c>
      <c r="AI546" s="847" t="e">
        <v>#REF!</v>
      </c>
      <c r="AJ546" s="848"/>
      <c r="AK546" s="466" t="s">
        <v>3043</v>
      </c>
      <c r="AL546" s="115">
        <v>2300</v>
      </c>
      <c r="AM546" s="116">
        <v>2500</v>
      </c>
      <c r="AN546" s="849"/>
      <c r="AO546" s="852"/>
      <c r="AP546" s="849"/>
      <c r="AQ546" s="855"/>
      <c r="AR546" s="21"/>
      <c r="AS546" s="12"/>
      <c r="AT546" s="841"/>
      <c r="AU546" s="456"/>
      <c r="AV546" s="841"/>
      <c r="AW546" s="852"/>
      <c r="AX546" s="849"/>
      <c r="AY546" s="855"/>
      <c r="AZ546" s="881"/>
      <c r="BA546" s="870"/>
      <c r="BB546" s="872"/>
      <c r="BC546" s="872"/>
      <c r="BD546" s="880"/>
      <c r="BE546" s="472"/>
      <c r="BF546" s="833"/>
      <c r="BG546" s="452"/>
      <c r="BH546" s="452"/>
      <c r="BI546" s="475"/>
      <c r="BJ546" s="459">
        <v>269</v>
      </c>
      <c r="BK546" s="459">
        <v>270</v>
      </c>
      <c r="BL546" s="866"/>
    </row>
    <row r="547" spans="1:64" ht="13.5" customHeight="1">
      <c r="A547" s="874"/>
      <c r="B547" s="835" t="s">
        <v>14</v>
      </c>
      <c r="C547" s="837" t="s">
        <v>3105</v>
      </c>
      <c r="D547" s="19" t="s">
        <v>4</v>
      </c>
      <c r="E547" s="20"/>
      <c r="F547" s="86">
        <v>26860</v>
      </c>
      <c r="G547" s="87">
        <v>33430</v>
      </c>
      <c r="H547" s="86">
        <v>24360</v>
      </c>
      <c r="I547" s="87">
        <v>30930</v>
      </c>
      <c r="J547" s="476" t="s">
        <v>3126</v>
      </c>
      <c r="K547" s="88">
        <v>250</v>
      </c>
      <c r="L547" s="89">
        <v>310</v>
      </c>
      <c r="M547" s="90" t="s">
        <v>3025</v>
      </c>
      <c r="N547" s="88">
        <v>220</v>
      </c>
      <c r="O547" s="89">
        <v>280</v>
      </c>
      <c r="P547" s="90" t="s">
        <v>3025</v>
      </c>
      <c r="Q547" s="476" t="s">
        <v>3126</v>
      </c>
      <c r="R547" s="91">
        <v>6570</v>
      </c>
      <c r="S547" s="92">
        <v>60</v>
      </c>
      <c r="T547" s="839"/>
      <c r="V547" s="469"/>
      <c r="W547" s="849"/>
      <c r="X547" s="472"/>
      <c r="Y547" s="21"/>
      <c r="Z547" s="876"/>
      <c r="AA547" s="472"/>
      <c r="AB547" s="839"/>
      <c r="AC547" s="106"/>
      <c r="AD547" s="106"/>
      <c r="AE547" s="840"/>
      <c r="AF547" s="121"/>
      <c r="AG547" s="841" t="s">
        <v>3126</v>
      </c>
      <c r="AH547" s="842">
        <v>2300</v>
      </c>
      <c r="AI547" s="845">
        <v>2500</v>
      </c>
      <c r="AJ547" s="848" t="s">
        <v>3126</v>
      </c>
      <c r="AK547" s="464" t="s">
        <v>3040</v>
      </c>
      <c r="AL547" s="94">
        <v>4800</v>
      </c>
      <c r="AM547" s="95">
        <v>5400</v>
      </c>
      <c r="AN547" s="849" t="s">
        <v>3126</v>
      </c>
      <c r="AO547" s="850">
        <v>2190</v>
      </c>
      <c r="AP547" s="849" t="s">
        <v>3126</v>
      </c>
      <c r="AQ547" s="853">
        <v>20</v>
      </c>
      <c r="AR547" s="848" t="s">
        <v>3126</v>
      </c>
      <c r="AS547" s="886">
        <v>4500</v>
      </c>
      <c r="AT547" s="841"/>
      <c r="AU547" s="456"/>
      <c r="AV547" s="841" t="s">
        <v>237</v>
      </c>
      <c r="AW547" s="850">
        <v>2490</v>
      </c>
      <c r="AX547" s="849" t="s">
        <v>3126</v>
      </c>
      <c r="AY547" s="853">
        <v>20</v>
      </c>
      <c r="AZ547" s="881" t="s">
        <v>237</v>
      </c>
      <c r="BA547" s="882" t="s">
        <v>3177</v>
      </c>
      <c r="BB547" s="884" t="s">
        <v>3177</v>
      </c>
      <c r="BC547" s="884" t="s">
        <v>3177</v>
      </c>
      <c r="BD547" s="867" t="s">
        <v>3177</v>
      </c>
      <c r="BE547" s="21"/>
      <c r="BF547" s="829" t="s">
        <v>3164</v>
      </c>
      <c r="BG547" s="452"/>
      <c r="BH547" s="452"/>
      <c r="BI547" s="475"/>
      <c r="BJ547" s="459">
        <v>271</v>
      </c>
      <c r="BK547" s="459">
        <v>272</v>
      </c>
      <c r="BL547" s="866">
        <v>17</v>
      </c>
    </row>
    <row r="548" spans="1:64" ht="13.5" customHeight="1">
      <c r="A548" s="874"/>
      <c r="B548" s="836"/>
      <c r="C548" s="838"/>
      <c r="D548" s="22" t="s">
        <v>3</v>
      </c>
      <c r="E548" s="20"/>
      <c r="F548" s="96">
        <v>33430</v>
      </c>
      <c r="G548" s="97">
        <v>87530</v>
      </c>
      <c r="H548" s="96">
        <v>30930</v>
      </c>
      <c r="I548" s="97">
        <v>85030</v>
      </c>
      <c r="J548" s="476" t="s">
        <v>3126</v>
      </c>
      <c r="K548" s="98">
        <v>310</v>
      </c>
      <c r="L548" s="99">
        <v>760</v>
      </c>
      <c r="M548" s="100" t="s">
        <v>3025</v>
      </c>
      <c r="N548" s="98">
        <v>280</v>
      </c>
      <c r="O548" s="99">
        <v>730</v>
      </c>
      <c r="P548" s="100" t="s">
        <v>3025</v>
      </c>
      <c r="Q548" s="476" t="s">
        <v>3126</v>
      </c>
      <c r="R548" s="101">
        <v>6570</v>
      </c>
      <c r="S548" s="102">
        <v>60</v>
      </c>
      <c r="T548" s="839"/>
      <c r="V548" s="469"/>
      <c r="W548" s="849"/>
      <c r="X548" s="472"/>
      <c r="Y548" s="21"/>
      <c r="Z548" s="876"/>
      <c r="AA548" s="472"/>
      <c r="AB548" s="839"/>
      <c r="AC548" s="106"/>
      <c r="AD548" s="106"/>
      <c r="AE548" s="840"/>
      <c r="AF548" s="121"/>
      <c r="AG548" s="841"/>
      <c r="AH548" s="843" t="e">
        <v>#REF!</v>
      </c>
      <c r="AI548" s="846" t="e">
        <v>#REF!</v>
      </c>
      <c r="AJ548" s="848"/>
      <c r="AK548" s="465" t="s">
        <v>3041</v>
      </c>
      <c r="AL548" s="104">
        <v>2600</v>
      </c>
      <c r="AM548" s="105">
        <v>2900</v>
      </c>
      <c r="AN548" s="849"/>
      <c r="AO548" s="851"/>
      <c r="AP548" s="849"/>
      <c r="AQ548" s="854"/>
      <c r="AR548" s="848"/>
      <c r="AS548" s="887"/>
      <c r="AT548" s="841"/>
      <c r="AU548" s="456"/>
      <c r="AV548" s="841"/>
      <c r="AW548" s="851"/>
      <c r="AX548" s="849"/>
      <c r="AY548" s="854"/>
      <c r="AZ548" s="881"/>
      <c r="BA548" s="883"/>
      <c r="BB548" s="885"/>
      <c r="BC548" s="885"/>
      <c r="BD548" s="868"/>
      <c r="BE548" s="21"/>
      <c r="BF548" s="830"/>
      <c r="BG548" s="452"/>
      <c r="BH548" s="452"/>
      <c r="BI548" s="475"/>
      <c r="BJ548" s="459">
        <v>271</v>
      </c>
      <c r="BK548" s="459">
        <v>272</v>
      </c>
      <c r="BL548" s="866"/>
    </row>
    <row r="549" spans="1:64" ht="13.5" customHeight="1">
      <c r="A549" s="874"/>
      <c r="B549" s="836"/>
      <c r="C549" s="831" t="s">
        <v>3106</v>
      </c>
      <c r="D549" s="22" t="s">
        <v>13</v>
      </c>
      <c r="E549" s="20"/>
      <c r="F549" s="96">
        <v>87530</v>
      </c>
      <c r="G549" s="97">
        <v>153280</v>
      </c>
      <c r="H549" s="96">
        <v>85030</v>
      </c>
      <c r="I549" s="97">
        <v>150780</v>
      </c>
      <c r="J549" s="476" t="s">
        <v>3126</v>
      </c>
      <c r="K549" s="98">
        <v>760</v>
      </c>
      <c r="L549" s="99">
        <v>1420</v>
      </c>
      <c r="M549" s="100" t="s">
        <v>3025</v>
      </c>
      <c r="N549" s="98">
        <v>730</v>
      </c>
      <c r="O549" s="99">
        <v>1390</v>
      </c>
      <c r="P549" s="100" t="s">
        <v>3025</v>
      </c>
      <c r="Q549" s="23"/>
      <c r="R549" s="106"/>
      <c r="S549" s="107"/>
      <c r="T549" s="840"/>
      <c r="V549" s="469"/>
      <c r="W549" s="849"/>
      <c r="X549" s="472"/>
      <c r="Y549" s="21"/>
      <c r="Z549" s="876"/>
      <c r="AA549" s="472"/>
      <c r="AB549" s="839"/>
      <c r="AC549" s="106"/>
      <c r="AD549" s="106"/>
      <c r="AE549" s="840"/>
      <c r="AF549" s="121"/>
      <c r="AG549" s="841"/>
      <c r="AH549" s="843" t="e">
        <v>#REF!</v>
      </c>
      <c r="AI549" s="846" t="e">
        <v>#REF!</v>
      </c>
      <c r="AJ549" s="848"/>
      <c r="AK549" s="465" t="s">
        <v>3042</v>
      </c>
      <c r="AL549" s="104">
        <v>2300</v>
      </c>
      <c r="AM549" s="105">
        <v>2500</v>
      </c>
      <c r="AN549" s="849"/>
      <c r="AO549" s="851"/>
      <c r="AP549" s="849"/>
      <c r="AQ549" s="854"/>
      <c r="AR549" s="21"/>
      <c r="AS549" s="12"/>
      <c r="AT549" s="841"/>
      <c r="AU549" s="456"/>
      <c r="AV549" s="841"/>
      <c r="AW549" s="851"/>
      <c r="AX549" s="849"/>
      <c r="AY549" s="854"/>
      <c r="AZ549" s="881"/>
      <c r="BA549" s="869">
        <v>0.02</v>
      </c>
      <c r="BB549" s="871">
        <v>0.04</v>
      </c>
      <c r="BC549" s="871">
        <v>0.05</v>
      </c>
      <c r="BD549" s="879">
        <v>7.0000000000000007E-2</v>
      </c>
      <c r="BE549" s="21"/>
      <c r="BF549" s="833">
        <v>0.99</v>
      </c>
      <c r="BG549" s="452"/>
      <c r="BI549" s="475"/>
      <c r="BJ549" s="459">
        <v>271</v>
      </c>
      <c r="BK549" s="459">
        <v>272</v>
      </c>
      <c r="BL549" s="866"/>
    </row>
    <row r="550" spans="1:64" ht="13.5" customHeight="1">
      <c r="A550" s="875"/>
      <c r="B550" s="836"/>
      <c r="C550" s="832"/>
      <c r="D550" s="24" t="s">
        <v>12</v>
      </c>
      <c r="E550" s="20"/>
      <c r="F550" s="109">
        <v>153280</v>
      </c>
      <c r="G550" s="110"/>
      <c r="H550" s="109">
        <v>150780</v>
      </c>
      <c r="I550" s="110"/>
      <c r="J550" s="476" t="s">
        <v>3126</v>
      </c>
      <c r="K550" s="101">
        <v>1420</v>
      </c>
      <c r="L550" s="111"/>
      <c r="M550" s="112" t="s">
        <v>3025</v>
      </c>
      <c r="N550" s="101">
        <v>1390</v>
      </c>
      <c r="O550" s="111"/>
      <c r="P550" s="112" t="s">
        <v>3025</v>
      </c>
      <c r="Q550" s="23"/>
      <c r="R550" s="106"/>
      <c r="S550" s="26"/>
      <c r="T550" s="840"/>
      <c r="V550" s="470"/>
      <c r="W550" s="849"/>
      <c r="X550" s="473"/>
      <c r="Y550" s="21"/>
      <c r="Z550" s="876"/>
      <c r="AA550" s="473"/>
      <c r="AB550" s="839"/>
      <c r="AC550" s="106"/>
      <c r="AD550" s="106"/>
      <c r="AE550" s="840"/>
      <c r="AF550" s="121"/>
      <c r="AG550" s="841"/>
      <c r="AH550" s="844" t="e">
        <v>#REF!</v>
      </c>
      <c r="AI550" s="847" t="e">
        <v>#REF!</v>
      </c>
      <c r="AJ550" s="848"/>
      <c r="AK550" s="466" t="s">
        <v>3043</v>
      </c>
      <c r="AL550" s="115">
        <v>2000</v>
      </c>
      <c r="AM550" s="116">
        <v>2300</v>
      </c>
      <c r="AN550" s="849"/>
      <c r="AO550" s="852"/>
      <c r="AP550" s="849"/>
      <c r="AQ550" s="855"/>
      <c r="AR550" s="21"/>
      <c r="AS550" s="12"/>
      <c r="AT550" s="841"/>
      <c r="AU550" s="450"/>
      <c r="AV550" s="841"/>
      <c r="AW550" s="852"/>
      <c r="AX550" s="849"/>
      <c r="AY550" s="855"/>
      <c r="AZ550" s="881"/>
      <c r="BA550" s="870"/>
      <c r="BB550" s="872"/>
      <c r="BC550" s="872"/>
      <c r="BD550" s="880"/>
      <c r="BE550" s="21"/>
      <c r="BF550" s="834"/>
      <c r="BG550" s="452"/>
      <c r="BI550" s="475"/>
      <c r="BJ550" s="459">
        <v>271</v>
      </c>
      <c r="BK550" s="459">
        <v>272</v>
      </c>
      <c r="BL550" s="866"/>
    </row>
    <row r="551" spans="1:64">
      <c r="R551" s="106"/>
      <c r="S551" s="26"/>
      <c r="AC551" s="126"/>
      <c r="AD551" s="126"/>
      <c r="AF551" s="127"/>
    </row>
    <row r="553" spans="1:64">
      <c r="A553" s="31" t="s">
        <v>3371</v>
      </c>
    </row>
    <row r="554" spans="1:64">
      <c r="A554" s="873" t="s">
        <v>30</v>
      </c>
      <c r="B554" s="856" t="s">
        <v>103</v>
      </c>
      <c r="C554" s="837" t="s">
        <v>3105</v>
      </c>
      <c r="D554" s="19" t="s">
        <v>4</v>
      </c>
      <c r="E554" s="20"/>
      <c r="F554" s="86">
        <v>5120</v>
      </c>
      <c r="G554" s="87">
        <v>5470</v>
      </c>
      <c r="H554" s="86">
        <v>4070</v>
      </c>
      <c r="I554" s="87">
        <v>4420</v>
      </c>
      <c r="J554" s="476" t="s">
        <v>3126</v>
      </c>
      <c r="K554" s="88">
        <v>50</v>
      </c>
      <c r="L554" s="89">
        <v>50</v>
      </c>
      <c r="M554" s="90" t="s">
        <v>3025</v>
      </c>
      <c r="N554" s="88">
        <v>40</v>
      </c>
      <c r="O554" s="89">
        <v>40</v>
      </c>
      <c r="P554" s="90" t="s">
        <v>3025</v>
      </c>
      <c r="Q554" s="476" t="s">
        <v>3126</v>
      </c>
      <c r="R554" s="91">
        <v>350</v>
      </c>
      <c r="S554" s="92">
        <v>0</v>
      </c>
      <c r="T554" s="839" t="s">
        <v>0</v>
      </c>
      <c r="V554" s="468"/>
      <c r="W554" s="849" t="s">
        <v>3126</v>
      </c>
      <c r="X554" s="471"/>
      <c r="Y554" s="21"/>
      <c r="Z554" s="876" t="s">
        <v>3155</v>
      </c>
      <c r="AA554" s="471"/>
      <c r="AB554" s="849" t="s">
        <v>3126</v>
      </c>
      <c r="AC554" s="861">
        <v>0</v>
      </c>
      <c r="AD554" s="93"/>
      <c r="AE554" s="849"/>
      <c r="AF554" s="853">
        <v>0</v>
      </c>
      <c r="AG554" s="848" t="s">
        <v>3126</v>
      </c>
      <c r="AH554" s="842">
        <v>0</v>
      </c>
      <c r="AI554" s="845">
        <v>0</v>
      </c>
      <c r="AJ554" s="848" t="s">
        <v>3126</v>
      </c>
      <c r="AK554" s="464" t="s">
        <v>3040</v>
      </c>
      <c r="AL554" s="94">
        <v>0</v>
      </c>
      <c r="AM554" s="95">
        <v>0</v>
      </c>
      <c r="AN554" s="849" t="s">
        <v>3126</v>
      </c>
      <c r="AO554" s="850">
        <v>1040</v>
      </c>
      <c r="AP554" s="849"/>
      <c r="AQ554" s="850">
        <v>10</v>
      </c>
      <c r="AR554" s="848"/>
      <c r="AS554" s="478"/>
      <c r="AT554" s="848" t="s">
        <v>237</v>
      </c>
      <c r="AU554" s="453"/>
      <c r="AV554" s="849" t="s">
        <v>3126</v>
      </c>
      <c r="AW554" s="468">
        <v>1340</v>
      </c>
      <c r="AX554" s="849"/>
      <c r="AY554" s="468">
        <v>10</v>
      </c>
      <c r="AZ554" s="848" t="s">
        <v>237</v>
      </c>
      <c r="BA554" s="467"/>
      <c r="BB554" s="467"/>
      <c r="BC554" s="467"/>
      <c r="BD554" s="829" t="s">
        <v>3372</v>
      </c>
      <c r="BE554" s="472"/>
      <c r="BF554" s="829" t="s">
        <v>3373</v>
      </c>
    </row>
    <row r="555" spans="1:64">
      <c r="A555" s="874"/>
      <c r="B555" s="836"/>
      <c r="C555" s="838"/>
      <c r="D555" s="22" t="s">
        <v>3</v>
      </c>
      <c r="E555" s="20"/>
      <c r="F555" s="96">
        <v>5470</v>
      </c>
      <c r="G555" s="97">
        <v>7900</v>
      </c>
      <c r="H555" s="96">
        <v>4420</v>
      </c>
      <c r="I555" s="97">
        <v>6850</v>
      </c>
      <c r="J555" s="476" t="s">
        <v>3126</v>
      </c>
      <c r="K555" s="98">
        <v>50</v>
      </c>
      <c r="L555" s="99">
        <v>80</v>
      </c>
      <c r="M555" s="100" t="s">
        <v>3025</v>
      </c>
      <c r="N555" s="98">
        <v>40</v>
      </c>
      <c r="O555" s="99">
        <v>70</v>
      </c>
      <c r="P555" s="100" t="s">
        <v>3025</v>
      </c>
      <c r="Q555" s="476" t="s">
        <v>3126</v>
      </c>
      <c r="R555" s="101">
        <v>350</v>
      </c>
      <c r="S555" s="102">
        <v>0</v>
      </c>
      <c r="T555" s="839"/>
      <c r="V555" s="469"/>
      <c r="W555" s="849"/>
      <c r="X555" s="472"/>
      <c r="Y555" s="21"/>
      <c r="Z555" s="876"/>
      <c r="AA555" s="472"/>
      <c r="AB555" s="849"/>
      <c r="AC555" s="877">
        <v>0</v>
      </c>
      <c r="AD555" s="103">
        <v>0</v>
      </c>
      <c r="AE555" s="849"/>
      <c r="AF555" s="854">
        <v>0</v>
      </c>
      <c r="AG555" s="848"/>
      <c r="AH555" s="843" t="e">
        <v>#REF!</v>
      </c>
      <c r="AI555" s="846" t="e">
        <v>#REF!</v>
      </c>
      <c r="AJ555" s="848"/>
      <c r="AK555" s="465" t="s">
        <v>3041</v>
      </c>
      <c r="AL555" s="104">
        <v>0</v>
      </c>
      <c r="AM555" s="105">
        <v>0</v>
      </c>
      <c r="AN555" s="849"/>
      <c r="AO555" s="851">
        <v>0</v>
      </c>
      <c r="AP555" s="849"/>
      <c r="AQ555" s="851">
        <v>0</v>
      </c>
      <c r="AR555" s="848"/>
      <c r="AS555" s="479"/>
      <c r="AT555" s="848"/>
      <c r="AU555" s="454"/>
      <c r="AV555" s="849"/>
      <c r="AW555" s="469">
        <v>0</v>
      </c>
      <c r="AX555" s="849"/>
      <c r="AY555" s="469">
        <v>0</v>
      </c>
      <c r="AZ555" s="848"/>
      <c r="BA555" s="467"/>
      <c r="BB555" s="467"/>
      <c r="BC555" s="467"/>
      <c r="BD555" s="830"/>
      <c r="BE555" s="472"/>
      <c r="BF555" s="830"/>
    </row>
    <row r="556" spans="1:64">
      <c r="A556" s="874"/>
      <c r="B556" s="836"/>
      <c r="C556" s="831" t="s">
        <v>3106</v>
      </c>
      <c r="D556" s="22" t="s">
        <v>13</v>
      </c>
      <c r="E556" s="20"/>
      <c r="F556" s="96">
        <v>7900</v>
      </c>
      <c r="G556" s="97">
        <v>11380</v>
      </c>
      <c r="H556" s="96">
        <v>6850</v>
      </c>
      <c r="I556" s="97">
        <v>10330</v>
      </c>
      <c r="J556" s="476" t="s">
        <v>3126</v>
      </c>
      <c r="K556" s="98">
        <v>80</v>
      </c>
      <c r="L556" s="99">
        <v>110</v>
      </c>
      <c r="M556" s="100" t="s">
        <v>3025</v>
      </c>
      <c r="N556" s="98">
        <v>70</v>
      </c>
      <c r="O556" s="99">
        <v>100</v>
      </c>
      <c r="P556" s="100" t="s">
        <v>3025</v>
      </c>
      <c r="Q556" s="23"/>
      <c r="R556" s="106"/>
      <c r="S556" s="107"/>
      <c r="T556" s="840"/>
      <c r="V556" s="469"/>
      <c r="W556" s="849"/>
      <c r="X556" s="472"/>
      <c r="Y556" s="21"/>
      <c r="Z556" s="876"/>
      <c r="AA556" s="472"/>
      <c r="AB556" s="849" t="s">
        <v>3126</v>
      </c>
      <c r="AC556" s="863">
        <v>0</v>
      </c>
      <c r="AD556" s="108"/>
      <c r="AE556" s="849"/>
      <c r="AF556" s="854">
        <v>0</v>
      </c>
      <c r="AG556" s="848"/>
      <c r="AH556" s="843" t="e">
        <v>#REF!</v>
      </c>
      <c r="AI556" s="846" t="e">
        <v>#REF!</v>
      </c>
      <c r="AJ556" s="848"/>
      <c r="AK556" s="465" t="s">
        <v>3042</v>
      </c>
      <c r="AL556" s="104">
        <v>0</v>
      </c>
      <c r="AM556" s="105">
        <v>0</v>
      </c>
      <c r="AN556" s="849"/>
      <c r="AO556" s="851">
        <v>0</v>
      </c>
      <c r="AP556" s="849"/>
      <c r="AQ556" s="851">
        <v>0</v>
      </c>
      <c r="AR556" s="848"/>
      <c r="AS556" s="479"/>
      <c r="AT556" s="848"/>
      <c r="AU556" s="454"/>
      <c r="AV556" s="849"/>
      <c r="AW556" s="469">
        <v>0</v>
      </c>
      <c r="AX556" s="849"/>
      <c r="AY556" s="469">
        <v>0</v>
      </c>
      <c r="AZ556" s="848"/>
      <c r="BA556" s="467"/>
      <c r="BB556" s="467"/>
      <c r="BC556" s="467"/>
      <c r="BD556" s="833">
        <v>0</v>
      </c>
      <c r="BE556" s="472"/>
      <c r="BF556" s="833">
        <v>0</v>
      </c>
    </row>
    <row r="557" spans="1:64">
      <c r="A557" s="874"/>
      <c r="B557" s="836"/>
      <c r="C557" s="832"/>
      <c r="D557" s="24" t="s">
        <v>12</v>
      </c>
      <c r="E557" s="20"/>
      <c r="F557" s="109">
        <v>11380</v>
      </c>
      <c r="G557" s="110">
        <v>0</v>
      </c>
      <c r="H557" s="109">
        <v>10330</v>
      </c>
      <c r="I557" s="110">
        <v>0</v>
      </c>
      <c r="J557" s="476" t="s">
        <v>3126</v>
      </c>
      <c r="K557" s="101">
        <v>110</v>
      </c>
      <c r="L557" s="111">
        <v>0</v>
      </c>
      <c r="M557" s="112" t="s">
        <v>3025</v>
      </c>
      <c r="N557" s="101">
        <v>100</v>
      </c>
      <c r="O557" s="111">
        <v>0</v>
      </c>
      <c r="P557" s="112" t="s">
        <v>3025</v>
      </c>
      <c r="Q557" s="23"/>
      <c r="R557" s="106"/>
      <c r="S557" s="113"/>
      <c r="T557" s="840"/>
      <c r="V557" s="469"/>
      <c r="W557" s="849"/>
      <c r="X557" s="472"/>
      <c r="Y557" s="21"/>
      <c r="Z557" s="876"/>
      <c r="AA557" s="472"/>
      <c r="AB557" s="849"/>
      <c r="AC557" s="864">
        <v>0</v>
      </c>
      <c r="AD557" s="114"/>
      <c r="AE557" s="849"/>
      <c r="AF557" s="855">
        <v>0</v>
      </c>
      <c r="AG557" s="848"/>
      <c r="AH557" s="844" t="e">
        <v>#REF!</v>
      </c>
      <c r="AI557" s="847" t="e">
        <v>#REF!</v>
      </c>
      <c r="AJ557" s="848"/>
      <c r="AK557" s="466" t="s">
        <v>3043</v>
      </c>
      <c r="AL557" s="115">
        <v>0</v>
      </c>
      <c r="AM557" s="116">
        <v>0</v>
      </c>
      <c r="AN557" s="849"/>
      <c r="AO557" s="852">
        <v>0</v>
      </c>
      <c r="AP557" s="849"/>
      <c r="AQ557" s="852">
        <v>0</v>
      </c>
      <c r="AR557" s="848"/>
      <c r="AS557" s="479"/>
      <c r="AT557" s="848"/>
      <c r="AU557" s="454"/>
      <c r="AV557" s="849"/>
      <c r="AW557" s="470">
        <v>0</v>
      </c>
      <c r="AX557" s="849"/>
      <c r="AY557" s="470">
        <v>0</v>
      </c>
      <c r="AZ557" s="848"/>
      <c r="BA557" s="467"/>
      <c r="BB557" s="467"/>
      <c r="BC557" s="467"/>
      <c r="BD557" s="834">
        <v>0</v>
      </c>
      <c r="BE557" s="472"/>
      <c r="BF557" s="834">
        <v>0</v>
      </c>
    </row>
    <row r="558" spans="1:64">
      <c r="A558" s="874"/>
      <c r="B558" s="835" t="s">
        <v>29</v>
      </c>
      <c r="C558" s="837" t="s">
        <v>3105</v>
      </c>
      <c r="D558" s="19" t="s">
        <v>4</v>
      </c>
      <c r="E558" s="20"/>
      <c r="F558" s="86">
        <v>3680</v>
      </c>
      <c r="G558" s="87">
        <v>4030</v>
      </c>
      <c r="H558" s="86">
        <v>2990</v>
      </c>
      <c r="I558" s="87">
        <v>3340</v>
      </c>
      <c r="J558" s="476" t="s">
        <v>3126</v>
      </c>
      <c r="K558" s="88">
        <v>40</v>
      </c>
      <c r="L558" s="89">
        <v>40</v>
      </c>
      <c r="M558" s="90" t="s">
        <v>3025</v>
      </c>
      <c r="N558" s="88">
        <v>30</v>
      </c>
      <c r="O558" s="89">
        <v>30</v>
      </c>
      <c r="P558" s="90" t="s">
        <v>3025</v>
      </c>
      <c r="Q558" s="476" t="s">
        <v>3126</v>
      </c>
      <c r="R558" s="91">
        <v>350</v>
      </c>
      <c r="S558" s="92">
        <v>0</v>
      </c>
      <c r="T558" s="839"/>
      <c r="V558" s="469"/>
      <c r="W558" s="849"/>
      <c r="X558" s="472"/>
      <c r="Y558" s="21"/>
      <c r="Z558" s="876"/>
      <c r="AA558" s="472"/>
      <c r="AB558" s="849" t="s">
        <v>3126</v>
      </c>
      <c r="AC558" s="861">
        <v>0</v>
      </c>
      <c r="AD558" s="93"/>
      <c r="AE558" s="849"/>
      <c r="AF558" s="853">
        <v>0</v>
      </c>
      <c r="AG558" s="848" t="s">
        <v>3126</v>
      </c>
      <c r="AH558" s="842">
        <v>0</v>
      </c>
      <c r="AI558" s="845">
        <v>0</v>
      </c>
      <c r="AJ558" s="848" t="s">
        <v>3126</v>
      </c>
      <c r="AK558" s="464" t="s">
        <v>3040</v>
      </c>
      <c r="AL558" s="94">
        <v>0</v>
      </c>
      <c r="AM558" s="95">
        <v>0</v>
      </c>
      <c r="AN558" s="849" t="s">
        <v>3126</v>
      </c>
      <c r="AO558" s="850">
        <v>690</v>
      </c>
      <c r="AP558" s="849"/>
      <c r="AQ558" s="853">
        <v>0</v>
      </c>
      <c r="AR558" s="848"/>
      <c r="AS558" s="479"/>
      <c r="AT558" s="848"/>
      <c r="AU558" s="454"/>
      <c r="AV558" s="849" t="s">
        <v>3126</v>
      </c>
      <c r="AW558" s="468">
        <v>890</v>
      </c>
      <c r="AX558" s="849"/>
      <c r="AY558" s="471">
        <v>10</v>
      </c>
      <c r="AZ558" s="848" t="s">
        <v>237</v>
      </c>
      <c r="BA558" s="467"/>
      <c r="BB558" s="467"/>
      <c r="BC558" s="467"/>
      <c r="BD558" s="829" t="s">
        <v>3372</v>
      </c>
      <c r="BE558" s="472"/>
      <c r="BF558" s="829" t="s">
        <v>3373</v>
      </c>
    </row>
    <row r="559" spans="1:64">
      <c r="A559" s="874"/>
      <c r="B559" s="836"/>
      <c r="C559" s="838"/>
      <c r="D559" s="22" t="s">
        <v>3</v>
      </c>
      <c r="E559" s="20"/>
      <c r="F559" s="96">
        <v>4030</v>
      </c>
      <c r="G559" s="97">
        <v>6460</v>
      </c>
      <c r="H559" s="96">
        <v>3340</v>
      </c>
      <c r="I559" s="97">
        <v>5770</v>
      </c>
      <c r="J559" s="476" t="s">
        <v>3126</v>
      </c>
      <c r="K559" s="98">
        <v>40</v>
      </c>
      <c r="L559" s="99">
        <v>70</v>
      </c>
      <c r="M559" s="100" t="s">
        <v>3025</v>
      </c>
      <c r="N559" s="98">
        <v>30</v>
      </c>
      <c r="O559" s="99">
        <v>60</v>
      </c>
      <c r="P559" s="100" t="s">
        <v>3025</v>
      </c>
      <c r="Q559" s="476" t="s">
        <v>3126</v>
      </c>
      <c r="R559" s="101">
        <v>350</v>
      </c>
      <c r="S559" s="102">
        <v>0</v>
      </c>
      <c r="T559" s="839"/>
      <c r="V559" s="469"/>
      <c r="W559" s="849"/>
      <c r="X559" s="472"/>
      <c r="Y559" s="21"/>
      <c r="Z559" s="876"/>
      <c r="AA559" s="472"/>
      <c r="AB559" s="849"/>
      <c r="AC559" s="862">
        <v>0</v>
      </c>
      <c r="AD559" s="103">
        <v>0</v>
      </c>
      <c r="AE559" s="849"/>
      <c r="AF559" s="854">
        <v>0</v>
      </c>
      <c r="AG559" s="848"/>
      <c r="AH559" s="843" t="e">
        <v>#REF!</v>
      </c>
      <c r="AI559" s="846" t="e">
        <v>#REF!</v>
      </c>
      <c r="AJ559" s="848"/>
      <c r="AK559" s="465" t="s">
        <v>3041</v>
      </c>
      <c r="AL559" s="104">
        <v>0</v>
      </c>
      <c r="AM559" s="105">
        <v>0</v>
      </c>
      <c r="AN559" s="849"/>
      <c r="AO559" s="851">
        <v>0</v>
      </c>
      <c r="AP559" s="849"/>
      <c r="AQ559" s="854">
        <v>0</v>
      </c>
      <c r="AR559" s="848"/>
      <c r="AS559" s="479"/>
      <c r="AT559" s="848"/>
      <c r="AU559" s="454"/>
      <c r="AV559" s="849"/>
      <c r="AW559" s="469">
        <v>0</v>
      </c>
      <c r="AX559" s="849"/>
      <c r="AY559" s="472">
        <v>0</v>
      </c>
      <c r="AZ559" s="848"/>
      <c r="BA559" s="467"/>
      <c r="BB559" s="467"/>
      <c r="BC559" s="467"/>
      <c r="BD559" s="830"/>
      <c r="BE559" s="472"/>
      <c r="BF559" s="830"/>
    </row>
    <row r="560" spans="1:64">
      <c r="A560" s="874"/>
      <c r="B560" s="836"/>
      <c r="C560" s="831" t="s">
        <v>3106</v>
      </c>
      <c r="D560" s="22" t="s">
        <v>13</v>
      </c>
      <c r="E560" s="20"/>
      <c r="F560" s="96">
        <v>6460</v>
      </c>
      <c r="G560" s="97">
        <v>9940</v>
      </c>
      <c r="H560" s="96">
        <v>5770</v>
      </c>
      <c r="I560" s="97">
        <v>9250</v>
      </c>
      <c r="J560" s="476" t="s">
        <v>3126</v>
      </c>
      <c r="K560" s="98">
        <v>70</v>
      </c>
      <c r="L560" s="99">
        <v>100</v>
      </c>
      <c r="M560" s="100" t="s">
        <v>3025</v>
      </c>
      <c r="N560" s="98">
        <v>60</v>
      </c>
      <c r="O560" s="99">
        <v>90</v>
      </c>
      <c r="P560" s="100" t="s">
        <v>3025</v>
      </c>
      <c r="Q560" s="23"/>
      <c r="R560" s="106"/>
      <c r="S560" s="107"/>
      <c r="T560" s="840"/>
      <c r="V560" s="117"/>
      <c r="W560" s="849"/>
      <c r="X560" s="472"/>
      <c r="Y560" s="21"/>
      <c r="Z560" s="876"/>
      <c r="AA560" s="472"/>
      <c r="AB560" s="849" t="s">
        <v>3126</v>
      </c>
      <c r="AC560" s="863">
        <v>0</v>
      </c>
      <c r="AD560" s="108"/>
      <c r="AE560" s="849"/>
      <c r="AF560" s="854">
        <v>0</v>
      </c>
      <c r="AG560" s="848"/>
      <c r="AH560" s="843" t="e">
        <v>#REF!</v>
      </c>
      <c r="AI560" s="846" t="e">
        <v>#REF!</v>
      </c>
      <c r="AJ560" s="848"/>
      <c r="AK560" s="465" t="s">
        <v>3042</v>
      </c>
      <c r="AL560" s="104">
        <v>0</v>
      </c>
      <c r="AM560" s="105">
        <v>0</v>
      </c>
      <c r="AN560" s="849"/>
      <c r="AO560" s="851">
        <v>0</v>
      </c>
      <c r="AP560" s="849"/>
      <c r="AQ560" s="854">
        <v>0</v>
      </c>
      <c r="AR560" s="848"/>
      <c r="AS560" s="479"/>
      <c r="AT560" s="848"/>
      <c r="AU560" s="454"/>
      <c r="AV560" s="849"/>
      <c r="AW560" s="469">
        <v>0</v>
      </c>
      <c r="AX560" s="849"/>
      <c r="AY560" s="472">
        <v>0</v>
      </c>
      <c r="AZ560" s="848"/>
      <c r="BA560" s="467"/>
      <c r="BB560" s="467"/>
      <c r="BC560" s="467"/>
      <c r="BD560" s="833">
        <v>0</v>
      </c>
      <c r="BE560" s="472"/>
      <c r="BF560" s="833">
        <v>0</v>
      </c>
    </row>
    <row r="561" spans="1:58">
      <c r="A561" s="874"/>
      <c r="B561" s="836"/>
      <c r="C561" s="832"/>
      <c r="D561" s="24" t="s">
        <v>12</v>
      </c>
      <c r="E561" s="20"/>
      <c r="F561" s="109">
        <v>9940</v>
      </c>
      <c r="G561" s="110">
        <v>0</v>
      </c>
      <c r="H561" s="109">
        <v>9250</v>
      </c>
      <c r="I561" s="110">
        <v>0</v>
      </c>
      <c r="J561" s="476" t="s">
        <v>3126</v>
      </c>
      <c r="K561" s="101">
        <v>100</v>
      </c>
      <c r="L561" s="111">
        <v>0</v>
      </c>
      <c r="M561" s="112" t="s">
        <v>3025</v>
      </c>
      <c r="N561" s="101">
        <v>90</v>
      </c>
      <c r="O561" s="111">
        <v>0</v>
      </c>
      <c r="P561" s="112" t="s">
        <v>3025</v>
      </c>
      <c r="Q561" s="23"/>
      <c r="R561" s="106"/>
      <c r="S561" s="113"/>
      <c r="T561" s="840"/>
      <c r="V561" s="117"/>
      <c r="W561" s="849"/>
      <c r="X561" s="472"/>
      <c r="Y561" s="21"/>
      <c r="Z561" s="876"/>
      <c r="AA561" s="472"/>
      <c r="AB561" s="849"/>
      <c r="AC561" s="864">
        <v>0</v>
      </c>
      <c r="AD561" s="114"/>
      <c r="AE561" s="849"/>
      <c r="AF561" s="855">
        <v>0</v>
      </c>
      <c r="AG561" s="848"/>
      <c r="AH561" s="844" t="e">
        <v>#REF!</v>
      </c>
      <c r="AI561" s="847" t="e">
        <v>#REF!</v>
      </c>
      <c r="AJ561" s="848"/>
      <c r="AK561" s="466" t="s">
        <v>3043</v>
      </c>
      <c r="AL561" s="115">
        <v>0</v>
      </c>
      <c r="AM561" s="116">
        <v>0</v>
      </c>
      <c r="AN561" s="849"/>
      <c r="AO561" s="852">
        <v>0</v>
      </c>
      <c r="AP561" s="849"/>
      <c r="AQ561" s="855">
        <v>0</v>
      </c>
      <c r="AR561" s="848"/>
      <c r="AS561" s="479"/>
      <c r="AT561" s="848"/>
      <c r="AU561" s="454"/>
      <c r="AV561" s="849"/>
      <c r="AW561" s="470">
        <v>0</v>
      </c>
      <c r="AX561" s="849"/>
      <c r="AY561" s="473">
        <v>0</v>
      </c>
      <c r="AZ561" s="848"/>
      <c r="BA561" s="467"/>
      <c r="BB561" s="467"/>
      <c r="BC561" s="467"/>
      <c r="BD561" s="834">
        <v>0</v>
      </c>
      <c r="BE561" s="472"/>
      <c r="BF561" s="834">
        <v>0</v>
      </c>
    </row>
    <row r="562" spans="1:58">
      <c r="A562" s="874"/>
      <c r="B562" s="835" t="s">
        <v>28</v>
      </c>
      <c r="C562" s="837" t="s">
        <v>3105</v>
      </c>
      <c r="D562" s="19" t="s">
        <v>4</v>
      </c>
      <c r="E562" s="20"/>
      <c r="F562" s="86">
        <v>3020</v>
      </c>
      <c r="G562" s="87">
        <v>3370</v>
      </c>
      <c r="H562" s="86">
        <v>2510</v>
      </c>
      <c r="I562" s="87">
        <v>2860</v>
      </c>
      <c r="J562" s="476" t="s">
        <v>3126</v>
      </c>
      <c r="K562" s="88">
        <v>30</v>
      </c>
      <c r="L562" s="89">
        <v>30</v>
      </c>
      <c r="M562" s="90" t="s">
        <v>3025</v>
      </c>
      <c r="N562" s="88">
        <v>20</v>
      </c>
      <c r="O562" s="89">
        <v>20</v>
      </c>
      <c r="P562" s="90" t="s">
        <v>3025</v>
      </c>
      <c r="Q562" s="476" t="s">
        <v>3126</v>
      </c>
      <c r="R562" s="91">
        <v>350</v>
      </c>
      <c r="S562" s="92">
        <v>0</v>
      </c>
      <c r="T562" s="839"/>
      <c r="V562" s="117"/>
      <c r="W562" s="849"/>
      <c r="X562" s="472"/>
      <c r="Y562" s="21"/>
      <c r="Z562" s="876"/>
      <c r="AA562" s="472"/>
      <c r="AB562" s="849" t="s">
        <v>3126</v>
      </c>
      <c r="AC562" s="861">
        <v>0</v>
      </c>
      <c r="AD562" s="93"/>
      <c r="AE562" s="849"/>
      <c r="AF562" s="853">
        <v>0</v>
      </c>
      <c r="AG562" s="848" t="s">
        <v>3126</v>
      </c>
      <c r="AH562" s="842">
        <v>0</v>
      </c>
      <c r="AI562" s="845">
        <v>0</v>
      </c>
      <c r="AJ562" s="848" t="s">
        <v>3126</v>
      </c>
      <c r="AK562" s="464" t="s">
        <v>3040</v>
      </c>
      <c r="AL562" s="94">
        <v>0</v>
      </c>
      <c r="AM562" s="95">
        <v>0</v>
      </c>
      <c r="AN562" s="849" t="s">
        <v>3126</v>
      </c>
      <c r="AO562" s="850">
        <v>520</v>
      </c>
      <c r="AP562" s="849"/>
      <c r="AQ562" s="853">
        <v>10</v>
      </c>
      <c r="AR562" s="848"/>
      <c r="AS562" s="479"/>
      <c r="AT562" s="848"/>
      <c r="AU562" s="454"/>
      <c r="AV562" s="849" t="s">
        <v>3126</v>
      </c>
      <c r="AW562" s="468">
        <v>670</v>
      </c>
      <c r="AX562" s="849"/>
      <c r="AY562" s="471">
        <v>0</v>
      </c>
      <c r="AZ562" s="848" t="s">
        <v>237</v>
      </c>
      <c r="BA562" s="467"/>
      <c r="BB562" s="467"/>
      <c r="BC562" s="467"/>
      <c r="BD562" s="829" t="s">
        <v>3372</v>
      </c>
      <c r="BE562" s="472"/>
      <c r="BF562" s="829" t="s">
        <v>3373</v>
      </c>
    </row>
    <row r="563" spans="1:58">
      <c r="A563" s="874"/>
      <c r="B563" s="836"/>
      <c r="C563" s="838"/>
      <c r="D563" s="22" t="s">
        <v>3</v>
      </c>
      <c r="E563" s="20"/>
      <c r="F563" s="96">
        <v>3370</v>
      </c>
      <c r="G563" s="97">
        <v>5800</v>
      </c>
      <c r="H563" s="96">
        <v>2860</v>
      </c>
      <c r="I563" s="97">
        <v>5290</v>
      </c>
      <c r="J563" s="476" t="s">
        <v>3126</v>
      </c>
      <c r="K563" s="98">
        <v>30</v>
      </c>
      <c r="L563" s="99">
        <v>60</v>
      </c>
      <c r="M563" s="100" t="s">
        <v>3025</v>
      </c>
      <c r="N563" s="98">
        <v>20</v>
      </c>
      <c r="O563" s="99">
        <v>60</v>
      </c>
      <c r="P563" s="100" t="s">
        <v>3025</v>
      </c>
      <c r="Q563" s="476" t="s">
        <v>3126</v>
      </c>
      <c r="R563" s="101">
        <v>350</v>
      </c>
      <c r="S563" s="102">
        <v>0</v>
      </c>
      <c r="T563" s="839"/>
      <c r="V563" s="117"/>
      <c r="W563" s="849"/>
      <c r="X563" s="472"/>
      <c r="Y563" s="21"/>
      <c r="Z563" s="876"/>
      <c r="AA563" s="472"/>
      <c r="AB563" s="849"/>
      <c r="AC563" s="862">
        <v>0</v>
      </c>
      <c r="AD563" s="103">
        <v>0</v>
      </c>
      <c r="AE563" s="849"/>
      <c r="AF563" s="854">
        <v>0</v>
      </c>
      <c r="AG563" s="848"/>
      <c r="AH563" s="843" t="e">
        <v>#REF!</v>
      </c>
      <c r="AI563" s="846" t="e">
        <v>#REF!</v>
      </c>
      <c r="AJ563" s="848"/>
      <c r="AK563" s="465" t="s">
        <v>3041</v>
      </c>
      <c r="AL563" s="104">
        <v>0</v>
      </c>
      <c r="AM563" s="105">
        <v>0</v>
      </c>
      <c r="AN563" s="849"/>
      <c r="AO563" s="851">
        <v>0</v>
      </c>
      <c r="AP563" s="849"/>
      <c r="AQ563" s="854">
        <v>0</v>
      </c>
      <c r="AR563" s="848"/>
      <c r="AS563" s="479"/>
      <c r="AT563" s="848"/>
      <c r="AU563" s="454"/>
      <c r="AV563" s="849"/>
      <c r="AW563" s="469">
        <v>0</v>
      </c>
      <c r="AX563" s="849"/>
      <c r="AY563" s="472">
        <v>0</v>
      </c>
      <c r="AZ563" s="848"/>
      <c r="BA563" s="467"/>
      <c r="BB563" s="467"/>
      <c r="BC563" s="467"/>
      <c r="BD563" s="830"/>
      <c r="BE563" s="472"/>
      <c r="BF563" s="830"/>
    </row>
    <row r="564" spans="1:58">
      <c r="A564" s="874"/>
      <c r="B564" s="836"/>
      <c r="C564" s="831" t="s">
        <v>3106</v>
      </c>
      <c r="D564" s="22" t="s">
        <v>13</v>
      </c>
      <c r="E564" s="20"/>
      <c r="F564" s="96">
        <v>5800</v>
      </c>
      <c r="G564" s="97">
        <v>9280</v>
      </c>
      <c r="H564" s="96">
        <v>5290</v>
      </c>
      <c r="I564" s="97">
        <v>8770</v>
      </c>
      <c r="J564" s="476" t="s">
        <v>3126</v>
      </c>
      <c r="K564" s="98">
        <v>60</v>
      </c>
      <c r="L564" s="99">
        <v>90</v>
      </c>
      <c r="M564" s="100" t="s">
        <v>3025</v>
      </c>
      <c r="N564" s="98">
        <v>60</v>
      </c>
      <c r="O564" s="99">
        <v>90</v>
      </c>
      <c r="P564" s="100" t="s">
        <v>3025</v>
      </c>
      <c r="Q564" s="23"/>
      <c r="R564" s="106"/>
      <c r="S564" s="107"/>
      <c r="T564" s="840"/>
      <c r="V564" s="117"/>
      <c r="W564" s="849"/>
      <c r="X564" s="472"/>
      <c r="Y564" s="21"/>
      <c r="Z564" s="876"/>
      <c r="AA564" s="472"/>
      <c r="AB564" s="849" t="s">
        <v>3126</v>
      </c>
      <c r="AC564" s="863">
        <v>0</v>
      </c>
      <c r="AD564" s="108"/>
      <c r="AE564" s="849"/>
      <c r="AF564" s="854">
        <v>0</v>
      </c>
      <c r="AG564" s="848"/>
      <c r="AH564" s="843" t="e">
        <v>#REF!</v>
      </c>
      <c r="AI564" s="846" t="e">
        <v>#REF!</v>
      </c>
      <c r="AJ564" s="848"/>
      <c r="AK564" s="465" t="s">
        <v>3042</v>
      </c>
      <c r="AL564" s="104">
        <v>0</v>
      </c>
      <c r="AM564" s="105">
        <v>0</v>
      </c>
      <c r="AN564" s="849"/>
      <c r="AO564" s="851">
        <v>0</v>
      </c>
      <c r="AP564" s="849"/>
      <c r="AQ564" s="854">
        <v>0</v>
      </c>
      <c r="AR564" s="848"/>
      <c r="AS564" s="479"/>
      <c r="AT564" s="848"/>
      <c r="AU564" s="454"/>
      <c r="AV564" s="849"/>
      <c r="AW564" s="469">
        <v>0</v>
      </c>
      <c r="AX564" s="849"/>
      <c r="AY564" s="472">
        <v>0</v>
      </c>
      <c r="AZ564" s="848"/>
      <c r="BA564" s="467"/>
      <c r="BB564" s="467"/>
      <c r="BC564" s="467"/>
      <c r="BD564" s="833">
        <v>0</v>
      </c>
      <c r="BE564" s="472"/>
      <c r="BF564" s="833">
        <v>0</v>
      </c>
    </row>
    <row r="565" spans="1:58">
      <c r="A565" s="874"/>
      <c r="B565" s="836"/>
      <c r="C565" s="832"/>
      <c r="D565" s="24" t="s">
        <v>12</v>
      </c>
      <c r="E565" s="20"/>
      <c r="F565" s="109">
        <v>9280</v>
      </c>
      <c r="G565" s="110">
        <v>0</v>
      </c>
      <c r="H565" s="109">
        <v>8770</v>
      </c>
      <c r="I565" s="110">
        <v>0</v>
      </c>
      <c r="J565" s="476" t="s">
        <v>3126</v>
      </c>
      <c r="K565" s="101">
        <v>90</v>
      </c>
      <c r="L565" s="111">
        <v>0</v>
      </c>
      <c r="M565" s="112" t="s">
        <v>3025</v>
      </c>
      <c r="N565" s="101">
        <v>90</v>
      </c>
      <c r="O565" s="111">
        <v>0</v>
      </c>
      <c r="P565" s="112" t="s">
        <v>3025</v>
      </c>
      <c r="Q565" s="23"/>
      <c r="R565" s="106"/>
      <c r="S565" s="113"/>
      <c r="T565" s="840"/>
      <c r="V565" s="117"/>
      <c r="W565" s="849"/>
      <c r="X565" s="472"/>
      <c r="Y565" s="21"/>
      <c r="Z565" s="876"/>
      <c r="AA565" s="472"/>
      <c r="AB565" s="849"/>
      <c r="AC565" s="864">
        <v>0</v>
      </c>
      <c r="AD565" s="114"/>
      <c r="AE565" s="849"/>
      <c r="AF565" s="855">
        <v>0</v>
      </c>
      <c r="AG565" s="848"/>
      <c r="AH565" s="844" t="e">
        <v>#REF!</v>
      </c>
      <c r="AI565" s="847" t="e">
        <v>#REF!</v>
      </c>
      <c r="AJ565" s="848"/>
      <c r="AK565" s="466" t="s">
        <v>3043</v>
      </c>
      <c r="AL565" s="115">
        <v>0</v>
      </c>
      <c r="AM565" s="116">
        <v>0</v>
      </c>
      <c r="AN565" s="849"/>
      <c r="AO565" s="852">
        <v>0</v>
      </c>
      <c r="AP565" s="849"/>
      <c r="AQ565" s="855">
        <v>0</v>
      </c>
      <c r="AR565" s="848"/>
      <c r="AS565" s="479"/>
      <c r="AT565" s="848"/>
      <c r="AU565" s="454"/>
      <c r="AV565" s="849"/>
      <c r="AW565" s="470">
        <v>0</v>
      </c>
      <c r="AX565" s="849"/>
      <c r="AY565" s="473">
        <v>0</v>
      </c>
      <c r="AZ565" s="848"/>
      <c r="BA565" s="467"/>
      <c r="BB565" s="467"/>
      <c r="BC565" s="467"/>
      <c r="BD565" s="834">
        <v>0</v>
      </c>
      <c r="BE565" s="472"/>
      <c r="BF565" s="834">
        <v>0</v>
      </c>
    </row>
    <row r="566" spans="1:58">
      <c r="A566" s="874"/>
      <c r="B566" s="856" t="s">
        <v>27</v>
      </c>
      <c r="C566" s="837" t="s">
        <v>3105</v>
      </c>
      <c r="D566" s="19" t="s">
        <v>4</v>
      </c>
      <c r="E566" s="20"/>
      <c r="F566" s="86">
        <v>2830</v>
      </c>
      <c r="G566" s="87">
        <v>3180</v>
      </c>
      <c r="H566" s="86">
        <v>2410</v>
      </c>
      <c r="I566" s="87">
        <v>2760</v>
      </c>
      <c r="J566" s="476" t="s">
        <v>3126</v>
      </c>
      <c r="K566" s="88">
        <v>30</v>
      </c>
      <c r="L566" s="89">
        <v>30</v>
      </c>
      <c r="M566" s="90" t="s">
        <v>3025</v>
      </c>
      <c r="N566" s="88">
        <v>30</v>
      </c>
      <c r="O566" s="89">
        <v>30</v>
      </c>
      <c r="P566" s="90" t="s">
        <v>3025</v>
      </c>
      <c r="Q566" s="476" t="s">
        <v>3126</v>
      </c>
      <c r="R566" s="91">
        <v>350</v>
      </c>
      <c r="S566" s="92">
        <v>0</v>
      </c>
      <c r="T566" s="839"/>
      <c r="V566" s="859" t="s">
        <v>3107</v>
      </c>
      <c r="W566" s="849"/>
      <c r="X566" s="865" t="s">
        <v>3107</v>
      </c>
      <c r="Y566" s="9"/>
      <c r="Z566" s="876"/>
      <c r="AA566" s="480"/>
      <c r="AB566" s="849" t="s">
        <v>3126</v>
      </c>
      <c r="AC566" s="861">
        <v>0</v>
      </c>
      <c r="AD566" s="93"/>
      <c r="AE566" s="849"/>
      <c r="AF566" s="853">
        <v>0</v>
      </c>
      <c r="AG566" s="848" t="s">
        <v>3126</v>
      </c>
      <c r="AH566" s="842">
        <v>0</v>
      </c>
      <c r="AI566" s="845">
        <v>0</v>
      </c>
      <c r="AJ566" s="848" t="s">
        <v>3126</v>
      </c>
      <c r="AK566" s="464" t="s">
        <v>3040</v>
      </c>
      <c r="AL566" s="94">
        <v>0</v>
      </c>
      <c r="AM566" s="95">
        <v>0</v>
      </c>
      <c r="AN566" s="849" t="s">
        <v>3126</v>
      </c>
      <c r="AO566" s="850">
        <v>410</v>
      </c>
      <c r="AP566" s="849"/>
      <c r="AQ566" s="853">
        <v>10</v>
      </c>
      <c r="AR566" s="848"/>
      <c r="AS566" s="479"/>
      <c r="AT566" s="848"/>
      <c r="AU566" s="454"/>
      <c r="AV566" s="849" t="s">
        <v>3126</v>
      </c>
      <c r="AW566" s="468">
        <v>540</v>
      </c>
      <c r="AX566" s="849"/>
      <c r="AY566" s="471">
        <v>10</v>
      </c>
      <c r="AZ566" s="848" t="s">
        <v>237</v>
      </c>
      <c r="BA566" s="467"/>
      <c r="BB566" s="467"/>
      <c r="BC566" s="467"/>
      <c r="BD566" s="829" t="s">
        <v>3372</v>
      </c>
      <c r="BE566" s="472"/>
      <c r="BF566" s="829" t="s">
        <v>3373</v>
      </c>
    </row>
    <row r="567" spans="1:58">
      <c r="A567" s="874"/>
      <c r="B567" s="836"/>
      <c r="C567" s="838"/>
      <c r="D567" s="22" t="s">
        <v>3</v>
      </c>
      <c r="E567" s="20"/>
      <c r="F567" s="96">
        <v>3180</v>
      </c>
      <c r="G567" s="97">
        <v>5610</v>
      </c>
      <c r="H567" s="96">
        <v>2760</v>
      </c>
      <c r="I567" s="97">
        <v>5190</v>
      </c>
      <c r="J567" s="476" t="s">
        <v>3126</v>
      </c>
      <c r="K567" s="98">
        <v>30</v>
      </c>
      <c r="L567" s="99">
        <v>60</v>
      </c>
      <c r="M567" s="100" t="s">
        <v>3025</v>
      </c>
      <c r="N567" s="98">
        <v>30</v>
      </c>
      <c r="O567" s="99">
        <v>60</v>
      </c>
      <c r="P567" s="100" t="s">
        <v>3025</v>
      </c>
      <c r="Q567" s="476" t="s">
        <v>3126</v>
      </c>
      <c r="R567" s="101">
        <v>350</v>
      </c>
      <c r="S567" s="102">
        <v>0</v>
      </c>
      <c r="T567" s="839"/>
      <c r="V567" s="859"/>
      <c r="W567" s="849"/>
      <c r="X567" s="865"/>
      <c r="Y567" s="9"/>
      <c r="Z567" s="876"/>
      <c r="AA567" s="480"/>
      <c r="AB567" s="849"/>
      <c r="AC567" s="862">
        <v>0</v>
      </c>
      <c r="AD567" s="103">
        <v>0</v>
      </c>
      <c r="AE567" s="849"/>
      <c r="AF567" s="854">
        <v>0</v>
      </c>
      <c r="AG567" s="848"/>
      <c r="AH567" s="843" t="e">
        <v>#REF!</v>
      </c>
      <c r="AI567" s="846" t="e">
        <v>#REF!</v>
      </c>
      <c r="AJ567" s="848"/>
      <c r="AK567" s="465" t="s">
        <v>3041</v>
      </c>
      <c r="AL567" s="104">
        <v>0</v>
      </c>
      <c r="AM567" s="105">
        <v>0</v>
      </c>
      <c r="AN567" s="849"/>
      <c r="AO567" s="851">
        <v>0</v>
      </c>
      <c r="AP567" s="849"/>
      <c r="AQ567" s="854">
        <v>0</v>
      </c>
      <c r="AR567" s="848"/>
      <c r="AS567" s="479"/>
      <c r="AT567" s="848"/>
      <c r="AU567" s="454"/>
      <c r="AV567" s="849"/>
      <c r="AW567" s="469">
        <v>0</v>
      </c>
      <c r="AX567" s="849"/>
      <c r="AY567" s="472">
        <v>0</v>
      </c>
      <c r="AZ567" s="848"/>
      <c r="BA567" s="467"/>
      <c r="BB567" s="467"/>
      <c r="BC567" s="467"/>
      <c r="BD567" s="830"/>
      <c r="BE567" s="472"/>
      <c r="BF567" s="830"/>
    </row>
    <row r="568" spans="1:58">
      <c r="A568" s="874"/>
      <c r="B568" s="836"/>
      <c r="C568" s="831" t="s">
        <v>3106</v>
      </c>
      <c r="D568" s="22" t="s">
        <v>13</v>
      </c>
      <c r="E568" s="20"/>
      <c r="F568" s="96">
        <v>5610</v>
      </c>
      <c r="G568" s="97">
        <v>9090</v>
      </c>
      <c r="H568" s="96">
        <v>5190</v>
      </c>
      <c r="I568" s="97">
        <v>8670</v>
      </c>
      <c r="J568" s="476" t="s">
        <v>3126</v>
      </c>
      <c r="K568" s="98">
        <v>60</v>
      </c>
      <c r="L568" s="99">
        <v>90</v>
      </c>
      <c r="M568" s="100" t="s">
        <v>3025</v>
      </c>
      <c r="N568" s="98">
        <v>60</v>
      </c>
      <c r="O568" s="99">
        <v>90</v>
      </c>
      <c r="P568" s="100" t="s">
        <v>3025</v>
      </c>
      <c r="Q568" s="23"/>
      <c r="R568" s="106"/>
      <c r="S568" s="107"/>
      <c r="T568" s="840"/>
      <c r="V568" s="859"/>
      <c r="W568" s="849"/>
      <c r="X568" s="865"/>
      <c r="Y568" s="9"/>
      <c r="Z568" s="876"/>
      <c r="AA568" s="480"/>
      <c r="AB568" s="849" t="s">
        <v>3126</v>
      </c>
      <c r="AC568" s="863">
        <v>0</v>
      </c>
      <c r="AD568" s="108"/>
      <c r="AE568" s="849"/>
      <c r="AF568" s="854">
        <v>0</v>
      </c>
      <c r="AG568" s="848"/>
      <c r="AH568" s="843" t="e">
        <v>#REF!</v>
      </c>
      <c r="AI568" s="846" t="e">
        <v>#REF!</v>
      </c>
      <c r="AJ568" s="848"/>
      <c r="AK568" s="465" t="s">
        <v>3042</v>
      </c>
      <c r="AL568" s="104">
        <v>0</v>
      </c>
      <c r="AM568" s="105">
        <v>0</v>
      </c>
      <c r="AN568" s="849"/>
      <c r="AO568" s="851">
        <v>0</v>
      </c>
      <c r="AP568" s="849"/>
      <c r="AQ568" s="854">
        <v>0</v>
      </c>
      <c r="AR568" s="848"/>
      <c r="AS568" s="479"/>
      <c r="AT568" s="848"/>
      <c r="AU568" s="454"/>
      <c r="AV568" s="849"/>
      <c r="AW568" s="469">
        <v>0</v>
      </c>
      <c r="AX568" s="849"/>
      <c r="AY568" s="472">
        <v>0</v>
      </c>
      <c r="AZ568" s="848"/>
      <c r="BA568" s="467"/>
      <c r="BB568" s="467"/>
      <c r="BC568" s="467"/>
      <c r="BD568" s="833">
        <v>0</v>
      </c>
      <c r="BE568" s="472"/>
      <c r="BF568" s="833">
        <v>0</v>
      </c>
    </row>
    <row r="569" spans="1:58">
      <c r="A569" s="874"/>
      <c r="B569" s="836"/>
      <c r="C569" s="832"/>
      <c r="D569" s="24" t="s">
        <v>12</v>
      </c>
      <c r="E569" s="20"/>
      <c r="F569" s="109">
        <v>9090</v>
      </c>
      <c r="G569" s="110">
        <v>0</v>
      </c>
      <c r="H569" s="109">
        <v>8670</v>
      </c>
      <c r="I569" s="110">
        <v>0</v>
      </c>
      <c r="J569" s="476" t="s">
        <v>3126</v>
      </c>
      <c r="K569" s="101">
        <v>90</v>
      </c>
      <c r="L569" s="111">
        <v>0</v>
      </c>
      <c r="M569" s="112" t="s">
        <v>3025</v>
      </c>
      <c r="N569" s="101">
        <v>90</v>
      </c>
      <c r="O569" s="111">
        <v>0</v>
      </c>
      <c r="P569" s="112" t="s">
        <v>3025</v>
      </c>
      <c r="Q569" s="23"/>
      <c r="R569" s="106"/>
      <c r="S569" s="113"/>
      <c r="T569" s="840"/>
      <c r="V569" s="469" t="s">
        <v>3026</v>
      </c>
      <c r="W569" s="849"/>
      <c r="X569" s="472" t="s">
        <v>3026</v>
      </c>
      <c r="Y569" s="477"/>
      <c r="Z569" s="876"/>
      <c r="AA569" s="469"/>
      <c r="AB569" s="849"/>
      <c r="AC569" s="864">
        <v>0</v>
      </c>
      <c r="AD569" s="114"/>
      <c r="AE569" s="849"/>
      <c r="AF569" s="855">
        <v>0</v>
      </c>
      <c r="AG569" s="848"/>
      <c r="AH569" s="844" t="e">
        <v>#REF!</v>
      </c>
      <c r="AI569" s="847" t="e">
        <v>#REF!</v>
      </c>
      <c r="AJ569" s="848"/>
      <c r="AK569" s="466" t="s">
        <v>3043</v>
      </c>
      <c r="AL569" s="115">
        <v>0</v>
      </c>
      <c r="AM569" s="116">
        <v>0</v>
      </c>
      <c r="AN569" s="849"/>
      <c r="AO569" s="852">
        <v>0</v>
      </c>
      <c r="AP569" s="849"/>
      <c r="AQ569" s="855">
        <v>0</v>
      </c>
      <c r="AR569" s="848"/>
      <c r="AS569" s="479"/>
      <c r="AT569" s="848"/>
      <c r="AU569" s="454"/>
      <c r="AV569" s="849"/>
      <c r="AW569" s="470">
        <v>0</v>
      </c>
      <c r="AX569" s="849"/>
      <c r="AY569" s="473">
        <v>0</v>
      </c>
      <c r="AZ569" s="848"/>
      <c r="BA569" s="467"/>
      <c r="BB569" s="467"/>
      <c r="BC569" s="467"/>
      <c r="BD569" s="834">
        <v>0</v>
      </c>
      <c r="BE569" s="472"/>
      <c r="BF569" s="834">
        <v>0</v>
      </c>
    </row>
    <row r="570" spans="1:58">
      <c r="A570" s="874"/>
      <c r="B570" s="856" t="s">
        <v>26</v>
      </c>
      <c r="C570" s="837" t="s">
        <v>3105</v>
      </c>
      <c r="D570" s="19" t="s">
        <v>4</v>
      </c>
      <c r="E570" s="20"/>
      <c r="F570" s="86">
        <v>2470</v>
      </c>
      <c r="G570" s="87">
        <v>2820</v>
      </c>
      <c r="H570" s="86">
        <v>2130</v>
      </c>
      <c r="I570" s="87">
        <v>2480</v>
      </c>
      <c r="J570" s="476" t="s">
        <v>3126</v>
      </c>
      <c r="K570" s="88">
        <v>20</v>
      </c>
      <c r="L570" s="89">
        <v>20</v>
      </c>
      <c r="M570" s="90" t="s">
        <v>3025</v>
      </c>
      <c r="N570" s="88">
        <v>30</v>
      </c>
      <c r="O570" s="89">
        <v>30</v>
      </c>
      <c r="P570" s="90" t="s">
        <v>3025</v>
      </c>
      <c r="Q570" s="476" t="s">
        <v>3126</v>
      </c>
      <c r="R570" s="91">
        <v>350</v>
      </c>
      <c r="S570" s="92">
        <v>0</v>
      </c>
      <c r="T570" s="839"/>
      <c r="V570" s="469">
        <v>10000</v>
      </c>
      <c r="W570" s="849"/>
      <c r="X570" s="469">
        <v>100</v>
      </c>
      <c r="Y570" s="21"/>
      <c r="Z570" s="876"/>
      <c r="AA570" s="472"/>
      <c r="AB570" s="849" t="s">
        <v>3126</v>
      </c>
      <c r="AC570" s="861">
        <v>0</v>
      </c>
      <c r="AD570" s="93"/>
      <c r="AE570" s="849"/>
      <c r="AF570" s="853">
        <v>0</v>
      </c>
      <c r="AG570" s="848" t="s">
        <v>3126</v>
      </c>
      <c r="AH570" s="842">
        <v>0</v>
      </c>
      <c r="AI570" s="845">
        <v>0</v>
      </c>
      <c r="AJ570" s="848" t="s">
        <v>3126</v>
      </c>
      <c r="AK570" s="464" t="s">
        <v>3040</v>
      </c>
      <c r="AL570" s="94">
        <v>0</v>
      </c>
      <c r="AM570" s="95">
        <v>0</v>
      </c>
      <c r="AN570" s="849" t="s">
        <v>3126</v>
      </c>
      <c r="AO570" s="850">
        <v>350</v>
      </c>
      <c r="AP570" s="849"/>
      <c r="AQ570" s="853">
        <v>0</v>
      </c>
      <c r="AR570" s="848"/>
      <c r="AS570" s="479"/>
      <c r="AT570" s="848"/>
      <c r="AU570" s="454"/>
      <c r="AV570" s="849" t="s">
        <v>3126</v>
      </c>
      <c r="AW570" s="468">
        <v>450</v>
      </c>
      <c r="AX570" s="849"/>
      <c r="AY570" s="471">
        <v>0</v>
      </c>
      <c r="AZ570" s="848" t="s">
        <v>237</v>
      </c>
      <c r="BA570" s="467"/>
      <c r="BB570" s="467"/>
      <c r="BC570" s="467"/>
      <c r="BD570" s="829" t="s">
        <v>3372</v>
      </c>
      <c r="BE570" s="472"/>
      <c r="BF570" s="829" t="s">
        <v>3373</v>
      </c>
    </row>
    <row r="571" spans="1:58">
      <c r="A571" s="874"/>
      <c r="B571" s="836"/>
      <c r="C571" s="838"/>
      <c r="D571" s="22" t="s">
        <v>3</v>
      </c>
      <c r="E571" s="20"/>
      <c r="F571" s="96">
        <v>2820</v>
      </c>
      <c r="G571" s="97">
        <v>5250</v>
      </c>
      <c r="H571" s="96">
        <v>2480</v>
      </c>
      <c r="I571" s="97">
        <v>4910</v>
      </c>
      <c r="J571" s="476" t="s">
        <v>3126</v>
      </c>
      <c r="K571" s="98">
        <v>20</v>
      </c>
      <c r="L571" s="99">
        <v>60</v>
      </c>
      <c r="M571" s="100" t="s">
        <v>3025</v>
      </c>
      <c r="N571" s="98">
        <v>30</v>
      </c>
      <c r="O571" s="99">
        <v>50</v>
      </c>
      <c r="P571" s="100" t="s">
        <v>3025</v>
      </c>
      <c r="Q571" s="476" t="s">
        <v>3126</v>
      </c>
      <c r="R571" s="101">
        <v>350</v>
      </c>
      <c r="S571" s="102">
        <v>0</v>
      </c>
      <c r="T571" s="839"/>
      <c r="V571" s="27"/>
      <c r="W571" s="849"/>
      <c r="X571" s="118"/>
      <c r="Y571" s="119"/>
      <c r="Z571" s="876"/>
      <c r="AA571" s="27"/>
      <c r="AB571" s="849"/>
      <c r="AC571" s="862">
        <v>0</v>
      </c>
      <c r="AD571" s="103">
        <v>0</v>
      </c>
      <c r="AE571" s="849"/>
      <c r="AF571" s="854">
        <v>0</v>
      </c>
      <c r="AG571" s="848"/>
      <c r="AH571" s="843" t="e">
        <v>#REF!</v>
      </c>
      <c r="AI571" s="846" t="e">
        <v>#REF!</v>
      </c>
      <c r="AJ571" s="848"/>
      <c r="AK571" s="465" t="s">
        <v>3041</v>
      </c>
      <c r="AL571" s="104">
        <v>0</v>
      </c>
      <c r="AM571" s="105">
        <v>0</v>
      </c>
      <c r="AN571" s="849"/>
      <c r="AO571" s="851">
        <v>0</v>
      </c>
      <c r="AP571" s="849"/>
      <c r="AQ571" s="854">
        <v>0</v>
      </c>
      <c r="AR571" s="848"/>
      <c r="AS571" s="479"/>
      <c r="AT571" s="848"/>
      <c r="AU571" s="454"/>
      <c r="AV571" s="849"/>
      <c r="AW571" s="469">
        <v>0</v>
      </c>
      <c r="AX571" s="849"/>
      <c r="AY571" s="472">
        <v>0</v>
      </c>
      <c r="AZ571" s="848"/>
      <c r="BA571" s="467"/>
      <c r="BB571" s="467"/>
      <c r="BC571" s="467"/>
      <c r="BD571" s="830"/>
      <c r="BE571" s="472"/>
      <c r="BF571" s="830"/>
    </row>
    <row r="572" spans="1:58">
      <c r="A572" s="874"/>
      <c r="B572" s="836"/>
      <c r="C572" s="831" t="s">
        <v>3106</v>
      </c>
      <c r="D572" s="22" t="s">
        <v>13</v>
      </c>
      <c r="E572" s="20"/>
      <c r="F572" s="96">
        <v>5250</v>
      </c>
      <c r="G572" s="97">
        <v>8730</v>
      </c>
      <c r="H572" s="96">
        <v>4910</v>
      </c>
      <c r="I572" s="97">
        <v>8390</v>
      </c>
      <c r="J572" s="476" t="s">
        <v>3126</v>
      </c>
      <c r="K572" s="98">
        <v>60</v>
      </c>
      <c r="L572" s="99">
        <v>90</v>
      </c>
      <c r="M572" s="100" t="s">
        <v>3025</v>
      </c>
      <c r="N572" s="98">
        <v>50</v>
      </c>
      <c r="O572" s="99">
        <v>80</v>
      </c>
      <c r="P572" s="100" t="s">
        <v>3025</v>
      </c>
      <c r="Q572" s="23"/>
      <c r="R572" s="106"/>
      <c r="S572" s="107"/>
      <c r="T572" s="840"/>
      <c r="V572" s="469" t="s">
        <v>3027</v>
      </c>
      <c r="W572" s="849"/>
      <c r="X572" s="472" t="s">
        <v>3027</v>
      </c>
      <c r="Y572" s="477"/>
      <c r="Z572" s="876"/>
      <c r="AA572" s="469"/>
      <c r="AB572" s="849" t="s">
        <v>3126</v>
      </c>
      <c r="AC572" s="863">
        <v>0</v>
      </c>
      <c r="AD572" s="108"/>
      <c r="AE572" s="849"/>
      <c r="AF572" s="854">
        <v>0</v>
      </c>
      <c r="AG572" s="848"/>
      <c r="AH572" s="843" t="e">
        <v>#REF!</v>
      </c>
      <c r="AI572" s="846" t="e">
        <v>#REF!</v>
      </c>
      <c r="AJ572" s="848"/>
      <c r="AK572" s="465" t="s">
        <v>3042</v>
      </c>
      <c r="AL572" s="104">
        <v>0</v>
      </c>
      <c r="AM572" s="105">
        <v>0</v>
      </c>
      <c r="AN572" s="849"/>
      <c r="AO572" s="851">
        <v>0</v>
      </c>
      <c r="AP572" s="849"/>
      <c r="AQ572" s="854">
        <v>0</v>
      </c>
      <c r="AR572" s="848"/>
      <c r="AS572" s="479"/>
      <c r="AT572" s="848"/>
      <c r="AU572" s="454"/>
      <c r="AV572" s="849"/>
      <c r="AW572" s="469">
        <v>0</v>
      </c>
      <c r="AX572" s="849"/>
      <c r="AY572" s="472">
        <v>0</v>
      </c>
      <c r="AZ572" s="848"/>
      <c r="BA572" s="467"/>
      <c r="BB572" s="467"/>
      <c r="BC572" s="467"/>
      <c r="BD572" s="833">
        <v>0</v>
      </c>
      <c r="BE572" s="472"/>
      <c r="BF572" s="833">
        <v>0</v>
      </c>
    </row>
    <row r="573" spans="1:58">
      <c r="A573" s="874"/>
      <c r="B573" s="836"/>
      <c r="C573" s="832"/>
      <c r="D573" s="24" t="s">
        <v>12</v>
      </c>
      <c r="E573" s="20"/>
      <c r="F573" s="109">
        <v>8730</v>
      </c>
      <c r="G573" s="110">
        <v>0</v>
      </c>
      <c r="H573" s="109">
        <v>8390</v>
      </c>
      <c r="I573" s="110">
        <v>0</v>
      </c>
      <c r="J573" s="476" t="s">
        <v>3126</v>
      </c>
      <c r="K573" s="101">
        <v>90</v>
      </c>
      <c r="L573" s="111">
        <v>0</v>
      </c>
      <c r="M573" s="112" t="s">
        <v>3025</v>
      </c>
      <c r="N573" s="101">
        <v>80</v>
      </c>
      <c r="O573" s="111">
        <v>0</v>
      </c>
      <c r="P573" s="112" t="s">
        <v>3025</v>
      </c>
      <c r="Q573" s="23"/>
      <c r="R573" s="106"/>
      <c r="S573" s="113"/>
      <c r="T573" s="840"/>
      <c r="V573" s="469">
        <v>10600</v>
      </c>
      <c r="W573" s="849"/>
      <c r="X573" s="469">
        <v>100</v>
      </c>
      <c r="Y573" s="21"/>
      <c r="Z573" s="876"/>
      <c r="AA573" s="472"/>
      <c r="AB573" s="849"/>
      <c r="AC573" s="864">
        <v>0</v>
      </c>
      <c r="AD573" s="114"/>
      <c r="AE573" s="849"/>
      <c r="AF573" s="855">
        <v>0</v>
      </c>
      <c r="AG573" s="848"/>
      <c r="AH573" s="844" t="e">
        <v>#REF!</v>
      </c>
      <c r="AI573" s="847" t="e">
        <v>#REF!</v>
      </c>
      <c r="AJ573" s="848"/>
      <c r="AK573" s="466" t="s">
        <v>3043</v>
      </c>
      <c r="AL573" s="115">
        <v>0</v>
      </c>
      <c r="AM573" s="116">
        <v>0</v>
      </c>
      <c r="AN573" s="849"/>
      <c r="AO573" s="852">
        <v>0</v>
      </c>
      <c r="AP573" s="849"/>
      <c r="AQ573" s="855">
        <v>0</v>
      </c>
      <c r="AR573" s="848"/>
      <c r="AS573" s="479"/>
      <c r="AT573" s="848"/>
      <c r="AU573" s="454"/>
      <c r="AV573" s="849"/>
      <c r="AW573" s="470">
        <v>0</v>
      </c>
      <c r="AX573" s="849"/>
      <c r="AY573" s="473">
        <v>0</v>
      </c>
      <c r="AZ573" s="848"/>
      <c r="BA573" s="467"/>
      <c r="BB573" s="467"/>
      <c r="BC573" s="467"/>
      <c r="BD573" s="834">
        <v>0</v>
      </c>
      <c r="BE573" s="472"/>
      <c r="BF573" s="834">
        <v>0</v>
      </c>
    </row>
    <row r="574" spans="1:58">
      <c r="A574" s="874"/>
      <c r="B574" s="856" t="s">
        <v>25</v>
      </c>
      <c r="C574" s="837" t="s">
        <v>3105</v>
      </c>
      <c r="D574" s="19" t="s">
        <v>4</v>
      </c>
      <c r="E574" s="20"/>
      <c r="F574" s="86">
        <v>2220</v>
      </c>
      <c r="G574" s="87">
        <v>2570</v>
      </c>
      <c r="H574" s="86">
        <v>1930</v>
      </c>
      <c r="I574" s="87">
        <v>2280</v>
      </c>
      <c r="J574" s="476" t="s">
        <v>3126</v>
      </c>
      <c r="K574" s="88">
        <v>20</v>
      </c>
      <c r="L574" s="89">
        <v>20</v>
      </c>
      <c r="M574" s="90" t="s">
        <v>3025</v>
      </c>
      <c r="N574" s="88">
        <v>20</v>
      </c>
      <c r="O574" s="89">
        <v>20</v>
      </c>
      <c r="P574" s="90" t="s">
        <v>3025</v>
      </c>
      <c r="Q574" s="476" t="s">
        <v>3126</v>
      </c>
      <c r="R574" s="91">
        <v>350</v>
      </c>
      <c r="S574" s="92">
        <v>0</v>
      </c>
      <c r="T574" s="839"/>
      <c r="V574" s="27"/>
      <c r="W574" s="849"/>
      <c r="X574" s="118"/>
      <c r="Y574" s="119"/>
      <c r="Z574" s="876"/>
      <c r="AA574" s="27"/>
      <c r="AB574" s="849" t="s">
        <v>3126</v>
      </c>
      <c r="AC574" s="861">
        <v>0</v>
      </c>
      <c r="AD574" s="93"/>
      <c r="AE574" s="849"/>
      <c r="AF574" s="853">
        <v>0</v>
      </c>
      <c r="AG574" s="848" t="s">
        <v>3126</v>
      </c>
      <c r="AH574" s="842">
        <v>0</v>
      </c>
      <c r="AI574" s="845">
        <v>0</v>
      </c>
      <c r="AJ574" s="848" t="s">
        <v>3126</v>
      </c>
      <c r="AK574" s="464" t="s">
        <v>3040</v>
      </c>
      <c r="AL574" s="94">
        <v>0</v>
      </c>
      <c r="AM574" s="95">
        <v>0</v>
      </c>
      <c r="AN574" s="849" t="s">
        <v>3126</v>
      </c>
      <c r="AO574" s="850">
        <v>300</v>
      </c>
      <c r="AP574" s="849"/>
      <c r="AQ574" s="853">
        <v>0</v>
      </c>
      <c r="AR574" s="848"/>
      <c r="AS574" s="479"/>
      <c r="AT574" s="848"/>
      <c r="AU574" s="454"/>
      <c r="AV574" s="849" t="s">
        <v>3126</v>
      </c>
      <c r="AW574" s="468">
        <v>380</v>
      </c>
      <c r="AX574" s="849"/>
      <c r="AY574" s="471">
        <v>0</v>
      </c>
      <c r="AZ574" s="848" t="s">
        <v>237</v>
      </c>
      <c r="BA574" s="467"/>
      <c r="BB574" s="467"/>
      <c r="BC574" s="467"/>
      <c r="BD574" s="829" t="s">
        <v>3372</v>
      </c>
      <c r="BE574" s="472"/>
      <c r="BF574" s="829" t="s">
        <v>3373</v>
      </c>
    </row>
    <row r="575" spans="1:58">
      <c r="A575" s="874"/>
      <c r="B575" s="836"/>
      <c r="C575" s="838"/>
      <c r="D575" s="22" t="s">
        <v>3</v>
      </c>
      <c r="E575" s="20"/>
      <c r="F575" s="96">
        <v>2570</v>
      </c>
      <c r="G575" s="97">
        <v>5000</v>
      </c>
      <c r="H575" s="96">
        <v>2280</v>
      </c>
      <c r="I575" s="97">
        <v>4710</v>
      </c>
      <c r="J575" s="476" t="s">
        <v>3126</v>
      </c>
      <c r="K575" s="98">
        <v>20</v>
      </c>
      <c r="L575" s="99">
        <v>50</v>
      </c>
      <c r="M575" s="100" t="s">
        <v>3025</v>
      </c>
      <c r="N575" s="98">
        <v>20</v>
      </c>
      <c r="O575" s="99">
        <v>50</v>
      </c>
      <c r="P575" s="100" t="s">
        <v>3025</v>
      </c>
      <c r="Q575" s="476" t="s">
        <v>3126</v>
      </c>
      <c r="R575" s="101">
        <v>350</v>
      </c>
      <c r="S575" s="102">
        <v>0</v>
      </c>
      <c r="T575" s="839"/>
      <c r="V575" s="469" t="s">
        <v>3028</v>
      </c>
      <c r="W575" s="849"/>
      <c r="X575" s="472" t="s">
        <v>3028</v>
      </c>
      <c r="Y575" s="477"/>
      <c r="Z575" s="876"/>
      <c r="AA575" s="469"/>
      <c r="AB575" s="849"/>
      <c r="AC575" s="862">
        <v>0</v>
      </c>
      <c r="AD575" s="103">
        <v>0</v>
      </c>
      <c r="AE575" s="849"/>
      <c r="AF575" s="854">
        <v>0</v>
      </c>
      <c r="AG575" s="848"/>
      <c r="AH575" s="843" t="e">
        <v>#REF!</v>
      </c>
      <c r="AI575" s="846" t="e">
        <v>#REF!</v>
      </c>
      <c r="AJ575" s="848"/>
      <c r="AK575" s="465" t="s">
        <v>3041</v>
      </c>
      <c r="AL575" s="104">
        <v>0</v>
      </c>
      <c r="AM575" s="105">
        <v>0</v>
      </c>
      <c r="AN575" s="849"/>
      <c r="AO575" s="851">
        <v>0</v>
      </c>
      <c r="AP575" s="849"/>
      <c r="AQ575" s="854">
        <v>0</v>
      </c>
      <c r="AR575" s="848"/>
      <c r="AS575" s="479"/>
      <c r="AT575" s="848"/>
      <c r="AU575" s="454"/>
      <c r="AV575" s="849"/>
      <c r="AW575" s="469">
        <v>0</v>
      </c>
      <c r="AX575" s="849"/>
      <c r="AY575" s="472">
        <v>0</v>
      </c>
      <c r="AZ575" s="848"/>
      <c r="BA575" s="467"/>
      <c r="BB575" s="467"/>
      <c r="BC575" s="467"/>
      <c r="BD575" s="830"/>
      <c r="BE575" s="472"/>
      <c r="BF575" s="830"/>
    </row>
    <row r="576" spans="1:58">
      <c r="A576" s="874"/>
      <c r="B576" s="836"/>
      <c r="C576" s="831" t="s">
        <v>3106</v>
      </c>
      <c r="D576" s="22" t="s">
        <v>13</v>
      </c>
      <c r="E576" s="20"/>
      <c r="F576" s="96">
        <v>5000</v>
      </c>
      <c r="G576" s="97">
        <v>8480</v>
      </c>
      <c r="H576" s="96">
        <v>4710</v>
      </c>
      <c r="I576" s="97">
        <v>8190</v>
      </c>
      <c r="J576" s="476" t="s">
        <v>3126</v>
      </c>
      <c r="K576" s="98">
        <v>50</v>
      </c>
      <c r="L576" s="99">
        <v>80</v>
      </c>
      <c r="M576" s="100" t="s">
        <v>3025</v>
      </c>
      <c r="N576" s="98">
        <v>50</v>
      </c>
      <c r="O576" s="99">
        <v>80</v>
      </c>
      <c r="P576" s="100" t="s">
        <v>3025</v>
      </c>
      <c r="Q576" s="23"/>
      <c r="R576" s="106"/>
      <c r="S576" s="107"/>
      <c r="T576" s="840"/>
      <c r="V576" s="469">
        <v>11700</v>
      </c>
      <c r="W576" s="849"/>
      <c r="X576" s="469">
        <v>120</v>
      </c>
      <c r="Y576" s="21"/>
      <c r="Z576" s="876"/>
      <c r="AA576" s="472"/>
      <c r="AB576" s="849" t="s">
        <v>3126</v>
      </c>
      <c r="AC576" s="863">
        <v>0</v>
      </c>
      <c r="AD576" s="108"/>
      <c r="AE576" s="849"/>
      <c r="AF576" s="854">
        <v>0</v>
      </c>
      <c r="AG576" s="848"/>
      <c r="AH576" s="843" t="e">
        <v>#REF!</v>
      </c>
      <c r="AI576" s="846" t="e">
        <v>#REF!</v>
      </c>
      <c r="AJ576" s="848"/>
      <c r="AK576" s="465" t="s">
        <v>3042</v>
      </c>
      <c r="AL576" s="104">
        <v>0</v>
      </c>
      <c r="AM576" s="105">
        <v>0</v>
      </c>
      <c r="AN576" s="849"/>
      <c r="AO576" s="851">
        <v>0</v>
      </c>
      <c r="AP576" s="849"/>
      <c r="AQ576" s="854">
        <v>0</v>
      </c>
      <c r="AR576" s="848"/>
      <c r="AS576" s="479"/>
      <c r="AT576" s="848"/>
      <c r="AU576" s="454"/>
      <c r="AV576" s="849"/>
      <c r="AW576" s="469">
        <v>0</v>
      </c>
      <c r="AX576" s="849"/>
      <c r="AY576" s="472">
        <v>0</v>
      </c>
      <c r="AZ576" s="848"/>
      <c r="BA576" s="467"/>
      <c r="BB576" s="467"/>
      <c r="BC576" s="467"/>
      <c r="BD576" s="833">
        <v>-1.0000000000000009E-2</v>
      </c>
      <c r="BE576" s="472"/>
      <c r="BF576" s="833">
        <v>0</v>
      </c>
    </row>
    <row r="577" spans="1:58">
      <c r="A577" s="874"/>
      <c r="B577" s="836"/>
      <c r="C577" s="832"/>
      <c r="D577" s="24" t="s">
        <v>12</v>
      </c>
      <c r="E577" s="20"/>
      <c r="F577" s="109">
        <v>8480</v>
      </c>
      <c r="G577" s="110">
        <v>0</v>
      </c>
      <c r="H577" s="109">
        <v>8190</v>
      </c>
      <c r="I577" s="110">
        <v>0</v>
      </c>
      <c r="J577" s="476" t="s">
        <v>3126</v>
      </c>
      <c r="K577" s="101">
        <v>80</v>
      </c>
      <c r="L577" s="111">
        <v>0</v>
      </c>
      <c r="M577" s="112" t="s">
        <v>3025</v>
      </c>
      <c r="N577" s="101">
        <v>80</v>
      </c>
      <c r="O577" s="111">
        <v>0</v>
      </c>
      <c r="P577" s="112" t="s">
        <v>3025</v>
      </c>
      <c r="Q577" s="23"/>
      <c r="R577" s="106"/>
      <c r="S577" s="113"/>
      <c r="T577" s="840"/>
      <c r="V577" s="27"/>
      <c r="W577" s="849"/>
      <c r="X577" s="118"/>
      <c r="Y577" s="119"/>
      <c r="Z577" s="876"/>
      <c r="AA577" s="27"/>
      <c r="AB577" s="849"/>
      <c r="AC577" s="864">
        <v>0</v>
      </c>
      <c r="AD577" s="114"/>
      <c r="AE577" s="849"/>
      <c r="AF577" s="855">
        <v>0</v>
      </c>
      <c r="AG577" s="848"/>
      <c r="AH577" s="844" t="e">
        <v>#REF!</v>
      </c>
      <c r="AI577" s="847" t="e">
        <v>#REF!</v>
      </c>
      <c r="AJ577" s="848"/>
      <c r="AK577" s="466" t="s">
        <v>3043</v>
      </c>
      <c r="AL577" s="115">
        <v>0</v>
      </c>
      <c r="AM577" s="116">
        <v>0</v>
      </c>
      <c r="AN577" s="849"/>
      <c r="AO577" s="852">
        <v>0</v>
      </c>
      <c r="AP577" s="849"/>
      <c r="AQ577" s="855">
        <v>0</v>
      </c>
      <c r="AR577" s="848"/>
      <c r="AS577" s="479"/>
      <c r="AT577" s="848"/>
      <c r="AU577" s="454"/>
      <c r="AV577" s="849"/>
      <c r="AW577" s="470">
        <v>0</v>
      </c>
      <c r="AX577" s="849"/>
      <c r="AY577" s="473">
        <v>0</v>
      </c>
      <c r="AZ577" s="848"/>
      <c r="BA577" s="467"/>
      <c r="BB577" s="467"/>
      <c r="BC577" s="467"/>
      <c r="BD577" s="834">
        <v>0</v>
      </c>
      <c r="BE577" s="472"/>
      <c r="BF577" s="834">
        <v>0</v>
      </c>
    </row>
    <row r="578" spans="1:58">
      <c r="A578" s="874"/>
      <c r="B578" s="856" t="s">
        <v>24</v>
      </c>
      <c r="C578" s="837" t="s">
        <v>3105</v>
      </c>
      <c r="D578" s="19" t="s">
        <v>4</v>
      </c>
      <c r="E578" s="20"/>
      <c r="F578" s="86">
        <v>2030</v>
      </c>
      <c r="G578" s="87">
        <v>2380</v>
      </c>
      <c r="H578" s="86">
        <v>1770</v>
      </c>
      <c r="I578" s="87">
        <v>2120</v>
      </c>
      <c r="J578" s="476" t="s">
        <v>3126</v>
      </c>
      <c r="K578" s="88">
        <v>20</v>
      </c>
      <c r="L578" s="89">
        <v>20</v>
      </c>
      <c r="M578" s="90" t="s">
        <v>3025</v>
      </c>
      <c r="N578" s="88">
        <v>20</v>
      </c>
      <c r="O578" s="89">
        <v>20</v>
      </c>
      <c r="P578" s="90" t="s">
        <v>3025</v>
      </c>
      <c r="Q578" s="476" t="s">
        <v>3126</v>
      </c>
      <c r="R578" s="91">
        <v>350</v>
      </c>
      <c r="S578" s="92">
        <v>0</v>
      </c>
      <c r="T578" s="839"/>
      <c r="V578" s="469" t="s">
        <v>3029</v>
      </c>
      <c r="W578" s="849"/>
      <c r="X578" s="472" t="s">
        <v>3029</v>
      </c>
      <c r="Y578" s="477"/>
      <c r="Z578" s="876"/>
      <c r="AA578" s="469"/>
      <c r="AB578" s="849" t="s">
        <v>3126</v>
      </c>
      <c r="AC578" s="861">
        <v>0</v>
      </c>
      <c r="AD578" s="93"/>
      <c r="AE578" s="849"/>
      <c r="AF578" s="853">
        <v>0</v>
      </c>
      <c r="AG578" s="848" t="s">
        <v>3126</v>
      </c>
      <c r="AH578" s="842">
        <v>0</v>
      </c>
      <c r="AI578" s="845">
        <v>0</v>
      </c>
      <c r="AJ578" s="848" t="s">
        <v>3126</v>
      </c>
      <c r="AK578" s="464" t="s">
        <v>3040</v>
      </c>
      <c r="AL578" s="94">
        <v>0</v>
      </c>
      <c r="AM578" s="95">
        <v>0</v>
      </c>
      <c r="AN578" s="849" t="s">
        <v>3126</v>
      </c>
      <c r="AO578" s="850">
        <v>260</v>
      </c>
      <c r="AP578" s="849"/>
      <c r="AQ578" s="853">
        <v>10</v>
      </c>
      <c r="AR578" s="848"/>
      <c r="AS578" s="479"/>
      <c r="AT578" s="848"/>
      <c r="AU578" s="454"/>
      <c r="AV578" s="849" t="s">
        <v>3126</v>
      </c>
      <c r="AW578" s="468">
        <v>330</v>
      </c>
      <c r="AX578" s="849"/>
      <c r="AY578" s="471">
        <v>0</v>
      </c>
      <c r="AZ578" s="848" t="s">
        <v>237</v>
      </c>
      <c r="BA578" s="467"/>
      <c r="BB578" s="467"/>
      <c r="BC578" s="467"/>
      <c r="BD578" s="829" t="s">
        <v>3372</v>
      </c>
      <c r="BE578" s="472"/>
      <c r="BF578" s="829" t="s">
        <v>3373</v>
      </c>
    </row>
    <row r="579" spans="1:58">
      <c r="A579" s="874"/>
      <c r="B579" s="836"/>
      <c r="C579" s="838"/>
      <c r="D579" s="22" t="s">
        <v>3</v>
      </c>
      <c r="E579" s="20"/>
      <c r="F579" s="96">
        <v>2380</v>
      </c>
      <c r="G579" s="97">
        <v>4810</v>
      </c>
      <c r="H579" s="96">
        <v>2120</v>
      </c>
      <c r="I579" s="97">
        <v>4550</v>
      </c>
      <c r="J579" s="476" t="s">
        <v>3126</v>
      </c>
      <c r="K579" s="98">
        <v>20</v>
      </c>
      <c r="L579" s="99">
        <v>50</v>
      </c>
      <c r="M579" s="100" t="s">
        <v>3025</v>
      </c>
      <c r="N579" s="98">
        <v>20</v>
      </c>
      <c r="O579" s="99">
        <v>50</v>
      </c>
      <c r="P579" s="100" t="s">
        <v>3025</v>
      </c>
      <c r="Q579" s="476" t="s">
        <v>3126</v>
      </c>
      <c r="R579" s="101">
        <v>350</v>
      </c>
      <c r="S579" s="102">
        <v>0</v>
      </c>
      <c r="T579" s="839"/>
      <c r="V579" s="469">
        <v>12900</v>
      </c>
      <c r="W579" s="849"/>
      <c r="X579" s="469">
        <v>130</v>
      </c>
      <c r="Y579" s="21"/>
      <c r="Z579" s="876"/>
      <c r="AA579" s="472"/>
      <c r="AB579" s="849"/>
      <c r="AC579" s="862">
        <v>0</v>
      </c>
      <c r="AD579" s="103">
        <v>0</v>
      </c>
      <c r="AE579" s="849"/>
      <c r="AF579" s="854">
        <v>0</v>
      </c>
      <c r="AG579" s="848"/>
      <c r="AH579" s="843" t="e">
        <v>#REF!</v>
      </c>
      <c r="AI579" s="846" t="e">
        <v>#REF!</v>
      </c>
      <c r="AJ579" s="848"/>
      <c r="AK579" s="465" t="s">
        <v>3041</v>
      </c>
      <c r="AL579" s="104">
        <v>0</v>
      </c>
      <c r="AM579" s="105">
        <v>0</v>
      </c>
      <c r="AN579" s="849"/>
      <c r="AO579" s="851">
        <v>0</v>
      </c>
      <c r="AP579" s="849"/>
      <c r="AQ579" s="854">
        <v>0</v>
      </c>
      <c r="AR579" s="848"/>
      <c r="AS579" s="479"/>
      <c r="AT579" s="848"/>
      <c r="AU579" s="454"/>
      <c r="AV579" s="849"/>
      <c r="AW579" s="469">
        <v>0</v>
      </c>
      <c r="AX579" s="849"/>
      <c r="AY579" s="472">
        <v>0</v>
      </c>
      <c r="AZ579" s="848"/>
      <c r="BA579" s="467"/>
      <c r="BB579" s="467"/>
      <c r="BC579" s="467"/>
      <c r="BD579" s="830"/>
      <c r="BE579" s="472"/>
      <c r="BF579" s="830"/>
    </row>
    <row r="580" spans="1:58">
      <c r="A580" s="874"/>
      <c r="B580" s="836"/>
      <c r="C580" s="831" t="s">
        <v>3106</v>
      </c>
      <c r="D580" s="22" t="s">
        <v>13</v>
      </c>
      <c r="E580" s="20"/>
      <c r="F580" s="96">
        <v>4810</v>
      </c>
      <c r="G580" s="97">
        <v>8290</v>
      </c>
      <c r="H580" s="96">
        <v>4550</v>
      </c>
      <c r="I580" s="97">
        <v>8030</v>
      </c>
      <c r="J580" s="476" t="s">
        <v>3126</v>
      </c>
      <c r="K580" s="98">
        <v>50</v>
      </c>
      <c r="L580" s="99">
        <v>80</v>
      </c>
      <c r="M580" s="100" t="s">
        <v>3025</v>
      </c>
      <c r="N580" s="98">
        <v>50</v>
      </c>
      <c r="O580" s="99">
        <v>80</v>
      </c>
      <c r="P580" s="100" t="s">
        <v>3025</v>
      </c>
      <c r="Q580" s="23"/>
      <c r="R580" s="106"/>
      <c r="S580" s="107"/>
      <c r="T580" s="840"/>
      <c r="V580" s="27"/>
      <c r="W580" s="849"/>
      <c r="X580" s="118"/>
      <c r="Y580" s="119"/>
      <c r="Z580" s="876"/>
      <c r="AA580" s="27"/>
      <c r="AB580" s="849" t="s">
        <v>3126</v>
      </c>
      <c r="AC580" s="863">
        <v>0</v>
      </c>
      <c r="AD580" s="108"/>
      <c r="AE580" s="849"/>
      <c r="AF580" s="854">
        <v>0</v>
      </c>
      <c r="AG580" s="848"/>
      <c r="AH580" s="843" t="e">
        <v>#REF!</v>
      </c>
      <c r="AI580" s="846" t="e">
        <v>#REF!</v>
      </c>
      <c r="AJ580" s="848"/>
      <c r="AK580" s="465" t="s">
        <v>3042</v>
      </c>
      <c r="AL580" s="104">
        <v>0</v>
      </c>
      <c r="AM580" s="105">
        <v>0</v>
      </c>
      <c r="AN580" s="849"/>
      <c r="AO580" s="851">
        <v>0</v>
      </c>
      <c r="AP580" s="849"/>
      <c r="AQ580" s="854">
        <v>0</v>
      </c>
      <c r="AR580" s="848"/>
      <c r="AS580" s="27"/>
      <c r="AT580" s="848"/>
      <c r="AU580" s="455"/>
      <c r="AV580" s="849"/>
      <c r="AW580" s="469">
        <v>0</v>
      </c>
      <c r="AX580" s="849"/>
      <c r="AY580" s="472">
        <v>0</v>
      </c>
      <c r="AZ580" s="848"/>
      <c r="BA580" s="467"/>
      <c r="BB580" s="467"/>
      <c r="BC580" s="467"/>
      <c r="BD580" s="833">
        <v>0</v>
      </c>
      <c r="BE580" s="472"/>
      <c r="BF580" s="833">
        <v>0</v>
      </c>
    </row>
    <row r="581" spans="1:58">
      <c r="A581" s="874"/>
      <c r="B581" s="836"/>
      <c r="C581" s="832"/>
      <c r="D581" s="24" t="s">
        <v>12</v>
      </c>
      <c r="E581" s="20"/>
      <c r="F581" s="109">
        <v>8290</v>
      </c>
      <c r="G581" s="110">
        <v>0</v>
      </c>
      <c r="H581" s="109">
        <v>8030</v>
      </c>
      <c r="I581" s="110">
        <v>0</v>
      </c>
      <c r="J581" s="476" t="s">
        <v>3126</v>
      </c>
      <c r="K581" s="101">
        <v>80</v>
      </c>
      <c r="L581" s="111">
        <v>0</v>
      </c>
      <c r="M581" s="112" t="s">
        <v>3025</v>
      </c>
      <c r="N581" s="101">
        <v>80</v>
      </c>
      <c r="O581" s="111">
        <v>0</v>
      </c>
      <c r="P581" s="112" t="s">
        <v>3025</v>
      </c>
      <c r="Q581" s="23"/>
      <c r="R581" s="106"/>
      <c r="S581" s="113"/>
      <c r="T581" s="840"/>
      <c r="V581" s="469" t="s">
        <v>3030</v>
      </c>
      <c r="W581" s="849"/>
      <c r="X581" s="472" t="s">
        <v>3030</v>
      </c>
      <c r="Y581" s="477"/>
      <c r="Z581" s="876"/>
      <c r="AA581" s="469"/>
      <c r="AB581" s="849"/>
      <c r="AC581" s="864">
        <v>0</v>
      </c>
      <c r="AD581" s="114"/>
      <c r="AE581" s="849"/>
      <c r="AF581" s="855">
        <v>0</v>
      </c>
      <c r="AG581" s="848"/>
      <c r="AH581" s="844" t="e">
        <v>#REF!</v>
      </c>
      <c r="AI581" s="847" t="e">
        <v>#REF!</v>
      </c>
      <c r="AJ581" s="848"/>
      <c r="AK581" s="466" t="s">
        <v>3043</v>
      </c>
      <c r="AL581" s="115">
        <v>0</v>
      </c>
      <c r="AM581" s="116">
        <v>0</v>
      </c>
      <c r="AN581" s="849"/>
      <c r="AO581" s="852">
        <v>0</v>
      </c>
      <c r="AP581" s="849"/>
      <c r="AQ581" s="855">
        <v>0</v>
      </c>
      <c r="AR581" s="848"/>
      <c r="AS581" s="27"/>
      <c r="AT581" s="848"/>
      <c r="AU581" s="455"/>
      <c r="AV581" s="849"/>
      <c r="AW581" s="470">
        <v>0</v>
      </c>
      <c r="AX581" s="849"/>
      <c r="AY581" s="473">
        <v>0</v>
      </c>
      <c r="AZ581" s="848"/>
      <c r="BA581" s="467"/>
      <c r="BB581" s="467"/>
      <c r="BC581" s="467"/>
      <c r="BD581" s="834">
        <v>0</v>
      </c>
      <c r="BE581" s="472"/>
      <c r="BF581" s="834">
        <v>0</v>
      </c>
    </row>
    <row r="582" spans="1:58">
      <c r="A582" s="874"/>
      <c r="B582" s="856" t="s">
        <v>23</v>
      </c>
      <c r="C582" s="837" t="s">
        <v>3105</v>
      </c>
      <c r="D582" s="19" t="s">
        <v>4</v>
      </c>
      <c r="E582" s="20"/>
      <c r="F582" s="86">
        <v>1880</v>
      </c>
      <c r="G582" s="87">
        <v>2230</v>
      </c>
      <c r="H582" s="86">
        <v>1650</v>
      </c>
      <c r="I582" s="87">
        <v>2000</v>
      </c>
      <c r="J582" s="476" t="s">
        <v>3126</v>
      </c>
      <c r="K582" s="88">
        <v>20</v>
      </c>
      <c r="L582" s="89">
        <v>20</v>
      </c>
      <c r="M582" s="90" t="s">
        <v>3025</v>
      </c>
      <c r="N582" s="88">
        <v>20</v>
      </c>
      <c r="O582" s="89">
        <v>20</v>
      </c>
      <c r="P582" s="90" t="s">
        <v>3025</v>
      </c>
      <c r="Q582" s="476" t="s">
        <v>3126</v>
      </c>
      <c r="R582" s="91">
        <v>350</v>
      </c>
      <c r="S582" s="92">
        <v>0</v>
      </c>
      <c r="T582" s="839"/>
      <c r="V582" s="469">
        <v>14100</v>
      </c>
      <c r="W582" s="849"/>
      <c r="X582" s="469">
        <v>140</v>
      </c>
      <c r="Y582" s="21"/>
      <c r="Z582" s="876"/>
      <c r="AA582" s="472"/>
      <c r="AB582" s="849" t="s">
        <v>3126</v>
      </c>
      <c r="AC582" s="861">
        <v>0</v>
      </c>
      <c r="AD582" s="93"/>
      <c r="AE582" s="849"/>
      <c r="AF582" s="853">
        <v>0</v>
      </c>
      <c r="AG582" s="848" t="s">
        <v>3126</v>
      </c>
      <c r="AH582" s="842">
        <v>0</v>
      </c>
      <c r="AI582" s="845">
        <v>0</v>
      </c>
      <c r="AJ582" s="848" t="s">
        <v>3126</v>
      </c>
      <c r="AK582" s="464" t="s">
        <v>3040</v>
      </c>
      <c r="AL582" s="94">
        <v>0</v>
      </c>
      <c r="AM582" s="95">
        <v>0</v>
      </c>
      <c r="AN582" s="849" t="s">
        <v>3126</v>
      </c>
      <c r="AO582" s="850">
        <v>230</v>
      </c>
      <c r="AP582" s="849"/>
      <c r="AQ582" s="853">
        <v>0</v>
      </c>
      <c r="AR582" s="848"/>
      <c r="AS582" s="27"/>
      <c r="AT582" s="848"/>
      <c r="AU582" s="455"/>
      <c r="AV582" s="849" t="s">
        <v>3126</v>
      </c>
      <c r="AW582" s="468">
        <v>300</v>
      </c>
      <c r="AX582" s="849"/>
      <c r="AY582" s="471">
        <v>10</v>
      </c>
      <c r="AZ582" s="848" t="s">
        <v>237</v>
      </c>
      <c r="BA582" s="467"/>
      <c r="BB582" s="467"/>
      <c r="BC582" s="467"/>
      <c r="BD582" s="829" t="s">
        <v>3372</v>
      </c>
      <c r="BE582" s="472"/>
      <c r="BF582" s="829" t="s">
        <v>3373</v>
      </c>
    </row>
    <row r="583" spans="1:58">
      <c r="A583" s="874"/>
      <c r="B583" s="836"/>
      <c r="C583" s="838"/>
      <c r="D583" s="22" t="s">
        <v>3</v>
      </c>
      <c r="E583" s="20"/>
      <c r="F583" s="96">
        <v>2230</v>
      </c>
      <c r="G583" s="97">
        <v>4660</v>
      </c>
      <c r="H583" s="96">
        <v>2000</v>
      </c>
      <c r="I583" s="97">
        <v>4430</v>
      </c>
      <c r="J583" s="476" t="s">
        <v>3126</v>
      </c>
      <c r="K583" s="98">
        <v>20</v>
      </c>
      <c r="L583" s="99">
        <v>50</v>
      </c>
      <c r="M583" s="100" t="s">
        <v>3025</v>
      </c>
      <c r="N583" s="98">
        <v>20</v>
      </c>
      <c r="O583" s="99">
        <v>50</v>
      </c>
      <c r="P583" s="100" t="s">
        <v>3025</v>
      </c>
      <c r="Q583" s="476" t="s">
        <v>3126</v>
      </c>
      <c r="R583" s="101">
        <v>350</v>
      </c>
      <c r="S583" s="102">
        <v>0</v>
      </c>
      <c r="T583" s="839"/>
      <c r="V583" s="27"/>
      <c r="W583" s="849"/>
      <c r="X583" s="118"/>
      <c r="Y583" s="119"/>
      <c r="Z583" s="876"/>
      <c r="AA583" s="27"/>
      <c r="AB583" s="849"/>
      <c r="AC583" s="862">
        <v>0</v>
      </c>
      <c r="AD583" s="103">
        <v>0</v>
      </c>
      <c r="AE583" s="849"/>
      <c r="AF583" s="854">
        <v>0</v>
      </c>
      <c r="AG583" s="848"/>
      <c r="AH583" s="843" t="e">
        <v>#REF!</v>
      </c>
      <c r="AI583" s="846" t="e">
        <v>#REF!</v>
      </c>
      <c r="AJ583" s="848"/>
      <c r="AK583" s="465" t="s">
        <v>3041</v>
      </c>
      <c r="AL583" s="104">
        <v>0</v>
      </c>
      <c r="AM583" s="105">
        <v>0</v>
      </c>
      <c r="AN583" s="849"/>
      <c r="AO583" s="851">
        <v>0</v>
      </c>
      <c r="AP583" s="849"/>
      <c r="AQ583" s="854">
        <v>0</v>
      </c>
      <c r="AR583" s="848"/>
      <c r="AS583" s="27"/>
      <c r="AT583" s="848"/>
      <c r="AU583" s="455"/>
      <c r="AV583" s="849"/>
      <c r="AW583" s="469">
        <v>0</v>
      </c>
      <c r="AX583" s="849"/>
      <c r="AY583" s="472">
        <v>0</v>
      </c>
      <c r="AZ583" s="848"/>
      <c r="BA583" s="467"/>
      <c r="BB583" s="467"/>
      <c r="BC583" s="467"/>
      <c r="BD583" s="830"/>
      <c r="BE583" s="472"/>
      <c r="BF583" s="830"/>
    </row>
    <row r="584" spans="1:58">
      <c r="A584" s="874"/>
      <c r="B584" s="836"/>
      <c r="C584" s="831" t="s">
        <v>3106</v>
      </c>
      <c r="D584" s="22" t="s">
        <v>13</v>
      </c>
      <c r="E584" s="20"/>
      <c r="F584" s="96">
        <v>4660</v>
      </c>
      <c r="G584" s="97">
        <v>8140</v>
      </c>
      <c r="H584" s="96">
        <v>4430</v>
      </c>
      <c r="I584" s="97">
        <v>7910</v>
      </c>
      <c r="J584" s="476" t="s">
        <v>3126</v>
      </c>
      <c r="K584" s="98">
        <v>50</v>
      </c>
      <c r="L584" s="99">
        <v>80</v>
      </c>
      <c r="M584" s="100" t="s">
        <v>3025</v>
      </c>
      <c r="N584" s="98">
        <v>50</v>
      </c>
      <c r="O584" s="99">
        <v>80</v>
      </c>
      <c r="P584" s="100" t="s">
        <v>3025</v>
      </c>
      <c r="Q584" s="23"/>
      <c r="R584" s="106"/>
      <c r="S584" s="107"/>
      <c r="T584" s="840"/>
      <c r="V584" s="469" t="s">
        <v>3031</v>
      </c>
      <c r="W584" s="849"/>
      <c r="X584" s="472" t="s">
        <v>3031</v>
      </c>
      <c r="Y584" s="477"/>
      <c r="Z584" s="876"/>
      <c r="AA584" s="469"/>
      <c r="AB584" s="849" t="s">
        <v>3126</v>
      </c>
      <c r="AC584" s="863">
        <v>0</v>
      </c>
      <c r="AD584" s="108"/>
      <c r="AE584" s="849"/>
      <c r="AF584" s="854">
        <v>0</v>
      </c>
      <c r="AG584" s="848"/>
      <c r="AH584" s="843" t="e">
        <v>#REF!</v>
      </c>
      <c r="AI584" s="846" t="e">
        <v>#REF!</v>
      </c>
      <c r="AJ584" s="848"/>
      <c r="AK584" s="465" t="s">
        <v>3042</v>
      </c>
      <c r="AL584" s="104">
        <v>0</v>
      </c>
      <c r="AM584" s="105">
        <v>0</v>
      </c>
      <c r="AN584" s="849"/>
      <c r="AO584" s="851">
        <v>0</v>
      </c>
      <c r="AP584" s="849"/>
      <c r="AQ584" s="854">
        <v>0</v>
      </c>
      <c r="AR584" s="848"/>
      <c r="AS584" s="28"/>
      <c r="AT584" s="848"/>
      <c r="AU584" s="456"/>
      <c r="AV584" s="849"/>
      <c r="AW584" s="469">
        <v>0</v>
      </c>
      <c r="AX584" s="849"/>
      <c r="AY584" s="472">
        <v>0</v>
      </c>
      <c r="AZ584" s="848"/>
      <c r="BA584" s="467"/>
      <c r="BB584" s="467"/>
      <c r="BC584" s="467"/>
      <c r="BD584" s="833">
        <v>-1.0000000000000009E-2</v>
      </c>
      <c r="BE584" s="472"/>
      <c r="BF584" s="833">
        <v>0</v>
      </c>
    </row>
    <row r="585" spans="1:58">
      <c r="A585" s="874"/>
      <c r="B585" s="836"/>
      <c r="C585" s="832"/>
      <c r="D585" s="24" t="s">
        <v>12</v>
      </c>
      <c r="E585" s="20"/>
      <c r="F585" s="109">
        <v>8140</v>
      </c>
      <c r="G585" s="110">
        <v>0</v>
      </c>
      <c r="H585" s="109">
        <v>7910</v>
      </c>
      <c r="I585" s="110">
        <v>0</v>
      </c>
      <c r="J585" s="476" t="s">
        <v>3126</v>
      </c>
      <c r="K585" s="101">
        <v>80</v>
      </c>
      <c r="L585" s="111">
        <v>0</v>
      </c>
      <c r="M585" s="112" t="s">
        <v>3025</v>
      </c>
      <c r="N585" s="101">
        <v>80</v>
      </c>
      <c r="O585" s="111">
        <v>0</v>
      </c>
      <c r="P585" s="112" t="s">
        <v>3025</v>
      </c>
      <c r="Q585" s="23"/>
      <c r="R585" s="106"/>
      <c r="S585" s="113"/>
      <c r="T585" s="840"/>
      <c r="V585" s="469">
        <v>15200</v>
      </c>
      <c r="W585" s="849"/>
      <c r="X585" s="469">
        <v>160</v>
      </c>
      <c r="Y585" s="21"/>
      <c r="Z585" s="876"/>
      <c r="AA585" s="472"/>
      <c r="AB585" s="849"/>
      <c r="AC585" s="864">
        <v>0</v>
      </c>
      <c r="AD585" s="114"/>
      <c r="AE585" s="849"/>
      <c r="AF585" s="855">
        <v>0</v>
      </c>
      <c r="AG585" s="848"/>
      <c r="AH585" s="844" t="e">
        <v>#REF!</v>
      </c>
      <c r="AI585" s="847" t="e">
        <v>#REF!</v>
      </c>
      <c r="AJ585" s="848"/>
      <c r="AK585" s="466" t="s">
        <v>3043</v>
      </c>
      <c r="AL585" s="115">
        <v>0</v>
      </c>
      <c r="AM585" s="116">
        <v>0</v>
      </c>
      <c r="AN585" s="849"/>
      <c r="AO585" s="852">
        <v>0</v>
      </c>
      <c r="AP585" s="849"/>
      <c r="AQ585" s="855">
        <v>0</v>
      </c>
      <c r="AR585" s="848"/>
      <c r="AS585" s="28"/>
      <c r="AT585" s="848"/>
      <c r="AU585" s="456"/>
      <c r="AV585" s="849"/>
      <c r="AW585" s="470">
        <v>0</v>
      </c>
      <c r="AX585" s="849"/>
      <c r="AY585" s="473">
        <v>0</v>
      </c>
      <c r="AZ585" s="848"/>
      <c r="BA585" s="467"/>
      <c r="BB585" s="467"/>
      <c r="BC585" s="467"/>
      <c r="BD585" s="834">
        <v>0</v>
      </c>
      <c r="BE585" s="472"/>
      <c r="BF585" s="834">
        <v>0</v>
      </c>
    </row>
    <row r="586" spans="1:58">
      <c r="A586" s="874"/>
      <c r="B586" s="856" t="s">
        <v>22</v>
      </c>
      <c r="C586" s="837" t="s">
        <v>3105</v>
      </c>
      <c r="D586" s="19" t="s">
        <v>4</v>
      </c>
      <c r="E586" s="20"/>
      <c r="F586" s="86">
        <v>1560</v>
      </c>
      <c r="G586" s="87">
        <v>1910</v>
      </c>
      <c r="H586" s="86">
        <v>1350</v>
      </c>
      <c r="I586" s="87">
        <v>1700</v>
      </c>
      <c r="J586" s="476" t="s">
        <v>3126</v>
      </c>
      <c r="K586" s="88">
        <v>20</v>
      </c>
      <c r="L586" s="89">
        <v>20</v>
      </c>
      <c r="M586" s="90" t="s">
        <v>3025</v>
      </c>
      <c r="N586" s="88">
        <v>20</v>
      </c>
      <c r="O586" s="89">
        <v>20</v>
      </c>
      <c r="P586" s="90" t="s">
        <v>3025</v>
      </c>
      <c r="Q586" s="476" t="s">
        <v>3126</v>
      </c>
      <c r="R586" s="91">
        <v>350</v>
      </c>
      <c r="S586" s="92">
        <v>0</v>
      </c>
      <c r="T586" s="839"/>
      <c r="V586" s="27"/>
      <c r="W586" s="849"/>
      <c r="X586" s="118"/>
      <c r="Y586" s="119"/>
      <c r="Z586" s="876"/>
      <c r="AA586" s="27"/>
      <c r="AB586" s="839"/>
      <c r="AC586" s="106"/>
      <c r="AD586" s="106"/>
      <c r="AE586" s="840"/>
      <c r="AF586" s="120"/>
      <c r="AG586" s="841" t="s">
        <v>3126</v>
      </c>
      <c r="AH586" s="842">
        <v>0</v>
      </c>
      <c r="AI586" s="845">
        <v>0</v>
      </c>
      <c r="AJ586" s="848" t="s">
        <v>3126</v>
      </c>
      <c r="AK586" s="464" t="s">
        <v>3040</v>
      </c>
      <c r="AL586" s="94">
        <v>0</v>
      </c>
      <c r="AM586" s="95">
        <v>0</v>
      </c>
      <c r="AN586" s="849" t="s">
        <v>3126</v>
      </c>
      <c r="AO586" s="850">
        <v>210</v>
      </c>
      <c r="AP586" s="849"/>
      <c r="AQ586" s="853">
        <v>10</v>
      </c>
      <c r="AR586" s="848"/>
      <c r="AS586" s="859" t="s">
        <v>3374</v>
      </c>
      <c r="AT586" s="848"/>
      <c r="AU586" s="860" t="s">
        <v>3375</v>
      </c>
      <c r="AV586" s="849" t="s">
        <v>3126</v>
      </c>
      <c r="AW586" s="468">
        <v>270</v>
      </c>
      <c r="AX586" s="849"/>
      <c r="AY586" s="471">
        <v>0</v>
      </c>
      <c r="AZ586" s="848" t="s">
        <v>237</v>
      </c>
      <c r="BA586" s="467"/>
      <c r="BB586" s="467"/>
      <c r="BC586" s="467"/>
      <c r="BD586" s="829" t="s">
        <v>3372</v>
      </c>
      <c r="BE586" s="472"/>
      <c r="BF586" s="829" t="s">
        <v>3373</v>
      </c>
    </row>
    <row r="587" spans="1:58">
      <c r="A587" s="874"/>
      <c r="B587" s="836"/>
      <c r="C587" s="838"/>
      <c r="D587" s="22" t="s">
        <v>3</v>
      </c>
      <c r="E587" s="20"/>
      <c r="F587" s="96">
        <v>1910</v>
      </c>
      <c r="G587" s="97">
        <v>4340</v>
      </c>
      <c r="H587" s="96">
        <v>1700</v>
      </c>
      <c r="I587" s="97">
        <v>4130</v>
      </c>
      <c r="J587" s="476" t="s">
        <v>3126</v>
      </c>
      <c r="K587" s="98">
        <v>20</v>
      </c>
      <c r="L587" s="99">
        <v>50</v>
      </c>
      <c r="M587" s="100" t="s">
        <v>3025</v>
      </c>
      <c r="N587" s="98">
        <v>20</v>
      </c>
      <c r="O587" s="99">
        <v>40</v>
      </c>
      <c r="P587" s="100" t="s">
        <v>3025</v>
      </c>
      <c r="Q587" s="476" t="s">
        <v>3126</v>
      </c>
      <c r="R587" s="101">
        <v>350</v>
      </c>
      <c r="S587" s="102">
        <v>0</v>
      </c>
      <c r="T587" s="839"/>
      <c r="V587" s="469" t="s">
        <v>3032</v>
      </c>
      <c r="W587" s="849"/>
      <c r="X587" s="472" t="s">
        <v>3032</v>
      </c>
      <c r="Y587" s="477"/>
      <c r="Z587" s="876"/>
      <c r="AA587" s="469" t="s">
        <v>3108</v>
      </c>
      <c r="AB587" s="839"/>
      <c r="AC587" s="106"/>
      <c r="AD587" s="106"/>
      <c r="AE587" s="840"/>
      <c r="AF587" s="121"/>
      <c r="AG587" s="841"/>
      <c r="AH587" s="843" t="e">
        <v>#REF!</v>
      </c>
      <c r="AI587" s="846" t="e">
        <v>#REF!</v>
      </c>
      <c r="AJ587" s="848"/>
      <c r="AK587" s="465" t="s">
        <v>3041</v>
      </c>
      <c r="AL587" s="104">
        <v>0</v>
      </c>
      <c r="AM587" s="105">
        <v>0</v>
      </c>
      <c r="AN587" s="849"/>
      <c r="AO587" s="851">
        <v>0</v>
      </c>
      <c r="AP587" s="849"/>
      <c r="AQ587" s="854">
        <v>0</v>
      </c>
      <c r="AR587" s="848"/>
      <c r="AS587" s="859"/>
      <c r="AT587" s="848"/>
      <c r="AU587" s="860"/>
      <c r="AV587" s="849"/>
      <c r="AW587" s="469">
        <v>0</v>
      </c>
      <c r="AX587" s="849"/>
      <c r="AY587" s="472">
        <v>0</v>
      </c>
      <c r="AZ587" s="848"/>
      <c r="BA587" s="467"/>
      <c r="BB587" s="467"/>
      <c r="BC587" s="467"/>
      <c r="BD587" s="830"/>
      <c r="BE587" s="472"/>
      <c r="BF587" s="830"/>
    </row>
    <row r="588" spans="1:58">
      <c r="A588" s="874"/>
      <c r="B588" s="836"/>
      <c r="C588" s="831" t="s">
        <v>3106</v>
      </c>
      <c r="D588" s="22" t="s">
        <v>13</v>
      </c>
      <c r="E588" s="20"/>
      <c r="F588" s="96">
        <v>4340</v>
      </c>
      <c r="G588" s="97">
        <v>7820</v>
      </c>
      <c r="H588" s="96">
        <v>4130</v>
      </c>
      <c r="I588" s="97">
        <v>7610</v>
      </c>
      <c r="J588" s="476" t="s">
        <v>3126</v>
      </c>
      <c r="K588" s="98">
        <v>50</v>
      </c>
      <c r="L588" s="99">
        <v>80</v>
      </c>
      <c r="M588" s="100" t="s">
        <v>3025</v>
      </c>
      <c r="N588" s="98">
        <v>40</v>
      </c>
      <c r="O588" s="99">
        <v>70</v>
      </c>
      <c r="P588" s="100" t="s">
        <v>3025</v>
      </c>
      <c r="Q588" s="23"/>
      <c r="R588" s="106"/>
      <c r="S588" s="107"/>
      <c r="T588" s="840"/>
      <c r="V588" s="469">
        <v>16400</v>
      </c>
      <c r="W588" s="849"/>
      <c r="X588" s="469">
        <v>160</v>
      </c>
      <c r="Y588" s="21"/>
      <c r="Z588" s="876"/>
      <c r="AA588" s="122" t="s">
        <v>3109</v>
      </c>
      <c r="AB588" s="839"/>
      <c r="AC588" s="106"/>
      <c r="AD588" s="106"/>
      <c r="AE588" s="840"/>
      <c r="AF588" s="121"/>
      <c r="AG588" s="841"/>
      <c r="AH588" s="843" t="e">
        <v>#REF!</v>
      </c>
      <c r="AI588" s="846" t="e">
        <v>#REF!</v>
      </c>
      <c r="AJ588" s="848"/>
      <c r="AK588" s="465" t="s">
        <v>3042</v>
      </c>
      <c r="AL588" s="104">
        <v>0</v>
      </c>
      <c r="AM588" s="105">
        <v>0</v>
      </c>
      <c r="AN588" s="849"/>
      <c r="AO588" s="851">
        <v>0</v>
      </c>
      <c r="AP588" s="849"/>
      <c r="AQ588" s="854">
        <v>0</v>
      </c>
      <c r="AR588" s="848"/>
      <c r="AS588" s="857">
        <v>0</v>
      </c>
      <c r="AT588" s="848"/>
      <c r="AU588" s="858">
        <v>0</v>
      </c>
      <c r="AV588" s="849"/>
      <c r="AW588" s="469">
        <v>0</v>
      </c>
      <c r="AX588" s="849"/>
      <c r="AY588" s="472">
        <v>0</v>
      </c>
      <c r="AZ588" s="848"/>
      <c r="BA588" s="467"/>
      <c r="BB588" s="467"/>
      <c r="BC588" s="467"/>
      <c r="BD588" s="833">
        <v>0</v>
      </c>
      <c r="BE588" s="472"/>
      <c r="BF588" s="833">
        <v>0</v>
      </c>
    </row>
    <row r="589" spans="1:58">
      <c r="A589" s="874"/>
      <c r="B589" s="836"/>
      <c r="C589" s="832"/>
      <c r="D589" s="24" t="s">
        <v>12</v>
      </c>
      <c r="E589" s="20"/>
      <c r="F589" s="109">
        <v>7820</v>
      </c>
      <c r="G589" s="110">
        <v>0</v>
      </c>
      <c r="H589" s="109">
        <v>7610</v>
      </c>
      <c r="I589" s="110">
        <v>0</v>
      </c>
      <c r="J589" s="476" t="s">
        <v>3126</v>
      </c>
      <c r="K589" s="101">
        <v>80</v>
      </c>
      <c r="L589" s="111">
        <v>0</v>
      </c>
      <c r="M589" s="112" t="s">
        <v>3025</v>
      </c>
      <c r="N589" s="101">
        <v>70</v>
      </c>
      <c r="O589" s="111">
        <v>0</v>
      </c>
      <c r="P589" s="112" t="s">
        <v>3025</v>
      </c>
      <c r="Q589" s="23"/>
      <c r="R589" s="106"/>
      <c r="S589" s="113"/>
      <c r="T589" s="840"/>
      <c r="V589" s="27"/>
      <c r="W589" s="849"/>
      <c r="X589" s="118"/>
      <c r="Y589" s="119"/>
      <c r="Z589" s="876"/>
      <c r="AA589" s="27"/>
      <c r="AB589" s="839"/>
      <c r="AC589" s="106"/>
      <c r="AD589" s="106"/>
      <c r="AE589" s="840"/>
      <c r="AF589" s="121"/>
      <c r="AG589" s="841"/>
      <c r="AH589" s="844" t="e">
        <v>#REF!</v>
      </c>
      <c r="AI589" s="847" t="e">
        <v>#REF!</v>
      </c>
      <c r="AJ589" s="848"/>
      <c r="AK589" s="466" t="s">
        <v>3043</v>
      </c>
      <c r="AL589" s="115">
        <v>0</v>
      </c>
      <c r="AM589" s="116">
        <v>0</v>
      </c>
      <c r="AN589" s="849"/>
      <c r="AO589" s="852">
        <v>0</v>
      </c>
      <c r="AP589" s="849"/>
      <c r="AQ589" s="855">
        <v>0</v>
      </c>
      <c r="AR589" s="848"/>
      <c r="AS589" s="857">
        <v>0</v>
      </c>
      <c r="AT589" s="848"/>
      <c r="AU589" s="858">
        <v>0</v>
      </c>
      <c r="AV589" s="849"/>
      <c r="AW589" s="470">
        <v>0</v>
      </c>
      <c r="AX589" s="849"/>
      <c r="AY589" s="473">
        <v>0</v>
      </c>
      <c r="AZ589" s="848"/>
      <c r="BA589" s="467"/>
      <c r="BB589" s="467"/>
      <c r="BC589" s="467"/>
      <c r="BD589" s="834">
        <v>0</v>
      </c>
      <c r="BE589" s="472"/>
      <c r="BF589" s="834">
        <v>0</v>
      </c>
    </row>
    <row r="590" spans="1:58">
      <c r="A590" s="874"/>
      <c r="B590" s="856" t="s">
        <v>21</v>
      </c>
      <c r="C590" s="837" t="s">
        <v>3105</v>
      </c>
      <c r="D590" s="19" t="s">
        <v>4</v>
      </c>
      <c r="E590" s="20"/>
      <c r="F590" s="86">
        <v>1480</v>
      </c>
      <c r="G590" s="87">
        <v>1830</v>
      </c>
      <c r="H590" s="86">
        <v>1290</v>
      </c>
      <c r="I590" s="87">
        <v>1640</v>
      </c>
      <c r="J590" s="476" t="s">
        <v>3126</v>
      </c>
      <c r="K590" s="88">
        <v>20</v>
      </c>
      <c r="L590" s="89">
        <v>20</v>
      </c>
      <c r="M590" s="90" t="s">
        <v>3025</v>
      </c>
      <c r="N590" s="88">
        <v>10</v>
      </c>
      <c r="O590" s="89">
        <v>10</v>
      </c>
      <c r="P590" s="90" t="s">
        <v>3025</v>
      </c>
      <c r="Q590" s="476" t="s">
        <v>3126</v>
      </c>
      <c r="R590" s="91">
        <v>350</v>
      </c>
      <c r="S590" s="92">
        <v>0</v>
      </c>
      <c r="T590" s="839"/>
      <c r="V590" s="469" t="s">
        <v>3033</v>
      </c>
      <c r="W590" s="849"/>
      <c r="X590" s="472" t="s">
        <v>3033</v>
      </c>
      <c r="Y590" s="477"/>
      <c r="Z590" s="876"/>
      <c r="AA590" s="469"/>
      <c r="AB590" s="839"/>
      <c r="AC590" s="106"/>
      <c r="AD590" s="106"/>
      <c r="AE590" s="840"/>
      <c r="AF590" s="121"/>
      <c r="AG590" s="841" t="s">
        <v>3126</v>
      </c>
      <c r="AH590" s="842">
        <v>0</v>
      </c>
      <c r="AI590" s="845">
        <v>0</v>
      </c>
      <c r="AJ590" s="848" t="s">
        <v>3126</v>
      </c>
      <c r="AK590" s="464" t="s">
        <v>3040</v>
      </c>
      <c r="AL590" s="94">
        <v>0</v>
      </c>
      <c r="AM590" s="95">
        <v>0</v>
      </c>
      <c r="AN590" s="849" t="s">
        <v>3126</v>
      </c>
      <c r="AO590" s="850">
        <v>190</v>
      </c>
      <c r="AP590" s="849"/>
      <c r="AQ590" s="853">
        <v>0</v>
      </c>
      <c r="AR590" s="848"/>
      <c r="AS590" s="28"/>
      <c r="AT590" s="848"/>
      <c r="AU590" s="456"/>
      <c r="AV590" s="849" t="s">
        <v>3126</v>
      </c>
      <c r="AW590" s="468">
        <v>250</v>
      </c>
      <c r="AX590" s="849"/>
      <c r="AY590" s="471">
        <v>0</v>
      </c>
      <c r="AZ590" s="848" t="s">
        <v>237</v>
      </c>
      <c r="BA590" s="467"/>
      <c r="BB590" s="467"/>
      <c r="BC590" s="467"/>
      <c r="BD590" s="829" t="s">
        <v>3372</v>
      </c>
      <c r="BE590" s="472"/>
      <c r="BF590" s="829" t="s">
        <v>3373</v>
      </c>
    </row>
    <row r="591" spans="1:58">
      <c r="A591" s="874"/>
      <c r="B591" s="836"/>
      <c r="C591" s="838"/>
      <c r="D591" s="22" t="s">
        <v>3</v>
      </c>
      <c r="E591" s="20"/>
      <c r="F591" s="96">
        <v>1830</v>
      </c>
      <c r="G591" s="97">
        <v>4260</v>
      </c>
      <c r="H591" s="96">
        <v>1640</v>
      </c>
      <c r="I591" s="97">
        <v>4070</v>
      </c>
      <c r="J591" s="476" t="s">
        <v>3126</v>
      </c>
      <c r="K591" s="98">
        <v>20</v>
      </c>
      <c r="L591" s="99">
        <v>40</v>
      </c>
      <c r="M591" s="100" t="s">
        <v>3025</v>
      </c>
      <c r="N591" s="98">
        <v>10</v>
      </c>
      <c r="O591" s="99">
        <v>40</v>
      </c>
      <c r="P591" s="100" t="s">
        <v>3025</v>
      </c>
      <c r="Q591" s="476" t="s">
        <v>3126</v>
      </c>
      <c r="R591" s="101">
        <v>350</v>
      </c>
      <c r="S591" s="102">
        <v>0</v>
      </c>
      <c r="T591" s="839"/>
      <c r="V591" s="469">
        <v>17600</v>
      </c>
      <c r="W591" s="849"/>
      <c r="X591" s="469">
        <v>170</v>
      </c>
      <c r="Y591" s="21"/>
      <c r="Z591" s="876"/>
      <c r="AA591" s="472"/>
      <c r="AB591" s="839"/>
      <c r="AC591" s="106"/>
      <c r="AD591" s="106"/>
      <c r="AE591" s="840"/>
      <c r="AF591" s="121"/>
      <c r="AG591" s="841"/>
      <c r="AH591" s="843" t="e">
        <v>#REF!</v>
      </c>
      <c r="AI591" s="846" t="e">
        <v>#REF!</v>
      </c>
      <c r="AJ591" s="848"/>
      <c r="AK591" s="465" t="s">
        <v>3041</v>
      </c>
      <c r="AL591" s="104">
        <v>0</v>
      </c>
      <c r="AM591" s="105">
        <v>0</v>
      </c>
      <c r="AN591" s="849"/>
      <c r="AO591" s="851">
        <v>0</v>
      </c>
      <c r="AP591" s="849"/>
      <c r="AQ591" s="854">
        <v>0</v>
      </c>
      <c r="AR591" s="848"/>
      <c r="AS591" s="28"/>
      <c r="AT591" s="848"/>
      <c r="AU591" s="456"/>
      <c r="AV591" s="849"/>
      <c r="AW591" s="469">
        <v>0</v>
      </c>
      <c r="AX591" s="849"/>
      <c r="AY591" s="472">
        <v>0</v>
      </c>
      <c r="AZ591" s="848"/>
      <c r="BA591" s="467"/>
      <c r="BB591" s="467"/>
      <c r="BC591" s="467"/>
      <c r="BD591" s="830"/>
      <c r="BE591" s="472"/>
      <c r="BF591" s="830"/>
    </row>
    <row r="592" spans="1:58">
      <c r="A592" s="874"/>
      <c r="B592" s="836"/>
      <c r="C592" s="831" t="s">
        <v>3106</v>
      </c>
      <c r="D592" s="22" t="s">
        <v>13</v>
      </c>
      <c r="E592" s="20"/>
      <c r="F592" s="96">
        <v>4260</v>
      </c>
      <c r="G592" s="97">
        <v>7740</v>
      </c>
      <c r="H592" s="96">
        <v>4070</v>
      </c>
      <c r="I592" s="97">
        <v>7550</v>
      </c>
      <c r="J592" s="476" t="s">
        <v>3126</v>
      </c>
      <c r="K592" s="98">
        <v>40</v>
      </c>
      <c r="L592" s="99">
        <v>70</v>
      </c>
      <c r="M592" s="100" t="s">
        <v>3025</v>
      </c>
      <c r="N592" s="98">
        <v>40</v>
      </c>
      <c r="O592" s="99">
        <v>70</v>
      </c>
      <c r="P592" s="100" t="s">
        <v>3025</v>
      </c>
      <c r="Q592" s="23"/>
      <c r="R592" s="106"/>
      <c r="S592" s="107"/>
      <c r="T592" s="840"/>
      <c r="V592" s="27"/>
      <c r="W592" s="849"/>
      <c r="X592" s="118"/>
      <c r="Y592" s="119"/>
      <c r="Z592" s="876"/>
      <c r="AA592" s="27"/>
      <c r="AB592" s="839"/>
      <c r="AC592" s="106"/>
      <c r="AD592" s="106"/>
      <c r="AE592" s="840"/>
      <c r="AF592" s="121"/>
      <c r="AG592" s="841"/>
      <c r="AH592" s="843" t="e">
        <v>#REF!</v>
      </c>
      <c r="AI592" s="846" t="e">
        <v>#REF!</v>
      </c>
      <c r="AJ592" s="848"/>
      <c r="AK592" s="465" t="s">
        <v>3042</v>
      </c>
      <c r="AL592" s="104">
        <v>0</v>
      </c>
      <c r="AM592" s="105">
        <v>0</v>
      </c>
      <c r="AN592" s="849"/>
      <c r="AO592" s="851">
        <v>0</v>
      </c>
      <c r="AP592" s="849"/>
      <c r="AQ592" s="854">
        <v>0</v>
      </c>
      <c r="AR592" s="848"/>
      <c r="AS592" s="28"/>
      <c r="AT592" s="848"/>
      <c r="AU592" s="456"/>
      <c r="AV592" s="849"/>
      <c r="AW592" s="469">
        <v>0</v>
      </c>
      <c r="AX592" s="849"/>
      <c r="AY592" s="472">
        <v>0</v>
      </c>
      <c r="AZ592" s="848"/>
      <c r="BA592" s="467"/>
      <c r="BB592" s="467"/>
      <c r="BC592" s="467"/>
      <c r="BD592" s="833">
        <v>0</v>
      </c>
      <c r="BE592" s="472"/>
      <c r="BF592" s="833">
        <v>0</v>
      </c>
    </row>
    <row r="593" spans="1:58">
      <c r="A593" s="874"/>
      <c r="B593" s="836"/>
      <c r="C593" s="832"/>
      <c r="D593" s="24" t="s">
        <v>12</v>
      </c>
      <c r="E593" s="20"/>
      <c r="F593" s="109">
        <v>7740</v>
      </c>
      <c r="G593" s="110">
        <v>0</v>
      </c>
      <c r="H593" s="109">
        <v>7550</v>
      </c>
      <c r="I593" s="110">
        <v>0</v>
      </c>
      <c r="J593" s="476" t="s">
        <v>3126</v>
      </c>
      <c r="K593" s="101">
        <v>70</v>
      </c>
      <c r="L593" s="111">
        <v>0</v>
      </c>
      <c r="M593" s="112" t="s">
        <v>3025</v>
      </c>
      <c r="N593" s="101">
        <v>70</v>
      </c>
      <c r="O593" s="111">
        <v>0</v>
      </c>
      <c r="P593" s="112" t="s">
        <v>3025</v>
      </c>
      <c r="Q593" s="23"/>
      <c r="R593" s="106"/>
      <c r="S593" s="113"/>
      <c r="T593" s="840"/>
      <c r="V593" s="469" t="s">
        <v>3034</v>
      </c>
      <c r="W593" s="849"/>
      <c r="X593" s="472" t="s">
        <v>3034</v>
      </c>
      <c r="Y593" s="477"/>
      <c r="Z593" s="876"/>
      <c r="AA593" s="469"/>
      <c r="AB593" s="839"/>
      <c r="AC593" s="106"/>
      <c r="AD593" s="106"/>
      <c r="AE593" s="840"/>
      <c r="AF593" s="121"/>
      <c r="AG593" s="841"/>
      <c r="AH593" s="844" t="e">
        <v>#REF!</v>
      </c>
      <c r="AI593" s="847" t="e">
        <v>#REF!</v>
      </c>
      <c r="AJ593" s="848"/>
      <c r="AK593" s="466" t="s">
        <v>3043</v>
      </c>
      <c r="AL593" s="115">
        <v>0</v>
      </c>
      <c r="AM593" s="116">
        <v>0</v>
      </c>
      <c r="AN593" s="849"/>
      <c r="AO593" s="852">
        <v>0</v>
      </c>
      <c r="AP593" s="849"/>
      <c r="AQ593" s="855">
        <v>0</v>
      </c>
      <c r="AR593" s="848"/>
      <c r="AS593" s="28"/>
      <c r="AT593" s="848"/>
      <c r="AU593" s="456"/>
      <c r="AV593" s="849"/>
      <c r="AW593" s="470">
        <v>0</v>
      </c>
      <c r="AX593" s="849"/>
      <c r="AY593" s="473">
        <v>0</v>
      </c>
      <c r="AZ593" s="848"/>
      <c r="BA593" s="467"/>
      <c r="BB593" s="467"/>
      <c r="BC593" s="467"/>
      <c r="BD593" s="834">
        <v>0</v>
      </c>
      <c r="BE593" s="472"/>
      <c r="BF593" s="834">
        <v>0</v>
      </c>
    </row>
    <row r="594" spans="1:58">
      <c r="A594" s="874"/>
      <c r="B594" s="856" t="s">
        <v>20</v>
      </c>
      <c r="C594" s="837" t="s">
        <v>3105</v>
      </c>
      <c r="D594" s="19" t="s">
        <v>4</v>
      </c>
      <c r="E594" s="20"/>
      <c r="F594" s="86">
        <v>1410</v>
      </c>
      <c r="G594" s="87">
        <v>1760</v>
      </c>
      <c r="H594" s="86">
        <v>1240</v>
      </c>
      <c r="I594" s="87">
        <v>1590</v>
      </c>
      <c r="J594" s="476" t="s">
        <v>3126</v>
      </c>
      <c r="K594" s="88">
        <v>10</v>
      </c>
      <c r="L594" s="89">
        <v>10</v>
      </c>
      <c r="M594" s="90" t="s">
        <v>3025</v>
      </c>
      <c r="N594" s="88">
        <v>10</v>
      </c>
      <c r="O594" s="89">
        <v>10</v>
      </c>
      <c r="P594" s="90" t="s">
        <v>3025</v>
      </c>
      <c r="Q594" s="476" t="s">
        <v>3126</v>
      </c>
      <c r="R594" s="91">
        <v>350</v>
      </c>
      <c r="S594" s="92">
        <v>0</v>
      </c>
      <c r="T594" s="839"/>
      <c r="V594" s="469">
        <v>18700</v>
      </c>
      <c r="W594" s="849"/>
      <c r="X594" s="469">
        <v>190</v>
      </c>
      <c r="Y594" s="21"/>
      <c r="Z594" s="876"/>
      <c r="AA594" s="472"/>
      <c r="AB594" s="839"/>
      <c r="AC594" s="106"/>
      <c r="AD594" s="106"/>
      <c r="AE594" s="840"/>
      <c r="AF594" s="121"/>
      <c r="AG594" s="841" t="s">
        <v>3126</v>
      </c>
      <c r="AH594" s="842">
        <v>0</v>
      </c>
      <c r="AI594" s="845">
        <v>0</v>
      </c>
      <c r="AJ594" s="848" t="s">
        <v>3126</v>
      </c>
      <c r="AK594" s="464" t="s">
        <v>3040</v>
      </c>
      <c r="AL594" s="94">
        <v>0</v>
      </c>
      <c r="AM594" s="95">
        <v>0</v>
      </c>
      <c r="AN594" s="849" t="s">
        <v>3126</v>
      </c>
      <c r="AO594" s="850">
        <v>180</v>
      </c>
      <c r="AP594" s="849"/>
      <c r="AQ594" s="853">
        <v>0</v>
      </c>
      <c r="AR594" s="848"/>
      <c r="AS594" s="28"/>
      <c r="AT594" s="848"/>
      <c r="AU594" s="456"/>
      <c r="AV594" s="849" t="s">
        <v>3126</v>
      </c>
      <c r="AW594" s="468">
        <v>230</v>
      </c>
      <c r="AX594" s="849"/>
      <c r="AY594" s="471">
        <v>0</v>
      </c>
      <c r="AZ594" s="848" t="s">
        <v>237</v>
      </c>
      <c r="BA594" s="467"/>
      <c r="BB594" s="467"/>
      <c r="BC594" s="467"/>
      <c r="BD594" s="829" t="s">
        <v>3372</v>
      </c>
      <c r="BE594" s="472"/>
      <c r="BF594" s="829" t="s">
        <v>3373</v>
      </c>
    </row>
    <row r="595" spans="1:58">
      <c r="A595" s="874"/>
      <c r="B595" s="836"/>
      <c r="C595" s="838"/>
      <c r="D595" s="22" t="s">
        <v>3</v>
      </c>
      <c r="E595" s="20"/>
      <c r="F595" s="96">
        <v>1760</v>
      </c>
      <c r="G595" s="97">
        <v>4190</v>
      </c>
      <c r="H595" s="96">
        <v>1590</v>
      </c>
      <c r="I595" s="97">
        <v>4020</v>
      </c>
      <c r="J595" s="476" t="s">
        <v>3126</v>
      </c>
      <c r="K595" s="98">
        <v>10</v>
      </c>
      <c r="L595" s="99">
        <v>50</v>
      </c>
      <c r="M595" s="100" t="s">
        <v>3025</v>
      </c>
      <c r="N595" s="98">
        <v>10</v>
      </c>
      <c r="O595" s="99">
        <v>50</v>
      </c>
      <c r="P595" s="100" t="s">
        <v>3025</v>
      </c>
      <c r="Q595" s="476" t="s">
        <v>3126</v>
      </c>
      <c r="R595" s="101">
        <v>350</v>
      </c>
      <c r="S595" s="102">
        <v>0</v>
      </c>
      <c r="T595" s="839"/>
      <c r="V595" s="27"/>
      <c r="W595" s="849"/>
      <c r="X595" s="118"/>
      <c r="Y595" s="119"/>
      <c r="Z595" s="876"/>
      <c r="AA595" s="27"/>
      <c r="AB595" s="839"/>
      <c r="AC595" s="106"/>
      <c r="AD595" s="106"/>
      <c r="AE595" s="840"/>
      <c r="AF595" s="121"/>
      <c r="AG595" s="841"/>
      <c r="AH595" s="843" t="e">
        <v>#REF!</v>
      </c>
      <c r="AI595" s="846" t="e">
        <v>#REF!</v>
      </c>
      <c r="AJ595" s="848"/>
      <c r="AK595" s="465" t="s">
        <v>3041</v>
      </c>
      <c r="AL595" s="104">
        <v>0</v>
      </c>
      <c r="AM595" s="105">
        <v>0</v>
      </c>
      <c r="AN595" s="849"/>
      <c r="AO595" s="851">
        <v>0</v>
      </c>
      <c r="AP595" s="849"/>
      <c r="AQ595" s="854">
        <v>0</v>
      </c>
      <c r="AR595" s="848"/>
      <c r="AS595" s="28"/>
      <c r="AT595" s="848"/>
      <c r="AU595" s="456"/>
      <c r="AV595" s="849"/>
      <c r="AW595" s="469">
        <v>0</v>
      </c>
      <c r="AX595" s="849"/>
      <c r="AY595" s="472">
        <v>0</v>
      </c>
      <c r="AZ595" s="848"/>
      <c r="BA595" s="467"/>
      <c r="BB595" s="467"/>
      <c r="BC595" s="467"/>
      <c r="BD595" s="830"/>
      <c r="BE595" s="472"/>
      <c r="BF595" s="830"/>
    </row>
    <row r="596" spans="1:58">
      <c r="A596" s="874"/>
      <c r="B596" s="836"/>
      <c r="C596" s="831" t="s">
        <v>3106</v>
      </c>
      <c r="D596" s="22" t="s">
        <v>13</v>
      </c>
      <c r="E596" s="20"/>
      <c r="F596" s="96">
        <v>4190</v>
      </c>
      <c r="G596" s="97">
        <v>7670</v>
      </c>
      <c r="H596" s="96">
        <v>4020</v>
      </c>
      <c r="I596" s="97">
        <v>7500</v>
      </c>
      <c r="J596" s="476" t="s">
        <v>3126</v>
      </c>
      <c r="K596" s="98">
        <v>50</v>
      </c>
      <c r="L596" s="99">
        <v>80</v>
      </c>
      <c r="M596" s="100" t="s">
        <v>3025</v>
      </c>
      <c r="N596" s="98">
        <v>50</v>
      </c>
      <c r="O596" s="99">
        <v>80</v>
      </c>
      <c r="P596" s="100" t="s">
        <v>3025</v>
      </c>
      <c r="Q596" s="23"/>
      <c r="R596" s="106"/>
      <c r="S596" s="107"/>
      <c r="T596" s="840"/>
      <c r="V596" s="469" t="s">
        <v>3035</v>
      </c>
      <c r="W596" s="849"/>
      <c r="X596" s="472" t="s">
        <v>3035</v>
      </c>
      <c r="Y596" s="477"/>
      <c r="Z596" s="876"/>
      <c r="AA596" s="469"/>
      <c r="AB596" s="839"/>
      <c r="AC596" s="106"/>
      <c r="AD596" s="106"/>
      <c r="AE596" s="840"/>
      <c r="AF596" s="121"/>
      <c r="AG596" s="841"/>
      <c r="AH596" s="843" t="e">
        <v>#REF!</v>
      </c>
      <c r="AI596" s="846" t="e">
        <v>#REF!</v>
      </c>
      <c r="AJ596" s="848"/>
      <c r="AK596" s="465" t="s">
        <v>3042</v>
      </c>
      <c r="AL596" s="104">
        <v>0</v>
      </c>
      <c r="AM596" s="105">
        <v>0</v>
      </c>
      <c r="AN596" s="849"/>
      <c r="AO596" s="851">
        <v>0</v>
      </c>
      <c r="AP596" s="849"/>
      <c r="AQ596" s="854">
        <v>0</v>
      </c>
      <c r="AR596" s="848"/>
      <c r="AS596" s="28"/>
      <c r="AT596" s="848"/>
      <c r="AU596" s="456"/>
      <c r="AV596" s="849"/>
      <c r="AW596" s="469">
        <v>0</v>
      </c>
      <c r="AX596" s="849"/>
      <c r="AY596" s="472">
        <v>0</v>
      </c>
      <c r="AZ596" s="848"/>
      <c r="BA596" s="467"/>
      <c r="BB596" s="467"/>
      <c r="BC596" s="467"/>
      <c r="BD596" s="833">
        <v>0</v>
      </c>
      <c r="BE596" s="472"/>
      <c r="BF596" s="833">
        <v>0</v>
      </c>
    </row>
    <row r="597" spans="1:58">
      <c r="A597" s="874"/>
      <c r="B597" s="836"/>
      <c r="C597" s="832"/>
      <c r="D597" s="24" t="s">
        <v>12</v>
      </c>
      <c r="E597" s="20"/>
      <c r="F597" s="109">
        <v>7670</v>
      </c>
      <c r="G597" s="110">
        <v>0</v>
      </c>
      <c r="H597" s="109">
        <v>7500</v>
      </c>
      <c r="I597" s="110">
        <v>0</v>
      </c>
      <c r="J597" s="476" t="s">
        <v>3126</v>
      </c>
      <c r="K597" s="101">
        <v>80</v>
      </c>
      <c r="L597" s="111">
        <v>0</v>
      </c>
      <c r="M597" s="112" t="s">
        <v>3025</v>
      </c>
      <c r="N597" s="101">
        <v>80</v>
      </c>
      <c r="O597" s="111">
        <v>0</v>
      </c>
      <c r="P597" s="112" t="s">
        <v>3025</v>
      </c>
      <c r="Q597" s="23"/>
      <c r="R597" s="106"/>
      <c r="S597" s="113"/>
      <c r="T597" s="840"/>
      <c r="V597" s="469">
        <v>19900</v>
      </c>
      <c r="W597" s="849"/>
      <c r="X597" s="469">
        <v>200</v>
      </c>
      <c r="Y597" s="21"/>
      <c r="Z597" s="876"/>
      <c r="AA597" s="472"/>
      <c r="AB597" s="839"/>
      <c r="AC597" s="106"/>
      <c r="AD597" s="106"/>
      <c r="AE597" s="840"/>
      <c r="AF597" s="121"/>
      <c r="AG597" s="841"/>
      <c r="AH597" s="844" t="e">
        <v>#REF!</v>
      </c>
      <c r="AI597" s="847" t="e">
        <v>#REF!</v>
      </c>
      <c r="AJ597" s="848"/>
      <c r="AK597" s="466" t="s">
        <v>3043</v>
      </c>
      <c r="AL597" s="115">
        <v>0</v>
      </c>
      <c r="AM597" s="116">
        <v>0</v>
      </c>
      <c r="AN597" s="849"/>
      <c r="AO597" s="852">
        <v>0</v>
      </c>
      <c r="AP597" s="849"/>
      <c r="AQ597" s="855">
        <v>0</v>
      </c>
      <c r="AR597" s="848"/>
      <c r="AS597" s="28"/>
      <c r="AT597" s="848"/>
      <c r="AU597" s="456"/>
      <c r="AV597" s="849"/>
      <c r="AW597" s="470">
        <v>0</v>
      </c>
      <c r="AX597" s="849"/>
      <c r="AY597" s="473">
        <v>0</v>
      </c>
      <c r="AZ597" s="848"/>
      <c r="BA597" s="467"/>
      <c r="BB597" s="467"/>
      <c r="BC597" s="467"/>
      <c r="BD597" s="834">
        <v>0</v>
      </c>
      <c r="BE597" s="472"/>
      <c r="BF597" s="834">
        <v>0</v>
      </c>
    </row>
    <row r="598" spans="1:58">
      <c r="A598" s="874"/>
      <c r="B598" s="856" t="s">
        <v>19</v>
      </c>
      <c r="C598" s="837" t="s">
        <v>3105</v>
      </c>
      <c r="D598" s="19" t="s">
        <v>4</v>
      </c>
      <c r="E598" s="20"/>
      <c r="F598" s="86">
        <v>1350</v>
      </c>
      <c r="G598" s="87">
        <v>1700</v>
      </c>
      <c r="H598" s="86">
        <v>1200</v>
      </c>
      <c r="I598" s="87">
        <v>1550</v>
      </c>
      <c r="J598" s="476" t="s">
        <v>3126</v>
      </c>
      <c r="K598" s="88">
        <v>10</v>
      </c>
      <c r="L598" s="89">
        <v>10</v>
      </c>
      <c r="M598" s="90" t="s">
        <v>3025</v>
      </c>
      <c r="N598" s="88">
        <v>10</v>
      </c>
      <c r="O598" s="89">
        <v>10</v>
      </c>
      <c r="P598" s="90" t="s">
        <v>3025</v>
      </c>
      <c r="Q598" s="476" t="s">
        <v>3126</v>
      </c>
      <c r="R598" s="91">
        <v>350</v>
      </c>
      <c r="S598" s="92">
        <v>0</v>
      </c>
      <c r="T598" s="839"/>
      <c r="V598" s="27"/>
      <c r="W598" s="849"/>
      <c r="X598" s="118"/>
      <c r="Y598" s="119"/>
      <c r="Z598" s="876"/>
      <c r="AA598" s="27"/>
      <c r="AB598" s="839"/>
      <c r="AC598" s="106"/>
      <c r="AD598" s="106"/>
      <c r="AE598" s="840"/>
      <c r="AF598" s="121"/>
      <c r="AG598" s="841" t="s">
        <v>3126</v>
      </c>
      <c r="AH598" s="842">
        <v>0</v>
      </c>
      <c r="AI598" s="845">
        <v>0</v>
      </c>
      <c r="AJ598" s="848" t="s">
        <v>3126</v>
      </c>
      <c r="AK598" s="464" t="s">
        <v>3040</v>
      </c>
      <c r="AL598" s="94">
        <v>0</v>
      </c>
      <c r="AM598" s="95">
        <v>0</v>
      </c>
      <c r="AN598" s="849" t="s">
        <v>3126</v>
      </c>
      <c r="AO598" s="850">
        <v>160</v>
      </c>
      <c r="AP598" s="849"/>
      <c r="AQ598" s="853">
        <v>0</v>
      </c>
      <c r="AR598" s="848"/>
      <c r="AS598" s="28"/>
      <c r="AT598" s="848"/>
      <c r="AU598" s="456"/>
      <c r="AV598" s="849" t="s">
        <v>3126</v>
      </c>
      <c r="AW598" s="850">
        <v>200</v>
      </c>
      <c r="AX598" s="849"/>
      <c r="AY598" s="853">
        <v>0</v>
      </c>
      <c r="AZ598" s="848" t="s">
        <v>237</v>
      </c>
      <c r="BA598" s="467"/>
      <c r="BB598" s="467"/>
      <c r="BC598" s="467"/>
      <c r="BD598" s="829" t="s">
        <v>3372</v>
      </c>
      <c r="BE598" s="472"/>
      <c r="BF598" s="829" t="s">
        <v>3373</v>
      </c>
    </row>
    <row r="599" spans="1:58">
      <c r="A599" s="874"/>
      <c r="B599" s="836"/>
      <c r="C599" s="838"/>
      <c r="D599" s="22" t="s">
        <v>3</v>
      </c>
      <c r="E599" s="20"/>
      <c r="F599" s="96">
        <v>1700</v>
      </c>
      <c r="G599" s="97">
        <v>4130</v>
      </c>
      <c r="H599" s="96">
        <v>1550</v>
      </c>
      <c r="I599" s="97">
        <v>3980</v>
      </c>
      <c r="J599" s="476" t="s">
        <v>3126</v>
      </c>
      <c r="K599" s="98">
        <v>10</v>
      </c>
      <c r="L599" s="99">
        <v>40</v>
      </c>
      <c r="M599" s="100" t="s">
        <v>3025</v>
      </c>
      <c r="N599" s="98">
        <v>10</v>
      </c>
      <c r="O599" s="99">
        <v>40</v>
      </c>
      <c r="P599" s="100" t="s">
        <v>3025</v>
      </c>
      <c r="Q599" s="476" t="s">
        <v>3126</v>
      </c>
      <c r="R599" s="101">
        <v>350</v>
      </c>
      <c r="S599" s="102">
        <v>0</v>
      </c>
      <c r="T599" s="839"/>
      <c r="V599" s="469" t="s">
        <v>3036</v>
      </c>
      <c r="W599" s="849"/>
      <c r="X599" s="472" t="s">
        <v>3036</v>
      </c>
      <c r="Y599" s="477"/>
      <c r="Z599" s="876"/>
      <c r="AA599" s="469"/>
      <c r="AB599" s="839"/>
      <c r="AC599" s="106"/>
      <c r="AD599" s="106"/>
      <c r="AE599" s="840"/>
      <c r="AF599" s="121"/>
      <c r="AG599" s="841"/>
      <c r="AH599" s="843" t="e">
        <v>#REF!</v>
      </c>
      <c r="AI599" s="846" t="e">
        <v>#REF!</v>
      </c>
      <c r="AJ599" s="848"/>
      <c r="AK599" s="465" t="s">
        <v>3041</v>
      </c>
      <c r="AL599" s="104">
        <v>0</v>
      </c>
      <c r="AM599" s="105">
        <v>0</v>
      </c>
      <c r="AN599" s="849"/>
      <c r="AO599" s="851">
        <v>0</v>
      </c>
      <c r="AP599" s="849"/>
      <c r="AQ599" s="854">
        <v>0</v>
      </c>
      <c r="AR599" s="848"/>
      <c r="AS599" s="28"/>
      <c r="AT599" s="848"/>
      <c r="AU599" s="456"/>
      <c r="AV599" s="849"/>
      <c r="AW599" s="851">
        <v>0</v>
      </c>
      <c r="AX599" s="849"/>
      <c r="AY599" s="854">
        <v>0</v>
      </c>
      <c r="AZ599" s="848"/>
      <c r="BA599" s="467"/>
      <c r="BB599" s="467"/>
      <c r="BC599" s="467"/>
      <c r="BD599" s="830"/>
      <c r="BE599" s="472"/>
      <c r="BF599" s="830"/>
    </row>
    <row r="600" spans="1:58">
      <c r="A600" s="874"/>
      <c r="B600" s="836"/>
      <c r="C600" s="831" t="s">
        <v>3106</v>
      </c>
      <c r="D600" s="22" t="s">
        <v>13</v>
      </c>
      <c r="E600" s="20"/>
      <c r="F600" s="96">
        <v>4130</v>
      </c>
      <c r="G600" s="97">
        <v>7610</v>
      </c>
      <c r="H600" s="96">
        <v>3980</v>
      </c>
      <c r="I600" s="97">
        <v>7460</v>
      </c>
      <c r="J600" s="476" t="s">
        <v>3126</v>
      </c>
      <c r="K600" s="98">
        <v>40</v>
      </c>
      <c r="L600" s="99">
        <v>70</v>
      </c>
      <c r="M600" s="100" t="s">
        <v>3025</v>
      </c>
      <c r="N600" s="98">
        <v>40</v>
      </c>
      <c r="O600" s="99">
        <v>70</v>
      </c>
      <c r="P600" s="100" t="s">
        <v>3025</v>
      </c>
      <c r="Q600" s="23"/>
      <c r="R600" s="106"/>
      <c r="S600" s="107"/>
      <c r="T600" s="840"/>
      <c r="V600" s="469">
        <v>21100</v>
      </c>
      <c r="W600" s="849"/>
      <c r="X600" s="469">
        <v>210</v>
      </c>
      <c r="Y600" s="21"/>
      <c r="Z600" s="876"/>
      <c r="AA600" s="472"/>
      <c r="AB600" s="839"/>
      <c r="AC600" s="106"/>
      <c r="AD600" s="106"/>
      <c r="AE600" s="840"/>
      <c r="AF600" s="121"/>
      <c r="AG600" s="841"/>
      <c r="AH600" s="843" t="e">
        <v>#REF!</v>
      </c>
      <c r="AI600" s="846" t="e">
        <v>#REF!</v>
      </c>
      <c r="AJ600" s="848"/>
      <c r="AK600" s="465" t="s">
        <v>3042</v>
      </c>
      <c r="AL600" s="104">
        <v>0</v>
      </c>
      <c r="AM600" s="105">
        <v>0</v>
      </c>
      <c r="AN600" s="849"/>
      <c r="AO600" s="851">
        <v>0</v>
      </c>
      <c r="AP600" s="849"/>
      <c r="AQ600" s="854">
        <v>0</v>
      </c>
      <c r="AR600" s="848"/>
      <c r="AS600" s="28"/>
      <c r="AT600" s="848"/>
      <c r="AU600" s="456"/>
      <c r="AV600" s="849"/>
      <c r="AW600" s="851">
        <v>0</v>
      </c>
      <c r="AX600" s="849"/>
      <c r="AY600" s="854">
        <v>0</v>
      </c>
      <c r="AZ600" s="848"/>
      <c r="BA600" s="467"/>
      <c r="BB600" s="467"/>
      <c r="BC600" s="467"/>
      <c r="BD600" s="833">
        <v>0</v>
      </c>
      <c r="BE600" s="472"/>
      <c r="BF600" s="833">
        <v>0</v>
      </c>
    </row>
    <row r="601" spans="1:58">
      <c r="A601" s="874"/>
      <c r="B601" s="836"/>
      <c r="C601" s="832"/>
      <c r="D601" s="24" t="s">
        <v>12</v>
      </c>
      <c r="E601" s="20"/>
      <c r="F601" s="109">
        <v>7610</v>
      </c>
      <c r="G601" s="110">
        <v>0</v>
      </c>
      <c r="H601" s="109">
        <v>7460</v>
      </c>
      <c r="I601" s="110">
        <v>0</v>
      </c>
      <c r="J601" s="476" t="s">
        <v>3126</v>
      </c>
      <c r="K601" s="101">
        <v>70</v>
      </c>
      <c r="L601" s="111">
        <v>0</v>
      </c>
      <c r="M601" s="112" t="s">
        <v>3025</v>
      </c>
      <c r="N601" s="101">
        <v>70</v>
      </c>
      <c r="O601" s="111">
        <v>0</v>
      </c>
      <c r="P601" s="112" t="s">
        <v>3025</v>
      </c>
      <c r="Q601" s="23"/>
      <c r="R601" s="106"/>
      <c r="S601" s="113"/>
      <c r="T601" s="840"/>
      <c r="V601" s="27"/>
      <c r="W601" s="849"/>
      <c r="X601" s="118"/>
      <c r="Y601" s="119"/>
      <c r="Z601" s="876"/>
      <c r="AA601" s="27"/>
      <c r="AB601" s="839"/>
      <c r="AC601" s="106"/>
      <c r="AD601" s="106"/>
      <c r="AE601" s="840"/>
      <c r="AF601" s="121"/>
      <c r="AG601" s="841"/>
      <c r="AH601" s="844" t="e">
        <v>#REF!</v>
      </c>
      <c r="AI601" s="847" t="e">
        <v>#REF!</v>
      </c>
      <c r="AJ601" s="848"/>
      <c r="AK601" s="466" t="s">
        <v>3043</v>
      </c>
      <c r="AL601" s="115">
        <v>0</v>
      </c>
      <c r="AM601" s="116">
        <v>0</v>
      </c>
      <c r="AN601" s="849"/>
      <c r="AO601" s="852">
        <v>0</v>
      </c>
      <c r="AP601" s="849"/>
      <c r="AQ601" s="855">
        <v>0</v>
      </c>
      <c r="AR601" s="848"/>
      <c r="AS601" s="28"/>
      <c r="AT601" s="848"/>
      <c r="AU601" s="456"/>
      <c r="AV601" s="849"/>
      <c r="AW601" s="852">
        <v>0</v>
      </c>
      <c r="AX601" s="849"/>
      <c r="AY601" s="855">
        <v>0</v>
      </c>
      <c r="AZ601" s="848"/>
      <c r="BA601" s="467"/>
      <c r="BB601" s="467"/>
      <c r="BC601" s="467"/>
      <c r="BD601" s="834">
        <v>0</v>
      </c>
      <c r="BE601" s="472"/>
      <c r="BF601" s="834">
        <v>0</v>
      </c>
    </row>
    <row r="602" spans="1:58">
      <c r="A602" s="874"/>
      <c r="B602" s="856" t="s">
        <v>18</v>
      </c>
      <c r="C602" s="837" t="s">
        <v>3105</v>
      </c>
      <c r="D602" s="19" t="s">
        <v>4</v>
      </c>
      <c r="E602" s="20"/>
      <c r="F602" s="86">
        <v>1310</v>
      </c>
      <c r="G602" s="87">
        <v>1660</v>
      </c>
      <c r="H602" s="86">
        <v>1160</v>
      </c>
      <c r="I602" s="87">
        <v>1510</v>
      </c>
      <c r="J602" s="476" t="s">
        <v>3126</v>
      </c>
      <c r="K602" s="88">
        <v>10</v>
      </c>
      <c r="L602" s="89">
        <v>10</v>
      </c>
      <c r="M602" s="90" t="s">
        <v>3025</v>
      </c>
      <c r="N602" s="88">
        <v>20</v>
      </c>
      <c r="O602" s="89">
        <v>20</v>
      </c>
      <c r="P602" s="90" t="s">
        <v>3025</v>
      </c>
      <c r="Q602" s="476" t="s">
        <v>3126</v>
      </c>
      <c r="R602" s="91">
        <v>350</v>
      </c>
      <c r="S602" s="92">
        <v>0</v>
      </c>
      <c r="T602" s="839"/>
      <c r="V602" s="469" t="s">
        <v>3037</v>
      </c>
      <c r="W602" s="849"/>
      <c r="X602" s="472" t="s">
        <v>3037</v>
      </c>
      <c r="Y602" s="477"/>
      <c r="Z602" s="876"/>
      <c r="AA602" s="469"/>
      <c r="AB602" s="839"/>
      <c r="AC602" s="106"/>
      <c r="AD602" s="106"/>
      <c r="AE602" s="840"/>
      <c r="AF602" s="121"/>
      <c r="AG602" s="841" t="s">
        <v>3126</v>
      </c>
      <c r="AH602" s="842">
        <v>0</v>
      </c>
      <c r="AI602" s="845">
        <v>0</v>
      </c>
      <c r="AJ602" s="848" t="s">
        <v>3126</v>
      </c>
      <c r="AK602" s="464" t="s">
        <v>3040</v>
      </c>
      <c r="AL602" s="94">
        <v>0</v>
      </c>
      <c r="AM602" s="95">
        <v>0</v>
      </c>
      <c r="AN602" s="849" t="s">
        <v>3126</v>
      </c>
      <c r="AO602" s="850">
        <v>150</v>
      </c>
      <c r="AP602" s="849"/>
      <c r="AQ602" s="853">
        <v>0</v>
      </c>
      <c r="AR602" s="848"/>
      <c r="AS602" s="28"/>
      <c r="AT602" s="848"/>
      <c r="AU602" s="456"/>
      <c r="AV602" s="849" t="s">
        <v>3126</v>
      </c>
      <c r="AW602" s="850">
        <v>190</v>
      </c>
      <c r="AX602" s="849"/>
      <c r="AY602" s="853">
        <v>0</v>
      </c>
      <c r="AZ602" s="848" t="s">
        <v>237</v>
      </c>
      <c r="BA602" s="467"/>
      <c r="BB602" s="467"/>
      <c r="BC602" s="467"/>
      <c r="BD602" s="829" t="s">
        <v>3372</v>
      </c>
      <c r="BE602" s="472"/>
      <c r="BF602" s="829" t="s">
        <v>3373</v>
      </c>
    </row>
    <row r="603" spans="1:58">
      <c r="A603" s="874"/>
      <c r="B603" s="836"/>
      <c r="C603" s="838"/>
      <c r="D603" s="22" t="s">
        <v>3</v>
      </c>
      <c r="E603" s="20"/>
      <c r="F603" s="96">
        <v>1660</v>
      </c>
      <c r="G603" s="97">
        <v>4090</v>
      </c>
      <c r="H603" s="96">
        <v>1510</v>
      </c>
      <c r="I603" s="97">
        <v>3940</v>
      </c>
      <c r="J603" s="476" t="s">
        <v>3126</v>
      </c>
      <c r="K603" s="98">
        <v>10</v>
      </c>
      <c r="L603" s="99">
        <v>40</v>
      </c>
      <c r="M603" s="100" t="s">
        <v>3025</v>
      </c>
      <c r="N603" s="98">
        <v>20</v>
      </c>
      <c r="O603" s="99">
        <v>40</v>
      </c>
      <c r="P603" s="100" t="s">
        <v>3025</v>
      </c>
      <c r="Q603" s="476" t="s">
        <v>3126</v>
      </c>
      <c r="R603" s="101">
        <v>350</v>
      </c>
      <c r="S603" s="102">
        <v>0</v>
      </c>
      <c r="T603" s="840"/>
      <c r="V603" s="469">
        <v>22200</v>
      </c>
      <c r="W603" s="849"/>
      <c r="X603" s="469">
        <v>230</v>
      </c>
      <c r="Y603" s="21"/>
      <c r="Z603" s="876"/>
      <c r="AA603" s="472"/>
      <c r="AB603" s="839"/>
      <c r="AC603" s="106"/>
      <c r="AD603" s="106"/>
      <c r="AE603" s="840"/>
      <c r="AF603" s="121"/>
      <c r="AG603" s="841"/>
      <c r="AH603" s="843" t="e">
        <v>#REF!</v>
      </c>
      <c r="AI603" s="846" t="e">
        <v>#REF!</v>
      </c>
      <c r="AJ603" s="848"/>
      <c r="AK603" s="465" t="s">
        <v>3041</v>
      </c>
      <c r="AL603" s="104">
        <v>0</v>
      </c>
      <c r="AM603" s="105">
        <v>0</v>
      </c>
      <c r="AN603" s="849"/>
      <c r="AO603" s="851">
        <v>0</v>
      </c>
      <c r="AP603" s="849"/>
      <c r="AQ603" s="854">
        <v>0</v>
      </c>
      <c r="AR603" s="848"/>
      <c r="AS603" s="28"/>
      <c r="AT603" s="848"/>
      <c r="AU603" s="456"/>
      <c r="AV603" s="849"/>
      <c r="AW603" s="851">
        <v>0</v>
      </c>
      <c r="AX603" s="849"/>
      <c r="AY603" s="854">
        <v>0</v>
      </c>
      <c r="AZ603" s="848"/>
      <c r="BA603" s="467"/>
      <c r="BB603" s="467"/>
      <c r="BC603" s="467"/>
      <c r="BD603" s="830"/>
      <c r="BE603" s="472"/>
      <c r="BF603" s="830"/>
    </row>
    <row r="604" spans="1:58">
      <c r="A604" s="874"/>
      <c r="B604" s="836"/>
      <c r="C604" s="831" t="s">
        <v>3106</v>
      </c>
      <c r="D604" s="22" t="s">
        <v>13</v>
      </c>
      <c r="E604" s="20"/>
      <c r="F604" s="96">
        <v>4090</v>
      </c>
      <c r="G604" s="97">
        <v>7570</v>
      </c>
      <c r="H604" s="96">
        <v>3940</v>
      </c>
      <c r="I604" s="97">
        <v>7420</v>
      </c>
      <c r="J604" s="476" t="s">
        <v>3126</v>
      </c>
      <c r="K604" s="98">
        <v>40</v>
      </c>
      <c r="L604" s="99">
        <v>70</v>
      </c>
      <c r="M604" s="100" t="s">
        <v>3025</v>
      </c>
      <c r="N604" s="98">
        <v>40</v>
      </c>
      <c r="O604" s="99">
        <v>70</v>
      </c>
      <c r="P604" s="100" t="s">
        <v>3025</v>
      </c>
      <c r="Q604" s="23"/>
      <c r="R604" s="106"/>
      <c r="S604" s="107"/>
      <c r="T604" s="840"/>
      <c r="V604" s="27"/>
      <c r="W604" s="849"/>
      <c r="X604" s="118"/>
      <c r="Y604" s="119"/>
      <c r="Z604" s="876"/>
      <c r="AA604" s="27"/>
      <c r="AB604" s="839"/>
      <c r="AC604" s="106"/>
      <c r="AD604" s="106"/>
      <c r="AE604" s="840"/>
      <c r="AF604" s="121"/>
      <c r="AG604" s="841"/>
      <c r="AH604" s="843" t="e">
        <v>#REF!</v>
      </c>
      <c r="AI604" s="846" t="e">
        <v>#REF!</v>
      </c>
      <c r="AJ604" s="848"/>
      <c r="AK604" s="465" t="s">
        <v>3042</v>
      </c>
      <c r="AL604" s="104">
        <v>0</v>
      </c>
      <c r="AM604" s="105">
        <v>0</v>
      </c>
      <c r="AN604" s="849"/>
      <c r="AO604" s="851">
        <v>0</v>
      </c>
      <c r="AP604" s="849"/>
      <c r="AQ604" s="854">
        <v>0</v>
      </c>
      <c r="AR604" s="848"/>
      <c r="AS604" s="28"/>
      <c r="AT604" s="848"/>
      <c r="AU604" s="456"/>
      <c r="AV604" s="849"/>
      <c r="AW604" s="851">
        <v>0</v>
      </c>
      <c r="AX604" s="849"/>
      <c r="AY604" s="854">
        <v>0</v>
      </c>
      <c r="AZ604" s="848"/>
      <c r="BA604" s="467"/>
      <c r="BB604" s="467"/>
      <c r="BC604" s="467"/>
      <c r="BD604" s="833">
        <v>0</v>
      </c>
      <c r="BE604" s="472"/>
      <c r="BF604" s="833">
        <v>0</v>
      </c>
    </row>
    <row r="605" spans="1:58">
      <c r="A605" s="874"/>
      <c r="B605" s="836"/>
      <c r="C605" s="832"/>
      <c r="D605" s="24" t="s">
        <v>12</v>
      </c>
      <c r="E605" s="20"/>
      <c r="F605" s="109">
        <v>7570</v>
      </c>
      <c r="G605" s="110">
        <v>0</v>
      </c>
      <c r="H605" s="109">
        <v>7420</v>
      </c>
      <c r="I605" s="110">
        <v>0</v>
      </c>
      <c r="J605" s="476" t="s">
        <v>3126</v>
      </c>
      <c r="K605" s="101">
        <v>70</v>
      </c>
      <c r="L605" s="111">
        <v>0</v>
      </c>
      <c r="M605" s="112" t="s">
        <v>3025</v>
      </c>
      <c r="N605" s="101">
        <v>70</v>
      </c>
      <c r="O605" s="111">
        <v>0</v>
      </c>
      <c r="P605" s="112" t="s">
        <v>3025</v>
      </c>
      <c r="Q605" s="23"/>
      <c r="R605" s="106"/>
      <c r="S605" s="113"/>
      <c r="T605" s="840"/>
      <c r="V605" s="469" t="s">
        <v>3038</v>
      </c>
      <c r="W605" s="849"/>
      <c r="X605" s="472" t="s">
        <v>3038</v>
      </c>
      <c r="Y605" s="477"/>
      <c r="Z605" s="876"/>
      <c r="AA605" s="469"/>
      <c r="AB605" s="839"/>
      <c r="AC605" s="106"/>
      <c r="AD605" s="106"/>
      <c r="AE605" s="840"/>
      <c r="AF605" s="121"/>
      <c r="AG605" s="841"/>
      <c r="AH605" s="844" t="e">
        <v>#REF!</v>
      </c>
      <c r="AI605" s="847" t="e">
        <v>#REF!</v>
      </c>
      <c r="AJ605" s="848"/>
      <c r="AK605" s="466" t="s">
        <v>3043</v>
      </c>
      <c r="AL605" s="115">
        <v>0</v>
      </c>
      <c r="AM605" s="116">
        <v>0</v>
      </c>
      <c r="AN605" s="849"/>
      <c r="AO605" s="852">
        <v>0</v>
      </c>
      <c r="AP605" s="849"/>
      <c r="AQ605" s="855">
        <v>0</v>
      </c>
      <c r="AR605" s="848"/>
      <c r="AS605" s="28"/>
      <c r="AT605" s="848"/>
      <c r="AU605" s="456"/>
      <c r="AV605" s="849"/>
      <c r="AW605" s="852">
        <v>0</v>
      </c>
      <c r="AX605" s="849"/>
      <c r="AY605" s="855">
        <v>0</v>
      </c>
      <c r="AZ605" s="848"/>
      <c r="BA605" s="467"/>
      <c r="BB605" s="467"/>
      <c r="BC605" s="467"/>
      <c r="BD605" s="834">
        <v>0</v>
      </c>
      <c r="BE605" s="472"/>
      <c r="BF605" s="834">
        <v>0</v>
      </c>
    </row>
    <row r="606" spans="1:58">
      <c r="A606" s="874"/>
      <c r="B606" s="856" t="s">
        <v>17</v>
      </c>
      <c r="C606" s="837" t="s">
        <v>3105</v>
      </c>
      <c r="D606" s="19" t="s">
        <v>4</v>
      </c>
      <c r="E606" s="20"/>
      <c r="F606" s="86">
        <v>1270</v>
      </c>
      <c r="G606" s="87">
        <v>1620</v>
      </c>
      <c r="H606" s="86">
        <v>1130</v>
      </c>
      <c r="I606" s="87">
        <v>1480</v>
      </c>
      <c r="J606" s="476" t="s">
        <v>3126</v>
      </c>
      <c r="K606" s="88">
        <v>10</v>
      </c>
      <c r="L606" s="89">
        <v>10</v>
      </c>
      <c r="M606" s="90" t="s">
        <v>3025</v>
      </c>
      <c r="N606" s="88">
        <v>10</v>
      </c>
      <c r="O606" s="89">
        <v>10</v>
      </c>
      <c r="P606" s="90" t="s">
        <v>3025</v>
      </c>
      <c r="Q606" s="476" t="s">
        <v>3126</v>
      </c>
      <c r="R606" s="91">
        <v>350</v>
      </c>
      <c r="S606" s="92">
        <v>0</v>
      </c>
      <c r="T606" s="839"/>
      <c r="V606" s="469">
        <v>23400</v>
      </c>
      <c r="W606" s="849"/>
      <c r="X606" s="469">
        <v>230</v>
      </c>
      <c r="Y606" s="21"/>
      <c r="Z606" s="876"/>
      <c r="AA606" s="472"/>
      <c r="AB606" s="839"/>
      <c r="AC606" s="106"/>
      <c r="AD606" s="106"/>
      <c r="AE606" s="840"/>
      <c r="AF606" s="121"/>
      <c r="AG606" s="841" t="s">
        <v>3126</v>
      </c>
      <c r="AH606" s="842">
        <v>0</v>
      </c>
      <c r="AI606" s="845">
        <v>0</v>
      </c>
      <c r="AJ606" s="848" t="s">
        <v>3126</v>
      </c>
      <c r="AK606" s="464" t="s">
        <v>3040</v>
      </c>
      <c r="AL606" s="94">
        <v>0</v>
      </c>
      <c r="AM606" s="95">
        <v>0</v>
      </c>
      <c r="AN606" s="849" t="s">
        <v>3126</v>
      </c>
      <c r="AO606" s="850">
        <v>130</v>
      </c>
      <c r="AP606" s="849"/>
      <c r="AQ606" s="853">
        <v>0</v>
      </c>
      <c r="AR606" s="848"/>
      <c r="AS606" s="28"/>
      <c r="AT606" s="848"/>
      <c r="AU606" s="456"/>
      <c r="AV606" s="849" t="s">
        <v>3126</v>
      </c>
      <c r="AW606" s="850">
        <v>180</v>
      </c>
      <c r="AX606" s="849"/>
      <c r="AY606" s="853">
        <v>10</v>
      </c>
      <c r="AZ606" s="848" t="s">
        <v>237</v>
      </c>
      <c r="BA606" s="467"/>
      <c r="BB606" s="467"/>
      <c r="BC606" s="467"/>
      <c r="BD606" s="829" t="s">
        <v>3372</v>
      </c>
      <c r="BE606" s="472"/>
      <c r="BF606" s="829" t="s">
        <v>3373</v>
      </c>
    </row>
    <row r="607" spans="1:58">
      <c r="A607" s="874"/>
      <c r="B607" s="836"/>
      <c r="C607" s="838"/>
      <c r="D607" s="22" t="s">
        <v>3</v>
      </c>
      <c r="E607" s="20"/>
      <c r="F607" s="96">
        <v>1620</v>
      </c>
      <c r="G607" s="97">
        <v>4050</v>
      </c>
      <c r="H607" s="96">
        <v>1480</v>
      </c>
      <c r="I607" s="97">
        <v>3910</v>
      </c>
      <c r="J607" s="476" t="s">
        <v>3126</v>
      </c>
      <c r="K607" s="98">
        <v>10</v>
      </c>
      <c r="L607" s="99">
        <v>40</v>
      </c>
      <c r="M607" s="100" t="s">
        <v>3025</v>
      </c>
      <c r="N607" s="98">
        <v>10</v>
      </c>
      <c r="O607" s="99">
        <v>40</v>
      </c>
      <c r="P607" s="100" t="s">
        <v>3025</v>
      </c>
      <c r="Q607" s="476" t="s">
        <v>3126</v>
      </c>
      <c r="R607" s="101">
        <v>350</v>
      </c>
      <c r="S607" s="102">
        <v>0</v>
      </c>
      <c r="T607" s="839"/>
      <c r="V607" s="27"/>
      <c r="W607" s="849"/>
      <c r="X607" s="118"/>
      <c r="Y607" s="119"/>
      <c r="Z607" s="876"/>
      <c r="AA607" s="27"/>
      <c r="AB607" s="839"/>
      <c r="AC607" s="106"/>
      <c r="AD607" s="106"/>
      <c r="AE607" s="840"/>
      <c r="AF607" s="121"/>
      <c r="AG607" s="841"/>
      <c r="AH607" s="843" t="e">
        <v>#REF!</v>
      </c>
      <c r="AI607" s="846" t="e">
        <v>#REF!</v>
      </c>
      <c r="AJ607" s="848"/>
      <c r="AK607" s="465" t="s">
        <v>3041</v>
      </c>
      <c r="AL607" s="104">
        <v>0</v>
      </c>
      <c r="AM607" s="105">
        <v>0</v>
      </c>
      <c r="AN607" s="849"/>
      <c r="AO607" s="851">
        <v>0</v>
      </c>
      <c r="AP607" s="849"/>
      <c r="AQ607" s="854">
        <v>0</v>
      </c>
      <c r="AR607" s="848"/>
      <c r="AS607" s="28"/>
      <c r="AT607" s="848"/>
      <c r="AU607" s="456"/>
      <c r="AV607" s="849"/>
      <c r="AW607" s="851">
        <v>0</v>
      </c>
      <c r="AX607" s="849"/>
      <c r="AY607" s="854">
        <v>0</v>
      </c>
      <c r="AZ607" s="848"/>
      <c r="BA607" s="467"/>
      <c r="BB607" s="467"/>
      <c r="BC607" s="467"/>
      <c r="BD607" s="830"/>
      <c r="BE607" s="472"/>
      <c r="BF607" s="830"/>
    </row>
    <row r="608" spans="1:58">
      <c r="A608" s="874"/>
      <c r="B608" s="836"/>
      <c r="C608" s="831" t="s">
        <v>3106</v>
      </c>
      <c r="D608" s="22" t="s">
        <v>13</v>
      </c>
      <c r="E608" s="20"/>
      <c r="F608" s="96">
        <v>4050</v>
      </c>
      <c r="G608" s="97">
        <v>7530</v>
      </c>
      <c r="H608" s="96">
        <v>3910</v>
      </c>
      <c r="I608" s="97">
        <v>7390</v>
      </c>
      <c r="J608" s="476" t="s">
        <v>3126</v>
      </c>
      <c r="K608" s="98">
        <v>40</v>
      </c>
      <c r="L608" s="99">
        <v>70</v>
      </c>
      <c r="M608" s="100" t="s">
        <v>3025</v>
      </c>
      <c r="N608" s="98">
        <v>40</v>
      </c>
      <c r="O608" s="99">
        <v>70</v>
      </c>
      <c r="P608" s="100" t="s">
        <v>3025</v>
      </c>
      <c r="Q608" s="23"/>
      <c r="R608" s="106"/>
      <c r="S608" s="107"/>
      <c r="T608" s="840"/>
      <c r="V608" s="469" t="s">
        <v>3039</v>
      </c>
      <c r="W608" s="849"/>
      <c r="X608" s="472" t="s">
        <v>3039</v>
      </c>
      <c r="Y608" s="477"/>
      <c r="Z608" s="876"/>
      <c r="AA608" s="469"/>
      <c r="AB608" s="839"/>
      <c r="AC608" s="106"/>
      <c r="AD608" s="106"/>
      <c r="AE608" s="840"/>
      <c r="AF608" s="121"/>
      <c r="AG608" s="841"/>
      <c r="AH608" s="843" t="e">
        <v>#REF!</v>
      </c>
      <c r="AI608" s="846" t="e">
        <v>#REF!</v>
      </c>
      <c r="AJ608" s="848"/>
      <c r="AK608" s="465" t="s">
        <v>3042</v>
      </c>
      <c r="AL608" s="104">
        <v>0</v>
      </c>
      <c r="AM608" s="105">
        <v>0</v>
      </c>
      <c r="AN608" s="849"/>
      <c r="AO608" s="851">
        <v>0</v>
      </c>
      <c r="AP608" s="849"/>
      <c r="AQ608" s="854">
        <v>0</v>
      </c>
      <c r="AR608" s="848"/>
      <c r="AS608" s="28"/>
      <c r="AT608" s="848"/>
      <c r="AU608" s="456"/>
      <c r="AV608" s="849"/>
      <c r="AW608" s="851">
        <v>0</v>
      </c>
      <c r="AX608" s="849"/>
      <c r="AY608" s="854">
        <v>0</v>
      </c>
      <c r="AZ608" s="848"/>
      <c r="BA608" s="467"/>
      <c r="BB608" s="467"/>
      <c r="BC608" s="467"/>
      <c r="BD608" s="833">
        <v>0</v>
      </c>
      <c r="BE608" s="472"/>
      <c r="BF608" s="833">
        <v>0</v>
      </c>
    </row>
    <row r="609" spans="1:58">
      <c r="A609" s="874"/>
      <c r="B609" s="836"/>
      <c r="C609" s="832"/>
      <c r="D609" s="24" t="s">
        <v>12</v>
      </c>
      <c r="E609" s="20"/>
      <c r="F609" s="109">
        <v>7530</v>
      </c>
      <c r="G609" s="110">
        <v>0</v>
      </c>
      <c r="H609" s="109">
        <v>7390</v>
      </c>
      <c r="I609" s="110">
        <v>0</v>
      </c>
      <c r="J609" s="476" t="s">
        <v>3126</v>
      </c>
      <c r="K609" s="101">
        <v>70</v>
      </c>
      <c r="L609" s="111">
        <v>0</v>
      </c>
      <c r="M609" s="112" t="s">
        <v>3025</v>
      </c>
      <c r="N609" s="101">
        <v>70</v>
      </c>
      <c r="O609" s="111">
        <v>0</v>
      </c>
      <c r="P609" s="112" t="s">
        <v>3025</v>
      </c>
      <c r="Q609" s="23"/>
      <c r="R609" s="106"/>
      <c r="S609" s="113"/>
      <c r="T609" s="840"/>
      <c r="V609" s="469">
        <v>24600</v>
      </c>
      <c r="W609" s="849"/>
      <c r="X609" s="469">
        <v>240</v>
      </c>
      <c r="Y609" s="21"/>
      <c r="Z609" s="876"/>
      <c r="AA609" s="472"/>
      <c r="AB609" s="839"/>
      <c r="AC609" s="106"/>
      <c r="AD609" s="106"/>
      <c r="AE609" s="840"/>
      <c r="AF609" s="121"/>
      <c r="AG609" s="841"/>
      <c r="AH609" s="844" t="e">
        <v>#REF!</v>
      </c>
      <c r="AI609" s="847" t="e">
        <v>#REF!</v>
      </c>
      <c r="AJ609" s="848"/>
      <c r="AK609" s="466" t="s">
        <v>3043</v>
      </c>
      <c r="AL609" s="115">
        <v>0</v>
      </c>
      <c r="AM609" s="116">
        <v>0</v>
      </c>
      <c r="AN609" s="849"/>
      <c r="AO609" s="852">
        <v>0</v>
      </c>
      <c r="AP609" s="849"/>
      <c r="AQ609" s="855">
        <v>0</v>
      </c>
      <c r="AR609" s="848"/>
      <c r="AS609" s="28"/>
      <c r="AT609" s="848"/>
      <c r="AU609" s="456"/>
      <c r="AV609" s="849"/>
      <c r="AW609" s="852">
        <v>0</v>
      </c>
      <c r="AX609" s="849"/>
      <c r="AY609" s="855">
        <v>0</v>
      </c>
      <c r="AZ609" s="848"/>
      <c r="BA609" s="467"/>
      <c r="BB609" s="467"/>
      <c r="BC609" s="467"/>
      <c r="BD609" s="834">
        <v>0</v>
      </c>
      <c r="BE609" s="472"/>
      <c r="BF609" s="834">
        <v>0</v>
      </c>
    </row>
    <row r="610" spans="1:58">
      <c r="A610" s="874"/>
      <c r="B610" s="856" t="s">
        <v>16</v>
      </c>
      <c r="C610" s="837" t="s">
        <v>3105</v>
      </c>
      <c r="D610" s="19" t="s">
        <v>4</v>
      </c>
      <c r="E610" s="20"/>
      <c r="F610" s="86">
        <v>1230</v>
      </c>
      <c r="G610" s="87">
        <v>1580</v>
      </c>
      <c r="H610" s="86">
        <v>1100</v>
      </c>
      <c r="I610" s="87">
        <v>1450</v>
      </c>
      <c r="J610" s="476" t="s">
        <v>3126</v>
      </c>
      <c r="K610" s="88">
        <v>10</v>
      </c>
      <c r="L610" s="89">
        <v>10</v>
      </c>
      <c r="M610" s="90" t="s">
        <v>3025</v>
      </c>
      <c r="N610" s="88">
        <v>10</v>
      </c>
      <c r="O610" s="89">
        <v>10</v>
      </c>
      <c r="P610" s="90" t="s">
        <v>3025</v>
      </c>
      <c r="Q610" s="476" t="s">
        <v>3126</v>
      </c>
      <c r="R610" s="91">
        <v>350</v>
      </c>
      <c r="S610" s="92">
        <v>0</v>
      </c>
      <c r="T610" s="839"/>
      <c r="V610" s="27"/>
      <c r="W610" s="849"/>
      <c r="X610" s="472"/>
      <c r="Y610" s="21"/>
      <c r="Z610" s="876"/>
      <c r="AA610" s="472"/>
      <c r="AB610" s="839"/>
      <c r="AC610" s="106"/>
      <c r="AD610" s="106"/>
      <c r="AE610" s="840"/>
      <c r="AF610" s="121"/>
      <c r="AG610" s="841" t="s">
        <v>3126</v>
      </c>
      <c r="AH610" s="842">
        <v>0</v>
      </c>
      <c r="AI610" s="845">
        <v>0</v>
      </c>
      <c r="AJ610" s="848" t="s">
        <v>3126</v>
      </c>
      <c r="AK610" s="464" t="s">
        <v>3040</v>
      </c>
      <c r="AL610" s="94">
        <v>0</v>
      </c>
      <c r="AM610" s="95">
        <v>0</v>
      </c>
      <c r="AN610" s="849" t="s">
        <v>3126</v>
      </c>
      <c r="AO610" s="850">
        <v>130</v>
      </c>
      <c r="AP610" s="849"/>
      <c r="AQ610" s="853">
        <v>0</v>
      </c>
      <c r="AR610" s="848"/>
      <c r="AS610" s="28"/>
      <c r="AT610" s="848"/>
      <c r="AU610" s="456"/>
      <c r="AV610" s="849" t="s">
        <v>3126</v>
      </c>
      <c r="AW610" s="850">
        <v>160</v>
      </c>
      <c r="AX610" s="849"/>
      <c r="AY610" s="853">
        <v>0</v>
      </c>
      <c r="AZ610" s="848" t="s">
        <v>237</v>
      </c>
      <c r="BA610" s="467"/>
      <c r="BB610" s="467"/>
      <c r="BC610" s="467"/>
      <c r="BD610" s="829" t="s">
        <v>3372</v>
      </c>
      <c r="BE610" s="472"/>
      <c r="BF610" s="829" t="s">
        <v>3373</v>
      </c>
    </row>
    <row r="611" spans="1:58">
      <c r="A611" s="874"/>
      <c r="B611" s="836"/>
      <c r="C611" s="838"/>
      <c r="D611" s="22" t="s">
        <v>3</v>
      </c>
      <c r="E611" s="20"/>
      <c r="F611" s="96">
        <v>1580</v>
      </c>
      <c r="G611" s="97">
        <v>4010</v>
      </c>
      <c r="H611" s="96">
        <v>1450</v>
      </c>
      <c r="I611" s="97">
        <v>3880</v>
      </c>
      <c r="J611" s="476" t="s">
        <v>3126</v>
      </c>
      <c r="K611" s="98">
        <v>10</v>
      </c>
      <c r="L611" s="99">
        <v>40</v>
      </c>
      <c r="M611" s="100" t="s">
        <v>3025</v>
      </c>
      <c r="N611" s="98">
        <v>10</v>
      </c>
      <c r="O611" s="99">
        <v>50</v>
      </c>
      <c r="P611" s="100" t="s">
        <v>3025</v>
      </c>
      <c r="Q611" s="476" t="s">
        <v>3126</v>
      </c>
      <c r="R611" s="101">
        <v>350</v>
      </c>
      <c r="S611" s="102">
        <v>0</v>
      </c>
      <c r="T611" s="839"/>
      <c r="V611" s="27"/>
      <c r="W611" s="849"/>
      <c r="X611" s="472"/>
      <c r="Y611" s="21"/>
      <c r="Z611" s="876"/>
      <c r="AA611" s="472"/>
      <c r="AB611" s="839"/>
      <c r="AC611" s="106"/>
      <c r="AD611" s="106"/>
      <c r="AE611" s="840"/>
      <c r="AF611" s="121"/>
      <c r="AG611" s="841"/>
      <c r="AH611" s="843" t="e">
        <v>#REF!</v>
      </c>
      <c r="AI611" s="846" t="e">
        <v>#REF!</v>
      </c>
      <c r="AJ611" s="848"/>
      <c r="AK611" s="465" t="s">
        <v>3041</v>
      </c>
      <c r="AL611" s="104">
        <v>0</v>
      </c>
      <c r="AM611" s="105">
        <v>0</v>
      </c>
      <c r="AN611" s="849"/>
      <c r="AO611" s="851">
        <v>0</v>
      </c>
      <c r="AP611" s="849"/>
      <c r="AQ611" s="854">
        <v>0</v>
      </c>
      <c r="AR611" s="848"/>
      <c r="AS611" s="28"/>
      <c r="AT611" s="848"/>
      <c r="AU611" s="456"/>
      <c r="AV611" s="849"/>
      <c r="AW611" s="851">
        <v>0</v>
      </c>
      <c r="AX611" s="849"/>
      <c r="AY611" s="854">
        <v>0</v>
      </c>
      <c r="AZ611" s="848"/>
      <c r="BA611" s="467"/>
      <c r="BB611" s="467"/>
      <c r="BC611" s="467"/>
      <c r="BD611" s="830"/>
      <c r="BE611" s="472"/>
      <c r="BF611" s="830"/>
    </row>
    <row r="612" spans="1:58">
      <c r="A612" s="874"/>
      <c r="B612" s="836"/>
      <c r="C612" s="831" t="s">
        <v>3106</v>
      </c>
      <c r="D612" s="22" t="s">
        <v>13</v>
      </c>
      <c r="E612" s="20"/>
      <c r="F612" s="96">
        <v>4010</v>
      </c>
      <c r="G612" s="97">
        <v>7490</v>
      </c>
      <c r="H612" s="96">
        <v>3880</v>
      </c>
      <c r="I612" s="97">
        <v>7360</v>
      </c>
      <c r="J612" s="476" t="s">
        <v>3126</v>
      </c>
      <c r="K612" s="98">
        <v>40</v>
      </c>
      <c r="L612" s="99">
        <v>70</v>
      </c>
      <c r="M612" s="100" t="s">
        <v>3025</v>
      </c>
      <c r="N612" s="98">
        <v>50</v>
      </c>
      <c r="O612" s="99">
        <v>80</v>
      </c>
      <c r="P612" s="100" t="s">
        <v>3025</v>
      </c>
      <c r="Q612" s="23"/>
      <c r="R612" s="106"/>
      <c r="S612" s="107"/>
      <c r="T612" s="840"/>
      <c r="V612" s="27"/>
      <c r="W612" s="849"/>
      <c r="X612" s="472"/>
      <c r="Y612" s="21"/>
      <c r="Z612" s="876"/>
      <c r="AA612" s="472"/>
      <c r="AB612" s="839"/>
      <c r="AC612" s="106"/>
      <c r="AD612" s="106"/>
      <c r="AE612" s="840"/>
      <c r="AF612" s="121"/>
      <c r="AG612" s="841"/>
      <c r="AH612" s="843" t="e">
        <v>#REF!</v>
      </c>
      <c r="AI612" s="846" t="e">
        <v>#REF!</v>
      </c>
      <c r="AJ612" s="848"/>
      <c r="AK612" s="465" t="s">
        <v>3042</v>
      </c>
      <c r="AL612" s="104">
        <v>0</v>
      </c>
      <c r="AM612" s="105">
        <v>0</v>
      </c>
      <c r="AN612" s="849"/>
      <c r="AO612" s="851">
        <v>0</v>
      </c>
      <c r="AP612" s="849"/>
      <c r="AQ612" s="854">
        <v>0</v>
      </c>
      <c r="AR612" s="848"/>
      <c r="AS612" s="28"/>
      <c r="AT612" s="848"/>
      <c r="AU612" s="456"/>
      <c r="AV612" s="849"/>
      <c r="AW612" s="851">
        <v>0</v>
      </c>
      <c r="AX612" s="849"/>
      <c r="AY612" s="854">
        <v>0</v>
      </c>
      <c r="AZ612" s="848"/>
      <c r="BA612" s="467"/>
      <c r="BB612" s="467"/>
      <c r="BC612" s="467"/>
      <c r="BD612" s="833">
        <v>0</v>
      </c>
      <c r="BE612" s="472"/>
      <c r="BF612" s="833">
        <v>0</v>
      </c>
    </row>
    <row r="613" spans="1:58">
      <c r="A613" s="874"/>
      <c r="B613" s="836"/>
      <c r="C613" s="832"/>
      <c r="D613" s="24" t="s">
        <v>12</v>
      </c>
      <c r="E613" s="20"/>
      <c r="F613" s="109">
        <v>7490</v>
      </c>
      <c r="G613" s="110">
        <v>0</v>
      </c>
      <c r="H613" s="109">
        <v>7360</v>
      </c>
      <c r="I613" s="110">
        <v>0</v>
      </c>
      <c r="J613" s="476" t="s">
        <v>3126</v>
      </c>
      <c r="K613" s="101">
        <v>70</v>
      </c>
      <c r="L613" s="111">
        <v>0</v>
      </c>
      <c r="M613" s="112" t="s">
        <v>3025</v>
      </c>
      <c r="N613" s="101">
        <v>80</v>
      </c>
      <c r="O613" s="111">
        <v>0</v>
      </c>
      <c r="P613" s="112" t="s">
        <v>3025</v>
      </c>
      <c r="Q613" s="23"/>
      <c r="R613" s="106"/>
      <c r="S613" s="113"/>
      <c r="T613" s="840"/>
      <c r="V613" s="27"/>
      <c r="W613" s="849"/>
      <c r="X613" s="472"/>
      <c r="Y613" s="21"/>
      <c r="Z613" s="876"/>
      <c r="AA613" s="472"/>
      <c r="AB613" s="839"/>
      <c r="AC613" s="106"/>
      <c r="AD613" s="106"/>
      <c r="AE613" s="840"/>
      <c r="AF613" s="121"/>
      <c r="AG613" s="841"/>
      <c r="AH613" s="844" t="e">
        <v>#REF!</v>
      </c>
      <c r="AI613" s="847" t="e">
        <v>#REF!</v>
      </c>
      <c r="AJ613" s="848"/>
      <c r="AK613" s="466" t="s">
        <v>3043</v>
      </c>
      <c r="AL613" s="115">
        <v>0</v>
      </c>
      <c r="AM613" s="116">
        <v>0</v>
      </c>
      <c r="AN613" s="849"/>
      <c r="AO613" s="852">
        <v>0</v>
      </c>
      <c r="AP613" s="849"/>
      <c r="AQ613" s="855">
        <v>0</v>
      </c>
      <c r="AR613" s="848"/>
      <c r="AS613" s="28"/>
      <c r="AT613" s="848"/>
      <c r="AU613" s="456"/>
      <c r="AV613" s="849"/>
      <c r="AW613" s="852">
        <v>0</v>
      </c>
      <c r="AX613" s="849"/>
      <c r="AY613" s="855">
        <v>0</v>
      </c>
      <c r="AZ613" s="848"/>
      <c r="BA613" s="467"/>
      <c r="BB613" s="467"/>
      <c r="BC613" s="467"/>
      <c r="BD613" s="834">
        <v>0</v>
      </c>
      <c r="BE613" s="472"/>
      <c r="BF613" s="834">
        <v>0</v>
      </c>
    </row>
    <row r="614" spans="1:58">
      <c r="A614" s="874"/>
      <c r="B614" s="856" t="s">
        <v>15</v>
      </c>
      <c r="C614" s="837" t="s">
        <v>3105</v>
      </c>
      <c r="D614" s="19" t="s">
        <v>4</v>
      </c>
      <c r="E614" s="20"/>
      <c r="F614" s="86">
        <v>1200</v>
      </c>
      <c r="G614" s="87">
        <v>1550</v>
      </c>
      <c r="H614" s="86">
        <v>1080</v>
      </c>
      <c r="I614" s="87">
        <v>1430</v>
      </c>
      <c r="J614" s="476" t="s">
        <v>3126</v>
      </c>
      <c r="K614" s="88">
        <v>10</v>
      </c>
      <c r="L614" s="89">
        <v>10</v>
      </c>
      <c r="M614" s="90" t="s">
        <v>3025</v>
      </c>
      <c r="N614" s="88">
        <v>10</v>
      </c>
      <c r="O614" s="89">
        <v>10</v>
      </c>
      <c r="P614" s="90" t="s">
        <v>3025</v>
      </c>
      <c r="Q614" s="476" t="s">
        <v>3126</v>
      </c>
      <c r="R614" s="91">
        <v>350</v>
      </c>
      <c r="S614" s="92">
        <v>0</v>
      </c>
      <c r="T614" s="839"/>
      <c r="V614" s="27"/>
      <c r="W614" s="849"/>
      <c r="X614" s="472"/>
      <c r="Y614" s="21"/>
      <c r="Z614" s="876"/>
      <c r="AA614" s="472"/>
      <c r="AB614" s="839"/>
      <c r="AC614" s="106"/>
      <c r="AD614" s="106"/>
      <c r="AE614" s="840"/>
      <c r="AF614" s="121"/>
      <c r="AG614" s="841" t="s">
        <v>3126</v>
      </c>
      <c r="AH614" s="842">
        <v>0</v>
      </c>
      <c r="AI614" s="845">
        <v>0</v>
      </c>
      <c r="AJ614" s="848" t="s">
        <v>3126</v>
      </c>
      <c r="AK614" s="464" t="s">
        <v>3040</v>
      </c>
      <c r="AL614" s="94">
        <v>0</v>
      </c>
      <c r="AM614" s="95">
        <v>0</v>
      </c>
      <c r="AN614" s="849" t="s">
        <v>3126</v>
      </c>
      <c r="AO614" s="850">
        <v>120</v>
      </c>
      <c r="AP614" s="849"/>
      <c r="AQ614" s="853">
        <v>0</v>
      </c>
      <c r="AR614" s="848"/>
      <c r="AS614" s="28"/>
      <c r="AT614" s="848"/>
      <c r="AU614" s="456"/>
      <c r="AV614" s="849" t="s">
        <v>3126</v>
      </c>
      <c r="AW614" s="850">
        <v>160</v>
      </c>
      <c r="AX614" s="849"/>
      <c r="AY614" s="853">
        <v>0</v>
      </c>
      <c r="AZ614" s="848" t="s">
        <v>237</v>
      </c>
      <c r="BA614" s="467"/>
      <c r="BB614" s="467"/>
      <c r="BC614" s="467"/>
      <c r="BD614" s="829" t="s">
        <v>3372</v>
      </c>
      <c r="BE614" s="472"/>
      <c r="BF614" s="829" t="s">
        <v>3373</v>
      </c>
    </row>
    <row r="615" spans="1:58">
      <c r="A615" s="874"/>
      <c r="B615" s="836"/>
      <c r="C615" s="838"/>
      <c r="D615" s="22" t="s">
        <v>3</v>
      </c>
      <c r="E615" s="20"/>
      <c r="F615" s="96">
        <v>1550</v>
      </c>
      <c r="G615" s="97">
        <v>3980</v>
      </c>
      <c r="H615" s="96">
        <v>1430</v>
      </c>
      <c r="I615" s="97">
        <v>3860</v>
      </c>
      <c r="J615" s="476" t="s">
        <v>3126</v>
      </c>
      <c r="K615" s="98">
        <v>10</v>
      </c>
      <c r="L615" s="99">
        <v>40</v>
      </c>
      <c r="M615" s="100" t="s">
        <v>3025</v>
      </c>
      <c r="N615" s="98">
        <v>10</v>
      </c>
      <c r="O615" s="99">
        <v>40</v>
      </c>
      <c r="P615" s="100" t="s">
        <v>3025</v>
      </c>
      <c r="Q615" s="476" t="s">
        <v>3126</v>
      </c>
      <c r="R615" s="101">
        <v>350</v>
      </c>
      <c r="S615" s="102">
        <v>0</v>
      </c>
      <c r="T615" s="839"/>
      <c r="V615" s="27"/>
      <c r="W615" s="849"/>
      <c r="X615" s="472"/>
      <c r="Y615" s="21"/>
      <c r="Z615" s="876"/>
      <c r="AA615" s="472"/>
      <c r="AB615" s="839"/>
      <c r="AC615" s="106"/>
      <c r="AD615" s="106"/>
      <c r="AE615" s="840"/>
      <c r="AF615" s="121"/>
      <c r="AG615" s="841"/>
      <c r="AH615" s="843" t="e">
        <v>#REF!</v>
      </c>
      <c r="AI615" s="846" t="e">
        <v>#REF!</v>
      </c>
      <c r="AJ615" s="848"/>
      <c r="AK615" s="465" t="s">
        <v>3041</v>
      </c>
      <c r="AL615" s="104">
        <v>0</v>
      </c>
      <c r="AM615" s="105">
        <v>0</v>
      </c>
      <c r="AN615" s="849"/>
      <c r="AO615" s="851">
        <v>0</v>
      </c>
      <c r="AP615" s="849"/>
      <c r="AQ615" s="854">
        <v>0</v>
      </c>
      <c r="AR615" s="848"/>
      <c r="AS615" s="28"/>
      <c r="AT615" s="848"/>
      <c r="AU615" s="456"/>
      <c r="AV615" s="849"/>
      <c r="AW615" s="851">
        <v>0</v>
      </c>
      <c r="AX615" s="849"/>
      <c r="AY615" s="854">
        <v>0</v>
      </c>
      <c r="AZ615" s="848"/>
      <c r="BA615" s="467"/>
      <c r="BB615" s="467"/>
      <c r="BC615" s="467"/>
      <c r="BD615" s="830"/>
      <c r="BE615" s="472"/>
      <c r="BF615" s="830"/>
    </row>
    <row r="616" spans="1:58">
      <c r="A616" s="874"/>
      <c r="B616" s="836"/>
      <c r="C616" s="831" t="s">
        <v>3106</v>
      </c>
      <c r="D616" s="22" t="s">
        <v>13</v>
      </c>
      <c r="E616" s="20"/>
      <c r="F616" s="96">
        <v>3980</v>
      </c>
      <c r="G616" s="97">
        <v>7460</v>
      </c>
      <c r="H616" s="96">
        <v>3860</v>
      </c>
      <c r="I616" s="97">
        <v>7340</v>
      </c>
      <c r="J616" s="476" t="s">
        <v>3126</v>
      </c>
      <c r="K616" s="98">
        <v>40</v>
      </c>
      <c r="L616" s="99">
        <v>70</v>
      </c>
      <c r="M616" s="100" t="s">
        <v>3025</v>
      </c>
      <c r="N616" s="98">
        <v>40</v>
      </c>
      <c r="O616" s="99">
        <v>70</v>
      </c>
      <c r="P616" s="100" t="s">
        <v>3025</v>
      </c>
      <c r="Q616" s="23"/>
      <c r="R616" s="106"/>
      <c r="S616" s="107"/>
      <c r="T616" s="840"/>
      <c r="V616" s="469"/>
      <c r="W616" s="849"/>
      <c r="X616" s="472"/>
      <c r="Y616" s="21"/>
      <c r="Z616" s="876"/>
      <c r="AA616" s="472"/>
      <c r="AB616" s="839"/>
      <c r="AC616" s="106"/>
      <c r="AD616" s="106"/>
      <c r="AE616" s="840"/>
      <c r="AF616" s="121"/>
      <c r="AG616" s="841"/>
      <c r="AH616" s="843" t="e">
        <v>#REF!</v>
      </c>
      <c r="AI616" s="846" t="e">
        <v>#REF!</v>
      </c>
      <c r="AJ616" s="848"/>
      <c r="AK616" s="465" t="s">
        <v>3042</v>
      </c>
      <c r="AL616" s="104">
        <v>0</v>
      </c>
      <c r="AM616" s="105">
        <v>0</v>
      </c>
      <c r="AN616" s="849"/>
      <c r="AO616" s="851">
        <v>0</v>
      </c>
      <c r="AP616" s="849"/>
      <c r="AQ616" s="854">
        <v>0</v>
      </c>
      <c r="AR616" s="848"/>
      <c r="AS616" s="28"/>
      <c r="AT616" s="848"/>
      <c r="AU616" s="456"/>
      <c r="AV616" s="849"/>
      <c r="AW616" s="851">
        <v>0</v>
      </c>
      <c r="AX616" s="849"/>
      <c r="AY616" s="854">
        <v>0</v>
      </c>
      <c r="AZ616" s="848"/>
      <c r="BA616" s="467"/>
      <c r="BB616" s="467"/>
      <c r="BC616" s="467"/>
      <c r="BD616" s="833">
        <v>0</v>
      </c>
      <c r="BE616" s="472"/>
      <c r="BF616" s="833">
        <v>0</v>
      </c>
    </row>
    <row r="617" spans="1:58">
      <c r="A617" s="874"/>
      <c r="B617" s="836"/>
      <c r="C617" s="832"/>
      <c r="D617" s="24" t="s">
        <v>12</v>
      </c>
      <c r="E617" s="20"/>
      <c r="F617" s="109">
        <v>7460</v>
      </c>
      <c r="G617" s="110">
        <v>0</v>
      </c>
      <c r="H617" s="109">
        <v>7340</v>
      </c>
      <c r="I617" s="110">
        <v>0</v>
      </c>
      <c r="J617" s="476" t="s">
        <v>3126</v>
      </c>
      <c r="K617" s="101">
        <v>70</v>
      </c>
      <c r="L617" s="111">
        <v>0</v>
      </c>
      <c r="M617" s="112" t="s">
        <v>3025</v>
      </c>
      <c r="N617" s="101">
        <v>70</v>
      </c>
      <c r="O617" s="111">
        <v>0</v>
      </c>
      <c r="P617" s="112" t="s">
        <v>3025</v>
      </c>
      <c r="Q617" s="23"/>
      <c r="R617" s="106"/>
      <c r="S617" s="113"/>
      <c r="T617" s="840"/>
      <c r="V617" s="469"/>
      <c r="W617" s="849"/>
      <c r="X617" s="472"/>
      <c r="Y617" s="21"/>
      <c r="Z617" s="876"/>
      <c r="AA617" s="472"/>
      <c r="AB617" s="839"/>
      <c r="AC617" s="106"/>
      <c r="AD617" s="106"/>
      <c r="AE617" s="840"/>
      <c r="AF617" s="121"/>
      <c r="AG617" s="841"/>
      <c r="AH617" s="844" t="e">
        <v>#REF!</v>
      </c>
      <c r="AI617" s="847" t="e">
        <v>#REF!</v>
      </c>
      <c r="AJ617" s="848"/>
      <c r="AK617" s="466" t="s">
        <v>3043</v>
      </c>
      <c r="AL617" s="115">
        <v>0</v>
      </c>
      <c r="AM617" s="116">
        <v>0</v>
      </c>
      <c r="AN617" s="849"/>
      <c r="AO617" s="852">
        <v>0</v>
      </c>
      <c r="AP617" s="849"/>
      <c r="AQ617" s="855">
        <v>0</v>
      </c>
      <c r="AR617" s="848"/>
      <c r="AS617" s="28"/>
      <c r="AT617" s="848"/>
      <c r="AU617" s="456"/>
      <c r="AV617" s="849"/>
      <c r="AW617" s="852">
        <v>0</v>
      </c>
      <c r="AX617" s="849"/>
      <c r="AY617" s="855">
        <v>0</v>
      </c>
      <c r="AZ617" s="848"/>
      <c r="BA617" s="467"/>
      <c r="BB617" s="467"/>
      <c r="BC617" s="467"/>
      <c r="BD617" s="834">
        <v>0</v>
      </c>
      <c r="BE617" s="472"/>
      <c r="BF617" s="834">
        <v>0</v>
      </c>
    </row>
    <row r="618" spans="1:58">
      <c r="A618" s="874"/>
      <c r="B618" s="835" t="s">
        <v>14</v>
      </c>
      <c r="C618" s="837" t="s">
        <v>3105</v>
      </c>
      <c r="D618" s="19" t="s">
        <v>4</v>
      </c>
      <c r="E618" s="20"/>
      <c r="F618" s="86">
        <v>1180</v>
      </c>
      <c r="G618" s="87">
        <v>1530</v>
      </c>
      <c r="H618" s="86">
        <v>1060</v>
      </c>
      <c r="I618" s="87">
        <v>1410</v>
      </c>
      <c r="J618" s="476" t="s">
        <v>3126</v>
      </c>
      <c r="K618" s="88">
        <v>10</v>
      </c>
      <c r="L618" s="89">
        <v>10</v>
      </c>
      <c r="M618" s="90" t="s">
        <v>3025</v>
      </c>
      <c r="N618" s="88">
        <v>10</v>
      </c>
      <c r="O618" s="89">
        <v>10</v>
      </c>
      <c r="P618" s="90" t="s">
        <v>3025</v>
      </c>
      <c r="Q618" s="476" t="s">
        <v>3126</v>
      </c>
      <c r="R618" s="91">
        <v>350</v>
      </c>
      <c r="S618" s="92">
        <v>0</v>
      </c>
      <c r="T618" s="839"/>
      <c r="V618" s="469"/>
      <c r="W618" s="849"/>
      <c r="X618" s="472"/>
      <c r="Y618" s="21"/>
      <c r="Z618" s="876"/>
      <c r="AA618" s="472"/>
      <c r="AB618" s="839"/>
      <c r="AC618" s="106"/>
      <c r="AD618" s="106"/>
      <c r="AE618" s="840"/>
      <c r="AF618" s="121"/>
      <c r="AG618" s="841" t="s">
        <v>3126</v>
      </c>
      <c r="AH618" s="842">
        <v>0</v>
      </c>
      <c r="AI618" s="845">
        <v>0</v>
      </c>
      <c r="AJ618" s="848" t="s">
        <v>3126</v>
      </c>
      <c r="AK618" s="464" t="s">
        <v>3040</v>
      </c>
      <c r="AL618" s="94">
        <v>0</v>
      </c>
      <c r="AM618" s="95">
        <v>0</v>
      </c>
      <c r="AN618" s="849" t="s">
        <v>3126</v>
      </c>
      <c r="AO618" s="850">
        <v>110</v>
      </c>
      <c r="AP618" s="849"/>
      <c r="AQ618" s="853">
        <v>0</v>
      </c>
      <c r="AR618" s="848"/>
      <c r="AS618" s="28"/>
      <c r="AT618" s="848"/>
      <c r="AU618" s="456"/>
      <c r="AV618" s="849" t="s">
        <v>3126</v>
      </c>
      <c r="AW618" s="850">
        <v>150</v>
      </c>
      <c r="AX618" s="849"/>
      <c r="AY618" s="471">
        <v>0</v>
      </c>
      <c r="AZ618" s="848" t="s">
        <v>237</v>
      </c>
      <c r="BA618" s="467"/>
      <c r="BB618" s="467"/>
      <c r="BC618" s="467"/>
      <c r="BD618" s="829" t="s">
        <v>3372</v>
      </c>
      <c r="BE618" s="21"/>
      <c r="BF618" s="829" t="s">
        <v>3373</v>
      </c>
    </row>
    <row r="619" spans="1:58">
      <c r="A619" s="874"/>
      <c r="B619" s="836"/>
      <c r="C619" s="838"/>
      <c r="D619" s="22" t="s">
        <v>3</v>
      </c>
      <c r="E619" s="20"/>
      <c r="F619" s="96">
        <v>1530</v>
      </c>
      <c r="G619" s="97">
        <v>3960</v>
      </c>
      <c r="H619" s="96">
        <v>1410</v>
      </c>
      <c r="I619" s="97">
        <v>3840</v>
      </c>
      <c r="J619" s="476" t="s">
        <v>3126</v>
      </c>
      <c r="K619" s="98">
        <v>10</v>
      </c>
      <c r="L619" s="99">
        <v>40</v>
      </c>
      <c r="M619" s="100" t="s">
        <v>3025</v>
      </c>
      <c r="N619" s="98">
        <v>10</v>
      </c>
      <c r="O619" s="99">
        <v>40</v>
      </c>
      <c r="P619" s="100" t="s">
        <v>3025</v>
      </c>
      <c r="Q619" s="476" t="s">
        <v>3126</v>
      </c>
      <c r="R619" s="101">
        <v>350</v>
      </c>
      <c r="S619" s="102">
        <v>0</v>
      </c>
      <c r="T619" s="839"/>
      <c r="V619" s="469"/>
      <c r="W619" s="849"/>
      <c r="X619" s="472"/>
      <c r="Y619" s="21"/>
      <c r="Z619" s="876"/>
      <c r="AA619" s="472"/>
      <c r="AB619" s="839"/>
      <c r="AC619" s="106"/>
      <c r="AD619" s="106"/>
      <c r="AE619" s="840"/>
      <c r="AF619" s="121"/>
      <c r="AG619" s="841"/>
      <c r="AH619" s="843" t="e">
        <v>#REF!</v>
      </c>
      <c r="AI619" s="846" t="e">
        <v>#REF!</v>
      </c>
      <c r="AJ619" s="848"/>
      <c r="AK619" s="465" t="s">
        <v>3041</v>
      </c>
      <c r="AL619" s="104">
        <v>0</v>
      </c>
      <c r="AM619" s="105">
        <v>0</v>
      </c>
      <c r="AN619" s="849"/>
      <c r="AO619" s="851">
        <v>0</v>
      </c>
      <c r="AP619" s="849"/>
      <c r="AQ619" s="854">
        <v>0</v>
      </c>
      <c r="AR619" s="848"/>
      <c r="AS619" s="28"/>
      <c r="AT619" s="848"/>
      <c r="AU619" s="456"/>
      <c r="AV619" s="849"/>
      <c r="AW619" s="851">
        <v>0</v>
      </c>
      <c r="AX619" s="849"/>
      <c r="AY619" s="472">
        <v>0</v>
      </c>
      <c r="AZ619" s="848"/>
      <c r="BA619" s="467"/>
      <c r="BB619" s="467"/>
      <c r="BC619" s="467"/>
      <c r="BD619" s="830"/>
      <c r="BE619" s="21"/>
      <c r="BF619" s="830"/>
    </row>
    <row r="620" spans="1:58">
      <c r="A620" s="874"/>
      <c r="B620" s="836"/>
      <c r="C620" s="831" t="s">
        <v>3106</v>
      </c>
      <c r="D620" s="22" t="s">
        <v>13</v>
      </c>
      <c r="E620" s="20"/>
      <c r="F620" s="96">
        <v>3960</v>
      </c>
      <c r="G620" s="97">
        <v>7440</v>
      </c>
      <c r="H620" s="96">
        <v>3840</v>
      </c>
      <c r="I620" s="97">
        <v>7320</v>
      </c>
      <c r="J620" s="476" t="s">
        <v>3126</v>
      </c>
      <c r="K620" s="98">
        <v>40</v>
      </c>
      <c r="L620" s="99">
        <v>70</v>
      </c>
      <c r="M620" s="100" t="s">
        <v>3025</v>
      </c>
      <c r="N620" s="98">
        <v>40</v>
      </c>
      <c r="O620" s="99">
        <v>70</v>
      </c>
      <c r="P620" s="100" t="s">
        <v>3025</v>
      </c>
      <c r="Q620" s="23"/>
      <c r="R620" s="106"/>
      <c r="S620" s="107"/>
      <c r="T620" s="840"/>
      <c r="V620" s="469"/>
      <c r="W620" s="849"/>
      <c r="X620" s="472"/>
      <c r="Y620" s="21"/>
      <c r="Z620" s="876"/>
      <c r="AA620" s="472"/>
      <c r="AB620" s="839"/>
      <c r="AC620" s="106"/>
      <c r="AD620" s="106"/>
      <c r="AE620" s="840"/>
      <c r="AF620" s="121"/>
      <c r="AG620" s="841"/>
      <c r="AH620" s="843" t="e">
        <v>#REF!</v>
      </c>
      <c r="AI620" s="846" t="e">
        <v>#REF!</v>
      </c>
      <c r="AJ620" s="848"/>
      <c r="AK620" s="465" t="s">
        <v>3042</v>
      </c>
      <c r="AL620" s="104">
        <v>0</v>
      </c>
      <c r="AM620" s="105">
        <v>0</v>
      </c>
      <c r="AN620" s="849"/>
      <c r="AO620" s="851">
        <v>0</v>
      </c>
      <c r="AP620" s="849"/>
      <c r="AQ620" s="854">
        <v>0</v>
      </c>
      <c r="AR620" s="848"/>
      <c r="AS620" s="28"/>
      <c r="AT620" s="848"/>
      <c r="AU620" s="456"/>
      <c r="AV620" s="849"/>
      <c r="AW620" s="851">
        <v>0</v>
      </c>
      <c r="AX620" s="849"/>
      <c r="AY620" s="472">
        <v>0</v>
      </c>
      <c r="AZ620" s="848"/>
      <c r="BA620" s="467"/>
      <c r="BB620" s="467"/>
      <c r="BC620" s="467"/>
      <c r="BD620" s="833">
        <v>0</v>
      </c>
      <c r="BE620" s="21"/>
      <c r="BF620" s="833">
        <v>0</v>
      </c>
    </row>
    <row r="621" spans="1:58">
      <c r="A621" s="875"/>
      <c r="B621" s="836"/>
      <c r="C621" s="832"/>
      <c r="D621" s="24" t="s">
        <v>12</v>
      </c>
      <c r="E621" s="20"/>
      <c r="F621" s="109">
        <v>7440</v>
      </c>
      <c r="G621" s="110">
        <v>0</v>
      </c>
      <c r="H621" s="109">
        <v>7320</v>
      </c>
      <c r="I621" s="110">
        <v>0</v>
      </c>
      <c r="J621" s="476" t="s">
        <v>3126</v>
      </c>
      <c r="K621" s="101">
        <v>70</v>
      </c>
      <c r="L621" s="111">
        <v>0</v>
      </c>
      <c r="M621" s="112" t="s">
        <v>3025</v>
      </c>
      <c r="N621" s="101">
        <v>70</v>
      </c>
      <c r="O621" s="111">
        <v>0</v>
      </c>
      <c r="P621" s="112" t="s">
        <v>3025</v>
      </c>
      <c r="Q621" s="23"/>
      <c r="R621" s="106"/>
      <c r="S621" s="113"/>
      <c r="T621" s="840"/>
      <c r="V621" s="470"/>
      <c r="W621" s="849"/>
      <c r="X621" s="473"/>
      <c r="Y621" s="21"/>
      <c r="Z621" s="876"/>
      <c r="AA621" s="473"/>
      <c r="AB621" s="839"/>
      <c r="AC621" s="106"/>
      <c r="AD621" s="106"/>
      <c r="AE621" s="840"/>
      <c r="AF621" s="121"/>
      <c r="AG621" s="841"/>
      <c r="AH621" s="844" t="e">
        <v>#REF!</v>
      </c>
      <c r="AI621" s="847" t="e">
        <v>#REF!</v>
      </c>
      <c r="AJ621" s="848"/>
      <c r="AK621" s="466" t="s">
        <v>3043</v>
      </c>
      <c r="AL621" s="115">
        <v>0</v>
      </c>
      <c r="AM621" s="116">
        <v>0</v>
      </c>
      <c r="AN621" s="849"/>
      <c r="AO621" s="852">
        <v>0</v>
      </c>
      <c r="AP621" s="849"/>
      <c r="AQ621" s="855">
        <v>0</v>
      </c>
      <c r="AR621" s="848"/>
      <c r="AS621" s="460"/>
      <c r="AT621" s="848"/>
      <c r="AU621" s="450"/>
      <c r="AV621" s="849"/>
      <c r="AW621" s="852">
        <v>0</v>
      </c>
      <c r="AX621" s="849"/>
      <c r="AY621" s="473">
        <v>0</v>
      </c>
      <c r="AZ621" s="848"/>
      <c r="BA621" s="467"/>
      <c r="BB621" s="467"/>
      <c r="BC621" s="467"/>
      <c r="BD621" s="834">
        <v>0</v>
      </c>
      <c r="BE621" s="21"/>
      <c r="BF621" s="834">
        <v>0</v>
      </c>
    </row>
  </sheetData>
  <sheetProtection algorithmName="SHA-512" hashValue="Vx3jpgCezZdqXVGRD24d3DM2M0zfMDVZFXYw9cJCQ5b7EpPoeouZgutTyQn30SvM3MNbq6NFsQKxLCk8YzgHZw==" saltValue="Cm83MPTlRifiFhCnxEqAwQ==" spinCount="100000" sheet="1" selectLockedCells="1" selectUnlockedCells="1"/>
  <mergeCells count="4988">
    <mergeCell ref="BF1:BF4"/>
    <mergeCell ref="F2:G2"/>
    <mergeCell ref="H2:I2"/>
    <mergeCell ref="K2:M2"/>
    <mergeCell ref="N2:P2"/>
    <mergeCell ref="BA2:BA4"/>
    <mergeCell ref="R1:S2"/>
    <mergeCell ref="V1:AA2"/>
    <mergeCell ref="AC1:AF2"/>
    <mergeCell ref="AH1:AI2"/>
    <mergeCell ref="AK1:AM2"/>
    <mergeCell ref="AO1:AQ2"/>
    <mergeCell ref="A1:A4"/>
    <mergeCell ref="B1:B4"/>
    <mergeCell ref="C1:C4"/>
    <mergeCell ref="D1:D4"/>
    <mergeCell ref="F1:I1"/>
    <mergeCell ref="K1:P1"/>
    <mergeCell ref="AL3:AM3"/>
    <mergeCell ref="AQ3:AQ4"/>
    <mergeCell ref="AY3:AY4"/>
    <mergeCell ref="F5:G5"/>
    <mergeCell ref="H5:I5"/>
    <mergeCell ref="K5:M5"/>
    <mergeCell ref="N5:P5"/>
    <mergeCell ref="R5:S5"/>
    <mergeCell ref="V5:AA5"/>
    <mergeCell ref="AC5:AF5"/>
    <mergeCell ref="BB2:BB4"/>
    <mergeCell ref="BC2:BC4"/>
    <mergeCell ref="BD2:BD4"/>
    <mergeCell ref="F3:G3"/>
    <mergeCell ref="H3:I3"/>
    <mergeCell ref="S3:S4"/>
    <mergeCell ref="X3:X4"/>
    <mergeCell ref="AA3:AA4"/>
    <mergeCell ref="AF3:AF4"/>
    <mergeCell ref="AH3:AI3"/>
    <mergeCell ref="AS1:AS4"/>
    <mergeCell ref="AU1:AU4"/>
    <mergeCell ref="AW1:AY2"/>
    <mergeCell ref="BA1:BD1"/>
    <mergeCell ref="AH5:AI5"/>
    <mergeCell ref="AK5:AM5"/>
    <mergeCell ref="AO5:AQ5"/>
    <mergeCell ref="AH31:AH34"/>
    <mergeCell ref="AI31:AI34"/>
    <mergeCell ref="AJ31:AJ34"/>
    <mergeCell ref="AN31:AN34"/>
    <mergeCell ref="AO31:AO34"/>
    <mergeCell ref="AJ35:AJ38"/>
    <mergeCell ref="AN35:AN38"/>
    <mergeCell ref="AO35:AO38"/>
    <mergeCell ref="AQ39:AQ42"/>
    <mergeCell ref="AW5:AY5"/>
    <mergeCell ref="BA5:BD5"/>
    <mergeCell ref="A7:A74"/>
    <mergeCell ref="B7:B10"/>
    <mergeCell ref="C7:C8"/>
    <mergeCell ref="T7:T74"/>
    <mergeCell ref="W7:W74"/>
    <mergeCell ref="AH7:AH10"/>
    <mergeCell ref="AQ11:AQ14"/>
    <mergeCell ref="AR11:AR12"/>
    <mergeCell ref="AS11:AS12"/>
    <mergeCell ref="AV11:AV14"/>
    <mergeCell ref="AI7:AI10"/>
    <mergeCell ref="AJ7:AJ10"/>
    <mergeCell ref="AN7:AN10"/>
    <mergeCell ref="AO7:AO10"/>
    <mergeCell ref="AP7:AP10"/>
    <mergeCell ref="Z7:Z74"/>
    <mergeCell ref="AB7:AB8"/>
    <mergeCell ref="AC7:AC8"/>
    <mergeCell ref="AE7:AE10"/>
    <mergeCell ref="AF7:AF10"/>
    <mergeCell ref="AG7:AG10"/>
    <mergeCell ref="AG11:AG14"/>
    <mergeCell ref="AF19:AF22"/>
    <mergeCell ref="AG19:AG22"/>
    <mergeCell ref="AG23:AG26"/>
    <mergeCell ref="AJ11:AJ14"/>
    <mergeCell ref="AN11:AN14"/>
    <mergeCell ref="AO11:AO14"/>
    <mergeCell ref="AP11:AP14"/>
    <mergeCell ref="B11:B14"/>
    <mergeCell ref="C11:C12"/>
    <mergeCell ref="AB11:AB12"/>
    <mergeCell ref="AC11:AC12"/>
    <mergeCell ref="AE11:AE14"/>
    <mergeCell ref="AF11:AF14"/>
    <mergeCell ref="BD7:BD8"/>
    <mergeCell ref="BF7:BF8"/>
    <mergeCell ref="C9:C10"/>
    <mergeCell ref="AB9:AB10"/>
    <mergeCell ref="AC9:AC10"/>
    <mergeCell ref="BA9:BA10"/>
    <mergeCell ref="BB9:BB10"/>
    <mergeCell ref="BC9:BC10"/>
    <mergeCell ref="BD9:BD10"/>
    <mergeCell ref="BF9:BF10"/>
    <mergeCell ref="AX7:AX10"/>
    <mergeCell ref="AY7:AY10"/>
    <mergeCell ref="AZ7:AZ10"/>
    <mergeCell ref="BA7:BA8"/>
    <mergeCell ref="BB7:BB8"/>
    <mergeCell ref="BC7:BC8"/>
    <mergeCell ref="AQ7:AQ10"/>
    <mergeCell ref="AR7:AR8"/>
    <mergeCell ref="AS7:AS8"/>
    <mergeCell ref="AT7:AT74"/>
    <mergeCell ref="AV7:AV10"/>
    <mergeCell ref="AW7:AW10"/>
    <mergeCell ref="AO15:AO18"/>
    <mergeCell ref="AP15:AP18"/>
    <mergeCell ref="AQ15:AQ18"/>
    <mergeCell ref="AR15:AR16"/>
    <mergeCell ref="BF13:BF14"/>
    <mergeCell ref="B15:B18"/>
    <mergeCell ref="C15:C16"/>
    <mergeCell ref="AB15:AB16"/>
    <mergeCell ref="AC15:AC16"/>
    <mergeCell ref="AE15:AE18"/>
    <mergeCell ref="AF15:AF18"/>
    <mergeCell ref="AG15:AG18"/>
    <mergeCell ref="AH15:AH18"/>
    <mergeCell ref="AI15:AI18"/>
    <mergeCell ref="BC11:BC12"/>
    <mergeCell ref="BD11:BD12"/>
    <mergeCell ref="BF11:BF12"/>
    <mergeCell ref="C13:C14"/>
    <mergeCell ref="AB13:AB14"/>
    <mergeCell ref="AC13:AC14"/>
    <mergeCell ref="BA13:BA14"/>
    <mergeCell ref="BB13:BB14"/>
    <mergeCell ref="BC13:BC14"/>
    <mergeCell ref="BD13:BD14"/>
    <mergeCell ref="AW11:AW14"/>
    <mergeCell ref="AX11:AX14"/>
    <mergeCell ref="AY11:AY14"/>
    <mergeCell ref="AZ11:AZ14"/>
    <mergeCell ref="BA11:BA12"/>
    <mergeCell ref="BB11:BB12"/>
    <mergeCell ref="AH11:AH14"/>
    <mergeCell ref="AI11:AI14"/>
    <mergeCell ref="AJ19:AJ22"/>
    <mergeCell ref="AN19:AN22"/>
    <mergeCell ref="AO19:AO22"/>
    <mergeCell ref="AP19:AP22"/>
    <mergeCell ref="BC17:BC18"/>
    <mergeCell ref="BD17:BD18"/>
    <mergeCell ref="BF17:BF18"/>
    <mergeCell ref="B19:B22"/>
    <mergeCell ref="C19:C20"/>
    <mergeCell ref="V19:V21"/>
    <mergeCell ref="X19:X21"/>
    <mergeCell ref="AB19:AB20"/>
    <mergeCell ref="AC19:AC20"/>
    <mergeCell ref="AE19:AE22"/>
    <mergeCell ref="BA15:BA16"/>
    <mergeCell ref="BB15:BB16"/>
    <mergeCell ref="BC15:BC16"/>
    <mergeCell ref="BD15:BD16"/>
    <mergeCell ref="BF15:BF16"/>
    <mergeCell ref="C17:C18"/>
    <mergeCell ref="AB17:AB18"/>
    <mergeCell ref="AC17:AC18"/>
    <mergeCell ref="BA17:BA18"/>
    <mergeCell ref="BB17:BB18"/>
    <mergeCell ref="AS15:AS16"/>
    <mergeCell ref="AV15:AV18"/>
    <mergeCell ref="AW15:AW18"/>
    <mergeCell ref="AX15:AX18"/>
    <mergeCell ref="AY15:AY18"/>
    <mergeCell ref="AZ15:AZ18"/>
    <mergeCell ref="AJ15:AJ18"/>
    <mergeCell ref="AN15:AN18"/>
    <mergeCell ref="AN23:AN26"/>
    <mergeCell ref="AO23:AO26"/>
    <mergeCell ref="AP23:AP26"/>
    <mergeCell ref="B23:B26"/>
    <mergeCell ref="C23:C24"/>
    <mergeCell ref="AB23:AB24"/>
    <mergeCell ref="AC23:AC24"/>
    <mergeCell ref="AE23:AE26"/>
    <mergeCell ref="AF23:AF26"/>
    <mergeCell ref="BF19:BF20"/>
    <mergeCell ref="C21:C22"/>
    <mergeCell ref="AB21:AB22"/>
    <mergeCell ref="AC21:AC22"/>
    <mergeCell ref="BA21:BA22"/>
    <mergeCell ref="BB21:BB22"/>
    <mergeCell ref="BC21:BC22"/>
    <mergeCell ref="BD21:BD22"/>
    <mergeCell ref="BF21:BF22"/>
    <mergeCell ref="AY19:AY22"/>
    <mergeCell ref="AZ19:AZ22"/>
    <mergeCell ref="BA19:BA20"/>
    <mergeCell ref="BB19:BB20"/>
    <mergeCell ref="BC19:BC20"/>
    <mergeCell ref="BD19:BD20"/>
    <mergeCell ref="AQ19:AQ22"/>
    <mergeCell ref="AR19:AR20"/>
    <mergeCell ref="AS19:AS20"/>
    <mergeCell ref="AV19:AV22"/>
    <mergeCell ref="AW19:AW22"/>
    <mergeCell ref="AX19:AX22"/>
    <mergeCell ref="AH19:AH22"/>
    <mergeCell ref="AI19:AI22"/>
    <mergeCell ref="AN27:AN30"/>
    <mergeCell ref="AO27:AO30"/>
    <mergeCell ref="B27:B30"/>
    <mergeCell ref="C27:C28"/>
    <mergeCell ref="AB27:AB28"/>
    <mergeCell ref="AC27:AC28"/>
    <mergeCell ref="AE27:AE30"/>
    <mergeCell ref="AF27:AF30"/>
    <mergeCell ref="BF23:BF24"/>
    <mergeCell ref="C25:C26"/>
    <mergeCell ref="AB25:AB26"/>
    <mergeCell ref="AC25:AC26"/>
    <mergeCell ref="BA25:BA26"/>
    <mergeCell ref="BB25:BB26"/>
    <mergeCell ref="BC25:BC26"/>
    <mergeCell ref="BD25:BD26"/>
    <mergeCell ref="BF25:BF26"/>
    <mergeCell ref="AY23:AY26"/>
    <mergeCell ref="AZ23:AZ26"/>
    <mergeCell ref="BA23:BA24"/>
    <mergeCell ref="BB23:BB24"/>
    <mergeCell ref="BC23:BC24"/>
    <mergeCell ref="BD23:BD24"/>
    <mergeCell ref="AQ23:AQ26"/>
    <mergeCell ref="AR23:AR24"/>
    <mergeCell ref="AS23:AS24"/>
    <mergeCell ref="AV23:AV26"/>
    <mergeCell ref="AW23:AW26"/>
    <mergeCell ref="AX23:AX26"/>
    <mergeCell ref="AH23:AH26"/>
    <mergeCell ref="AI23:AI26"/>
    <mergeCell ref="AJ23:AJ26"/>
    <mergeCell ref="B31:B34"/>
    <mergeCell ref="C31:C32"/>
    <mergeCell ref="AB31:AB32"/>
    <mergeCell ref="AC31:AC32"/>
    <mergeCell ref="AE31:AE34"/>
    <mergeCell ref="AF31:AF34"/>
    <mergeCell ref="BD27:BD28"/>
    <mergeCell ref="BF27:BF28"/>
    <mergeCell ref="C29:C30"/>
    <mergeCell ref="AB29:AB30"/>
    <mergeCell ref="AC29:AC30"/>
    <mergeCell ref="BA29:BA30"/>
    <mergeCell ref="BB29:BB30"/>
    <mergeCell ref="BC29:BC30"/>
    <mergeCell ref="BD29:BD30"/>
    <mergeCell ref="BF29:BF30"/>
    <mergeCell ref="AX27:AX30"/>
    <mergeCell ref="AY27:AY30"/>
    <mergeCell ref="AZ27:AZ30"/>
    <mergeCell ref="BA27:BA28"/>
    <mergeCell ref="BB27:BB28"/>
    <mergeCell ref="BC27:BC28"/>
    <mergeCell ref="AP27:AP30"/>
    <mergeCell ref="AQ27:AQ30"/>
    <mergeCell ref="AR27:AR28"/>
    <mergeCell ref="AS27:AS28"/>
    <mergeCell ref="AV27:AV30"/>
    <mergeCell ref="AW27:AW30"/>
    <mergeCell ref="AG27:AG30"/>
    <mergeCell ref="AH27:AH30"/>
    <mergeCell ref="AI27:AI30"/>
    <mergeCell ref="AJ27:AJ30"/>
    <mergeCell ref="C35:C36"/>
    <mergeCell ref="AB35:AB36"/>
    <mergeCell ref="AC35:AC36"/>
    <mergeCell ref="AE35:AE38"/>
    <mergeCell ref="AF35:AF38"/>
    <mergeCell ref="BD31:BD32"/>
    <mergeCell ref="BF31:BF32"/>
    <mergeCell ref="C33:C34"/>
    <mergeCell ref="AB33:AB34"/>
    <mergeCell ref="AC33:AC34"/>
    <mergeCell ref="BA33:BA34"/>
    <mergeCell ref="BB33:BB34"/>
    <mergeCell ref="BC33:BC34"/>
    <mergeCell ref="BD33:BD34"/>
    <mergeCell ref="BF33:BF34"/>
    <mergeCell ref="AX31:AX34"/>
    <mergeCell ref="AY31:AY34"/>
    <mergeCell ref="AZ31:AZ34"/>
    <mergeCell ref="BA31:BA32"/>
    <mergeCell ref="BB31:BB32"/>
    <mergeCell ref="BC31:BC32"/>
    <mergeCell ref="AP31:AP34"/>
    <mergeCell ref="AQ31:AQ34"/>
    <mergeCell ref="AR31:AR32"/>
    <mergeCell ref="AS31:AS32"/>
    <mergeCell ref="AV31:AV34"/>
    <mergeCell ref="AW31:AW34"/>
    <mergeCell ref="AG31:AG34"/>
    <mergeCell ref="B39:B42"/>
    <mergeCell ref="C39:C40"/>
    <mergeCell ref="AB39:AB42"/>
    <mergeCell ref="AE39:AE42"/>
    <mergeCell ref="AG39:AG42"/>
    <mergeCell ref="AH39:AH42"/>
    <mergeCell ref="BD35:BD36"/>
    <mergeCell ref="BF35:BF36"/>
    <mergeCell ref="C37:C38"/>
    <mergeCell ref="AB37:AB38"/>
    <mergeCell ref="AC37:AC38"/>
    <mergeCell ref="BA37:BA38"/>
    <mergeCell ref="BB37:BB38"/>
    <mergeCell ref="BC37:BC38"/>
    <mergeCell ref="BD37:BD38"/>
    <mergeCell ref="BF37:BF38"/>
    <mergeCell ref="AX35:AX38"/>
    <mergeCell ref="AY35:AY38"/>
    <mergeCell ref="AZ35:AZ38"/>
    <mergeCell ref="BA35:BA36"/>
    <mergeCell ref="BB35:BB36"/>
    <mergeCell ref="BC35:BC36"/>
    <mergeCell ref="AP35:AP38"/>
    <mergeCell ref="AQ35:AQ38"/>
    <mergeCell ref="AR35:AR36"/>
    <mergeCell ref="AS35:AS36"/>
    <mergeCell ref="AV35:AV38"/>
    <mergeCell ref="AW35:AW38"/>
    <mergeCell ref="AG35:AG38"/>
    <mergeCell ref="AH35:AH38"/>
    <mergeCell ref="AI35:AI38"/>
    <mergeCell ref="B35:B38"/>
    <mergeCell ref="B43:B46"/>
    <mergeCell ref="C43:C44"/>
    <mergeCell ref="AB43:AB46"/>
    <mergeCell ref="AE43:AE46"/>
    <mergeCell ref="AG43:AG46"/>
    <mergeCell ref="AH43:AH46"/>
    <mergeCell ref="C45:C46"/>
    <mergeCell ref="BF39:BF40"/>
    <mergeCell ref="C41:C42"/>
    <mergeCell ref="AU41:AU42"/>
    <mergeCell ref="BA41:BA42"/>
    <mergeCell ref="BB41:BB42"/>
    <mergeCell ref="BC41:BC42"/>
    <mergeCell ref="BD41:BD42"/>
    <mergeCell ref="BF41:BF42"/>
    <mergeCell ref="AY39:AY42"/>
    <mergeCell ref="AZ39:AZ42"/>
    <mergeCell ref="BA39:BA40"/>
    <mergeCell ref="BB39:BB40"/>
    <mergeCell ref="BC39:BC40"/>
    <mergeCell ref="BD39:BD40"/>
    <mergeCell ref="AR39:AR40"/>
    <mergeCell ref="AS39:AS40"/>
    <mergeCell ref="AU39:AU40"/>
    <mergeCell ref="AV39:AV42"/>
    <mergeCell ref="AW39:AW42"/>
    <mergeCell ref="AX39:AX42"/>
    <mergeCell ref="AI39:AI42"/>
    <mergeCell ref="AJ39:AJ42"/>
    <mergeCell ref="AN39:AN42"/>
    <mergeCell ref="AO39:AO42"/>
    <mergeCell ref="AP39:AP42"/>
    <mergeCell ref="BF45:BF46"/>
    <mergeCell ref="B47:B50"/>
    <mergeCell ref="C47:C48"/>
    <mergeCell ref="AB47:AB50"/>
    <mergeCell ref="AE47:AE50"/>
    <mergeCell ref="AG47:AG50"/>
    <mergeCell ref="AH47:AH50"/>
    <mergeCell ref="AI47:AI50"/>
    <mergeCell ref="AJ47:AJ50"/>
    <mergeCell ref="AN47:AN50"/>
    <mergeCell ref="AZ43:AZ46"/>
    <mergeCell ref="BA43:BA44"/>
    <mergeCell ref="BB43:BB44"/>
    <mergeCell ref="BC43:BC44"/>
    <mergeCell ref="BD43:BD44"/>
    <mergeCell ref="BF43:BF44"/>
    <mergeCell ref="BA45:BA46"/>
    <mergeCell ref="BB45:BB46"/>
    <mergeCell ref="BC45:BC46"/>
    <mergeCell ref="BD45:BD46"/>
    <mergeCell ref="AR43:AR44"/>
    <mergeCell ref="AS43:AS44"/>
    <mergeCell ref="AV43:AV46"/>
    <mergeCell ref="AW43:AW46"/>
    <mergeCell ref="AX43:AX46"/>
    <mergeCell ref="AY43:AY46"/>
    <mergeCell ref="AI43:AI46"/>
    <mergeCell ref="AJ43:AJ46"/>
    <mergeCell ref="AN43:AN46"/>
    <mergeCell ref="AO43:AO46"/>
    <mergeCell ref="AP43:AP46"/>
    <mergeCell ref="AQ43:AQ46"/>
    <mergeCell ref="B51:B54"/>
    <mergeCell ref="C51:C52"/>
    <mergeCell ref="AB51:AB54"/>
    <mergeCell ref="AE51:AE54"/>
    <mergeCell ref="AG51:AG54"/>
    <mergeCell ref="AH51:AH54"/>
    <mergeCell ref="C53:C54"/>
    <mergeCell ref="BC47:BC48"/>
    <mergeCell ref="BD47:BD48"/>
    <mergeCell ref="BF47:BF48"/>
    <mergeCell ref="C49:C50"/>
    <mergeCell ref="BA49:BA50"/>
    <mergeCell ref="BB49:BB50"/>
    <mergeCell ref="BC49:BC50"/>
    <mergeCell ref="BD49:BD50"/>
    <mergeCell ref="BF49:BF50"/>
    <mergeCell ref="AW47:AW50"/>
    <mergeCell ref="AX47:AX50"/>
    <mergeCell ref="AY47:AY50"/>
    <mergeCell ref="AZ47:AZ50"/>
    <mergeCell ref="BA47:BA48"/>
    <mergeCell ref="BB47:BB48"/>
    <mergeCell ref="AO47:AO50"/>
    <mergeCell ref="AP47:AP50"/>
    <mergeCell ref="AQ47:AQ50"/>
    <mergeCell ref="AR47:AR48"/>
    <mergeCell ref="AS47:AS48"/>
    <mergeCell ref="AV47:AV50"/>
    <mergeCell ref="BF53:BF54"/>
    <mergeCell ref="AE55:AE58"/>
    <mergeCell ref="AG55:AG58"/>
    <mergeCell ref="AH55:AH58"/>
    <mergeCell ref="AI55:AI58"/>
    <mergeCell ref="AJ55:AJ58"/>
    <mergeCell ref="AN55:AN58"/>
    <mergeCell ref="AZ51:AZ54"/>
    <mergeCell ref="BA51:BA52"/>
    <mergeCell ref="BB51:BB52"/>
    <mergeCell ref="BC51:BC52"/>
    <mergeCell ref="BD51:BD52"/>
    <mergeCell ref="BF51:BF52"/>
    <mergeCell ref="BA53:BA54"/>
    <mergeCell ref="BB53:BB54"/>
    <mergeCell ref="BC53:BC54"/>
    <mergeCell ref="BD53:BD54"/>
    <mergeCell ref="AR51:AR52"/>
    <mergeCell ref="AS51:AS52"/>
    <mergeCell ref="AV51:AV54"/>
    <mergeCell ref="AW51:AW54"/>
    <mergeCell ref="AX51:AX54"/>
    <mergeCell ref="AY51:AY54"/>
    <mergeCell ref="AI51:AI54"/>
    <mergeCell ref="AJ51:AJ54"/>
    <mergeCell ref="AN51:AN54"/>
    <mergeCell ref="AO51:AO54"/>
    <mergeCell ref="AP51:AP54"/>
    <mergeCell ref="AQ51:AQ54"/>
    <mergeCell ref="B59:B62"/>
    <mergeCell ref="C59:C60"/>
    <mergeCell ref="AB59:AB62"/>
    <mergeCell ref="AE59:AE62"/>
    <mergeCell ref="AG59:AG62"/>
    <mergeCell ref="AH59:AH62"/>
    <mergeCell ref="C61:C62"/>
    <mergeCell ref="BC55:BC56"/>
    <mergeCell ref="BD55:BD56"/>
    <mergeCell ref="BF55:BF56"/>
    <mergeCell ref="C57:C58"/>
    <mergeCell ref="BA57:BA58"/>
    <mergeCell ref="BB57:BB58"/>
    <mergeCell ref="BC57:BC58"/>
    <mergeCell ref="BD57:BD58"/>
    <mergeCell ref="BF57:BF58"/>
    <mergeCell ref="AW55:AW58"/>
    <mergeCell ref="AX55:AX58"/>
    <mergeCell ref="AY55:AY58"/>
    <mergeCell ref="AZ55:AZ58"/>
    <mergeCell ref="BA55:BA56"/>
    <mergeCell ref="BB55:BB56"/>
    <mergeCell ref="AO55:AO58"/>
    <mergeCell ref="AP55:AP58"/>
    <mergeCell ref="AQ55:AQ58"/>
    <mergeCell ref="AR55:AR56"/>
    <mergeCell ref="AS55:AS56"/>
    <mergeCell ref="AV55:AV58"/>
    <mergeCell ref="BF61:BF62"/>
    <mergeCell ref="B55:B58"/>
    <mergeCell ref="C55:C56"/>
    <mergeCell ref="AB55:AB58"/>
    <mergeCell ref="AE63:AE66"/>
    <mergeCell ref="AG63:AG66"/>
    <mergeCell ref="AH63:AH66"/>
    <mergeCell ref="AI63:AI66"/>
    <mergeCell ref="AJ63:AJ66"/>
    <mergeCell ref="AN63:AN66"/>
    <mergeCell ref="AZ59:AZ62"/>
    <mergeCell ref="BA59:BA60"/>
    <mergeCell ref="BB59:BB60"/>
    <mergeCell ref="BC59:BC60"/>
    <mergeCell ref="BD59:BD60"/>
    <mergeCell ref="BF59:BF60"/>
    <mergeCell ref="BA61:BA62"/>
    <mergeCell ref="BB61:BB62"/>
    <mergeCell ref="BC61:BC62"/>
    <mergeCell ref="BD61:BD62"/>
    <mergeCell ref="AR59:AR60"/>
    <mergeCell ref="AS59:AS60"/>
    <mergeCell ref="AV59:AV62"/>
    <mergeCell ref="AW59:AW62"/>
    <mergeCell ref="AX59:AX62"/>
    <mergeCell ref="AY59:AY62"/>
    <mergeCell ref="AI59:AI62"/>
    <mergeCell ref="AJ59:AJ62"/>
    <mergeCell ref="AN59:AN62"/>
    <mergeCell ref="AO59:AO62"/>
    <mergeCell ref="AP59:AP62"/>
    <mergeCell ref="AQ59:AQ62"/>
    <mergeCell ref="B67:B70"/>
    <mergeCell ref="C67:C68"/>
    <mergeCell ref="AB67:AB70"/>
    <mergeCell ref="AE67:AE70"/>
    <mergeCell ref="AG67:AG70"/>
    <mergeCell ref="AH67:AH70"/>
    <mergeCell ref="C69:C70"/>
    <mergeCell ref="BC63:BC64"/>
    <mergeCell ref="BD63:BD64"/>
    <mergeCell ref="BF63:BF64"/>
    <mergeCell ref="C65:C66"/>
    <mergeCell ref="BA65:BA66"/>
    <mergeCell ref="BB65:BB66"/>
    <mergeCell ref="BC65:BC66"/>
    <mergeCell ref="BD65:BD66"/>
    <mergeCell ref="BF65:BF66"/>
    <mergeCell ref="AW63:AW66"/>
    <mergeCell ref="AX63:AX66"/>
    <mergeCell ref="AY63:AY66"/>
    <mergeCell ref="AZ63:AZ66"/>
    <mergeCell ref="BA63:BA64"/>
    <mergeCell ref="BB63:BB64"/>
    <mergeCell ref="AO63:AO66"/>
    <mergeCell ref="AP63:AP66"/>
    <mergeCell ref="AQ63:AQ66"/>
    <mergeCell ref="AR63:AR64"/>
    <mergeCell ref="AS63:AS64"/>
    <mergeCell ref="AV63:AV66"/>
    <mergeCell ref="BF69:BF70"/>
    <mergeCell ref="B63:B66"/>
    <mergeCell ref="C63:C64"/>
    <mergeCell ref="AB63:AB66"/>
    <mergeCell ref="B71:B74"/>
    <mergeCell ref="C71:C72"/>
    <mergeCell ref="AB71:AB74"/>
    <mergeCell ref="AE71:AE74"/>
    <mergeCell ref="AG71:AG74"/>
    <mergeCell ref="AH71:AH74"/>
    <mergeCell ref="AI71:AI74"/>
    <mergeCell ref="AJ71:AJ74"/>
    <mergeCell ref="AN71:AN74"/>
    <mergeCell ref="AZ67:AZ70"/>
    <mergeCell ref="BA67:BA68"/>
    <mergeCell ref="BB67:BB68"/>
    <mergeCell ref="BC67:BC68"/>
    <mergeCell ref="BD67:BD68"/>
    <mergeCell ref="BF67:BF68"/>
    <mergeCell ref="BA69:BA70"/>
    <mergeCell ref="BB69:BB70"/>
    <mergeCell ref="BC69:BC70"/>
    <mergeCell ref="BD69:BD70"/>
    <mergeCell ref="AR67:AR68"/>
    <mergeCell ref="AS67:AS68"/>
    <mergeCell ref="AV67:AV70"/>
    <mergeCell ref="AW67:AW70"/>
    <mergeCell ref="AX67:AX70"/>
    <mergeCell ref="AY67:AY70"/>
    <mergeCell ref="AI67:AI70"/>
    <mergeCell ref="AJ67:AJ70"/>
    <mergeCell ref="AN67:AN70"/>
    <mergeCell ref="AO67:AO70"/>
    <mergeCell ref="AP67:AP70"/>
    <mergeCell ref="AQ67:AQ70"/>
    <mergeCell ref="BC71:BC72"/>
    <mergeCell ref="BD71:BD72"/>
    <mergeCell ref="BF71:BF72"/>
    <mergeCell ref="C73:C74"/>
    <mergeCell ref="BA73:BA74"/>
    <mergeCell ref="BB73:BB74"/>
    <mergeCell ref="BC73:BC74"/>
    <mergeCell ref="BD73:BD74"/>
    <mergeCell ref="BF73:BF74"/>
    <mergeCell ref="AW71:AW74"/>
    <mergeCell ref="AX71:AX74"/>
    <mergeCell ref="AY71:AY74"/>
    <mergeCell ref="AZ71:AZ74"/>
    <mergeCell ref="BA71:BA72"/>
    <mergeCell ref="BB71:BB72"/>
    <mergeCell ref="AO71:AO74"/>
    <mergeCell ref="AP71:AP74"/>
    <mergeCell ref="AQ71:AQ74"/>
    <mergeCell ref="AR71:AR72"/>
    <mergeCell ref="AS71:AS72"/>
    <mergeCell ref="AV71:AV74"/>
    <mergeCell ref="AQ75:AQ78"/>
    <mergeCell ref="AB75:AB76"/>
    <mergeCell ref="AC75:AC76"/>
    <mergeCell ref="AE75:AE78"/>
    <mergeCell ref="AF75:AF78"/>
    <mergeCell ref="AG75:AG78"/>
    <mergeCell ref="AH75:AH78"/>
    <mergeCell ref="A75:A142"/>
    <mergeCell ref="B75:B78"/>
    <mergeCell ref="C75:C76"/>
    <mergeCell ref="T75:T142"/>
    <mergeCell ref="W75:W142"/>
    <mergeCell ref="Z75:Z142"/>
    <mergeCell ref="B79:B82"/>
    <mergeCell ref="C79:C80"/>
    <mergeCell ref="B83:B86"/>
    <mergeCell ref="C83:C84"/>
    <mergeCell ref="AG79:AG82"/>
    <mergeCell ref="AH79:AH82"/>
    <mergeCell ref="AE83:AE86"/>
    <mergeCell ref="AF83:AF86"/>
    <mergeCell ref="AG83:AG86"/>
    <mergeCell ref="AH83:AH86"/>
    <mergeCell ref="AE87:AE90"/>
    <mergeCell ref="AF87:AF90"/>
    <mergeCell ref="AG87:AG90"/>
    <mergeCell ref="AH87:AH90"/>
    <mergeCell ref="AI87:AI90"/>
    <mergeCell ref="AJ87:AJ90"/>
    <mergeCell ref="B87:B90"/>
    <mergeCell ref="C87:C88"/>
    <mergeCell ref="V87:V89"/>
    <mergeCell ref="BF75:BF76"/>
    <mergeCell ref="C77:C78"/>
    <mergeCell ref="AB77:AB78"/>
    <mergeCell ref="AC77:AC78"/>
    <mergeCell ref="BA77:BA78"/>
    <mergeCell ref="BB77:BB78"/>
    <mergeCell ref="BC77:BC78"/>
    <mergeCell ref="BD77:BD78"/>
    <mergeCell ref="BF77:BF78"/>
    <mergeCell ref="AY75:AY78"/>
    <mergeCell ref="AZ75:AZ78"/>
    <mergeCell ref="BA75:BA76"/>
    <mergeCell ref="BB75:BB76"/>
    <mergeCell ref="BC75:BC76"/>
    <mergeCell ref="BD75:BD76"/>
    <mergeCell ref="AR75:AR76"/>
    <mergeCell ref="AS75:AS76"/>
    <mergeCell ref="AT75:AT142"/>
    <mergeCell ref="AV75:AV78"/>
    <mergeCell ref="AW75:AW78"/>
    <mergeCell ref="AX75:AX78"/>
    <mergeCell ref="AR79:AR80"/>
    <mergeCell ref="AS79:AS80"/>
    <mergeCell ref="AV79:AV82"/>
    <mergeCell ref="AW79:AW82"/>
    <mergeCell ref="AI75:AI78"/>
    <mergeCell ref="AJ75:AJ78"/>
    <mergeCell ref="AN75:AN78"/>
    <mergeCell ref="AO75:AO78"/>
    <mergeCell ref="AP75:AP78"/>
    <mergeCell ref="AB83:AB84"/>
    <mergeCell ref="AC83:AC84"/>
    <mergeCell ref="BD79:BD80"/>
    <mergeCell ref="BF79:BF80"/>
    <mergeCell ref="C81:C82"/>
    <mergeCell ref="AB81:AB82"/>
    <mergeCell ref="AC81:AC82"/>
    <mergeCell ref="BA81:BA82"/>
    <mergeCell ref="BB81:BB82"/>
    <mergeCell ref="BC81:BC82"/>
    <mergeCell ref="BD81:BD82"/>
    <mergeCell ref="BF81:BF82"/>
    <mergeCell ref="AX79:AX82"/>
    <mergeCell ref="AY79:AY82"/>
    <mergeCell ref="AZ79:AZ82"/>
    <mergeCell ref="BA79:BA80"/>
    <mergeCell ref="BB79:BB80"/>
    <mergeCell ref="BC79:BC80"/>
    <mergeCell ref="AI79:AI82"/>
    <mergeCell ref="AJ79:AJ82"/>
    <mergeCell ref="AN79:AN82"/>
    <mergeCell ref="AO79:AO82"/>
    <mergeCell ref="AP79:AP82"/>
    <mergeCell ref="AQ79:AQ82"/>
    <mergeCell ref="AB79:AB80"/>
    <mergeCell ref="AC79:AC80"/>
    <mergeCell ref="AE79:AE82"/>
    <mergeCell ref="AF79:AF82"/>
    <mergeCell ref="BC85:BC86"/>
    <mergeCell ref="AZ83:AZ86"/>
    <mergeCell ref="BA83:BA84"/>
    <mergeCell ref="BB83:BB84"/>
    <mergeCell ref="BC83:BC84"/>
    <mergeCell ref="BD83:BD84"/>
    <mergeCell ref="BF83:BF84"/>
    <mergeCell ref="BD85:BD86"/>
    <mergeCell ref="BF85:BF86"/>
    <mergeCell ref="AR83:AR84"/>
    <mergeCell ref="AS83:AS84"/>
    <mergeCell ref="AV83:AV86"/>
    <mergeCell ref="AW83:AW86"/>
    <mergeCell ref="AX83:AX86"/>
    <mergeCell ref="AY83:AY86"/>
    <mergeCell ref="AI83:AI86"/>
    <mergeCell ref="AJ83:AJ86"/>
    <mergeCell ref="AN83:AN86"/>
    <mergeCell ref="AO83:AO86"/>
    <mergeCell ref="AP83:AP86"/>
    <mergeCell ref="AQ83:AQ86"/>
    <mergeCell ref="X87:X89"/>
    <mergeCell ref="AB87:AB88"/>
    <mergeCell ref="AC87:AC88"/>
    <mergeCell ref="C85:C86"/>
    <mergeCell ref="AB85:AB86"/>
    <mergeCell ref="AC85:AC86"/>
    <mergeCell ref="BA85:BA86"/>
    <mergeCell ref="BB85:BB86"/>
    <mergeCell ref="BD89:BD90"/>
    <mergeCell ref="BF89:BF90"/>
    <mergeCell ref="B91:B94"/>
    <mergeCell ref="C91:C92"/>
    <mergeCell ref="AB91:AB92"/>
    <mergeCell ref="AC91:AC92"/>
    <mergeCell ref="AE91:AE94"/>
    <mergeCell ref="AF91:AF94"/>
    <mergeCell ref="AG91:AG94"/>
    <mergeCell ref="AH91:AH94"/>
    <mergeCell ref="BB87:BB88"/>
    <mergeCell ref="BC87:BC88"/>
    <mergeCell ref="BD87:BD88"/>
    <mergeCell ref="BF87:BF88"/>
    <mergeCell ref="C89:C90"/>
    <mergeCell ref="AB89:AB90"/>
    <mergeCell ref="AC89:AC90"/>
    <mergeCell ref="BA89:BA90"/>
    <mergeCell ref="BB89:BB90"/>
    <mergeCell ref="BC89:BC90"/>
    <mergeCell ref="AV87:AV90"/>
    <mergeCell ref="AW87:AW90"/>
    <mergeCell ref="AX87:AX90"/>
    <mergeCell ref="AY87:AY90"/>
    <mergeCell ref="AZ87:AZ90"/>
    <mergeCell ref="BA87:BA88"/>
    <mergeCell ref="AN87:AN90"/>
    <mergeCell ref="AO87:AO90"/>
    <mergeCell ref="AP87:AP90"/>
    <mergeCell ref="AQ87:AQ90"/>
    <mergeCell ref="AR87:AR88"/>
    <mergeCell ref="AS87:AS88"/>
    <mergeCell ref="BB93:BB94"/>
    <mergeCell ref="BC93:BC94"/>
    <mergeCell ref="AZ91:AZ94"/>
    <mergeCell ref="BA91:BA92"/>
    <mergeCell ref="BB91:BB92"/>
    <mergeCell ref="BC91:BC92"/>
    <mergeCell ref="BD91:BD92"/>
    <mergeCell ref="BF91:BF92"/>
    <mergeCell ref="BD93:BD94"/>
    <mergeCell ref="BF93:BF94"/>
    <mergeCell ref="AR91:AR92"/>
    <mergeCell ref="AS91:AS92"/>
    <mergeCell ref="AV91:AV94"/>
    <mergeCell ref="AW91:AW94"/>
    <mergeCell ref="AX91:AX94"/>
    <mergeCell ref="AY91:AY94"/>
    <mergeCell ref="BA93:BA94"/>
    <mergeCell ref="AI91:AI94"/>
    <mergeCell ref="AJ91:AJ94"/>
    <mergeCell ref="AN91:AN94"/>
    <mergeCell ref="AO91:AO94"/>
    <mergeCell ref="AP91:AP94"/>
    <mergeCell ref="AQ91:AQ94"/>
    <mergeCell ref="AW95:AW98"/>
    <mergeCell ref="AG95:AG98"/>
    <mergeCell ref="AH95:AH98"/>
    <mergeCell ref="AI95:AI98"/>
    <mergeCell ref="AJ95:AJ98"/>
    <mergeCell ref="AN95:AN98"/>
    <mergeCell ref="AO95:AO98"/>
    <mergeCell ref="B95:B98"/>
    <mergeCell ref="C95:C96"/>
    <mergeCell ref="AB95:AB96"/>
    <mergeCell ref="AC95:AC96"/>
    <mergeCell ref="AE95:AE98"/>
    <mergeCell ref="AF95:AF98"/>
    <mergeCell ref="C93:C94"/>
    <mergeCell ref="AB93:AB94"/>
    <mergeCell ref="AC93:AC94"/>
    <mergeCell ref="AH99:AH102"/>
    <mergeCell ref="AI99:AI102"/>
    <mergeCell ref="AJ99:AJ102"/>
    <mergeCell ref="AN99:AN102"/>
    <mergeCell ref="AO99:AO102"/>
    <mergeCell ref="B99:B102"/>
    <mergeCell ref="C99:C100"/>
    <mergeCell ref="AB99:AB100"/>
    <mergeCell ref="AC99:AC100"/>
    <mergeCell ref="AE99:AE102"/>
    <mergeCell ref="AF99:AF102"/>
    <mergeCell ref="BD95:BD96"/>
    <mergeCell ref="BF95:BF96"/>
    <mergeCell ref="C97:C98"/>
    <mergeCell ref="AB97:AB98"/>
    <mergeCell ref="AC97:AC98"/>
    <mergeCell ref="BA97:BA98"/>
    <mergeCell ref="BB97:BB98"/>
    <mergeCell ref="BC97:BC98"/>
    <mergeCell ref="BD97:BD98"/>
    <mergeCell ref="BF97:BF98"/>
    <mergeCell ref="AX95:AX98"/>
    <mergeCell ref="AY95:AY98"/>
    <mergeCell ref="AZ95:AZ98"/>
    <mergeCell ref="BA95:BA96"/>
    <mergeCell ref="BB95:BB96"/>
    <mergeCell ref="BC95:BC96"/>
    <mergeCell ref="AP95:AP98"/>
    <mergeCell ref="AQ95:AQ98"/>
    <mergeCell ref="AR95:AR96"/>
    <mergeCell ref="AS95:AS96"/>
    <mergeCell ref="AV95:AV98"/>
    <mergeCell ref="AJ103:AJ106"/>
    <mergeCell ref="AN103:AN106"/>
    <mergeCell ref="AO103:AO106"/>
    <mergeCell ref="B103:B106"/>
    <mergeCell ref="C103:C104"/>
    <mergeCell ref="AB103:AB104"/>
    <mergeCell ref="AC103:AC104"/>
    <mergeCell ref="AE103:AE106"/>
    <mergeCell ref="AF103:AF106"/>
    <mergeCell ref="BD99:BD100"/>
    <mergeCell ref="BF99:BF100"/>
    <mergeCell ref="C101:C102"/>
    <mergeCell ref="AB101:AB102"/>
    <mergeCell ref="AC101:AC102"/>
    <mergeCell ref="BA101:BA102"/>
    <mergeCell ref="BB101:BB102"/>
    <mergeCell ref="BC101:BC102"/>
    <mergeCell ref="BD101:BD102"/>
    <mergeCell ref="BF101:BF102"/>
    <mergeCell ref="AX99:AX102"/>
    <mergeCell ref="AY99:AY102"/>
    <mergeCell ref="AZ99:AZ102"/>
    <mergeCell ref="BA99:BA100"/>
    <mergeCell ref="BB99:BB100"/>
    <mergeCell ref="BC99:BC100"/>
    <mergeCell ref="AP99:AP102"/>
    <mergeCell ref="AQ99:AQ102"/>
    <mergeCell ref="AR99:AR100"/>
    <mergeCell ref="AS99:AS100"/>
    <mergeCell ref="AV99:AV102"/>
    <mergeCell ref="AW99:AW102"/>
    <mergeCell ref="AG99:AG102"/>
    <mergeCell ref="AQ107:AQ110"/>
    <mergeCell ref="B107:B110"/>
    <mergeCell ref="C107:C108"/>
    <mergeCell ref="AB107:AB110"/>
    <mergeCell ref="AE107:AE110"/>
    <mergeCell ref="AG107:AG110"/>
    <mergeCell ref="AH107:AH110"/>
    <mergeCell ref="BD103:BD104"/>
    <mergeCell ref="BF103:BF104"/>
    <mergeCell ref="C105:C106"/>
    <mergeCell ref="AB105:AB106"/>
    <mergeCell ref="AC105:AC106"/>
    <mergeCell ref="BA105:BA106"/>
    <mergeCell ref="BB105:BB106"/>
    <mergeCell ref="BC105:BC106"/>
    <mergeCell ref="BD105:BD106"/>
    <mergeCell ref="BF105:BF106"/>
    <mergeCell ref="AX103:AX106"/>
    <mergeCell ref="AY103:AY106"/>
    <mergeCell ref="AZ103:AZ106"/>
    <mergeCell ref="BA103:BA104"/>
    <mergeCell ref="BB103:BB104"/>
    <mergeCell ref="BC103:BC104"/>
    <mergeCell ref="AP103:AP106"/>
    <mergeCell ref="AQ103:AQ106"/>
    <mergeCell ref="AR103:AR104"/>
    <mergeCell ref="AS103:AS104"/>
    <mergeCell ref="AV103:AV106"/>
    <mergeCell ref="AW103:AW106"/>
    <mergeCell ref="AG103:AG106"/>
    <mergeCell ref="AH103:AH106"/>
    <mergeCell ref="AI103:AI106"/>
    <mergeCell ref="B111:B114"/>
    <mergeCell ref="C111:C112"/>
    <mergeCell ref="AB111:AB114"/>
    <mergeCell ref="AE111:AE114"/>
    <mergeCell ref="AG111:AG114"/>
    <mergeCell ref="AH111:AH114"/>
    <mergeCell ref="C113:C114"/>
    <mergeCell ref="BF107:BF108"/>
    <mergeCell ref="C109:C110"/>
    <mergeCell ref="AU109:AU110"/>
    <mergeCell ref="BA109:BA110"/>
    <mergeCell ref="BB109:BB110"/>
    <mergeCell ref="BC109:BC110"/>
    <mergeCell ref="BD109:BD110"/>
    <mergeCell ref="BF109:BF110"/>
    <mergeCell ref="AY107:AY110"/>
    <mergeCell ref="AZ107:AZ110"/>
    <mergeCell ref="BA107:BA108"/>
    <mergeCell ref="BB107:BB108"/>
    <mergeCell ref="BC107:BC108"/>
    <mergeCell ref="BD107:BD108"/>
    <mergeCell ref="AR107:AR108"/>
    <mergeCell ref="AS107:AS108"/>
    <mergeCell ref="AU107:AU108"/>
    <mergeCell ref="AV107:AV110"/>
    <mergeCell ref="AW107:AW110"/>
    <mergeCell ref="AX107:AX110"/>
    <mergeCell ref="AI107:AI110"/>
    <mergeCell ref="AJ107:AJ110"/>
    <mergeCell ref="AN107:AN110"/>
    <mergeCell ref="AO107:AO110"/>
    <mergeCell ref="AP107:AP110"/>
    <mergeCell ref="BF113:BF114"/>
    <mergeCell ref="B115:B118"/>
    <mergeCell ref="C115:C116"/>
    <mergeCell ref="AB115:AB118"/>
    <mergeCell ref="AE115:AE118"/>
    <mergeCell ref="AG115:AG118"/>
    <mergeCell ref="AH115:AH118"/>
    <mergeCell ref="AI115:AI118"/>
    <mergeCell ref="AJ115:AJ118"/>
    <mergeCell ref="AN115:AN118"/>
    <mergeCell ref="AZ111:AZ114"/>
    <mergeCell ref="BA111:BA112"/>
    <mergeCell ref="BB111:BB112"/>
    <mergeCell ref="BC111:BC112"/>
    <mergeCell ref="BD111:BD112"/>
    <mergeCell ref="BF111:BF112"/>
    <mergeCell ref="BA113:BA114"/>
    <mergeCell ref="BB113:BB114"/>
    <mergeCell ref="BC113:BC114"/>
    <mergeCell ref="BD113:BD114"/>
    <mergeCell ref="AR111:AR112"/>
    <mergeCell ref="AS111:AS112"/>
    <mergeCell ref="AV111:AV114"/>
    <mergeCell ref="AW111:AW114"/>
    <mergeCell ref="AX111:AX114"/>
    <mergeCell ref="AY111:AY114"/>
    <mergeCell ref="AI111:AI114"/>
    <mergeCell ref="AJ111:AJ114"/>
    <mergeCell ref="AN111:AN114"/>
    <mergeCell ref="AO111:AO114"/>
    <mergeCell ref="AP111:AP114"/>
    <mergeCell ref="AQ111:AQ114"/>
    <mergeCell ref="B119:B122"/>
    <mergeCell ref="C119:C120"/>
    <mergeCell ref="AB119:AB122"/>
    <mergeCell ref="AE119:AE122"/>
    <mergeCell ref="AG119:AG122"/>
    <mergeCell ref="AH119:AH122"/>
    <mergeCell ref="C121:C122"/>
    <mergeCell ref="BC115:BC116"/>
    <mergeCell ref="BD115:BD116"/>
    <mergeCell ref="BF115:BF116"/>
    <mergeCell ref="C117:C118"/>
    <mergeCell ref="BA117:BA118"/>
    <mergeCell ref="BB117:BB118"/>
    <mergeCell ref="BC117:BC118"/>
    <mergeCell ref="BD117:BD118"/>
    <mergeCell ref="BF117:BF118"/>
    <mergeCell ref="AW115:AW118"/>
    <mergeCell ref="AX115:AX118"/>
    <mergeCell ref="AY115:AY118"/>
    <mergeCell ref="AZ115:AZ118"/>
    <mergeCell ref="BA115:BA116"/>
    <mergeCell ref="BB115:BB116"/>
    <mergeCell ref="AO115:AO118"/>
    <mergeCell ref="AP115:AP118"/>
    <mergeCell ref="AQ115:AQ118"/>
    <mergeCell ref="AR115:AR116"/>
    <mergeCell ref="AS115:AS116"/>
    <mergeCell ref="AV115:AV118"/>
    <mergeCell ref="BF121:BF122"/>
    <mergeCell ref="AE123:AE126"/>
    <mergeCell ref="AG123:AG126"/>
    <mergeCell ref="AH123:AH126"/>
    <mergeCell ref="AI123:AI126"/>
    <mergeCell ref="AJ123:AJ126"/>
    <mergeCell ref="AN123:AN126"/>
    <mergeCell ref="AZ119:AZ122"/>
    <mergeCell ref="BA119:BA120"/>
    <mergeCell ref="BB119:BB120"/>
    <mergeCell ref="BC119:BC120"/>
    <mergeCell ref="BD119:BD120"/>
    <mergeCell ref="BF119:BF120"/>
    <mergeCell ref="BA121:BA122"/>
    <mergeCell ref="BB121:BB122"/>
    <mergeCell ref="BC121:BC122"/>
    <mergeCell ref="BD121:BD122"/>
    <mergeCell ref="AR119:AR120"/>
    <mergeCell ref="AS119:AS120"/>
    <mergeCell ref="AV119:AV122"/>
    <mergeCell ref="AW119:AW122"/>
    <mergeCell ref="AX119:AX122"/>
    <mergeCell ref="AY119:AY122"/>
    <mergeCell ref="AI119:AI122"/>
    <mergeCell ref="AJ119:AJ122"/>
    <mergeCell ref="AN119:AN122"/>
    <mergeCell ref="AO119:AO122"/>
    <mergeCell ref="AP119:AP122"/>
    <mergeCell ref="AQ119:AQ122"/>
    <mergeCell ref="B127:B130"/>
    <mergeCell ref="C127:C128"/>
    <mergeCell ref="AB127:AB130"/>
    <mergeCell ref="AE127:AE130"/>
    <mergeCell ref="AG127:AG130"/>
    <mergeCell ref="AH127:AH130"/>
    <mergeCell ref="C129:C130"/>
    <mergeCell ref="BC123:BC124"/>
    <mergeCell ref="BD123:BD124"/>
    <mergeCell ref="BF123:BF124"/>
    <mergeCell ref="C125:C126"/>
    <mergeCell ref="BA125:BA126"/>
    <mergeCell ref="BB125:BB126"/>
    <mergeCell ref="BC125:BC126"/>
    <mergeCell ref="BD125:BD126"/>
    <mergeCell ref="BF125:BF126"/>
    <mergeCell ref="AW123:AW126"/>
    <mergeCell ref="AX123:AX126"/>
    <mergeCell ref="AY123:AY126"/>
    <mergeCell ref="AZ123:AZ126"/>
    <mergeCell ref="BA123:BA124"/>
    <mergeCell ref="BB123:BB124"/>
    <mergeCell ref="AO123:AO126"/>
    <mergeCell ref="AP123:AP126"/>
    <mergeCell ref="AQ123:AQ126"/>
    <mergeCell ref="AR123:AR124"/>
    <mergeCell ref="AS123:AS124"/>
    <mergeCell ref="AV123:AV126"/>
    <mergeCell ref="BF129:BF130"/>
    <mergeCell ref="B123:B126"/>
    <mergeCell ref="C123:C124"/>
    <mergeCell ref="AB123:AB126"/>
    <mergeCell ref="AE131:AE134"/>
    <mergeCell ref="AG131:AG134"/>
    <mergeCell ref="AH131:AH134"/>
    <mergeCell ref="AI131:AI134"/>
    <mergeCell ref="AJ131:AJ134"/>
    <mergeCell ref="AN131:AN134"/>
    <mergeCell ref="AZ127:AZ130"/>
    <mergeCell ref="BA127:BA128"/>
    <mergeCell ref="BB127:BB128"/>
    <mergeCell ref="BC127:BC128"/>
    <mergeCell ref="BD127:BD128"/>
    <mergeCell ref="BF127:BF128"/>
    <mergeCell ref="BA129:BA130"/>
    <mergeCell ref="BB129:BB130"/>
    <mergeCell ref="BC129:BC130"/>
    <mergeCell ref="BD129:BD130"/>
    <mergeCell ref="AR127:AR128"/>
    <mergeCell ref="AS127:AS128"/>
    <mergeCell ref="AV127:AV130"/>
    <mergeCell ref="AW127:AW130"/>
    <mergeCell ref="AX127:AX130"/>
    <mergeCell ref="AY127:AY130"/>
    <mergeCell ref="AI127:AI130"/>
    <mergeCell ref="AJ127:AJ130"/>
    <mergeCell ref="AN127:AN130"/>
    <mergeCell ref="AO127:AO130"/>
    <mergeCell ref="AP127:AP130"/>
    <mergeCell ref="AQ127:AQ130"/>
    <mergeCell ref="B135:B138"/>
    <mergeCell ref="C135:C136"/>
    <mergeCell ref="AB135:AB138"/>
    <mergeCell ref="AE135:AE138"/>
    <mergeCell ref="AG135:AG138"/>
    <mergeCell ref="AH135:AH138"/>
    <mergeCell ref="C137:C138"/>
    <mergeCell ref="BC131:BC132"/>
    <mergeCell ref="BD131:BD132"/>
    <mergeCell ref="BF131:BF132"/>
    <mergeCell ref="C133:C134"/>
    <mergeCell ref="BA133:BA134"/>
    <mergeCell ref="BB133:BB134"/>
    <mergeCell ref="BC133:BC134"/>
    <mergeCell ref="BD133:BD134"/>
    <mergeCell ref="BF133:BF134"/>
    <mergeCell ref="AW131:AW134"/>
    <mergeCell ref="AX131:AX134"/>
    <mergeCell ref="AY131:AY134"/>
    <mergeCell ref="AZ131:AZ134"/>
    <mergeCell ref="BA131:BA132"/>
    <mergeCell ref="BB131:BB132"/>
    <mergeCell ref="AO131:AO134"/>
    <mergeCell ref="AP131:AP134"/>
    <mergeCell ref="AQ131:AQ134"/>
    <mergeCell ref="AR131:AR132"/>
    <mergeCell ref="AS131:AS132"/>
    <mergeCell ref="AV131:AV134"/>
    <mergeCell ref="BF137:BF138"/>
    <mergeCell ref="B131:B134"/>
    <mergeCell ref="C131:C132"/>
    <mergeCell ref="AB131:AB134"/>
    <mergeCell ref="B139:B142"/>
    <mergeCell ref="C139:C140"/>
    <mergeCell ref="AB139:AB142"/>
    <mergeCell ref="AE139:AE142"/>
    <mergeCell ref="AG139:AG142"/>
    <mergeCell ref="AH139:AH142"/>
    <mergeCell ref="AI139:AI142"/>
    <mergeCell ref="AJ139:AJ142"/>
    <mergeCell ref="AN139:AN142"/>
    <mergeCell ref="AZ135:AZ138"/>
    <mergeCell ref="BA135:BA136"/>
    <mergeCell ref="BB135:BB136"/>
    <mergeCell ref="BC135:BC136"/>
    <mergeCell ref="BD135:BD136"/>
    <mergeCell ref="BF135:BF136"/>
    <mergeCell ref="BA137:BA138"/>
    <mergeCell ref="BB137:BB138"/>
    <mergeCell ref="BC137:BC138"/>
    <mergeCell ref="BD137:BD138"/>
    <mergeCell ref="AR135:AR136"/>
    <mergeCell ref="AS135:AS136"/>
    <mergeCell ref="AV135:AV138"/>
    <mergeCell ref="AW135:AW138"/>
    <mergeCell ref="AX135:AX138"/>
    <mergeCell ref="AY135:AY138"/>
    <mergeCell ref="AI135:AI138"/>
    <mergeCell ref="AJ135:AJ138"/>
    <mergeCell ref="AN135:AN138"/>
    <mergeCell ref="AO135:AO138"/>
    <mergeCell ref="AP135:AP138"/>
    <mergeCell ref="AQ135:AQ138"/>
    <mergeCell ref="BC139:BC140"/>
    <mergeCell ref="BD139:BD140"/>
    <mergeCell ref="BF139:BF140"/>
    <mergeCell ref="C141:C142"/>
    <mergeCell ref="BA141:BA142"/>
    <mergeCell ref="BB141:BB142"/>
    <mergeCell ref="BC141:BC142"/>
    <mergeCell ref="BD141:BD142"/>
    <mergeCell ref="BF141:BF142"/>
    <mergeCell ref="AW139:AW142"/>
    <mergeCell ref="AX139:AX142"/>
    <mergeCell ref="AY139:AY142"/>
    <mergeCell ref="AZ139:AZ142"/>
    <mergeCell ref="BA139:BA140"/>
    <mergeCell ref="BB139:BB140"/>
    <mergeCell ref="AO139:AO142"/>
    <mergeCell ref="AP139:AP142"/>
    <mergeCell ref="AQ139:AQ142"/>
    <mergeCell ref="AR139:AR140"/>
    <mergeCell ref="AS139:AS140"/>
    <mergeCell ref="AV139:AV142"/>
    <mergeCell ref="AQ143:AQ146"/>
    <mergeCell ref="AB143:AB144"/>
    <mergeCell ref="AC143:AC144"/>
    <mergeCell ref="AE143:AE146"/>
    <mergeCell ref="AF143:AF146"/>
    <mergeCell ref="AG143:AG146"/>
    <mergeCell ref="AH143:AH146"/>
    <mergeCell ref="A143:A210"/>
    <mergeCell ref="B143:B146"/>
    <mergeCell ref="C143:C144"/>
    <mergeCell ref="T143:T210"/>
    <mergeCell ref="W143:W210"/>
    <mergeCell ref="Z143:Z210"/>
    <mergeCell ref="B147:B150"/>
    <mergeCell ref="C147:C148"/>
    <mergeCell ref="B151:B154"/>
    <mergeCell ref="C151:C152"/>
    <mergeCell ref="AG147:AG150"/>
    <mergeCell ref="AH147:AH150"/>
    <mergeCell ref="AE151:AE154"/>
    <mergeCell ref="AF151:AF154"/>
    <mergeCell ref="AG151:AG154"/>
    <mergeCell ref="AH151:AH154"/>
    <mergeCell ref="AE155:AE158"/>
    <mergeCell ref="AF155:AF158"/>
    <mergeCell ref="AG155:AG158"/>
    <mergeCell ref="AH155:AH158"/>
    <mergeCell ref="AI155:AI158"/>
    <mergeCell ref="AJ155:AJ158"/>
    <mergeCell ref="B155:B158"/>
    <mergeCell ref="C155:C156"/>
    <mergeCell ref="V155:V157"/>
    <mergeCell ref="BF143:BF144"/>
    <mergeCell ref="C145:C146"/>
    <mergeCell ref="AB145:AB146"/>
    <mergeCell ref="AC145:AC146"/>
    <mergeCell ref="BA145:BA146"/>
    <mergeCell ref="BB145:BB146"/>
    <mergeCell ref="BC145:BC146"/>
    <mergeCell ref="BD145:BD146"/>
    <mergeCell ref="BF145:BF146"/>
    <mergeCell ref="AY143:AY146"/>
    <mergeCell ref="AZ143:AZ146"/>
    <mergeCell ref="BA143:BA144"/>
    <mergeCell ref="BB143:BB144"/>
    <mergeCell ref="BC143:BC144"/>
    <mergeCell ref="BD143:BD144"/>
    <mergeCell ref="AR143:AR144"/>
    <mergeCell ref="AS143:AS144"/>
    <mergeCell ref="AT143:AT210"/>
    <mergeCell ref="AV143:AV146"/>
    <mergeCell ref="AW143:AW146"/>
    <mergeCell ref="AX143:AX146"/>
    <mergeCell ref="AR147:AR148"/>
    <mergeCell ref="AS147:AS148"/>
    <mergeCell ref="AV147:AV150"/>
    <mergeCell ref="AW147:AW150"/>
    <mergeCell ref="AI143:AI146"/>
    <mergeCell ref="AJ143:AJ146"/>
    <mergeCell ref="AN143:AN146"/>
    <mergeCell ref="AO143:AO146"/>
    <mergeCell ref="AP143:AP146"/>
    <mergeCell ref="AB151:AB152"/>
    <mergeCell ref="AC151:AC152"/>
    <mergeCell ref="BD147:BD148"/>
    <mergeCell ref="BF147:BF148"/>
    <mergeCell ref="C149:C150"/>
    <mergeCell ref="AB149:AB150"/>
    <mergeCell ref="AC149:AC150"/>
    <mergeCell ref="BA149:BA150"/>
    <mergeCell ref="BB149:BB150"/>
    <mergeCell ref="BC149:BC150"/>
    <mergeCell ref="BD149:BD150"/>
    <mergeCell ref="BF149:BF150"/>
    <mergeCell ref="AX147:AX150"/>
    <mergeCell ref="AY147:AY150"/>
    <mergeCell ref="AZ147:AZ150"/>
    <mergeCell ref="BA147:BA148"/>
    <mergeCell ref="BB147:BB148"/>
    <mergeCell ref="BC147:BC148"/>
    <mergeCell ref="AI147:AI150"/>
    <mergeCell ref="AJ147:AJ150"/>
    <mergeCell ref="AN147:AN150"/>
    <mergeCell ref="AO147:AO150"/>
    <mergeCell ref="AP147:AP150"/>
    <mergeCell ref="AQ147:AQ150"/>
    <mergeCell ref="AB147:AB148"/>
    <mergeCell ref="AC147:AC148"/>
    <mergeCell ref="AE147:AE150"/>
    <mergeCell ref="AF147:AF150"/>
    <mergeCell ref="BC153:BC154"/>
    <mergeCell ref="AZ151:AZ154"/>
    <mergeCell ref="BA151:BA152"/>
    <mergeCell ref="BB151:BB152"/>
    <mergeCell ref="BC151:BC152"/>
    <mergeCell ref="BD151:BD152"/>
    <mergeCell ref="BF151:BF152"/>
    <mergeCell ref="BD153:BD154"/>
    <mergeCell ref="BF153:BF154"/>
    <mergeCell ref="AR151:AR152"/>
    <mergeCell ref="AS151:AS152"/>
    <mergeCell ref="AV151:AV154"/>
    <mergeCell ref="AW151:AW154"/>
    <mergeCell ref="AX151:AX154"/>
    <mergeCell ref="AY151:AY154"/>
    <mergeCell ref="AI151:AI154"/>
    <mergeCell ref="AJ151:AJ154"/>
    <mergeCell ref="AN151:AN154"/>
    <mergeCell ref="AO151:AO154"/>
    <mergeCell ref="AP151:AP154"/>
    <mergeCell ref="AQ151:AQ154"/>
    <mergeCell ref="X155:X157"/>
    <mergeCell ref="AB155:AB156"/>
    <mergeCell ref="AC155:AC156"/>
    <mergeCell ref="C153:C154"/>
    <mergeCell ref="AB153:AB154"/>
    <mergeCell ref="AC153:AC154"/>
    <mergeCell ref="BA153:BA154"/>
    <mergeCell ref="BB153:BB154"/>
    <mergeCell ref="BD157:BD158"/>
    <mergeCell ref="BF157:BF158"/>
    <mergeCell ref="B159:B162"/>
    <mergeCell ref="C159:C160"/>
    <mergeCell ref="AB159:AB160"/>
    <mergeCell ref="AC159:AC160"/>
    <mergeCell ref="AE159:AE162"/>
    <mergeCell ref="AF159:AF162"/>
    <mergeCell ref="AG159:AG162"/>
    <mergeCell ref="AH159:AH162"/>
    <mergeCell ref="BB155:BB156"/>
    <mergeCell ref="BC155:BC156"/>
    <mergeCell ref="BD155:BD156"/>
    <mergeCell ref="BF155:BF156"/>
    <mergeCell ref="C157:C158"/>
    <mergeCell ref="AB157:AB158"/>
    <mergeCell ref="AC157:AC158"/>
    <mergeCell ref="BA157:BA158"/>
    <mergeCell ref="BB157:BB158"/>
    <mergeCell ref="BC157:BC158"/>
    <mergeCell ref="AV155:AV158"/>
    <mergeCell ref="AW155:AW158"/>
    <mergeCell ref="AX155:AX158"/>
    <mergeCell ref="AY155:AY158"/>
    <mergeCell ref="AZ155:AZ158"/>
    <mergeCell ref="BA155:BA156"/>
    <mergeCell ref="AN155:AN158"/>
    <mergeCell ref="AO155:AO158"/>
    <mergeCell ref="AP155:AP158"/>
    <mergeCell ref="AQ155:AQ158"/>
    <mergeCell ref="AR155:AR156"/>
    <mergeCell ref="AS155:AS156"/>
    <mergeCell ref="BB161:BB162"/>
    <mergeCell ref="BC161:BC162"/>
    <mergeCell ref="AZ159:AZ162"/>
    <mergeCell ref="BA159:BA160"/>
    <mergeCell ref="BB159:BB160"/>
    <mergeCell ref="BC159:BC160"/>
    <mergeCell ref="BD159:BD160"/>
    <mergeCell ref="BF159:BF160"/>
    <mergeCell ref="BD161:BD162"/>
    <mergeCell ref="BF161:BF162"/>
    <mergeCell ref="AR159:AR160"/>
    <mergeCell ref="AS159:AS160"/>
    <mergeCell ref="AV159:AV162"/>
    <mergeCell ref="AW159:AW162"/>
    <mergeCell ref="AX159:AX162"/>
    <mergeCell ref="AY159:AY162"/>
    <mergeCell ref="BA161:BA162"/>
    <mergeCell ref="AI159:AI162"/>
    <mergeCell ref="AJ159:AJ162"/>
    <mergeCell ref="AN159:AN162"/>
    <mergeCell ref="AO159:AO162"/>
    <mergeCell ref="AP159:AP162"/>
    <mergeCell ref="AQ159:AQ162"/>
    <mergeCell ref="AW163:AW166"/>
    <mergeCell ref="AG163:AG166"/>
    <mergeCell ref="AH163:AH166"/>
    <mergeCell ref="AI163:AI166"/>
    <mergeCell ref="AJ163:AJ166"/>
    <mergeCell ref="AN163:AN166"/>
    <mergeCell ref="AO163:AO166"/>
    <mergeCell ref="B163:B166"/>
    <mergeCell ref="C163:C164"/>
    <mergeCell ref="AB163:AB164"/>
    <mergeCell ref="AC163:AC164"/>
    <mergeCell ref="AE163:AE166"/>
    <mergeCell ref="AF163:AF166"/>
    <mergeCell ref="C161:C162"/>
    <mergeCell ref="AB161:AB162"/>
    <mergeCell ref="AC161:AC162"/>
    <mergeCell ref="AH167:AH170"/>
    <mergeCell ref="AI167:AI170"/>
    <mergeCell ref="AJ167:AJ170"/>
    <mergeCell ref="AN167:AN170"/>
    <mergeCell ref="AO167:AO170"/>
    <mergeCell ref="B167:B170"/>
    <mergeCell ref="C167:C168"/>
    <mergeCell ref="AB167:AB168"/>
    <mergeCell ref="AC167:AC168"/>
    <mergeCell ref="AE167:AE170"/>
    <mergeCell ref="AF167:AF170"/>
    <mergeCell ref="BD163:BD164"/>
    <mergeCell ref="BF163:BF164"/>
    <mergeCell ref="C165:C166"/>
    <mergeCell ref="AB165:AB166"/>
    <mergeCell ref="AC165:AC166"/>
    <mergeCell ref="BA165:BA166"/>
    <mergeCell ref="BB165:BB166"/>
    <mergeCell ref="BC165:BC166"/>
    <mergeCell ref="BD165:BD166"/>
    <mergeCell ref="BF165:BF166"/>
    <mergeCell ref="AX163:AX166"/>
    <mergeCell ref="AY163:AY166"/>
    <mergeCell ref="AZ163:AZ166"/>
    <mergeCell ref="BA163:BA164"/>
    <mergeCell ref="BB163:BB164"/>
    <mergeCell ref="BC163:BC164"/>
    <mergeCell ref="AP163:AP166"/>
    <mergeCell ref="AQ163:AQ166"/>
    <mergeCell ref="AR163:AR164"/>
    <mergeCell ref="AS163:AS164"/>
    <mergeCell ref="AV163:AV166"/>
    <mergeCell ref="AJ171:AJ174"/>
    <mergeCell ref="AN171:AN174"/>
    <mergeCell ref="AO171:AO174"/>
    <mergeCell ref="B171:B174"/>
    <mergeCell ref="C171:C172"/>
    <mergeCell ref="AB171:AB172"/>
    <mergeCell ref="AC171:AC172"/>
    <mergeCell ref="AE171:AE174"/>
    <mergeCell ref="AF171:AF174"/>
    <mergeCell ref="BD167:BD168"/>
    <mergeCell ref="BF167:BF168"/>
    <mergeCell ref="C169:C170"/>
    <mergeCell ref="AB169:AB170"/>
    <mergeCell ref="AC169:AC170"/>
    <mergeCell ref="BA169:BA170"/>
    <mergeCell ref="BB169:BB170"/>
    <mergeCell ref="BC169:BC170"/>
    <mergeCell ref="BD169:BD170"/>
    <mergeCell ref="BF169:BF170"/>
    <mergeCell ref="AX167:AX170"/>
    <mergeCell ref="AY167:AY170"/>
    <mergeCell ref="AZ167:AZ170"/>
    <mergeCell ref="BA167:BA168"/>
    <mergeCell ref="BB167:BB168"/>
    <mergeCell ref="BC167:BC168"/>
    <mergeCell ref="AP167:AP170"/>
    <mergeCell ref="AQ167:AQ170"/>
    <mergeCell ref="AR167:AR168"/>
    <mergeCell ref="AS167:AS168"/>
    <mergeCell ref="AV167:AV170"/>
    <mergeCell ref="AW167:AW170"/>
    <mergeCell ref="AG167:AG170"/>
    <mergeCell ref="AQ175:AQ178"/>
    <mergeCell ref="B175:B178"/>
    <mergeCell ref="C175:C176"/>
    <mergeCell ref="AB175:AB178"/>
    <mergeCell ref="AE175:AE178"/>
    <mergeCell ref="AG175:AG178"/>
    <mergeCell ref="AH175:AH178"/>
    <mergeCell ref="BD171:BD172"/>
    <mergeCell ref="BF171:BF172"/>
    <mergeCell ref="C173:C174"/>
    <mergeCell ref="AB173:AB174"/>
    <mergeCell ref="AC173:AC174"/>
    <mergeCell ref="BA173:BA174"/>
    <mergeCell ref="BB173:BB174"/>
    <mergeCell ref="BC173:BC174"/>
    <mergeCell ref="BD173:BD174"/>
    <mergeCell ref="BF173:BF174"/>
    <mergeCell ref="AX171:AX174"/>
    <mergeCell ref="AY171:AY174"/>
    <mergeCell ref="AZ171:AZ174"/>
    <mergeCell ref="BA171:BA172"/>
    <mergeCell ref="BB171:BB172"/>
    <mergeCell ref="BC171:BC172"/>
    <mergeCell ref="AP171:AP174"/>
    <mergeCell ref="AQ171:AQ174"/>
    <mergeCell ref="AR171:AR172"/>
    <mergeCell ref="AS171:AS172"/>
    <mergeCell ref="AV171:AV174"/>
    <mergeCell ref="AW171:AW174"/>
    <mergeCell ref="AG171:AG174"/>
    <mergeCell ref="AH171:AH174"/>
    <mergeCell ref="AI171:AI174"/>
    <mergeCell ref="B179:B182"/>
    <mergeCell ref="C179:C180"/>
    <mergeCell ref="AB179:AB182"/>
    <mergeCell ref="AE179:AE182"/>
    <mergeCell ref="AG179:AG182"/>
    <mergeCell ref="AH179:AH182"/>
    <mergeCell ref="C181:C182"/>
    <mergeCell ref="BF175:BF176"/>
    <mergeCell ref="C177:C178"/>
    <mergeCell ref="AU177:AU178"/>
    <mergeCell ref="BA177:BA178"/>
    <mergeCell ref="BB177:BB178"/>
    <mergeCell ref="BC177:BC178"/>
    <mergeCell ref="BD177:BD178"/>
    <mergeCell ref="BF177:BF178"/>
    <mergeCell ref="AY175:AY178"/>
    <mergeCell ref="AZ175:AZ178"/>
    <mergeCell ref="BA175:BA176"/>
    <mergeCell ref="BB175:BB176"/>
    <mergeCell ref="BC175:BC176"/>
    <mergeCell ref="BD175:BD176"/>
    <mergeCell ref="AR175:AR176"/>
    <mergeCell ref="AS175:AS176"/>
    <mergeCell ref="AU175:AU176"/>
    <mergeCell ref="AV175:AV178"/>
    <mergeCell ref="AW175:AW178"/>
    <mergeCell ref="AX175:AX178"/>
    <mergeCell ref="AI175:AI178"/>
    <mergeCell ref="AJ175:AJ178"/>
    <mergeCell ref="AN175:AN178"/>
    <mergeCell ref="AO175:AO178"/>
    <mergeCell ref="AP175:AP178"/>
    <mergeCell ref="BF181:BF182"/>
    <mergeCell ref="B183:B186"/>
    <mergeCell ref="C183:C184"/>
    <mergeCell ref="AB183:AB186"/>
    <mergeCell ref="AE183:AE186"/>
    <mergeCell ref="AG183:AG186"/>
    <mergeCell ref="AH183:AH186"/>
    <mergeCell ref="AI183:AI186"/>
    <mergeCell ref="AJ183:AJ186"/>
    <mergeCell ref="AN183:AN186"/>
    <mergeCell ref="AZ179:AZ182"/>
    <mergeCell ref="BA179:BA180"/>
    <mergeCell ref="BB179:BB180"/>
    <mergeCell ref="BC179:BC180"/>
    <mergeCell ref="BD179:BD180"/>
    <mergeCell ref="BF179:BF180"/>
    <mergeCell ref="BA181:BA182"/>
    <mergeCell ref="BB181:BB182"/>
    <mergeCell ref="BC181:BC182"/>
    <mergeCell ref="BD181:BD182"/>
    <mergeCell ref="AR179:AR180"/>
    <mergeCell ref="AS179:AS180"/>
    <mergeCell ref="AV179:AV182"/>
    <mergeCell ref="AW179:AW182"/>
    <mergeCell ref="AX179:AX182"/>
    <mergeCell ref="AY179:AY182"/>
    <mergeCell ref="AI179:AI182"/>
    <mergeCell ref="AJ179:AJ182"/>
    <mergeCell ref="AN179:AN182"/>
    <mergeCell ref="AO179:AO182"/>
    <mergeCell ref="AP179:AP182"/>
    <mergeCell ref="AQ179:AQ182"/>
    <mergeCell ref="B187:B190"/>
    <mergeCell ref="C187:C188"/>
    <mergeCell ref="AB187:AB190"/>
    <mergeCell ref="AE187:AE190"/>
    <mergeCell ref="AG187:AG190"/>
    <mergeCell ref="AH187:AH190"/>
    <mergeCell ref="C189:C190"/>
    <mergeCell ref="BC183:BC184"/>
    <mergeCell ref="BD183:BD184"/>
    <mergeCell ref="BF183:BF184"/>
    <mergeCell ref="C185:C186"/>
    <mergeCell ref="BA185:BA186"/>
    <mergeCell ref="BB185:BB186"/>
    <mergeCell ref="BC185:BC186"/>
    <mergeCell ref="BD185:BD186"/>
    <mergeCell ref="BF185:BF186"/>
    <mergeCell ref="AW183:AW186"/>
    <mergeCell ref="AX183:AX186"/>
    <mergeCell ref="AY183:AY186"/>
    <mergeCell ref="AZ183:AZ186"/>
    <mergeCell ref="BA183:BA184"/>
    <mergeCell ref="BB183:BB184"/>
    <mergeCell ref="AO183:AO186"/>
    <mergeCell ref="AP183:AP186"/>
    <mergeCell ref="AQ183:AQ186"/>
    <mergeCell ref="AR183:AR184"/>
    <mergeCell ref="AS183:AS184"/>
    <mergeCell ref="AV183:AV186"/>
    <mergeCell ref="BF189:BF190"/>
    <mergeCell ref="AE191:AE194"/>
    <mergeCell ref="AG191:AG194"/>
    <mergeCell ref="AH191:AH194"/>
    <mergeCell ref="AI191:AI194"/>
    <mergeCell ref="AJ191:AJ194"/>
    <mergeCell ref="AN191:AN194"/>
    <mergeCell ref="AZ187:AZ190"/>
    <mergeCell ref="BA187:BA188"/>
    <mergeCell ref="BB187:BB188"/>
    <mergeCell ref="BC187:BC188"/>
    <mergeCell ref="BD187:BD188"/>
    <mergeCell ref="BF187:BF188"/>
    <mergeCell ref="BA189:BA190"/>
    <mergeCell ref="BB189:BB190"/>
    <mergeCell ref="BC189:BC190"/>
    <mergeCell ref="BD189:BD190"/>
    <mergeCell ref="AR187:AR188"/>
    <mergeCell ref="AS187:AS188"/>
    <mergeCell ref="AV187:AV190"/>
    <mergeCell ref="AW187:AW190"/>
    <mergeCell ref="AX187:AX190"/>
    <mergeCell ref="AY187:AY190"/>
    <mergeCell ref="AI187:AI190"/>
    <mergeCell ref="AJ187:AJ190"/>
    <mergeCell ref="AN187:AN190"/>
    <mergeCell ref="AO187:AO190"/>
    <mergeCell ref="AP187:AP190"/>
    <mergeCell ref="AQ187:AQ190"/>
    <mergeCell ref="B195:B198"/>
    <mergeCell ref="C195:C196"/>
    <mergeCell ref="AB195:AB198"/>
    <mergeCell ref="AE195:AE198"/>
    <mergeCell ref="AG195:AG198"/>
    <mergeCell ref="AH195:AH198"/>
    <mergeCell ref="C197:C198"/>
    <mergeCell ref="BC191:BC192"/>
    <mergeCell ref="BD191:BD192"/>
    <mergeCell ref="BF191:BF192"/>
    <mergeCell ref="C193:C194"/>
    <mergeCell ref="BA193:BA194"/>
    <mergeCell ref="BB193:BB194"/>
    <mergeCell ref="BC193:BC194"/>
    <mergeCell ref="BD193:BD194"/>
    <mergeCell ref="BF193:BF194"/>
    <mergeCell ref="AW191:AW194"/>
    <mergeCell ref="AX191:AX194"/>
    <mergeCell ref="AY191:AY194"/>
    <mergeCell ref="AZ191:AZ194"/>
    <mergeCell ref="BA191:BA192"/>
    <mergeCell ref="BB191:BB192"/>
    <mergeCell ref="AO191:AO194"/>
    <mergeCell ref="AP191:AP194"/>
    <mergeCell ref="AQ191:AQ194"/>
    <mergeCell ref="AR191:AR192"/>
    <mergeCell ref="AS191:AS192"/>
    <mergeCell ref="AV191:AV194"/>
    <mergeCell ref="BF197:BF198"/>
    <mergeCell ref="B191:B194"/>
    <mergeCell ref="C191:C192"/>
    <mergeCell ref="AB191:AB194"/>
    <mergeCell ref="AE199:AE202"/>
    <mergeCell ref="AG199:AG202"/>
    <mergeCell ref="AH199:AH202"/>
    <mergeCell ref="AI199:AI202"/>
    <mergeCell ref="AJ199:AJ202"/>
    <mergeCell ref="AN199:AN202"/>
    <mergeCell ref="AZ195:AZ198"/>
    <mergeCell ref="BA195:BA196"/>
    <mergeCell ref="BB195:BB196"/>
    <mergeCell ref="BC195:BC196"/>
    <mergeCell ref="BD195:BD196"/>
    <mergeCell ref="BF195:BF196"/>
    <mergeCell ref="BA197:BA198"/>
    <mergeCell ref="BB197:BB198"/>
    <mergeCell ref="BC197:BC198"/>
    <mergeCell ref="BD197:BD198"/>
    <mergeCell ref="AR195:AR196"/>
    <mergeCell ref="AS195:AS196"/>
    <mergeCell ref="AV195:AV198"/>
    <mergeCell ref="AW195:AW198"/>
    <mergeCell ref="AX195:AX198"/>
    <mergeCell ref="AY195:AY198"/>
    <mergeCell ref="AI195:AI198"/>
    <mergeCell ref="AJ195:AJ198"/>
    <mergeCell ref="AN195:AN198"/>
    <mergeCell ref="AO195:AO198"/>
    <mergeCell ref="AP195:AP198"/>
    <mergeCell ref="AQ195:AQ198"/>
    <mergeCell ref="B203:B206"/>
    <mergeCell ref="C203:C204"/>
    <mergeCell ref="AB203:AB206"/>
    <mergeCell ref="AE203:AE206"/>
    <mergeCell ref="AG203:AG206"/>
    <mergeCell ref="AH203:AH206"/>
    <mergeCell ref="C205:C206"/>
    <mergeCell ref="BC199:BC200"/>
    <mergeCell ref="BD199:BD200"/>
    <mergeCell ref="BF199:BF200"/>
    <mergeCell ref="C201:C202"/>
    <mergeCell ref="BA201:BA202"/>
    <mergeCell ref="BB201:BB202"/>
    <mergeCell ref="BC201:BC202"/>
    <mergeCell ref="BD201:BD202"/>
    <mergeCell ref="BF201:BF202"/>
    <mergeCell ref="AW199:AW202"/>
    <mergeCell ref="AX199:AX202"/>
    <mergeCell ref="AY199:AY202"/>
    <mergeCell ref="AZ199:AZ202"/>
    <mergeCell ref="BA199:BA200"/>
    <mergeCell ref="BB199:BB200"/>
    <mergeCell ref="AO199:AO202"/>
    <mergeCell ref="AP199:AP202"/>
    <mergeCell ref="AQ199:AQ202"/>
    <mergeCell ref="AR199:AR200"/>
    <mergeCell ref="AS199:AS200"/>
    <mergeCell ref="AV199:AV202"/>
    <mergeCell ref="BF205:BF206"/>
    <mergeCell ref="B199:B202"/>
    <mergeCell ref="C199:C200"/>
    <mergeCell ref="AB199:AB202"/>
    <mergeCell ref="B207:B210"/>
    <mergeCell ref="C207:C208"/>
    <mergeCell ref="AB207:AB210"/>
    <mergeCell ref="AE207:AE210"/>
    <mergeCell ref="AG207:AG210"/>
    <mergeCell ref="AH207:AH210"/>
    <mergeCell ref="AI207:AI210"/>
    <mergeCell ref="AJ207:AJ210"/>
    <mergeCell ref="AN207:AN210"/>
    <mergeCell ref="AZ203:AZ206"/>
    <mergeCell ref="BA203:BA204"/>
    <mergeCell ref="BB203:BB204"/>
    <mergeCell ref="BC203:BC204"/>
    <mergeCell ref="BD203:BD204"/>
    <mergeCell ref="BF203:BF204"/>
    <mergeCell ref="BA205:BA206"/>
    <mergeCell ref="BB205:BB206"/>
    <mergeCell ref="BC205:BC206"/>
    <mergeCell ref="BD205:BD206"/>
    <mergeCell ref="AR203:AR204"/>
    <mergeCell ref="AS203:AS204"/>
    <mergeCell ref="AV203:AV206"/>
    <mergeCell ref="AW203:AW206"/>
    <mergeCell ref="AX203:AX206"/>
    <mergeCell ref="AY203:AY206"/>
    <mergeCell ref="AI203:AI206"/>
    <mergeCell ref="AJ203:AJ206"/>
    <mergeCell ref="AN203:AN206"/>
    <mergeCell ref="AO203:AO206"/>
    <mergeCell ref="AP203:AP206"/>
    <mergeCell ref="AQ203:AQ206"/>
    <mergeCell ref="BC207:BC208"/>
    <mergeCell ref="BD207:BD208"/>
    <mergeCell ref="BF207:BF208"/>
    <mergeCell ref="C209:C210"/>
    <mergeCell ref="BA209:BA210"/>
    <mergeCell ref="BB209:BB210"/>
    <mergeCell ref="BC209:BC210"/>
    <mergeCell ref="BD209:BD210"/>
    <mergeCell ref="BF209:BF210"/>
    <mergeCell ref="AW207:AW210"/>
    <mergeCell ref="AX207:AX210"/>
    <mergeCell ref="AY207:AY210"/>
    <mergeCell ref="AZ207:AZ210"/>
    <mergeCell ref="BA207:BA208"/>
    <mergeCell ref="BB207:BB208"/>
    <mergeCell ref="AO207:AO210"/>
    <mergeCell ref="AP207:AP210"/>
    <mergeCell ref="AQ207:AQ210"/>
    <mergeCell ref="AR207:AR208"/>
    <mergeCell ref="AS207:AS208"/>
    <mergeCell ref="AV207:AV210"/>
    <mergeCell ref="AQ211:AQ214"/>
    <mergeCell ref="AB211:AB212"/>
    <mergeCell ref="AC211:AC212"/>
    <mergeCell ref="AE211:AE214"/>
    <mergeCell ref="AF211:AF214"/>
    <mergeCell ref="AG211:AG214"/>
    <mergeCell ref="AH211:AH214"/>
    <mergeCell ref="A211:A278"/>
    <mergeCell ref="B211:B214"/>
    <mergeCell ref="C211:C212"/>
    <mergeCell ref="T211:T278"/>
    <mergeCell ref="W211:W278"/>
    <mergeCell ref="Z211:Z278"/>
    <mergeCell ref="B215:B218"/>
    <mergeCell ref="C215:C216"/>
    <mergeCell ref="B219:B222"/>
    <mergeCell ref="C219:C220"/>
    <mergeCell ref="AG215:AG218"/>
    <mergeCell ref="AH215:AH218"/>
    <mergeCell ref="AE219:AE222"/>
    <mergeCell ref="AF219:AF222"/>
    <mergeCell ref="AG219:AG222"/>
    <mergeCell ref="AH219:AH222"/>
    <mergeCell ref="AE223:AE226"/>
    <mergeCell ref="AF223:AF226"/>
    <mergeCell ref="AG223:AG226"/>
    <mergeCell ref="AH223:AH226"/>
    <mergeCell ref="AI223:AI226"/>
    <mergeCell ref="AJ223:AJ226"/>
    <mergeCell ref="B223:B226"/>
    <mergeCell ref="C223:C224"/>
    <mergeCell ref="V223:V225"/>
    <mergeCell ref="BF211:BF212"/>
    <mergeCell ref="C213:C214"/>
    <mergeCell ref="AB213:AB214"/>
    <mergeCell ref="AC213:AC214"/>
    <mergeCell ref="BA213:BA214"/>
    <mergeCell ref="BB213:BB214"/>
    <mergeCell ref="BC213:BC214"/>
    <mergeCell ref="BD213:BD214"/>
    <mergeCell ref="BF213:BF214"/>
    <mergeCell ref="AY211:AY214"/>
    <mergeCell ref="AZ211:AZ214"/>
    <mergeCell ref="BA211:BA212"/>
    <mergeCell ref="BB211:BB212"/>
    <mergeCell ref="BC211:BC212"/>
    <mergeCell ref="BD211:BD212"/>
    <mergeCell ref="AR211:AR212"/>
    <mergeCell ref="AS211:AS212"/>
    <mergeCell ref="AT211:AT278"/>
    <mergeCell ref="AV211:AV214"/>
    <mergeCell ref="AW211:AW214"/>
    <mergeCell ref="AX211:AX214"/>
    <mergeCell ref="AR215:AR216"/>
    <mergeCell ref="AS215:AS216"/>
    <mergeCell ref="AV215:AV218"/>
    <mergeCell ref="AW215:AW218"/>
    <mergeCell ref="AI211:AI214"/>
    <mergeCell ref="AJ211:AJ214"/>
    <mergeCell ref="AN211:AN214"/>
    <mergeCell ref="AO211:AO214"/>
    <mergeCell ref="AP211:AP214"/>
    <mergeCell ref="AB219:AB220"/>
    <mergeCell ref="AC219:AC220"/>
    <mergeCell ref="BD215:BD216"/>
    <mergeCell ref="BF215:BF216"/>
    <mergeCell ref="C217:C218"/>
    <mergeCell ref="AB217:AB218"/>
    <mergeCell ref="AC217:AC218"/>
    <mergeCell ref="BA217:BA218"/>
    <mergeCell ref="BB217:BB218"/>
    <mergeCell ref="BC217:BC218"/>
    <mergeCell ref="BD217:BD218"/>
    <mergeCell ref="BF217:BF218"/>
    <mergeCell ref="AX215:AX218"/>
    <mergeCell ref="AY215:AY218"/>
    <mergeCell ref="AZ215:AZ218"/>
    <mergeCell ref="BA215:BA216"/>
    <mergeCell ref="BB215:BB216"/>
    <mergeCell ref="BC215:BC216"/>
    <mergeCell ref="AI215:AI218"/>
    <mergeCell ref="AJ215:AJ218"/>
    <mergeCell ref="AN215:AN218"/>
    <mergeCell ref="AO215:AO218"/>
    <mergeCell ref="AP215:AP218"/>
    <mergeCell ref="AQ215:AQ218"/>
    <mergeCell ref="AB215:AB216"/>
    <mergeCell ref="AC215:AC216"/>
    <mergeCell ref="AE215:AE218"/>
    <mergeCell ref="AF215:AF218"/>
    <mergeCell ref="BC221:BC222"/>
    <mergeCell ref="AZ219:AZ222"/>
    <mergeCell ref="BA219:BA220"/>
    <mergeCell ref="BB219:BB220"/>
    <mergeCell ref="BC219:BC220"/>
    <mergeCell ref="BD219:BD220"/>
    <mergeCell ref="BF219:BF220"/>
    <mergeCell ref="BD221:BD222"/>
    <mergeCell ref="BF221:BF222"/>
    <mergeCell ref="AR219:AR220"/>
    <mergeCell ref="AS219:AS220"/>
    <mergeCell ref="AV219:AV222"/>
    <mergeCell ref="AW219:AW222"/>
    <mergeCell ref="AX219:AX222"/>
    <mergeCell ref="AY219:AY222"/>
    <mergeCell ref="AI219:AI222"/>
    <mergeCell ref="AJ219:AJ222"/>
    <mergeCell ref="AN219:AN222"/>
    <mergeCell ref="AO219:AO222"/>
    <mergeCell ref="AP219:AP222"/>
    <mergeCell ref="AQ219:AQ222"/>
    <mergeCell ref="X223:X225"/>
    <mergeCell ref="AB223:AB224"/>
    <mergeCell ref="AC223:AC224"/>
    <mergeCell ref="C221:C222"/>
    <mergeCell ref="AB221:AB222"/>
    <mergeCell ref="AC221:AC222"/>
    <mergeCell ref="BA221:BA222"/>
    <mergeCell ref="BB221:BB222"/>
    <mergeCell ref="BD225:BD226"/>
    <mergeCell ref="BF225:BF226"/>
    <mergeCell ref="B227:B230"/>
    <mergeCell ref="C227:C228"/>
    <mergeCell ref="AB227:AB228"/>
    <mergeCell ref="AC227:AC228"/>
    <mergeCell ref="AE227:AE230"/>
    <mergeCell ref="AF227:AF230"/>
    <mergeCell ref="AG227:AG230"/>
    <mergeCell ref="AH227:AH230"/>
    <mergeCell ref="BB223:BB224"/>
    <mergeCell ref="BC223:BC224"/>
    <mergeCell ref="BD223:BD224"/>
    <mergeCell ref="BF223:BF224"/>
    <mergeCell ref="C225:C226"/>
    <mergeCell ref="AB225:AB226"/>
    <mergeCell ref="AC225:AC226"/>
    <mergeCell ref="BA225:BA226"/>
    <mergeCell ref="BB225:BB226"/>
    <mergeCell ref="BC225:BC226"/>
    <mergeCell ref="AV223:AV226"/>
    <mergeCell ref="AW223:AW226"/>
    <mergeCell ref="AX223:AX226"/>
    <mergeCell ref="AY223:AY226"/>
    <mergeCell ref="AZ223:AZ226"/>
    <mergeCell ref="BA223:BA224"/>
    <mergeCell ref="AN223:AN226"/>
    <mergeCell ref="AO223:AO226"/>
    <mergeCell ref="AP223:AP226"/>
    <mergeCell ref="AQ223:AQ226"/>
    <mergeCell ref="AR223:AR224"/>
    <mergeCell ref="AS223:AS224"/>
    <mergeCell ref="BB229:BB230"/>
    <mergeCell ref="BC229:BC230"/>
    <mergeCell ref="AZ227:AZ230"/>
    <mergeCell ref="BA227:BA228"/>
    <mergeCell ref="BB227:BB228"/>
    <mergeCell ref="BC227:BC228"/>
    <mergeCell ref="BD227:BD228"/>
    <mergeCell ref="BF227:BF228"/>
    <mergeCell ref="BD229:BD230"/>
    <mergeCell ref="BF229:BF230"/>
    <mergeCell ref="AR227:AR228"/>
    <mergeCell ref="AS227:AS228"/>
    <mergeCell ref="AV227:AV230"/>
    <mergeCell ref="AW227:AW230"/>
    <mergeCell ref="AX227:AX230"/>
    <mergeCell ref="AY227:AY230"/>
    <mergeCell ref="BA229:BA230"/>
    <mergeCell ref="AI227:AI230"/>
    <mergeCell ref="AJ227:AJ230"/>
    <mergeCell ref="AN227:AN230"/>
    <mergeCell ref="AO227:AO230"/>
    <mergeCell ref="AP227:AP230"/>
    <mergeCell ref="AQ227:AQ230"/>
    <mergeCell ref="AW231:AW234"/>
    <mergeCell ref="AG231:AG234"/>
    <mergeCell ref="AH231:AH234"/>
    <mergeCell ref="AI231:AI234"/>
    <mergeCell ref="AJ231:AJ234"/>
    <mergeCell ref="AN231:AN234"/>
    <mergeCell ref="AO231:AO234"/>
    <mergeCell ref="B231:B234"/>
    <mergeCell ref="C231:C232"/>
    <mergeCell ref="AB231:AB232"/>
    <mergeCell ref="AC231:AC232"/>
    <mergeCell ref="AE231:AE234"/>
    <mergeCell ref="AF231:AF234"/>
    <mergeCell ref="C229:C230"/>
    <mergeCell ref="AB229:AB230"/>
    <mergeCell ref="AC229:AC230"/>
    <mergeCell ref="AH235:AH238"/>
    <mergeCell ref="AI235:AI238"/>
    <mergeCell ref="AJ235:AJ238"/>
    <mergeCell ref="AN235:AN238"/>
    <mergeCell ref="AO235:AO238"/>
    <mergeCell ref="B235:B238"/>
    <mergeCell ref="C235:C236"/>
    <mergeCell ref="AB235:AB236"/>
    <mergeCell ref="AC235:AC236"/>
    <mergeCell ref="AE235:AE238"/>
    <mergeCell ref="AF235:AF238"/>
    <mergeCell ref="BD231:BD232"/>
    <mergeCell ref="BF231:BF232"/>
    <mergeCell ref="C233:C234"/>
    <mergeCell ref="AB233:AB234"/>
    <mergeCell ref="AC233:AC234"/>
    <mergeCell ref="BA233:BA234"/>
    <mergeCell ref="BB233:BB234"/>
    <mergeCell ref="BC233:BC234"/>
    <mergeCell ref="BD233:BD234"/>
    <mergeCell ref="BF233:BF234"/>
    <mergeCell ref="AX231:AX234"/>
    <mergeCell ref="AY231:AY234"/>
    <mergeCell ref="AZ231:AZ234"/>
    <mergeCell ref="BA231:BA232"/>
    <mergeCell ref="BB231:BB232"/>
    <mergeCell ref="BC231:BC232"/>
    <mergeCell ref="AP231:AP234"/>
    <mergeCell ref="AQ231:AQ234"/>
    <mergeCell ref="AR231:AR232"/>
    <mergeCell ref="AS231:AS232"/>
    <mergeCell ref="AV231:AV234"/>
    <mergeCell ref="AJ239:AJ242"/>
    <mergeCell ref="AN239:AN242"/>
    <mergeCell ref="AO239:AO242"/>
    <mergeCell ref="B239:B242"/>
    <mergeCell ref="C239:C240"/>
    <mergeCell ref="AB239:AB240"/>
    <mergeCell ref="AC239:AC240"/>
    <mergeCell ref="AE239:AE242"/>
    <mergeCell ref="AF239:AF242"/>
    <mergeCell ref="BD235:BD236"/>
    <mergeCell ref="BF235:BF236"/>
    <mergeCell ref="C237:C238"/>
    <mergeCell ref="AB237:AB238"/>
    <mergeCell ref="AC237:AC238"/>
    <mergeCell ref="BA237:BA238"/>
    <mergeCell ref="BB237:BB238"/>
    <mergeCell ref="BC237:BC238"/>
    <mergeCell ref="BD237:BD238"/>
    <mergeCell ref="BF237:BF238"/>
    <mergeCell ref="AX235:AX238"/>
    <mergeCell ref="AY235:AY238"/>
    <mergeCell ref="AZ235:AZ238"/>
    <mergeCell ref="BA235:BA236"/>
    <mergeCell ref="BB235:BB236"/>
    <mergeCell ref="BC235:BC236"/>
    <mergeCell ref="AP235:AP238"/>
    <mergeCell ref="AQ235:AQ238"/>
    <mergeCell ref="AR235:AR236"/>
    <mergeCell ref="AS235:AS236"/>
    <mergeCell ref="AV235:AV238"/>
    <mergeCell ref="AW235:AW238"/>
    <mergeCell ref="AG235:AG238"/>
    <mergeCell ref="AQ243:AQ246"/>
    <mergeCell ref="B243:B246"/>
    <mergeCell ref="C243:C244"/>
    <mergeCell ref="AB243:AB246"/>
    <mergeCell ref="AE243:AE246"/>
    <mergeCell ref="AG243:AG246"/>
    <mergeCell ref="AH243:AH246"/>
    <mergeCell ref="BD239:BD240"/>
    <mergeCell ref="BF239:BF240"/>
    <mergeCell ref="C241:C242"/>
    <mergeCell ref="AB241:AB242"/>
    <mergeCell ref="AC241:AC242"/>
    <mergeCell ref="BA241:BA242"/>
    <mergeCell ref="BB241:BB242"/>
    <mergeCell ref="BC241:BC242"/>
    <mergeCell ref="BD241:BD242"/>
    <mergeCell ref="BF241:BF242"/>
    <mergeCell ref="AX239:AX242"/>
    <mergeCell ref="AY239:AY242"/>
    <mergeCell ref="AZ239:AZ242"/>
    <mergeCell ref="BA239:BA240"/>
    <mergeCell ref="BB239:BB240"/>
    <mergeCell ref="BC239:BC240"/>
    <mergeCell ref="AP239:AP242"/>
    <mergeCell ref="AQ239:AQ242"/>
    <mergeCell ref="AR239:AR240"/>
    <mergeCell ref="AS239:AS240"/>
    <mergeCell ref="AV239:AV242"/>
    <mergeCell ref="AW239:AW242"/>
    <mergeCell ref="AG239:AG242"/>
    <mergeCell ref="AH239:AH242"/>
    <mergeCell ref="AI239:AI242"/>
    <mergeCell ref="B247:B250"/>
    <mergeCell ref="C247:C248"/>
    <mergeCell ref="AB247:AB250"/>
    <mergeCell ref="AE247:AE250"/>
    <mergeCell ref="AG247:AG250"/>
    <mergeCell ref="AH247:AH250"/>
    <mergeCell ref="C249:C250"/>
    <mergeCell ref="BF243:BF244"/>
    <mergeCell ref="C245:C246"/>
    <mergeCell ref="AU245:AU246"/>
    <mergeCell ref="BA245:BA246"/>
    <mergeCell ref="BB245:BB246"/>
    <mergeCell ref="BC245:BC246"/>
    <mergeCell ref="BD245:BD246"/>
    <mergeCell ref="BF245:BF246"/>
    <mergeCell ref="AY243:AY246"/>
    <mergeCell ref="AZ243:AZ246"/>
    <mergeCell ref="BA243:BA244"/>
    <mergeCell ref="BB243:BB244"/>
    <mergeCell ref="BC243:BC244"/>
    <mergeCell ref="BD243:BD244"/>
    <mergeCell ref="AR243:AR244"/>
    <mergeCell ref="AS243:AS244"/>
    <mergeCell ref="AU243:AU244"/>
    <mergeCell ref="AV243:AV246"/>
    <mergeCell ref="AW243:AW246"/>
    <mergeCell ref="AX243:AX246"/>
    <mergeCell ref="AI243:AI246"/>
    <mergeCell ref="AJ243:AJ246"/>
    <mergeCell ref="AN243:AN246"/>
    <mergeCell ref="AO243:AO246"/>
    <mergeCell ref="AP243:AP246"/>
    <mergeCell ref="BF249:BF250"/>
    <mergeCell ref="B251:B254"/>
    <mergeCell ref="C251:C252"/>
    <mergeCell ref="AB251:AB254"/>
    <mergeCell ref="AE251:AE254"/>
    <mergeCell ref="AG251:AG254"/>
    <mergeCell ref="AH251:AH254"/>
    <mergeCell ref="AI251:AI254"/>
    <mergeCell ref="AJ251:AJ254"/>
    <mergeCell ref="AN251:AN254"/>
    <mergeCell ref="AZ247:AZ250"/>
    <mergeCell ref="BA247:BA248"/>
    <mergeCell ref="BB247:BB248"/>
    <mergeCell ref="BC247:BC248"/>
    <mergeCell ref="BD247:BD248"/>
    <mergeCell ref="BF247:BF248"/>
    <mergeCell ref="BA249:BA250"/>
    <mergeCell ref="BB249:BB250"/>
    <mergeCell ref="BC249:BC250"/>
    <mergeCell ref="BD249:BD250"/>
    <mergeCell ref="AR247:AR248"/>
    <mergeCell ref="AS247:AS248"/>
    <mergeCell ref="AV247:AV250"/>
    <mergeCell ref="AW247:AW250"/>
    <mergeCell ref="AX247:AX250"/>
    <mergeCell ref="AY247:AY250"/>
    <mergeCell ref="AI247:AI250"/>
    <mergeCell ref="AJ247:AJ250"/>
    <mergeCell ref="AN247:AN250"/>
    <mergeCell ref="AO247:AO250"/>
    <mergeCell ref="AP247:AP250"/>
    <mergeCell ref="AQ247:AQ250"/>
    <mergeCell ref="B255:B258"/>
    <mergeCell ref="C255:C256"/>
    <mergeCell ref="AB255:AB258"/>
    <mergeCell ref="AE255:AE258"/>
    <mergeCell ref="AG255:AG258"/>
    <mergeCell ref="AH255:AH258"/>
    <mergeCell ref="C257:C258"/>
    <mergeCell ref="BC251:BC252"/>
    <mergeCell ref="BD251:BD252"/>
    <mergeCell ref="BF251:BF252"/>
    <mergeCell ref="C253:C254"/>
    <mergeCell ref="BA253:BA254"/>
    <mergeCell ref="BB253:BB254"/>
    <mergeCell ref="BC253:BC254"/>
    <mergeCell ref="BD253:BD254"/>
    <mergeCell ref="BF253:BF254"/>
    <mergeCell ref="AW251:AW254"/>
    <mergeCell ref="AX251:AX254"/>
    <mergeCell ref="AY251:AY254"/>
    <mergeCell ref="AZ251:AZ254"/>
    <mergeCell ref="BA251:BA252"/>
    <mergeCell ref="BB251:BB252"/>
    <mergeCell ref="AO251:AO254"/>
    <mergeCell ref="AP251:AP254"/>
    <mergeCell ref="AQ251:AQ254"/>
    <mergeCell ref="AR251:AR252"/>
    <mergeCell ref="AS251:AS252"/>
    <mergeCell ref="AV251:AV254"/>
    <mergeCell ref="BF257:BF258"/>
    <mergeCell ref="AE259:AE262"/>
    <mergeCell ref="AG259:AG262"/>
    <mergeCell ref="AH259:AH262"/>
    <mergeCell ref="AI259:AI262"/>
    <mergeCell ref="AJ259:AJ262"/>
    <mergeCell ref="AN259:AN262"/>
    <mergeCell ref="AZ255:AZ258"/>
    <mergeCell ref="BA255:BA256"/>
    <mergeCell ref="BB255:BB256"/>
    <mergeCell ref="BC255:BC256"/>
    <mergeCell ref="BD255:BD256"/>
    <mergeCell ref="BF255:BF256"/>
    <mergeCell ref="BA257:BA258"/>
    <mergeCell ref="BB257:BB258"/>
    <mergeCell ref="BC257:BC258"/>
    <mergeCell ref="BD257:BD258"/>
    <mergeCell ref="AR255:AR256"/>
    <mergeCell ref="AS255:AS256"/>
    <mergeCell ref="AV255:AV258"/>
    <mergeCell ref="AW255:AW258"/>
    <mergeCell ref="AX255:AX258"/>
    <mergeCell ref="AY255:AY258"/>
    <mergeCell ref="AI255:AI258"/>
    <mergeCell ref="AJ255:AJ258"/>
    <mergeCell ref="AN255:AN258"/>
    <mergeCell ref="AO255:AO258"/>
    <mergeCell ref="AP255:AP258"/>
    <mergeCell ref="AQ255:AQ258"/>
    <mergeCell ref="B263:B266"/>
    <mergeCell ref="C263:C264"/>
    <mergeCell ref="AB263:AB266"/>
    <mergeCell ref="AE263:AE266"/>
    <mergeCell ref="AG263:AG266"/>
    <mergeCell ref="AH263:AH266"/>
    <mergeCell ref="C265:C266"/>
    <mergeCell ref="BC259:BC260"/>
    <mergeCell ref="BD259:BD260"/>
    <mergeCell ref="BF259:BF260"/>
    <mergeCell ref="C261:C262"/>
    <mergeCell ref="BA261:BA262"/>
    <mergeCell ref="BB261:BB262"/>
    <mergeCell ref="BC261:BC262"/>
    <mergeCell ref="BD261:BD262"/>
    <mergeCell ref="BF261:BF262"/>
    <mergeCell ref="AW259:AW262"/>
    <mergeCell ref="AX259:AX262"/>
    <mergeCell ref="AY259:AY262"/>
    <mergeCell ref="AZ259:AZ262"/>
    <mergeCell ref="BA259:BA260"/>
    <mergeCell ref="BB259:BB260"/>
    <mergeCell ref="AO259:AO262"/>
    <mergeCell ref="AP259:AP262"/>
    <mergeCell ref="AQ259:AQ262"/>
    <mergeCell ref="AR259:AR260"/>
    <mergeCell ref="AS259:AS260"/>
    <mergeCell ref="AV259:AV262"/>
    <mergeCell ref="BF265:BF266"/>
    <mergeCell ref="B259:B262"/>
    <mergeCell ref="C259:C260"/>
    <mergeCell ref="AB259:AB262"/>
    <mergeCell ref="AE267:AE270"/>
    <mergeCell ref="AG267:AG270"/>
    <mergeCell ref="AH267:AH270"/>
    <mergeCell ref="AI267:AI270"/>
    <mergeCell ref="AJ267:AJ270"/>
    <mergeCell ref="AN267:AN270"/>
    <mergeCell ref="AZ263:AZ266"/>
    <mergeCell ref="BA263:BA264"/>
    <mergeCell ref="BB263:BB264"/>
    <mergeCell ref="BC263:BC264"/>
    <mergeCell ref="BD263:BD264"/>
    <mergeCell ref="BF263:BF264"/>
    <mergeCell ref="BA265:BA266"/>
    <mergeCell ref="BB265:BB266"/>
    <mergeCell ref="BC265:BC266"/>
    <mergeCell ref="BD265:BD266"/>
    <mergeCell ref="AR263:AR264"/>
    <mergeCell ref="AS263:AS264"/>
    <mergeCell ref="AV263:AV266"/>
    <mergeCell ref="AW263:AW266"/>
    <mergeCell ref="AX263:AX266"/>
    <mergeCell ref="AY263:AY266"/>
    <mergeCell ref="AI263:AI266"/>
    <mergeCell ref="AJ263:AJ266"/>
    <mergeCell ref="AN263:AN266"/>
    <mergeCell ref="AO263:AO266"/>
    <mergeCell ref="AP263:AP266"/>
    <mergeCell ref="AQ263:AQ266"/>
    <mergeCell ref="B271:B274"/>
    <mergeCell ref="C271:C272"/>
    <mergeCell ref="AB271:AB274"/>
    <mergeCell ref="AE271:AE274"/>
    <mergeCell ref="AG271:AG274"/>
    <mergeCell ref="AH271:AH274"/>
    <mergeCell ref="C273:C274"/>
    <mergeCell ref="BC267:BC268"/>
    <mergeCell ref="BD267:BD268"/>
    <mergeCell ref="BF267:BF268"/>
    <mergeCell ref="C269:C270"/>
    <mergeCell ref="BA269:BA270"/>
    <mergeCell ref="BB269:BB270"/>
    <mergeCell ref="BC269:BC270"/>
    <mergeCell ref="BD269:BD270"/>
    <mergeCell ref="BF269:BF270"/>
    <mergeCell ref="AW267:AW270"/>
    <mergeCell ref="AX267:AX270"/>
    <mergeCell ref="AY267:AY270"/>
    <mergeCell ref="AZ267:AZ270"/>
    <mergeCell ref="BA267:BA268"/>
    <mergeCell ref="BB267:BB268"/>
    <mergeCell ref="AO267:AO270"/>
    <mergeCell ref="AP267:AP270"/>
    <mergeCell ref="AQ267:AQ270"/>
    <mergeCell ref="AR267:AR268"/>
    <mergeCell ref="AS267:AS268"/>
    <mergeCell ref="AV267:AV270"/>
    <mergeCell ref="BF273:BF274"/>
    <mergeCell ref="B267:B270"/>
    <mergeCell ref="C267:C268"/>
    <mergeCell ref="AB267:AB270"/>
    <mergeCell ref="B275:B278"/>
    <mergeCell ref="C275:C276"/>
    <mergeCell ref="AB275:AB278"/>
    <mergeCell ref="AE275:AE278"/>
    <mergeCell ref="AG275:AG278"/>
    <mergeCell ref="AH275:AH278"/>
    <mergeCell ref="AI275:AI278"/>
    <mergeCell ref="AJ275:AJ278"/>
    <mergeCell ref="AN275:AN278"/>
    <mergeCell ref="AZ271:AZ274"/>
    <mergeCell ref="BA271:BA272"/>
    <mergeCell ref="BB271:BB272"/>
    <mergeCell ref="BC271:BC272"/>
    <mergeCell ref="BD271:BD272"/>
    <mergeCell ref="BF271:BF272"/>
    <mergeCell ref="BA273:BA274"/>
    <mergeCell ref="BB273:BB274"/>
    <mergeCell ref="BC273:BC274"/>
    <mergeCell ref="BD273:BD274"/>
    <mergeCell ref="AR271:AR272"/>
    <mergeCell ref="AS271:AS272"/>
    <mergeCell ref="AV271:AV274"/>
    <mergeCell ref="AW271:AW274"/>
    <mergeCell ref="AX271:AX274"/>
    <mergeCell ref="AY271:AY274"/>
    <mergeCell ref="AI271:AI274"/>
    <mergeCell ref="AJ271:AJ274"/>
    <mergeCell ref="AN271:AN274"/>
    <mergeCell ref="AO271:AO274"/>
    <mergeCell ref="AP271:AP274"/>
    <mergeCell ref="AQ271:AQ274"/>
    <mergeCell ref="BC275:BC276"/>
    <mergeCell ref="BD275:BD276"/>
    <mergeCell ref="BF275:BF276"/>
    <mergeCell ref="C277:C278"/>
    <mergeCell ref="BA277:BA278"/>
    <mergeCell ref="BB277:BB278"/>
    <mergeCell ref="BC277:BC278"/>
    <mergeCell ref="BD277:BD278"/>
    <mergeCell ref="BF277:BF278"/>
    <mergeCell ref="AW275:AW278"/>
    <mergeCell ref="AX275:AX278"/>
    <mergeCell ref="AY275:AY278"/>
    <mergeCell ref="AZ275:AZ278"/>
    <mergeCell ref="BA275:BA276"/>
    <mergeCell ref="BB275:BB276"/>
    <mergeCell ref="AO275:AO278"/>
    <mergeCell ref="AP275:AP278"/>
    <mergeCell ref="AQ275:AQ278"/>
    <mergeCell ref="AR275:AR276"/>
    <mergeCell ref="AS275:AS276"/>
    <mergeCell ref="AV275:AV278"/>
    <mergeCell ref="AQ279:AQ282"/>
    <mergeCell ref="AB279:AB280"/>
    <mergeCell ref="AC279:AC280"/>
    <mergeCell ref="AE279:AE282"/>
    <mergeCell ref="AF279:AF282"/>
    <mergeCell ref="AG279:AG282"/>
    <mergeCell ref="AH279:AH282"/>
    <mergeCell ref="A279:A346"/>
    <mergeCell ref="B279:B282"/>
    <mergeCell ref="C279:C280"/>
    <mergeCell ref="T279:T346"/>
    <mergeCell ref="W279:W346"/>
    <mergeCell ref="Z279:Z346"/>
    <mergeCell ref="B283:B286"/>
    <mergeCell ref="C283:C284"/>
    <mergeCell ref="B287:B290"/>
    <mergeCell ref="C287:C288"/>
    <mergeCell ref="AG283:AG286"/>
    <mergeCell ref="AH283:AH286"/>
    <mergeCell ref="AE287:AE290"/>
    <mergeCell ref="AF287:AF290"/>
    <mergeCell ref="AG287:AG290"/>
    <mergeCell ref="AH287:AH290"/>
    <mergeCell ref="AE291:AE294"/>
    <mergeCell ref="AF291:AF294"/>
    <mergeCell ref="AG291:AG294"/>
    <mergeCell ref="AH291:AH294"/>
    <mergeCell ref="AI291:AI294"/>
    <mergeCell ref="AJ291:AJ294"/>
    <mergeCell ref="B291:B294"/>
    <mergeCell ref="C291:C292"/>
    <mergeCell ref="V291:V293"/>
    <mergeCell ref="BF279:BF280"/>
    <mergeCell ref="C281:C282"/>
    <mergeCell ref="AB281:AB282"/>
    <mergeCell ref="AC281:AC282"/>
    <mergeCell ref="BA281:BA282"/>
    <mergeCell ref="BB281:BB282"/>
    <mergeCell ref="BC281:BC282"/>
    <mergeCell ref="BD281:BD282"/>
    <mergeCell ref="BF281:BF282"/>
    <mergeCell ref="AY279:AY282"/>
    <mergeCell ref="AZ279:AZ282"/>
    <mergeCell ref="BA279:BA280"/>
    <mergeCell ref="BB279:BB280"/>
    <mergeCell ref="BC279:BC280"/>
    <mergeCell ref="BD279:BD280"/>
    <mergeCell ref="AR279:AR280"/>
    <mergeCell ref="AS279:AS280"/>
    <mergeCell ref="AT279:AT346"/>
    <mergeCell ref="AV279:AV282"/>
    <mergeCell ref="AW279:AW282"/>
    <mergeCell ref="AX279:AX282"/>
    <mergeCell ref="AR283:AR284"/>
    <mergeCell ref="AS283:AS284"/>
    <mergeCell ref="AV283:AV286"/>
    <mergeCell ref="AW283:AW286"/>
    <mergeCell ref="AI279:AI282"/>
    <mergeCell ref="AJ279:AJ282"/>
    <mergeCell ref="AN279:AN282"/>
    <mergeCell ref="AO279:AO282"/>
    <mergeCell ref="AP279:AP282"/>
    <mergeCell ref="AB287:AB288"/>
    <mergeCell ref="AC287:AC288"/>
    <mergeCell ref="BD283:BD284"/>
    <mergeCell ref="BF283:BF284"/>
    <mergeCell ref="C285:C286"/>
    <mergeCell ref="AB285:AB286"/>
    <mergeCell ref="AC285:AC286"/>
    <mergeCell ref="BA285:BA286"/>
    <mergeCell ref="BB285:BB286"/>
    <mergeCell ref="BC285:BC286"/>
    <mergeCell ref="BD285:BD286"/>
    <mergeCell ref="BF285:BF286"/>
    <mergeCell ref="AX283:AX286"/>
    <mergeCell ref="AY283:AY286"/>
    <mergeCell ref="AZ283:AZ286"/>
    <mergeCell ref="BA283:BA284"/>
    <mergeCell ref="BB283:BB284"/>
    <mergeCell ref="BC283:BC284"/>
    <mergeCell ref="AI283:AI286"/>
    <mergeCell ref="AJ283:AJ286"/>
    <mergeCell ref="AN283:AN286"/>
    <mergeCell ref="AO283:AO286"/>
    <mergeCell ref="AP283:AP286"/>
    <mergeCell ref="AQ283:AQ286"/>
    <mergeCell ref="AB283:AB284"/>
    <mergeCell ref="AC283:AC284"/>
    <mergeCell ref="AE283:AE286"/>
    <mergeCell ref="AF283:AF286"/>
    <mergeCell ref="BC289:BC290"/>
    <mergeCell ref="AZ287:AZ290"/>
    <mergeCell ref="BA287:BA288"/>
    <mergeCell ref="BB287:BB288"/>
    <mergeCell ref="BC287:BC288"/>
    <mergeCell ref="BD287:BD288"/>
    <mergeCell ref="BF287:BF288"/>
    <mergeCell ref="BD289:BD290"/>
    <mergeCell ref="BF289:BF290"/>
    <mergeCell ref="AR287:AR288"/>
    <mergeCell ref="AS287:AS288"/>
    <mergeCell ref="AV287:AV290"/>
    <mergeCell ref="AW287:AW290"/>
    <mergeCell ref="AX287:AX290"/>
    <mergeCell ref="AY287:AY290"/>
    <mergeCell ref="AI287:AI290"/>
    <mergeCell ref="AJ287:AJ290"/>
    <mergeCell ref="AN287:AN290"/>
    <mergeCell ref="AO287:AO290"/>
    <mergeCell ref="AP287:AP290"/>
    <mergeCell ref="AQ287:AQ290"/>
    <mergeCell ref="X291:X293"/>
    <mergeCell ref="AB291:AB292"/>
    <mergeCell ref="AC291:AC292"/>
    <mergeCell ref="C289:C290"/>
    <mergeCell ref="AB289:AB290"/>
    <mergeCell ref="AC289:AC290"/>
    <mergeCell ref="BA289:BA290"/>
    <mergeCell ref="BB289:BB290"/>
    <mergeCell ref="BD293:BD294"/>
    <mergeCell ref="BF293:BF294"/>
    <mergeCell ref="B295:B298"/>
    <mergeCell ref="C295:C296"/>
    <mergeCell ref="AB295:AB296"/>
    <mergeCell ref="AC295:AC296"/>
    <mergeCell ref="AE295:AE298"/>
    <mergeCell ref="AF295:AF298"/>
    <mergeCell ref="AG295:AG298"/>
    <mergeCell ref="AH295:AH298"/>
    <mergeCell ref="BB291:BB292"/>
    <mergeCell ref="BC291:BC292"/>
    <mergeCell ref="BD291:BD292"/>
    <mergeCell ref="BF291:BF292"/>
    <mergeCell ref="C293:C294"/>
    <mergeCell ref="AB293:AB294"/>
    <mergeCell ref="AC293:AC294"/>
    <mergeCell ref="BA293:BA294"/>
    <mergeCell ref="BB293:BB294"/>
    <mergeCell ref="BC293:BC294"/>
    <mergeCell ref="AV291:AV294"/>
    <mergeCell ref="AW291:AW294"/>
    <mergeCell ref="AX291:AX294"/>
    <mergeCell ref="AY291:AY294"/>
    <mergeCell ref="AZ291:AZ294"/>
    <mergeCell ref="BA291:BA292"/>
    <mergeCell ref="AN291:AN294"/>
    <mergeCell ref="AO291:AO294"/>
    <mergeCell ref="AP291:AP294"/>
    <mergeCell ref="AQ291:AQ294"/>
    <mergeCell ref="AR291:AR292"/>
    <mergeCell ref="AS291:AS292"/>
    <mergeCell ref="BB297:BB298"/>
    <mergeCell ref="BC297:BC298"/>
    <mergeCell ref="AZ295:AZ298"/>
    <mergeCell ref="BA295:BA296"/>
    <mergeCell ref="BB295:BB296"/>
    <mergeCell ref="BC295:BC296"/>
    <mergeCell ref="BD295:BD296"/>
    <mergeCell ref="BF295:BF296"/>
    <mergeCell ref="BD297:BD298"/>
    <mergeCell ref="BF297:BF298"/>
    <mergeCell ref="AR295:AR296"/>
    <mergeCell ref="AS295:AS296"/>
    <mergeCell ref="AV295:AV298"/>
    <mergeCell ref="AW295:AW298"/>
    <mergeCell ref="AX295:AX298"/>
    <mergeCell ref="AY295:AY298"/>
    <mergeCell ref="BA297:BA298"/>
    <mergeCell ref="AI295:AI298"/>
    <mergeCell ref="AJ295:AJ298"/>
    <mergeCell ref="AN295:AN298"/>
    <mergeCell ref="AO295:AO298"/>
    <mergeCell ref="AP295:AP298"/>
    <mergeCell ref="AQ295:AQ298"/>
    <mergeCell ref="AW299:AW302"/>
    <mergeCell ref="AG299:AG302"/>
    <mergeCell ref="AH299:AH302"/>
    <mergeCell ref="AI299:AI302"/>
    <mergeCell ref="AJ299:AJ302"/>
    <mergeCell ref="AN299:AN302"/>
    <mergeCell ref="AO299:AO302"/>
    <mergeCell ref="B299:B302"/>
    <mergeCell ref="C299:C300"/>
    <mergeCell ref="AB299:AB300"/>
    <mergeCell ref="AC299:AC300"/>
    <mergeCell ref="AE299:AE302"/>
    <mergeCell ref="AF299:AF302"/>
    <mergeCell ref="C297:C298"/>
    <mergeCell ref="AB297:AB298"/>
    <mergeCell ref="AC297:AC298"/>
    <mergeCell ref="AH303:AH306"/>
    <mergeCell ref="AI303:AI306"/>
    <mergeCell ref="AJ303:AJ306"/>
    <mergeCell ref="AN303:AN306"/>
    <mergeCell ref="AO303:AO306"/>
    <mergeCell ref="B303:B306"/>
    <mergeCell ref="C303:C304"/>
    <mergeCell ref="AB303:AB304"/>
    <mergeCell ref="AC303:AC304"/>
    <mergeCell ref="AE303:AE306"/>
    <mergeCell ref="AF303:AF306"/>
    <mergeCell ref="BD299:BD300"/>
    <mergeCell ref="BF299:BF300"/>
    <mergeCell ref="C301:C302"/>
    <mergeCell ref="AB301:AB302"/>
    <mergeCell ref="AC301:AC302"/>
    <mergeCell ref="BA301:BA302"/>
    <mergeCell ref="BB301:BB302"/>
    <mergeCell ref="BC301:BC302"/>
    <mergeCell ref="BD301:BD302"/>
    <mergeCell ref="BF301:BF302"/>
    <mergeCell ref="AX299:AX302"/>
    <mergeCell ref="AY299:AY302"/>
    <mergeCell ref="AZ299:AZ302"/>
    <mergeCell ref="BA299:BA300"/>
    <mergeCell ref="BB299:BB300"/>
    <mergeCell ref="BC299:BC300"/>
    <mergeCell ref="AP299:AP302"/>
    <mergeCell ref="AQ299:AQ302"/>
    <mergeCell ref="AR299:AR300"/>
    <mergeCell ref="AS299:AS300"/>
    <mergeCell ref="AV299:AV302"/>
    <mergeCell ref="AJ307:AJ310"/>
    <mergeCell ref="AN307:AN310"/>
    <mergeCell ref="AO307:AO310"/>
    <mergeCell ref="B307:B310"/>
    <mergeCell ref="C307:C308"/>
    <mergeCell ref="AB307:AB308"/>
    <mergeCell ref="AC307:AC308"/>
    <mergeCell ref="AE307:AE310"/>
    <mergeCell ref="AF307:AF310"/>
    <mergeCell ref="BD303:BD304"/>
    <mergeCell ref="BF303:BF304"/>
    <mergeCell ref="C305:C306"/>
    <mergeCell ref="AB305:AB306"/>
    <mergeCell ref="AC305:AC306"/>
    <mergeCell ref="BA305:BA306"/>
    <mergeCell ref="BB305:BB306"/>
    <mergeCell ref="BC305:BC306"/>
    <mergeCell ref="BD305:BD306"/>
    <mergeCell ref="BF305:BF306"/>
    <mergeCell ref="AX303:AX306"/>
    <mergeCell ref="AY303:AY306"/>
    <mergeCell ref="AZ303:AZ306"/>
    <mergeCell ref="BA303:BA304"/>
    <mergeCell ref="BB303:BB304"/>
    <mergeCell ref="BC303:BC304"/>
    <mergeCell ref="AP303:AP306"/>
    <mergeCell ref="AQ303:AQ306"/>
    <mergeCell ref="AR303:AR304"/>
    <mergeCell ref="AS303:AS304"/>
    <mergeCell ref="AV303:AV306"/>
    <mergeCell ref="AW303:AW306"/>
    <mergeCell ref="AG303:AG306"/>
    <mergeCell ref="AQ311:AQ314"/>
    <mergeCell ref="B311:B314"/>
    <mergeCell ref="C311:C312"/>
    <mergeCell ref="AB311:AB314"/>
    <mergeCell ref="AE311:AE314"/>
    <mergeCell ref="AG311:AG314"/>
    <mergeCell ref="AH311:AH314"/>
    <mergeCell ref="BD307:BD308"/>
    <mergeCell ref="BF307:BF308"/>
    <mergeCell ref="C309:C310"/>
    <mergeCell ref="AB309:AB310"/>
    <mergeCell ref="AC309:AC310"/>
    <mergeCell ref="BA309:BA310"/>
    <mergeCell ref="BB309:BB310"/>
    <mergeCell ref="BC309:BC310"/>
    <mergeCell ref="BD309:BD310"/>
    <mergeCell ref="BF309:BF310"/>
    <mergeCell ref="AX307:AX310"/>
    <mergeCell ref="AY307:AY310"/>
    <mergeCell ref="AZ307:AZ310"/>
    <mergeCell ref="BA307:BA308"/>
    <mergeCell ref="BB307:BB308"/>
    <mergeCell ref="BC307:BC308"/>
    <mergeCell ref="AP307:AP310"/>
    <mergeCell ref="AQ307:AQ310"/>
    <mergeCell ref="AR307:AR308"/>
    <mergeCell ref="AS307:AS308"/>
    <mergeCell ref="AV307:AV310"/>
    <mergeCell ref="AW307:AW310"/>
    <mergeCell ref="AG307:AG310"/>
    <mergeCell ref="AH307:AH310"/>
    <mergeCell ref="AI307:AI310"/>
    <mergeCell ref="B315:B318"/>
    <mergeCell ref="C315:C316"/>
    <mergeCell ref="AB315:AB318"/>
    <mergeCell ref="AE315:AE318"/>
    <mergeCell ref="AG315:AG318"/>
    <mergeCell ref="AH315:AH318"/>
    <mergeCell ref="C317:C318"/>
    <mergeCell ref="BF311:BF312"/>
    <mergeCell ref="C313:C314"/>
    <mergeCell ref="AU313:AU314"/>
    <mergeCell ref="BA313:BA314"/>
    <mergeCell ref="BB313:BB314"/>
    <mergeCell ref="BC313:BC314"/>
    <mergeCell ref="BD313:BD314"/>
    <mergeCell ref="BF313:BF314"/>
    <mergeCell ref="AY311:AY314"/>
    <mergeCell ref="AZ311:AZ314"/>
    <mergeCell ref="BA311:BA312"/>
    <mergeCell ref="BB311:BB312"/>
    <mergeCell ref="BC311:BC312"/>
    <mergeCell ref="BD311:BD312"/>
    <mergeCell ref="AR311:AR312"/>
    <mergeCell ref="AS311:AS312"/>
    <mergeCell ref="AU311:AU312"/>
    <mergeCell ref="AV311:AV314"/>
    <mergeCell ref="AW311:AW314"/>
    <mergeCell ref="AX311:AX314"/>
    <mergeCell ref="AI311:AI314"/>
    <mergeCell ref="AJ311:AJ314"/>
    <mergeCell ref="AN311:AN314"/>
    <mergeCell ref="AO311:AO314"/>
    <mergeCell ref="AP311:AP314"/>
    <mergeCell ref="BF317:BF318"/>
    <mergeCell ref="B319:B322"/>
    <mergeCell ref="C319:C320"/>
    <mergeCell ref="AB319:AB322"/>
    <mergeCell ref="AE319:AE322"/>
    <mergeCell ref="AG319:AG322"/>
    <mergeCell ref="AH319:AH322"/>
    <mergeCell ref="AI319:AI322"/>
    <mergeCell ref="AJ319:AJ322"/>
    <mergeCell ref="AN319:AN322"/>
    <mergeCell ref="AZ315:AZ318"/>
    <mergeCell ref="BA315:BA316"/>
    <mergeCell ref="BB315:BB316"/>
    <mergeCell ref="BC315:BC316"/>
    <mergeCell ref="BD315:BD316"/>
    <mergeCell ref="BF315:BF316"/>
    <mergeCell ref="BA317:BA318"/>
    <mergeCell ref="BB317:BB318"/>
    <mergeCell ref="BC317:BC318"/>
    <mergeCell ref="BD317:BD318"/>
    <mergeCell ref="AR315:AR316"/>
    <mergeCell ref="AS315:AS316"/>
    <mergeCell ref="AV315:AV318"/>
    <mergeCell ref="AW315:AW318"/>
    <mergeCell ref="AX315:AX318"/>
    <mergeCell ref="AY315:AY318"/>
    <mergeCell ref="AI315:AI318"/>
    <mergeCell ref="AJ315:AJ318"/>
    <mergeCell ref="AN315:AN318"/>
    <mergeCell ref="AO315:AO318"/>
    <mergeCell ref="AP315:AP318"/>
    <mergeCell ref="AQ315:AQ318"/>
    <mergeCell ref="B323:B326"/>
    <mergeCell ref="C323:C324"/>
    <mergeCell ref="AB323:AB326"/>
    <mergeCell ref="AE323:AE326"/>
    <mergeCell ref="AG323:AG326"/>
    <mergeCell ref="AH323:AH326"/>
    <mergeCell ref="C325:C326"/>
    <mergeCell ref="BC319:BC320"/>
    <mergeCell ref="BD319:BD320"/>
    <mergeCell ref="BF319:BF320"/>
    <mergeCell ref="C321:C322"/>
    <mergeCell ref="BA321:BA322"/>
    <mergeCell ref="BB321:BB322"/>
    <mergeCell ref="BC321:BC322"/>
    <mergeCell ref="BD321:BD322"/>
    <mergeCell ref="BF321:BF322"/>
    <mergeCell ref="AW319:AW322"/>
    <mergeCell ref="AX319:AX322"/>
    <mergeCell ref="AY319:AY322"/>
    <mergeCell ref="AZ319:AZ322"/>
    <mergeCell ref="BA319:BA320"/>
    <mergeCell ref="BB319:BB320"/>
    <mergeCell ref="AO319:AO322"/>
    <mergeCell ref="AP319:AP322"/>
    <mergeCell ref="AQ319:AQ322"/>
    <mergeCell ref="AR319:AR320"/>
    <mergeCell ref="AS319:AS320"/>
    <mergeCell ref="AV319:AV322"/>
    <mergeCell ref="BF325:BF326"/>
    <mergeCell ref="AE327:AE330"/>
    <mergeCell ref="AG327:AG330"/>
    <mergeCell ref="AH327:AH330"/>
    <mergeCell ref="AI327:AI330"/>
    <mergeCell ref="AJ327:AJ330"/>
    <mergeCell ref="AN327:AN330"/>
    <mergeCell ref="AZ323:AZ326"/>
    <mergeCell ref="BA323:BA324"/>
    <mergeCell ref="BB323:BB324"/>
    <mergeCell ref="BC323:BC324"/>
    <mergeCell ref="BD323:BD324"/>
    <mergeCell ref="BF323:BF324"/>
    <mergeCell ref="BA325:BA326"/>
    <mergeCell ref="BB325:BB326"/>
    <mergeCell ref="BC325:BC326"/>
    <mergeCell ref="BD325:BD326"/>
    <mergeCell ref="AR323:AR324"/>
    <mergeCell ref="AS323:AS324"/>
    <mergeCell ref="AV323:AV326"/>
    <mergeCell ref="AW323:AW326"/>
    <mergeCell ref="AX323:AX326"/>
    <mergeCell ref="AY323:AY326"/>
    <mergeCell ref="AI323:AI326"/>
    <mergeCell ref="AJ323:AJ326"/>
    <mergeCell ref="AN323:AN326"/>
    <mergeCell ref="AO323:AO326"/>
    <mergeCell ref="AP323:AP326"/>
    <mergeCell ref="AQ323:AQ326"/>
    <mergeCell ref="B331:B334"/>
    <mergeCell ref="C331:C332"/>
    <mergeCell ref="AB331:AB334"/>
    <mergeCell ref="AE331:AE334"/>
    <mergeCell ref="AG331:AG334"/>
    <mergeCell ref="AH331:AH334"/>
    <mergeCell ref="C333:C334"/>
    <mergeCell ref="BC327:BC328"/>
    <mergeCell ref="BD327:BD328"/>
    <mergeCell ref="BF327:BF328"/>
    <mergeCell ref="C329:C330"/>
    <mergeCell ref="BA329:BA330"/>
    <mergeCell ref="BB329:BB330"/>
    <mergeCell ref="BC329:BC330"/>
    <mergeCell ref="BD329:BD330"/>
    <mergeCell ref="BF329:BF330"/>
    <mergeCell ref="AW327:AW330"/>
    <mergeCell ref="AX327:AX330"/>
    <mergeCell ref="AY327:AY330"/>
    <mergeCell ref="AZ327:AZ330"/>
    <mergeCell ref="BA327:BA328"/>
    <mergeCell ref="BB327:BB328"/>
    <mergeCell ref="AO327:AO330"/>
    <mergeCell ref="AP327:AP330"/>
    <mergeCell ref="AQ327:AQ330"/>
    <mergeCell ref="AR327:AR328"/>
    <mergeCell ref="AS327:AS328"/>
    <mergeCell ref="AV327:AV330"/>
    <mergeCell ref="BF333:BF334"/>
    <mergeCell ref="B327:B330"/>
    <mergeCell ref="C327:C328"/>
    <mergeCell ref="AB327:AB330"/>
    <mergeCell ref="AE335:AE338"/>
    <mergeCell ref="AG335:AG338"/>
    <mergeCell ref="AH335:AH338"/>
    <mergeCell ref="AI335:AI338"/>
    <mergeCell ref="AJ335:AJ338"/>
    <mergeCell ref="AN335:AN338"/>
    <mergeCell ref="AZ331:AZ334"/>
    <mergeCell ref="BA331:BA332"/>
    <mergeCell ref="BB331:BB332"/>
    <mergeCell ref="BC331:BC332"/>
    <mergeCell ref="BD331:BD332"/>
    <mergeCell ref="BF331:BF332"/>
    <mergeCell ref="BA333:BA334"/>
    <mergeCell ref="BB333:BB334"/>
    <mergeCell ref="BC333:BC334"/>
    <mergeCell ref="BD333:BD334"/>
    <mergeCell ref="AR331:AR332"/>
    <mergeCell ref="AS331:AS332"/>
    <mergeCell ref="AV331:AV334"/>
    <mergeCell ref="AW331:AW334"/>
    <mergeCell ref="AX331:AX334"/>
    <mergeCell ref="AY331:AY334"/>
    <mergeCell ref="AI331:AI334"/>
    <mergeCell ref="AJ331:AJ334"/>
    <mergeCell ref="AN331:AN334"/>
    <mergeCell ref="AO331:AO334"/>
    <mergeCell ref="AP331:AP334"/>
    <mergeCell ref="AQ331:AQ334"/>
    <mergeCell ref="B339:B342"/>
    <mergeCell ref="C339:C340"/>
    <mergeCell ref="AB339:AB342"/>
    <mergeCell ref="AE339:AE342"/>
    <mergeCell ref="AG339:AG342"/>
    <mergeCell ref="AH339:AH342"/>
    <mergeCell ref="C341:C342"/>
    <mergeCell ref="BC335:BC336"/>
    <mergeCell ref="BD335:BD336"/>
    <mergeCell ref="BF335:BF336"/>
    <mergeCell ref="C337:C338"/>
    <mergeCell ref="BA337:BA338"/>
    <mergeCell ref="BB337:BB338"/>
    <mergeCell ref="BC337:BC338"/>
    <mergeCell ref="BD337:BD338"/>
    <mergeCell ref="BF337:BF338"/>
    <mergeCell ref="AW335:AW338"/>
    <mergeCell ref="AX335:AX338"/>
    <mergeCell ref="AY335:AY338"/>
    <mergeCell ref="AZ335:AZ338"/>
    <mergeCell ref="BA335:BA336"/>
    <mergeCell ref="BB335:BB336"/>
    <mergeCell ref="AO335:AO338"/>
    <mergeCell ref="AP335:AP338"/>
    <mergeCell ref="AQ335:AQ338"/>
    <mergeCell ref="AR335:AR336"/>
    <mergeCell ref="AS335:AS336"/>
    <mergeCell ref="AV335:AV338"/>
    <mergeCell ref="BF341:BF342"/>
    <mergeCell ref="B335:B338"/>
    <mergeCell ref="C335:C336"/>
    <mergeCell ref="AB335:AB338"/>
    <mergeCell ref="B343:B346"/>
    <mergeCell ref="C343:C344"/>
    <mergeCell ref="AB343:AB346"/>
    <mergeCell ref="AE343:AE346"/>
    <mergeCell ref="AG343:AG346"/>
    <mergeCell ref="AH343:AH346"/>
    <mergeCell ref="AI343:AI346"/>
    <mergeCell ref="AJ343:AJ346"/>
    <mergeCell ref="AN343:AN346"/>
    <mergeCell ref="AZ339:AZ342"/>
    <mergeCell ref="BA339:BA340"/>
    <mergeCell ref="BB339:BB340"/>
    <mergeCell ref="BC339:BC340"/>
    <mergeCell ref="BD339:BD340"/>
    <mergeCell ref="BF339:BF340"/>
    <mergeCell ref="BA341:BA342"/>
    <mergeCell ref="BB341:BB342"/>
    <mergeCell ref="BC341:BC342"/>
    <mergeCell ref="BD341:BD342"/>
    <mergeCell ref="AR339:AR340"/>
    <mergeCell ref="AS339:AS340"/>
    <mergeCell ref="AV339:AV342"/>
    <mergeCell ref="AW339:AW342"/>
    <mergeCell ref="AX339:AX342"/>
    <mergeCell ref="AY339:AY342"/>
    <mergeCell ref="AI339:AI342"/>
    <mergeCell ref="AJ339:AJ342"/>
    <mergeCell ref="AN339:AN342"/>
    <mergeCell ref="AO339:AO342"/>
    <mergeCell ref="AP339:AP342"/>
    <mergeCell ref="AQ339:AQ342"/>
    <mergeCell ref="BC343:BC344"/>
    <mergeCell ref="BD343:BD344"/>
    <mergeCell ref="BF343:BF344"/>
    <mergeCell ref="C345:C346"/>
    <mergeCell ref="BA345:BA346"/>
    <mergeCell ref="BB345:BB346"/>
    <mergeCell ref="BC345:BC346"/>
    <mergeCell ref="BD345:BD346"/>
    <mergeCell ref="BF345:BF346"/>
    <mergeCell ref="AW343:AW346"/>
    <mergeCell ref="AX343:AX346"/>
    <mergeCell ref="AY343:AY346"/>
    <mergeCell ref="AZ343:AZ346"/>
    <mergeCell ref="BA343:BA344"/>
    <mergeCell ref="BB343:BB344"/>
    <mergeCell ref="AO343:AO346"/>
    <mergeCell ref="AP343:AP346"/>
    <mergeCell ref="AQ343:AQ346"/>
    <mergeCell ref="AR343:AR344"/>
    <mergeCell ref="AS343:AS344"/>
    <mergeCell ref="AV343:AV346"/>
    <mergeCell ref="AQ347:AQ350"/>
    <mergeCell ref="AB347:AB348"/>
    <mergeCell ref="AC347:AC348"/>
    <mergeCell ref="AE347:AE350"/>
    <mergeCell ref="AF347:AF350"/>
    <mergeCell ref="AG347:AG350"/>
    <mergeCell ref="AH347:AH350"/>
    <mergeCell ref="A347:A414"/>
    <mergeCell ref="B347:B350"/>
    <mergeCell ref="C347:C348"/>
    <mergeCell ref="T347:T414"/>
    <mergeCell ref="W347:W414"/>
    <mergeCell ref="Z347:Z414"/>
    <mergeCell ref="B351:B354"/>
    <mergeCell ref="C351:C352"/>
    <mergeCell ref="B355:B358"/>
    <mergeCell ref="C355:C356"/>
    <mergeCell ref="AG351:AG354"/>
    <mergeCell ref="AH351:AH354"/>
    <mergeCell ref="AE355:AE358"/>
    <mergeCell ref="AF355:AF358"/>
    <mergeCell ref="AG355:AG358"/>
    <mergeCell ref="AH355:AH358"/>
    <mergeCell ref="AE359:AE362"/>
    <mergeCell ref="AF359:AF362"/>
    <mergeCell ref="AG359:AG362"/>
    <mergeCell ref="AH359:AH362"/>
    <mergeCell ref="AI359:AI362"/>
    <mergeCell ref="AJ359:AJ362"/>
    <mergeCell ref="B359:B362"/>
    <mergeCell ref="C359:C360"/>
    <mergeCell ref="V359:V361"/>
    <mergeCell ref="BF347:BF348"/>
    <mergeCell ref="C349:C350"/>
    <mergeCell ref="AB349:AB350"/>
    <mergeCell ref="AC349:AC350"/>
    <mergeCell ref="BA349:BA350"/>
    <mergeCell ref="BB349:BB350"/>
    <mergeCell ref="BC349:BC350"/>
    <mergeCell ref="BD349:BD350"/>
    <mergeCell ref="BF349:BF350"/>
    <mergeCell ref="AY347:AY350"/>
    <mergeCell ref="AZ347:AZ350"/>
    <mergeCell ref="BA347:BA348"/>
    <mergeCell ref="BB347:BB348"/>
    <mergeCell ref="BC347:BC348"/>
    <mergeCell ref="BD347:BD348"/>
    <mergeCell ref="AR347:AR348"/>
    <mergeCell ref="AS347:AS348"/>
    <mergeCell ref="AT347:AT414"/>
    <mergeCell ref="AV347:AV350"/>
    <mergeCell ref="AW347:AW350"/>
    <mergeCell ref="AX347:AX350"/>
    <mergeCell ref="AR351:AR352"/>
    <mergeCell ref="AS351:AS352"/>
    <mergeCell ref="AV351:AV354"/>
    <mergeCell ref="AW351:AW354"/>
    <mergeCell ref="AI347:AI350"/>
    <mergeCell ref="AJ347:AJ350"/>
    <mergeCell ref="AN347:AN350"/>
    <mergeCell ref="AO347:AO350"/>
    <mergeCell ref="AP347:AP350"/>
    <mergeCell ref="AB355:AB356"/>
    <mergeCell ref="AC355:AC356"/>
    <mergeCell ref="BD351:BD352"/>
    <mergeCell ref="BF351:BF352"/>
    <mergeCell ref="C353:C354"/>
    <mergeCell ref="AB353:AB354"/>
    <mergeCell ref="AC353:AC354"/>
    <mergeCell ref="BA353:BA354"/>
    <mergeCell ref="BB353:BB354"/>
    <mergeCell ref="BC353:BC354"/>
    <mergeCell ref="BD353:BD354"/>
    <mergeCell ref="BF353:BF354"/>
    <mergeCell ref="AX351:AX354"/>
    <mergeCell ref="AY351:AY354"/>
    <mergeCell ref="AZ351:AZ354"/>
    <mergeCell ref="BA351:BA352"/>
    <mergeCell ref="BB351:BB352"/>
    <mergeCell ref="BC351:BC352"/>
    <mergeCell ref="AI351:AI354"/>
    <mergeCell ref="AJ351:AJ354"/>
    <mergeCell ref="AN351:AN354"/>
    <mergeCell ref="AO351:AO354"/>
    <mergeCell ref="AP351:AP354"/>
    <mergeCell ref="AQ351:AQ354"/>
    <mergeCell ref="AB351:AB352"/>
    <mergeCell ref="AC351:AC352"/>
    <mergeCell ref="AE351:AE354"/>
    <mergeCell ref="AF351:AF354"/>
    <mergeCell ref="BC357:BC358"/>
    <mergeCell ref="AZ355:AZ358"/>
    <mergeCell ref="BA355:BA356"/>
    <mergeCell ref="BB355:BB356"/>
    <mergeCell ref="BC355:BC356"/>
    <mergeCell ref="BD355:BD356"/>
    <mergeCell ref="BF355:BF356"/>
    <mergeCell ref="BD357:BD358"/>
    <mergeCell ref="BF357:BF358"/>
    <mergeCell ref="AR355:AR356"/>
    <mergeCell ref="AS355:AS356"/>
    <mergeCell ref="AV355:AV358"/>
    <mergeCell ref="AW355:AW358"/>
    <mergeCell ref="AX355:AX358"/>
    <mergeCell ref="AY355:AY358"/>
    <mergeCell ref="AI355:AI358"/>
    <mergeCell ref="AJ355:AJ358"/>
    <mergeCell ref="AN355:AN358"/>
    <mergeCell ref="AO355:AO358"/>
    <mergeCell ref="AP355:AP358"/>
    <mergeCell ref="AQ355:AQ358"/>
    <mergeCell ref="X359:X361"/>
    <mergeCell ref="AB359:AB360"/>
    <mergeCell ref="AC359:AC360"/>
    <mergeCell ref="C357:C358"/>
    <mergeCell ref="AB357:AB358"/>
    <mergeCell ref="AC357:AC358"/>
    <mergeCell ref="BA357:BA358"/>
    <mergeCell ref="BB357:BB358"/>
    <mergeCell ref="BD361:BD362"/>
    <mergeCell ref="BF361:BF362"/>
    <mergeCell ref="B363:B366"/>
    <mergeCell ref="C363:C364"/>
    <mergeCell ref="AB363:AB364"/>
    <mergeCell ref="AC363:AC364"/>
    <mergeCell ref="AE363:AE366"/>
    <mergeCell ref="AF363:AF366"/>
    <mergeCell ref="AG363:AG366"/>
    <mergeCell ref="AH363:AH366"/>
    <mergeCell ref="BB359:BB360"/>
    <mergeCell ref="BC359:BC360"/>
    <mergeCell ref="BD359:BD360"/>
    <mergeCell ref="BF359:BF360"/>
    <mergeCell ref="C361:C362"/>
    <mergeCell ref="AB361:AB362"/>
    <mergeCell ref="AC361:AC362"/>
    <mergeCell ref="BA361:BA362"/>
    <mergeCell ref="BB361:BB362"/>
    <mergeCell ref="BC361:BC362"/>
    <mergeCell ref="AV359:AV362"/>
    <mergeCell ref="AW359:AW362"/>
    <mergeCell ref="AX359:AX362"/>
    <mergeCell ref="AY359:AY362"/>
    <mergeCell ref="AZ359:AZ362"/>
    <mergeCell ref="BA359:BA360"/>
    <mergeCell ref="AN359:AN362"/>
    <mergeCell ref="AO359:AO362"/>
    <mergeCell ref="AP359:AP362"/>
    <mergeCell ref="AQ359:AQ362"/>
    <mergeCell ref="AR359:AR360"/>
    <mergeCell ref="AS359:AS360"/>
    <mergeCell ref="BB365:BB366"/>
    <mergeCell ref="BC365:BC366"/>
    <mergeCell ref="AZ363:AZ366"/>
    <mergeCell ref="BA363:BA364"/>
    <mergeCell ref="BB363:BB364"/>
    <mergeCell ref="BC363:BC364"/>
    <mergeCell ref="BD363:BD364"/>
    <mergeCell ref="BF363:BF364"/>
    <mergeCell ref="BD365:BD366"/>
    <mergeCell ref="BF365:BF366"/>
    <mergeCell ref="AR363:AR364"/>
    <mergeCell ref="AS363:AS364"/>
    <mergeCell ref="AV363:AV366"/>
    <mergeCell ref="AW363:AW366"/>
    <mergeCell ref="AX363:AX366"/>
    <mergeCell ref="AY363:AY366"/>
    <mergeCell ref="BA365:BA366"/>
    <mergeCell ref="AI363:AI366"/>
    <mergeCell ref="AJ363:AJ366"/>
    <mergeCell ref="AN363:AN366"/>
    <mergeCell ref="AO363:AO366"/>
    <mergeCell ref="AP363:AP366"/>
    <mergeCell ref="AQ363:AQ366"/>
    <mergeCell ref="AW367:AW370"/>
    <mergeCell ref="AG367:AG370"/>
    <mergeCell ref="AH367:AH370"/>
    <mergeCell ref="AI367:AI370"/>
    <mergeCell ref="AJ367:AJ370"/>
    <mergeCell ref="AN367:AN370"/>
    <mergeCell ref="AO367:AO370"/>
    <mergeCell ref="B367:B370"/>
    <mergeCell ref="C367:C368"/>
    <mergeCell ref="AB367:AB368"/>
    <mergeCell ref="AC367:AC368"/>
    <mergeCell ref="AE367:AE370"/>
    <mergeCell ref="AF367:AF370"/>
    <mergeCell ref="C365:C366"/>
    <mergeCell ref="AB365:AB366"/>
    <mergeCell ref="AC365:AC366"/>
    <mergeCell ref="AH371:AH374"/>
    <mergeCell ref="AI371:AI374"/>
    <mergeCell ref="AJ371:AJ374"/>
    <mergeCell ref="AN371:AN374"/>
    <mergeCell ref="AO371:AO374"/>
    <mergeCell ref="B371:B374"/>
    <mergeCell ref="C371:C372"/>
    <mergeCell ref="AB371:AB372"/>
    <mergeCell ref="AC371:AC372"/>
    <mergeCell ref="AE371:AE374"/>
    <mergeCell ref="AF371:AF374"/>
    <mergeCell ref="BD367:BD368"/>
    <mergeCell ref="BF367:BF368"/>
    <mergeCell ref="C369:C370"/>
    <mergeCell ref="AB369:AB370"/>
    <mergeCell ref="AC369:AC370"/>
    <mergeCell ref="BA369:BA370"/>
    <mergeCell ref="BB369:BB370"/>
    <mergeCell ref="BC369:BC370"/>
    <mergeCell ref="BD369:BD370"/>
    <mergeCell ref="BF369:BF370"/>
    <mergeCell ref="AX367:AX370"/>
    <mergeCell ref="AY367:AY370"/>
    <mergeCell ref="AZ367:AZ370"/>
    <mergeCell ref="BA367:BA368"/>
    <mergeCell ref="BB367:BB368"/>
    <mergeCell ref="BC367:BC368"/>
    <mergeCell ref="AP367:AP370"/>
    <mergeCell ref="AQ367:AQ370"/>
    <mergeCell ref="AR367:AR368"/>
    <mergeCell ref="AS367:AS368"/>
    <mergeCell ref="AV367:AV370"/>
    <mergeCell ref="AJ375:AJ378"/>
    <mergeCell ref="AN375:AN378"/>
    <mergeCell ref="AO375:AO378"/>
    <mergeCell ref="B375:B378"/>
    <mergeCell ref="C375:C376"/>
    <mergeCell ref="AB375:AB376"/>
    <mergeCell ref="AC375:AC376"/>
    <mergeCell ref="AE375:AE378"/>
    <mergeCell ref="AF375:AF378"/>
    <mergeCell ref="BD371:BD372"/>
    <mergeCell ref="BF371:BF372"/>
    <mergeCell ref="C373:C374"/>
    <mergeCell ref="AB373:AB374"/>
    <mergeCell ref="AC373:AC374"/>
    <mergeCell ref="BA373:BA374"/>
    <mergeCell ref="BB373:BB374"/>
    <mergeCell ref="BC373:BC374"/>
    <mergeCell ref="BD373:BD374"/>
    <mergeCell ref="BF373:BF374"/>
    <mergeCell ref="AX371:AX374"/>
    <mergeCell ref="AY371:AY374"/>
    <mergeCell ref="AZ371:AZ374"/>
    <mergeCell ref="BA371:BA372"/>
    <mergeCell ref="BB371:BB372"/>
    <mergeCell ref="BC371:BC372"/>
    <mergeCell ref="AP371:AP374"/>
    <mergeCell ref="AQ371:AQ374"/>
    <mergeCell ref="AR371:AR372"/>
    <mergeCell ref="AS371:AS372"/>
    <mergeCell ref="AV371:AV374"/>
    <mergeCell ref="AW371:AW374"/>
    <mergeCell ref="AG371:AG374"/>
    <mergeCell ref="AQ379:AQ382"/>
    <mergeCell ref="B379:B382"/>
    <mergeCell ref="C379:C380"/>
    <mergeCell ref="AB379:AB382"/>
    <mergeCell ref="AE379:AE382"/>
    <mergeCell ref="AG379:AG382"/>
    <mergeCell ref="AH379:AH382"/>
    <mergeCell ref="BD375:BD376"/>
    <mergeCell ref="BF375:BF376"/>
    <mergeCell ref="C377:C378"/>
    <mergeCell ref="AB377:AB378"/>
    <mergeCell ref="AC377:AC378"/>
    <mergeCell ref="BA377:BA378"/>
    <mergeCell ref="BB377:BB378"/>
    <mergeCell ref="BC377:BC378"/>
    <mergeCell ref="BD377:BD378"/>
    <mergeCell ref="BF377:BF378"/>
    <mergeCell ref="AX375:AX378"/>
    <mergeCell ref="AY375:AY378"/>
    <mergeCell ref="AZ375:AZ378"/>
    <mergeCell ref="BA375:BA376"/>
    <mergeCell ref="BB375:BB376"/>
    <mergeCell ref="BC375:BC376"/>
    <mergeCell ref="AP375:AP378"/>
    <mergeCell ref="AQ375:AQ378"/>
    <mergeCell ref="AR375:AR376"/>
    <mergeCell ref="AS375:AS376"/>
    <mergeCell ref="AV375:AV378"/>
    <mergeCell ref="AW375:AW378"/>
    <mergeCell ref="AG375:AG378"/>
    <mergeCell ref="AH375:AH378"/>
    <mergeCell ref="AI375:AI378"/>
    <mergeCell ref="B383:B386"/>
    <mergeCell ref="C383:C384"/>
    <mergeCell ref="AB383:AB386"/>
    <mergeCell ref="AE383:AE386"/>
    <mergeCell ref="AG383:AG386"/>
    <mergeCell ref="AH383:AH386"/>
    <mergeCell ref="C385:C386"/>
    <mergeCell ref="BF379:BF380"/>
    <mergeCell ref="C381:C382"/>
    <mergeCell ref="AU381:AU382"/>
    <mergeCell ref="BA381:BA382"/>
    <mergeCell ref="BB381:BB382"/>
    <mergeCell ref="BC381:BC382"/>
    <mergeCell ref="BD381:BD382"/>
    <mergeCell ref="BF381:BF382"/>
    <mergeCell ref="AY379:AY382"/>
    <mergeCell ref="AZ379:AZ382"/>
    <mergeCell ref="BA379:BA380"/>
    <mergeCell ref="BB379:BB380"/>
    <mergeCell ref="BC379:BC380"/>
    <mergeCell ref="BD379:BD380"/>
    <mergeCell ref="AR379:AR380"/>
    <mergeCell ref="AS379:AS380"/>
    <mergeCell ref="AU379:AU380"/>
    <mergeCell ref="AV379:AV382"/>
    <mergeCell ref="AW379:AW382"/>
    <mergeCell ref="AX379:AX382"/>
    <mergeCell ref="AI379:AI382"/>
    <mergeCell ref="AJ379:AJ382"/>
    <mergeCell ref="AN379:AN382"/>
    <mergeCell ref="AO379:AO382"/>
    <mergeCell ref="AP379:AP382"/>
    <mergeCell ref="BF385:BF386"/>
    <mergeCell ref="B387:B390"/>
    <mergeCell ref="C387:C388"/>
    <mergeCell ref="AB387:AB390"/>
    <mergeCell ref="AE387:AE390"/>
    <mergeCell ref="AG387:AG390"/>
    <mergeCell ref="AH387:AH390"/>
    <mergeCell ref="AI387:AI390"/>
    <mergeCell ref="AJ387:AJ390"/>
    <mergeCell ref="AN387:AN390"/>
    <mergeCell ref="AZ383:AZ386"/>
    <mergeCell ref="BA383:BA384"/>
    <mergeCell ref="BB383:BB384"/>
    <mergeCell ref="BC383:BC384"/>
    <mergeCell ref="BD383:BD384"/>
    <mergeCell ref="BF383:BF384"/>
    <mergeCell ref="BA385:BA386"/>
    <mergeCell ref="BB385:BB386"/>
    <mergeCell ref="BC385:BC386"/>
    <mergeCell ref="BD385:BD386"/>
    <mergeCell ref="AR383:AR384"/>
    <mergeCell ref="AS383:AS384"/>
    <mergeCell ref="AV383:AV386"/>
    <mergeCell ref="AW383:AW386"/>
    <mergeCell ref="AX383:AX386"/>
    <mergeCell ref="AY383:AY386"/>
    <mergeCell ref="AI383:AI386"/>
    <mergeCell ref="AJ383:AJ386"/>
    <mergeCell ref="AN383:AN386"/>
    <mergeCell ref="AO383:AO386"/>
    <mergeCell ref="AP383:AP386"/>
    <mergeCell ref="AQ383:AQ386"/>
    <mergeCell ref="B391:B394"/>
    <mergeCell ref="C391:C392"/>
    <mergeCell ref="AB391:AB394"/>
    <mergeCell ref="AE391:AE394"/>
    <mergeCell ref="AG391:AG394"/>
    <mergeCell ref="AH391:AH394"/>
    <mergeCell ref="C393:C394"/>
    <mergeCell ref="BC387:BC388"/>
    <mergeCell ref="BD387:BD388"/>
    <mergeCell ref="BF387:BF388"/>
    <mergeCell ref="C389:C390"/>
    <mergeCell ref="BA389:BA390"/>
    <mergeCell ref="BB389:BB390"/>
    <mergeCell ref="BC389:BC390"/>
    <mergeCell ref="BD389:BD390"/>
    <mergeCell ref="BF389:BF390"/>
    <mergeCell ref="AW387:AW390"/>
    <mergeCell ref="AX387:AX390"/>
    <mergeCell ref="AY387:AY390"/>
    <mergeCell ref="AZ387:AZ390"/>
    <mergeCell ref="BA387:BA388"/>
    <mergeCell ref="BB387:BB388"/>
    <mergeCell ref="AO387:AO390"/>
    <mergeCell ref="AP387:AP390"/>
    <mergeCell ref="AQ387:AQ390"/>
    <mergeCell ref="AR387:AR388"/>
    <mergeCell ref="AS387:AS388"/>
    <mergeCell ref="AV387:AV390"/>
    <mergeCell ref="BF393:BF394"/>
    <mergeCell ref="AE395:AE398"/>
    <mergeCell ref="AG395:AG398"/>
    <mergeCell ref="AH395:AH398"/>
    <mergeCell ref="AI395:AI398"/>
    <mergeCell ref="AJ395:AJ398"/>
    <mergeCell ref="AN395:AN398"/>
    <mergeCell ref="AZ391:AZ394"/>
    <mergeCell ref="BA391:BA392"/>
    <mergeCell ref="BB391:BB392"/>
    <mergeCell ref="BC391:BC392"/>
    <mergeCell ref="BD391:BD392"/>
    <mergeCell ref="BF391:BF392"/>
    <mergeCell ref="BA393:BA394"/>
    <mergeCell ref="BB393:BB394"/>
    <mergeCell ref="BC393:BC394"/>
    <mergeCell ref="BD393:BD394"/>
    <mergeCell ref="AR391:AR392"/>
    <mergeCell ref="AS391:AS392"/>
    <mergeCell ref="AV391:AV394"/>
    <mergeCell ref="AW391:AW394"/>
    <mergeCell ref="AX391:AX394"/>
    <mergeCell ref="AY391:AY394"/>
    <mergeCell ref="AI391:AI394"/>
    <mergeCell ref="AJ391:AJ394"/>
    <mergeCell ref="AN391:AN394"/>
    <mergeCell ref="AO391:AO394"/>
    <mergeCell ref="AP391:AP394"/>
    <mergeCell ref="AQ391:AQ394"/>
    <mergeCell ref="B399:B402"/>
    <mergeCell ref="C399:C400"/>
    <mergeCell ref="AB399:AB402"/>
    <mergeCell ref="AE399:AE402"/>
    <mergeCell ref="AG399:AG402"/>
    <mergeCell ref="AH399:AH402"/>
    <mergeCell ref="C401:C402"/>
    <mergeCell ref="BC395:BC396"/>
    <mergeCell ref="BD395:BD396"/>
    <mergeCell ref="BF395:BF396"/>
    <mergeCell ref="C397:C398"/>
    <mergeCell ref="BA397:BA398"/>
    <mergeCell ref="BB397:BB398"/>
    <mergeCell ref="BC397:BC398"/>
    <mergeCell ref="BD397:BD398"/>
    <mergeCell ref="BF397:BF398"/>
    <mergeCell ref="AW395:AW398"/>
    <mergeCell ref="AX395:AX398"/>
    <mergeCell ref="AY395:AY398"/>
    <mergeCell ref="AZ395:AZ398"/>
    <mergeCell ref="BA395:BA396"/>
    <mergeCell ref="BB395:BB396"/>
    <mergeCell ref="AO395:AO398"/>
    <mergeCell ref="AP395:AP398"/>
    <mergeCell ref="AQ395:AQ398"/>
    <mergeCell ref="AR395:AR396"/>
    <mergeCell ref="AS395:AS396"/>
    <mergeCell ref="AV395:AV398"/>
    <mergeCell ref="BF401:BF402"/>
    <mergeCell ref="B395:B398"/>
    <mergeCell ref="C395:C396"/>
    <mergeCell ref="AB395:AB398"/>
    <mergeCell ref="AE403:AE406"/>
    <mergeCell ref="AG403:AG406"/>
    <mergeCell ref="AH403:AH406"/>
    <mergeCell ref="AI403:AI406"/>
    <mergeCell ref="AJ403:AJ406"/>
    <mergeCell ref="AN403:AN406"/>
    <mergeCell ref="AZ399:AZ402"/>
    <mergeCell ref="BA399:BA400"/>
    <mergeCell ref="BB399:BB400"/>
    <mergeCell ref="BC399:BC400"/>
    <mergeCell ref="BD399:BD400"/>
    <mergeCell ref="BF399:BF400"/>
    <mergeCell ref="BA401:BA402"/>
    <mergeCell ref="BB401:BB402"/>
    <mergeCell ref="BC401:BC402"/>
    <mergeCell ref="BD401:BD402"/>
    <mergeCell ref="AR399:AR400"/>
    <mergeCell ref="AS399:AS400"/>
    <mergeCell ref="AV399:AV402"/>
    <mergeCell ref="AW399:AW402"/>
    <mergeCell ref="AX399:AX402"/>
    <mergeCell ref="AY399:AY402"/>
    <mergeCell ref="AI399:AI402"/>
    <mergeCell ref="AJ399:AJ402"/>
    <mergeCell ref="AN399:AN402"/>
    <mergeCell ref="AO399:AO402"/>
    <mergeCell ref="AP399:AP402"/>
    <mergeCell ref="AQ399:AQ402"/>
    <mergeCell ref="B407:B410"/>
    <mergeCell ref="C407:C408"/>
    <mergeCell ref="AB407:AB410"/>
    <mergeCell ref="AE407:AE410"/>
    <mergeCell ref="AG407:AG410"/>
    <mergeCell ref="AH407:AH410"/>
    <mergeCell ref="C409:C410"/>
    <mergeCell ref="BC403:BC404"/>
    <mergeCell ref="BD403:BD404"/>
    <mergeCell ref="BF403:BF404"/>
    <mergeCell ref="C405:C406"/>
    <mergeCell ref="BA405:BA406"/>
    <mergeCell ref="BB405:BB406"/>
    <mergeCell ref="BC405:BC406"/>
    <mergeCell ref="BD405:BD406"/>
    <mergeCell ref="BF405:BF406"/>
    <mergeCell ref="AW403:AW406"/>
    <mergeCell ref="AX403:AX406"/>
    <mergeCell ref="AY403:AY406"/>
    <mergeCell ref="AZ403:AZ406"/>
    <mergeCell ref="BA403:BA404"/>
    <mergeCell ref="BB403:BB404"/>
    <mergeCell ref="AO403:AO406"/>
    <mergeCell ref="AP403:AP406"/>
    <mergeCell ref="AQ403:AQ406"/>
    <mergeCell ref="AR403:AR404"/>
    <mergeCell ref="AS403:AS404"/>
    <mergeCell ref="AV403:AV406"/>
    <mergeCell ref="BF409:BF410"/>
    <mergeCell ref="B403:B406"/>
    <mergeCell ref="C403:C404"/>
    <mergeCell ref="AB403:AB406"/>
    <mergeCell ref="B411:B414"/>
    <mergeCell ref="C411:C412"/>
    <mergeCell ref="AB411:AB414"/>
    <mergeCell ref="AE411:AE414"/>
    <mergeCell ref="AG411:AG414"/>
    <mergeCell ref="AH411:AH414"/>
    <mergeCell ref="AI411:AI414"/>
    <mergeCell ref="AJ411:AJ414"/>
    <mergeCell ref="AN411:AN414"/>
    <mergeCell ref="AZ407:AZ410"/>
    <mergeCell ref="BA407:BA408"/>
    <mergeCell ref="BB407:BB408"/>
    <mergeCell ref="BC407:BC408"/>
    <mergeCell ref="BD407:BD408"/>
    <mergeCell ref="BF407:BF408"/>
    <mergeCell ref="BA409:BA410"/>
    <mergeCell ref="BB409:BB410"/>
    <mergeCell ref="BC409:BC410"/>
    <mergeCell ref="BD409:BD410"/>
    <mergeCell ref="AR407:AR408"/>
    <mergeCell ref="AS407:AS408"/>
    <mergeCell ref="AV407:AV410"/>
    <mergeCell ref="AW407:AW410"/>
    <mergeCell ref="AX407:AX410"/>
    <mergeCell ref="AY407:AY410"/>
    <mergeCell ref="AI407:AI410"/>
    <mergeCell ref="AJ407:AJ410"/>
    <mergeCell ref="AN407:AN410"/>
    <mergeCell ref="AO407:AO410"/>
    <mergeCell ref="AP407:AP410"/>
    <mergeCell ref="AQ407:AQ410"/>
    <mergeCell ref="BC411:BC412"/>
    <mergeCell ref="BD411:BD412"/>
    <mergeCell ref="BF411:BF412"/>
    <mergeCell ref="C413:C414"/>
    <mergeCell ref="BA413:BA414"/>
    <mergeCell ref="BB413:BB414"/>
    <mergeCell ref="BC413:BC414"/>
    <mergeCell ref="BD413:BD414"/>
    <mergeCell ref="BF413:BF414"/>
    <mergeCell ref="AW411:AW414"/>
    <mergeCell ref="AX411:AX414"/>
    <mergeCell ref="AY411:AY414"/>
    <mergeCell ref="AZ411:AZ414"/>
    <mergeCell ref="BA411:BA412"/>
    <mergeCell ref="BB411:BB412"/>
    <mergeCell ref="AO411:AO414"/>
    <mergeCell ref="AP411:AP414"/>
    <mergeCell ref="AQ411:AQ414"/>
    <mergeCell ref="AR411:AR412"/>
    <mergeCell ref="AS411:AS412"/>
    <mergeCell ref="AV411:AV414"/>
    <mergeCell ref="AQ415:AQ418"/>
    <mergeCell ref="AB415:AB416"/>
    <mergeCell ref="AC415:AC416"/>
    <mergeCell ref="AE415:AE418"/>
    <mergeCell ref="AF415:AF418"/>
    <mergeCell ref="AG415:AG418"/>
    <mergeCell ref="AH415:AH418"/>
    <mergeCell ref="A415:A482"/>
    <mergeCell ref="B415:B418"/>
    <mergeCell ref="C415:C416"/>
    <mergeCell ref="T415:T482"/>
    <mergeCell ref="W415:W482"/>
    <mergeCell ref="Z415:Z482"/>
    <mergeCell ref="B419:B422"/>
    <mergeCell ref="C419:C420"/>
    <mergeCell ref="B423:B426"/>
    <mergeCell ref="C423:C424"/>
    <mergeCell ref="AG419:AG422"/>
    <mergeCell ref="AH419:AH422"/>
    <mergeCell ref="AE423:AE426"/>
    <mergeCell ref="AF423:AF426"/>
    <mergeCell ref="AG423:AG426"/>
    <mergeCell ref="AH423:AH426"/>
    <mergeCell ref="AE427:AE430"/>
    <mergeCell ref="AF427:AF430"/>
    <mergeCell ref="AG427:AG430"/>
    <mergeCell ref="AH427:AH430"/>
    <mergeCell ref="AI427:AI430"/>
    <mergeCell ref="AJ427:AJ430"/>
    <mergeCell ref="B427:B430"/>
    <mergeCell ref="C427:C428"/>
    <mergeCell ref="V427:V429"/>
    <mergeCell ref="BF415:BF416"/>
    <mergeCell ref="C417:C418"/>
    <mergeCell ref="AB417:AB418"/>
    <mergeCell ref="AC417:AC418"/>
    <mergeCell ref="BA417:BA418"/>
    <mergeCell ref="BB417:BB418"/>
    <mergeCell ref="BC417:BC418"/>
    <mergeCell ref="BD417:BD418"/>
    <mergeCell ref="BF417:BF418"/>
    <mergeCell ref="AY415:AY418"/>
    <mergeCell ref="AZ415:AZ418"/>
    <mergeCell ref="BA415:BA416"/>
    <mergeCell ref="BB415:BB416"/>
    <mergeCell ref="BC415:BC416"/>
    <mergeCell ref="BD415:BD416"/>
    <mergeCell ref="AR415:AR416"/>
    <mergeCell ref="AS415:AS416"/>
    <mergeCell ref="AT415:AT482"/>
    <mergeCell ref="AV415:AV418"/>
    <mergeCell ref="AW415:AW418"/>
    <mergeCell ref="AX415:AX418"/>
    <mergeCell ref="AR419:AR420"/>
    <mergeCell ref="AS419:AS420"/>
    <mergeCell ref="AV419:AV422"/>
    <mergeCell ref="AW419:AW422"/>
    <mergeCell ref="AI415:AI418"/>
    <mergeCell ref="AJ415:AJ418"/>
    <mergeCell ref="AN415:AN418"/>
    <mergeCell ref="AO415:AO418"/>
    <mergeCell ref="AP415:AP418"/>
    <mergeCell ref="AB423:AB424"/>
    <mergeCell ref="AC423:AC424"/>
    <mergeCell ref="BD419:BD420"/>
    <mergeCell ref="BF419:BF420"/>
    <mergeCell ref="C421:C422"/>
    <mergeCell ref="AB421:AB422"/>
    <mergeCell ref="AC421:AC422"/>
    <mergeCell ref="BA421:BA422"/>
    <mergeCell ref="BB421:BB422"/>
    <mergeCell ref="BC421:BC422"/>
    <mergeCell ref="BD421:BD422"/>
    <mergeCell ref="BF421:BF422"/>
    <mergeCell ref="AX419:AX422"/>
    <mergeCell ref="AY419:AY422"/>
    <mergeCell ref="AZ419:AZ422"/>
    <mergeCell ref="BA419:BA420"/>
    <mergeCell ref="BB419:BB420"/>
    <mergeCell ref="BC419:BC420"/>
    <mergeCell ref="AI419:AI422"/>
    <mergeCell ref="AJ419:AJ422"/>
    <mergeCell ref="AN419:AN422"/>
    <mergeCell ref="AO419:AO422"/>
    <mergeCell ref="AP419:AP422"/>
    <mergeCell ref="AQ419:AQ422"/>
    <mergeCell ref="AB419:AB420"/>
    <mergeCell ref="AC419:AC420"/>
    <mergeCell ref="AE419:AE422"/>
    <mergeCell ref="AF419:AF422"/>
    <mergeCell ref="BC425:BC426"/>
    <mergeCell ref="AZ423:AZ426"/>
    <mergeCell ref="BA423:BA424"/>
    <mergeCell ref="BB423:BB424"/>
    <mergeCell ref="BC423:BC424"/>
    <mergeCell ref="BD423:BD424"/>
    <mergeCell ref="BF423:BF424"/>
    <mergeCell ref="BD425:BD426"/>
    <mergeCell ref="BF425:BF426"/>
    <mergeCell ref="AR423:AR424"/>
    <mergeCell ref="AS423:AS424"/>
    <mergeCell ref="AV423:AV426"/>
    <mergeCell ref="AW423:AW426"/>
    <mergeCell ref="AX423:AX426"/>
    <mergeCell ref="AY423:AY426"/>
    <mergeCell ref="AI423:AI426"/>
    <mergeCell ref="AJ423:AJ426"/>
    <mergeCell ref="AN423:AN426"/>
    <mergeCell ref="AO423:AO426"/>
    <mergeCell ref="AP423:AP426"/>
    <mergeCell ref="AQ423:AQ426"/>
    <mergeCell ref="X427:X429"/>
    <mergeCell ref="AB427:AB428"/>
    <mergeCell ref="AC427:AC428"/>
    <mergeCell ref="C425:C426"/>
    <mergeCell ref="AB425:AB426"/>
    <mergeCell ref="AC425:AC426"/>
    <mergeCell ref="BA425:BA426"/>
    <mergeCell ref="BB425:BB426"/>
    <mergeCell ref="BD429:BD430"/>
    <mergeCell ref="BF429:BF430"/>
    <mergeCell ref="B431:B434"/>
    <mergeCell ref="C431:C432"/>
    <mergeCell ref="AB431:AB432"/>
    <mergeCell ref="AC431:AC432"/>
    <mergeCell ref="AE431:AE434"/>
    <mergeCell ref="AF431:AF434"/>
    <mergeCell ref="AG431:AG434"/>
    <mergeCell ref="AH431:AH434"/>
    <mergeCell ref="BB427:BB428"/>
    <mergeCell ref="BC427:BC428"/>
    <mergeCell ref="BD427:BD428"/>
    <mergeCell ref="BF427:BF428"/>
    <mergeCell ref="C429:C430"/>
    <mergeCell ref="AB429:AB430"/>
    <mergeCell ref="AC429:AC430"/>
    <mergeCell ref="BA429:BA430"/>
    <mergeCell ref="BB429:BB430"/>
    <mergeCell ref="BC429:BC430"/>
    <mergeCell ref="AV427:AV430"/>
    <mergeCell ref="AW427:AW430"/>
    <mergeCell ref="AX427:AX430"/>
    <mergeCell ref="AY427:AY430"/>
    <mergeCell ref="AZ427:AZ430"/>
    <mergeCell ref="BA427:BA428"/>
    <mergeCell ref="AN427:AN430"/>
    <mergeCell ref="AO427:AO430"/>
    <mergeCell ref="AP427:AP430"/>
    <mergeCell ref="AQ427:AQ430"/>
    <mergeCell ref="AR427:AR428"/>
    <mergeCell ref="AS427:AS428"/>
    <mergeCell ref="BB433:BB434"/>
    <mergeCell ref="BC433:BC434"/>
    <mergeCell ref="AZ431:AZ434"/>
    <mergeCell ref="BA431:BA432"/>
    <mergeCell ref="BB431:BB432"/>
    <mergeCell ref="BC431:BC432"/>
    <mergeCell ref="BD431:BD432"/>
    <mergeCell ref="BF431:BF432"/>
    <mergeCell ref="BD433:BD434"/>
    <mergeCell ref="BF433:BF434"/>
    <mergeCell ref="AR431:AR432"/>
    <mergeCell ref="AS431:AS432"/>
    <mergeCell ref="AV431:AV434"/>
    <mergeCell ref="AW431:AW434"/>
    <mergeCell ref="AX431:AX434"/>
    <mergeCell ref="AY431:AY434"/>
    <mergeCell ref="BA433:BA434"/>
    <mergeCell ref="AI431:AI434"/>
    <mergeCell ref="AJ431:AJ434"/>
    <mergeCell ref="AN431:AN434"/>
    <mergeCell ref="AO431:AO434"/>
    <mergeCell ref="AP431:AP434"/>
    <mergeCell ref="AQ431:AQ434"/>
    <mergeCell ref="AW435:AW438"/>
    <mergeCell ref="AG435:AG438"/>
    <mergeCell ref="AH435:AH438"/>
    <mergeCell ref="AI435:AI438"/>
    <mergeCell ref="AJ435:AJ438"/>
    <mergeCell ref="AN435:AN438"/>
    <mergeCell ref="AO435:AO438"/>
    <mergeCell ref="B435:B438"/>
    <mergeCell ref="C435:C436"/>
    <mergeCell ref="AB435:AB436"/>
    <mergeCell ref="AC435:AC436"/>
    <mergeCell ref="AE435:AE438"/>
    <mergeCell ref="AF435:AF438"/>
    <mergeCell ref="C433:C434"/>
    <mergeCell ref="AB433:AB434"/>
    <mergeCell ref="AC433:AC434"/>
    <mergeCell ref="AH439:AH442"/>
    <mergeCell ref="AI439:AI442"/>
    <mergeCell ref="AJ439:AJ442"/>
    <mergeCell ref="AN439:AN442"/>
    <mergeCell ref="AO439:AO442"/>
    <mergeCell ref="B439:B442"/>
    <mergeCell ref="C439:C440"/>
    <mergeCell ref="AB439:AB440"/>
    <mergeCell ref="AC439:AC440"/>
    <mergeCell ref="AE439:AE442"/>
    <mergeCell ref="AF439:AF442"/>
    <mergeCell ref="BD435:BD436"/>
    <mergeCell ref="BF435:BF436"/>
    <mergeCell ref="C437:C438"/>
    <mergeCell ref="AB437:AB438"/>
    <mergeCell ref="AC437:AC438"/>
    <mergeCell ref="BA437:BA438"/>
    <mergeCell ref="BB437:BB438"/>
    <mergeCell ref="BC437:BC438"/>
    <mergeCell ref="BD437:BD438"/>
    <mergeCell ref="BF437:BF438"/>
    <mergeCell ref="AX435:AX438"/>
    <mergeCell ref="AY435:AY438"/>
    <mergeCell ref="AZ435:AZ438"/>
    <mergeCell ref="BA435:BA436"/>
    <mergeCell ref="BB435:BB436"/>
    <mergeCell ref="BC435:BC436"/>
    <mergeCell ref="AP435:AP438"/>
    <mergeCell ref="AQ435:AQ438"/>
    <mergeCell ref="AR435:AR436"/>
    <mergeCell ref="AS435:AS436"/>
    <mergeCell ref="AV435:AV438"/>
    <mergeCell ref="AJ443:AJ446"/>
    <mergeCell ref="AN443:AN446"/>
    <mergeCell ref="AO443:AO446"/>
    <mergeCell ref="B443:B446"/>
    <mergeCell ref="C443:C444"/>
    <mergeCell ref="AB443:AB444"/>
    <mergeCell ref="AC443:AC444"/>
    <mergeCell ref="AE443:AE446"/>
    <mergeCell ref="AF443:AF446"/>
    <mergeCell ref="BD439:BD440"/>
    <mergeCell ref="BF439:BF440"/>
    <mergeCell ref="C441:C442"/>
    <mergeCell ref="AB441:AB442"/>
    <mergeCell ref="AC441:AC442"/>
    <mergeCell ref="BA441:BA442"/>
    <mergeCell ref="BB441:BB442"/>
    <mergeCell ref="BC441:BC442"/>
    <mergeCell ref="BD441:BD442"/>
    <mergeCell ref="BF441:BF442"/>
    <mergeCell ref="AX439:AX442"/>
    <mergeCell ref="AY439:AY442"/>
    <mergeCell ref="AZ439:AZ442"/>
    <mergeCell ref="BA439:BA440"/>
    <mergeCell ref="BB439:BB440"/>
    <mergeCell ref="BC439:BC440"/>
    <mergeCell ref="AP439:AP442"/>
    <mergeCell ref="AQ439:AQ442"/>
    <mergeCell ref="AR439:AR440"/>
    <mergeCell ref="AS439:AS440"/>
    <mergeCell ref="AV439:AV442"/>
    <mergeCell ref="AW439:AW442"/>
    <mergeCell ref="AG439:AG442"/>
    <mergeCell ref="AQ447:AQ450"/>
    <mergeCell ref="B447:B450"/>
    <mergeCell ref="C447:C448"/>
    <mergeCell ref="AB447:AB450"/>
    <mergeCell ref="AE447:AE450"/>
    <mergeCell ref="AG447:AG450"/>
    <mergeCell ref="AH447:AH450"/>
    <mergeCell ref="BD443:BD444"/>
    <mergeCell ref="BF443:BF444"/>
    <mergeCell ref="C445:C446"/>
    <mergeCell ref="AB445:AB446"/>
    <mergeCell ref="AC445:AC446"/>
    <mergeCell ref="BA445:BA446"/>
    <mergeCell ref="BB445:BB446"/>
    <mergeCell ref="BC445:BC446"/>
    <mergeCell ref="BD445:BD446"/>
    <mergeCell ref="BF445:BF446"/>
    <mergeCell ref="AX443:AX446"/>
    <mergeCell ref="AY443:AY446"/>
    <mergeCell ref="AZ443:AZ446"/>
    <mergeCell ref="BA443:BA444"/>
    <mergeCell ref="BB443:BB444"/>
    <mergeCell ref="BC443:BC444"/>
    <mergeCell ref="AP443:AP446"/>
    <mergeCell ref="AQ443:AQ446"/>
    <mergeCell ref="AR443:AR444"/>
    <mergeCell ref="AS443:AS444"/>
    <mergeCell ref="AV443:AV446"/>
    <mergeCell ref="AW443:AW446"/>
    <mergeCell ref="AG443:AG446"/>
    <mergeCell ref="AH443:AH446"/>
    <mergeCell ref="AI443:AI446"/>
    <mergeCell ref="B451:B454"/>
    <mergeCell ref="C451:C452"/>
    <mergeCell ref="AB451:AB454"/>
    <mergeCell ref="AE451:AE454"/>
    <mergeCell ref="AG451:AG454"/>
    <mergeCell ref="AH451:AH454"/>
    <mergeCell ref="C453:C454"/>
    <mergeCell ref="BF447:BF448"/>
    <mergeCell ref="C449:C450"/>
    <mergeCell ref="AU449:AU450"/>
    <mergeCell ref="BA449:BA450"/>
    <mergeCell ref="BB449:BB450"/>
    <mergeCell ref="BC449:BC450"/>
    <mergeCell ref="BD449:BD450"/>
    <mergeCell ref="BF449:BF450"/>
    <mergeCell ref="AY447:AY450"/>
    <mergeCell ref="AZ447:AZ450"/>
    <mergeCell ref="BA447:BA448"/>
    <mergeCell ref="BB447:BB448"/>
    <mergeCell ref="BC447:BC448"/>
    <mergeCell ref="BD447:BD448"/>
    <mergeCell ref="AR447:AR448"/>
    <mergeCell ref="AS447:AS448"/>
    <mergeCell ref="AU447:AU448"/>
    <mergeCell ref="AV447:AV450"/>
    <mergeCell ref="AW447:AW450"/>
    <mergeCell ref="AX447:AX450"/>
    <mergeCell ref="AI447:AI450"/>
    <mergeCell ref="AJ447:AJ450"/>
    <mergeCell ref="AN447:AN450"/>
    <mergeCell ref="AO447:AO450"/>
    <mergeCell ref="AP447:AP450"/>
    <mergeCell ref="BF453:BF454"/>
    <mergeCell ref="B455:B458"/>
    <mergeCell ref="C455:C456"/>
    <mergeCell ref="AB455:AB458"/>
    <mergeCell ref="AE455:AE458"/>
    <mergeCell ref="AG455:AG458"/>
    <mergeCell ref="AH455:AH458"/>
    <mergeCell ref="AI455:AI458"/>
    <mergeCell ref="AJ455:AJ458"/>
    <mergeCell ref="AN455:AN458"/>
    <mergeCell ref="AZ451:AZ454"/>
    <mergeCell ref="BA451:BA452"/>
    <mergeCell ref="BB451:BB452"/>
    <mergeCell ref="BC451:BC452"/>
    <mergeCell ref="BD451:BD452"/>
    <mergeCell ref="BF451:BF452"/>
    <mergeCell ref="BA453:BA454"/>
    <mergeCell ref="BB453:BB454"/>
    <mergeCell ref="BC453:BC454"/>
    <mergeCell ref="BD453:BD454"/>
    <mergeCell ref="AR451:AR452"/>
    <mergeCell ref="AS451:AS452"/>
    <mergeCell ref="AV451:AV454"/>
    <mergeCell ref="AW451:AW454"/>
    <mergeCell ref="AX451:AX454"/>
    <mergeCell ref="AY451:AY454"/>
    <mergeCell ref="AI451:AI454"/>
    <mergeCell ref="AJ451:AJ454"/>
    <mergeCell ref="AN451:AN454"/>
    <mergeCell ref="AO451:AO454"/>
    <mergeCell ref="AP451:AP454"/>
    <mergeCell ref="AQ451:AQ454"/>
    <mergeCell ref="B459:B462"/>
    <mergeCell ref="C459:C460"/>
    <mergeCell ref="AB459:AB462"/>
    <mergeCell ref="AE459:AE462"/>
    <mergeCell ref="AG459:AG462"/>
    <mergeCell ref="AH459:AH462"/>
    <mergeCell ref="C461:C462"/>
    <mergeCell ref="BC455:BC456"/>
    <mergeCell ref="BD455:BD456"/>
    <mergeCell ref="BF455:BF456"/>
    <mergeCell ref="C457:C458"/>
    <mergeCell ref="BA457:BA458"/>
    <mergeCell ref="BB457:BB458"/>
    <mergeCell ref="BC457:BC458"/>
    <mergeCell ref="BD457:BD458"/>
    <mergeCell ref="BF457:BF458"/>
    <mergeCell ref="AW455:AW458"/>
    <mergeCell ref="AX455:AX458"/>
    <mergeCell ref="AY455:AY458"/>
    <mergeCell ref="AZ455:AZ458"/>
    <mergeCell ref="BA455:BA456"/>
    <mergeCell ref="BB455:BB456"/>
    <mergeCell ref="AO455:AO458"/>
    <mergeCell ref="AP455:AP458"/>
    <mergeCell ref="AQ455:AQ458"/>
    <mergeCell ref="AR455:AR456"/>
    <mergeCell ref="AS455:AS456"/>
    <mergeCell ref="AV455:AV458"/>
    <mergeCell ref="BF461:BF462"/>
    <mergeCell ref="AE463:AE466"/>
    <mergeCell ref="AG463:AG466"/>
    <mergeCell ref="AH463:AH466"/>
    <mergeCell ref="AI463:AI466"/>
    <mergeCell ref="AJ463:AJ466"/>
    <mergeCell ref="AN463:AN466"/>
    <mergeCell ref="AZ459:AZ462"/>
    <mergeCell ref="BA459:BA460"/>
    <mergeCell ref="BB459:BB460"/>
    <mergeCell ref="BC459:BC460"/>
    <mergeCell ref="BD459:BD460"/>
    <mergeCell ref="BF459:BF460"/>
    <mergeCell ref="BA461:BA462"/>
    <mergeCell ref="BB461:BB462"/>
    <mergeCell ref="BC461:BC462"/>
    <mergeCell ref="BD461:BD462"/>
    <mergeCell ref="AR459:AR460"/>
    <mergeCell ref="AS459:AS460"/>
    <mergeCell ref="AV459:AV462"/>
    <mergeCell ref="AW459:AW462"/>
    <mergeCell ref="AX459:AX462"/>
    <mergeCell ref="AY459:AY462"/>
    <mergeCell ref="AI459:AI462"/>
    <mergeCell ref="AJ459:AJ462"/>
    <mergeCell ref="AN459:AN462"/>
    <mergeCell ref="AO459:AO462"/>
    <mergeCell ref="AP459:AP462"/>
    <mergeCell ref="AQ459:AQ462"/>
    <mergeCell ref="B467:B470"/>
    <mergeCell ref="C467:C468"/>
    <mergeCell ref="AB467:AB470"/>
    <mergeCell ref="AE467:AE470"/>
    <mergeCell ref="AG467:AG470"/>
    <mergeCell ref="AH467:AH470"/>
    <mergeCell ref="C469:C470"/>
    <mergeCell ref="BC463:BC464"/>
    <mergeCell ref="BD463:BD464"/>
    <mergeCell ref="BF463:BF464"/>
    <mergeCell ref="C465:C466"/>
    <mergeCell ref="BA465:BA466"/>
    <mergeCell ref="BB465:BB466"/>
    <mergeCell ref="BC465:BC466"/>
    <mergeCell ref="BD465:BD466"/>
    <mergeCell ref="BF465:BF466"/>
    <mergeCell ref="AW463:AW466"/>
    <mergeCell ref="AX463:AX466"/>
    <mergeCell ref="AY463:AY466"/>
    <mergeCell ref="AZ463:AZ466"/>
    <mergeCell ref="BA463:BA464"/>
    <mergeCell ref="BB463:BB464"/>
    <mergeCell ref="AO463:AO466"/>
    <mergeCell ref="AP463:AP466"/>
    <mergeCell ref="AQ463:AQ466"/>
    <mergeCell ref="AR463:AR464"/>
    <mergeCell ref="AS463:AS464"/>
    <mergeCell ref="AV463:AV466"/>
    <mergeCell ref="BF469:BF470"/>
    <mergeCell ref="B463:B466"/>
    <mergeCell ref="C463:C464"/>
    <mergeCell ref="AB463:AB466"/>
    <mergeCell ref="AE471:AE474"/>
    <mergeCell ref="AG471:AG474"/>
    <mergeCell ref="AH471:AH474"/>
    <mergeCell ref="AI471:AI474"/>
    <mergeCell ref="AJ471:AJ474"/>
    <mergeCell ref="AN471:AN474"/>
    <mergeCell ref="AZ467:AZ470"/>
    <mergeCell ref="BA467:BA468"/>
    <mergeCell ref="BB467:BB468"/>
    <mergeCell ref="BC467:BC468"/>
    <mergeCell ref="BD467:BD468"/>
    <mergeCell ref="BF467:BF468"/>
    <mergeCell ref="BA469:BA470"/>
    <mergeCell ref="BB469:BB470"/>
    <mergeCell ref="BC469:BC470"/>
    <mergeCell ref="BD469:BD470"/>
    <mergeCell ref="AR467:AR468"/>
    <mergeCell ref="AS467:AS468"/>
    <mergeCell ref="AV467:AV470"/>
    <mergeCell ref="AW467:AW470"/>
    <mergeCell ref="AX467:AX470"/>
    <mergeCell ref="AY467:AY470"/>
    <mergeCell ref="AI467:AI470"/>
    <mergeCell ref="AJ467:AJ470"/>
    <mergeCell ref="AN467:AN470"/>
    <mergeCell ref="AO467:AO470"/>
    <mergeCell ref="AP467:AP470"/>
    <mergeCell ref="AQ467:AQ470"/>
    <mergeCell ref="B475:B478"/>
    <mergeCell ref="C475:C476"/>
    <mergeCell ref="AB475:AB478"/>
    <mergeCell ref="AE475:AE478"/>
    <mergeCell ref="AG475:AG478"/>
    <mergeCell ref="AH475:AH478"/>
    <mergeCell ref="C477:C478"/>
    <mergeCell ref="BC471:BC472"/>
    <mergeCell ref="BD471:BD472"/>
    <mergeCell ref="BF471:BF472"/>
    <mergeCell ref="C473:C474"/>
    <mergeCell ref="BA473:BA474"/>
    <mergeCell ref="BB473:BB474"/>
    <mergeCell ref="BC473:BC474"/>
    <mergeCell ref="BD473:BD474"/>
    <mergeCell ref="BF473:BF474"/>
    <mergeCell ref="AW471:AW474"/>
    <mergeCell ref="AX471:AX474"/>
    <mergeCell ref="AY471:AY474"/>
    <mergeCell ref="AZ471:AZ474"/>
    <mergeCell ref="BA471:BA472"/>
    <mergeCell ref="BB471:BB472"/>
    <mergeCell ref="AO471:AO474"/>
    <mergeCell ref="AP471:AP474"/>
    <mergeCell ref="AQ471:AQ474"/>
    <mergeCell ref="AR471:AR472"/>
    <mergeCell ref="AS471:AS472"/>
    <mergeCell ref="AV471:AV474"/>
    <mergeCell ref="BF477:BF478"/>
    <mergeCell ref="B471:B474"/>
    <mergeCell ref="C471:C472"/>
    <mergeCell ref="AB471:AB474"/>
    <mergeCell ref="B479:B482"/>
    <mergeCell ref="C479:C480"/>
    <mergeCell ref="AB479:AB482"/>
    <mergeCell ref="AE479:AE482"/>
    <mergeCell ref="AG479:AG482"/>
    <mergeCell ref="AH479:AH482"/>
    <mergeCell ref="AI479:AI482"/>
    <mergeCell ref="AJ479:AJ482"/>
    <mergeCell ref="AN479:AN482"/>
    <mergeCell ref="AZ475:AZ478"/>
    <mergeCell ref="BA475:BA476"/>
    <mergeCell ref="BB475:BB476"/>
    <mergeCell ref="BC475:BC476"/>
    <mergeCell ref="BD475:BD476"/>
    <mergeCell ref="BF475:BF476"/>
    <mergeCell ref="BA477:BA478"/>
    <mergeCell ref="BB477:BB478"/>
    <mergeCell ref="BC477:BC478"/>
    <mergeCell ref="BD477:BD478"/>
    <mergeCell ref="AR475:AR476"/>
    <mergeCell ref="AS475:AS476"/>
    <mergeCell ref="AV475:AV478"/>
    <mergeCell ref="AW475:AW478"/>
    <mergeCell ref="AX475:AX478"/>
    <mergeCell ref="AY475:AY478"/>
    <mergeCell ref="AI475:AI478"/>
    <mergeCell ref="AJ475:AJ478"/>
    <mergeCell ref="AN475:AN478"/>
    <mergeCell ref="AO475:AO478"/>
    <mergeCell ref="AP475:AP478"/>
    <mergeCell ref="AQ475:AQ478"/>
    <mergeCell ref="BC479:BC480"/>
    <mergeCell ref="BD479:BD480"/>
    <mergeCell ref="BF479:BF480"/>
    <mergeCell ref="C481:C482"/>
    <mergeCell ref="BA481:BA482"/>
    <mergeCell ref="BB481:BB482"/>
    <mergeCell ref="BC481:BC482"/>
    <mergeCell ref="BD481:BD482"/>
    <mergeCell ref="BF481:BF482"/>
    <mergeCell ref="AW479:AW482"/>
    <mergeCell ref="AX479:AX482"/>
    <mergeCell ref="AY479:AY482"/>
    <mergeCell ref="AZ479:AZ482"/>
    <mergeCell ref="BA479:BA480"/>
    <mergeCell ref="BB479:BB480"/>
    <mergeCell ref="AO479:AO482"/>
    <mergeCell ref="AP479:AP482"/>
    <mergeCell ref="AQ479:AQ482"/>
    <mergeCell ref="AR479:AR480"/>
    <mergeCell ref="AS479:AS480"/>
    <mergeCell ref="AV479:AV482"/>
    <mergeCell ref="AQ483:AQ486"/>
    <mergeCell ref="AB483:AB484"/>
    <mergeCell ref="AC483:AC484"/>
    <mergeCell ref="AE483:AE486"/>
    <mergeCell ref="AF483:AF486"/>
    <mergeCell ref="AG483:AG486"/>
    <mergeCell ref="AH483:AH486"/>
    <mergeCell ref="A483:A550"/>
    <mergeCell ref="B483:B486"/>
    <mergeCell ref="C483:C484"/>
    <mergeCell ref="T483:T550"/>
    <mergeCell ref="W483:W550"/>
    <mergeCell ref="Z483:Z550"/>
    <mergeCell ref="B487:B490"/>
    <mergeCell ref="C487:C488"/>
    <mergeCell ref="B491:B494"/>
    <mergeCell ref="C491:C492"/>
    <mergeCell ref="AG487:AG490"/>
    <mergeCell ref="AH487:AH490"/>
    <mergeCell ref="AE491:AE494"/>
    <mergeCell ref="AF491:AF494"/>
    <mergeCell ref="AG491:AG494"/>
    <mergeCell ref="AH491:AH494"/>
    <mergeCell ref="AE495:AE498"/>
    <mergeCell ref="AF495:AF498"/>
    <mergeCell ref="AG495:AG498"/>
    <mergeCell ref="AH495:AH498"/>
    <mergeCell ref="AI495:AI498"/>
    <mergeCell ref="AJ495:AJ498"/>
    <mergeCell ref="B495:B498"/>
    <mergeCell ref="C495:C496"/>
    <mergeCell ref="V495:V497"/>
    <mergeCell ref="BF483:BF484"/>
    <mergeCell ref="C485:C486"/>
    <mergeCell ref="AB485:AB486"/>
    <mergeCell ref="AC485:AC486"/>
    <mergeCell ref="BA485:BA486"/>
    <mergeCell ref="BB485:BB486"/>
    <mergeCell ref="BC485:BC486"/>
    <mergeCell ref="BD485:BD486"/>
    <mergeCell ref="BF485:BF486"/>
    <mergeCell ref="AY483:AY486"/>
    <mergeCell ref="AZ483:AZ486"/>
    <mergeCell ref="BA483:BA484"/>
    <mergeCell ref="BB483:BB484"/>
    <mergeCell ref="BC483:BC484"/>
    <mergeCell ref="BD483:BD484"/>
    <mergeCell ref="AR483:AR484"/>
    <mergeCell ref="AS483:AS484"/>
    <mergeCell ref="AT483:AT550"/>
    <mergeCell ref="AV483:AV486"/>
    <mergeCell ref="AW483:AW486"/>
    <mergeCell ref="AX483:AX486"/>
    <mergeCell ref="AR487:AR488"/>
    <mergeCell ref="AS487:AS488"/>
    <mergeCell ref="AV487:AV490"/>
    <mergeCell ref="AW487:AW490"/>
    <mergeCell ref="AI483:AI486"/>
    <mergeCell ref="AJ483:AJ486"/>
    <mergeCell ref="AN483:AN486"/>
    <mergeCell ref="AO483:AO486"/>
    <mergeCell ref="AP483:AP486"/>
    <mergeCell ref="AB491:AB492"/>
    <mergeCell ref="AC491:AC492"/>
    <mergeCell ref="BD487:BD488"/>
    <mergeCell ref="BF487:BF488"/>
    <mergeCell ref="C489:C490"/>
    <mergeCell ref="AB489:AB490"/>
    <mergeCell ref="AC489:AC490"/>
    <mergeCell ref="BA489:BA490"/>
    <mergeCell ref="BB489:BB490"/>
    <mergeCell ref="BC489:BC490"/>
    <mergeCell ref="BD489:BD490"/>
    <mergeCell ref="BF489:BF490"/>
    <mergeCell ref="AX487:AX490"/>
    <mergeCell ref="AY487:AY490"/>
    <mergeCell ref="AZ487:AZ490"/>
    <mergeCell ref="BA487:BA488"/>
    <mergeCell ref="BB487:BB488"/>
    <mergeCell ref="BC487:BC488"/>
    <mergeCell ref="AI487:AI490"/>
    <mergeCell ref="AJ487:AJ490"/>
    <mergeCell ref="AN487:AN490"/>
    <mergeCell ref="AO487:AO490"/>
    <mergeCell ref="AP487:AP490"/>
    <mergeCell ref="AQ487:AQ490"/>
    <mergeCell ref="AB487:AB488"/>
    <mergeCell ref="AC487:AC488"/>
    <mergeCell ref="AE487:AE490"/>
    <mergeCell ref="AF487:AF490"/>
    <mergeCell ref="BC493:BC494"/>
    <mergeCell ref="AZ491:AZ494"/>
    <mergeCell ref="BA491:BA492"/>
    <mergeCell ref="BB491:BB492"/>
    <mergeCell ref="BC491:BC492"/>
    <mergeCell ref="BD491:BD492"/>
    <mergeCell ref="BF491:BF492"/>
    <mergeCell ref="BD493:BD494"/>
    <mergeCell ref="BF493:BF494"/>
    <mergeCell ref="AR491:AR492"/>
    <mergeCell ref="AS491:AS492"/>
    <mergeCell ref="AV491:AV494"/>
    <mergeCell ref="AW491:AW494"/>
    <mergeCell ref="AX491:AX494"/>
    <mergeCell ref="AY491:AY494"/>
    <mergeCell ref="AI491:AI494"/>
    <mergeCell ref="AJ491:AJ494"/>
    <mergeCell ref="AN491:AN494"/>
    <mergeCell ref="AO491:AO494"/>
    <mergeCell ref="AP491:AP494"/>
    <mergeCell ref="AQ491:AQ494"/>
    <mergeCell ref="X495:X497"/>
    <mergeCell ref="AB495:AB496"/>
    <mergeCell ref="AC495:AC496"/>
    <mergeCell ref="C493:C494"/>
    <mergeCell ref="AB493:AB494"/>
    <mergeCell ref="AC493:AC494"/>
    <mergeCell ref="BA493:BA494"/>
    <mergeCell ref="BB493:BB494"/>
    <mergeCell ref="BD497:BD498"/>
    <mergeCell ref="BF497:BF498"/>
    <mergeCell ref="B499:B502"/>
    <mergeCell ref="C499:C500"/>
    <mergeCell ref="AB499:AB500"/>
    <mergeCell ref="AC499:AC500"/>
    <mergeCell ref="AE499:AE502"/>
    <mergeCell ref="AF499:AF502"/>
    <mergeCell ref="AG499:AG502"/>
    <mergeCell ref="AH499:AH502"/>
    <mergeCell ref="BB495:BB496"/>
    <mergeCell ref="BC495:BC496"/>
    <mergeCell ref="BD495:BD496"/>
    <mergeCell ref="BF495:BF496"/>
    <mergeCell ref="C497:C498"/>
    <mergeCell ref="AB497:AB498"/>
    <mergeCell ref="AC497:AC498"/>
    <mergeCell ref="BA497:BA498"/>
    <mergeCell ref="BB497:BB498"/>
    <mergeCell ref="BC497:BC498"/>
    <mergeCell ref="AV495:AV498"/>
    <mergeCell ref="AW495:AW498"/>
    <mergeCell ref="AX495:AX498"/>
    <mergeCell ref="AY495:AY498"/>
    <mergeCell ref="AZ495:AZ498"/>
    <mergeCell ref="BA495:BA496"/>
    <mergeCell ref="AN495:AN498"/>
    <mergeCell ref="AO495:AO498"/>
    <mergeCell ref="AP495:AP498"/>
    <mergeCell ref="AQ495:AQ498"/>
    <mergeCell ref="AR495:AR496"/>
    <mergeCell ref="AS495:AS496"/>
    <mergeCell ref="BB501:BB502"/>
    <mergeCell ref="BC501:BC502"/>
    <mergeCell ref="AZ499:AZ502"/>
    <mergeCell ref="BA499:BA500"/>
    <mergeCell ref="BB499:BB500"/>
    <mergeCell ref="BC499:BC500"/>
    <mergeCell ref="BD499:BD500"/>
    <mergeCell ref="BF499:BF500"/>
    <mergeCell ref="BD501:BD502"/>
    <mergeCell ref="BF501:BF502"/>
    <mergeCell ref="AR499:AR500"/>
    <mergeCell ref="AS499:AS500"/>
    <mergeCell ref="AV499:AV502"/>
    <mergeCell ref="AW499:AW502"/>
    <mergeCell ref="AX499:AX502"/>
    <mergeCell ref="AY499:AY502"/>
    <mergeCell ref="BA501:BA502"/>
    <mergeCell ref="AI499:AI502"/>
    <mergeCell ref="AJ499:AJ502"/>
    <mergeCell ref="AN499:AN502"/>
    <mergeCell ref="AO499:AO502"/>
    <mergeCell ref="AP499:AP502"/>
    <mergeCell ref="AQ499:AQ502"/>
    <mergeCell ref="AW503:AW506"/>
    <mergeCell ref="AG503:AG506"/>
    <mergeCell ref="AH503:AH506"/>
    <mergeCell ref="AI503:AI506"/>
    <mergeCell ref="AJ503:AJ506"/>
    <mergeCell ref="AN503:AN506"/>
    <mergeCell ref="AO503:AO506"/>
    <mergeCell ref="B503:B506"/>
    <mergeCell ref="C503:C504"/>
    <mergeCell ref="AB503:AB504"/>
    <mergeCell ref="AC503:AC504"/>
    <mergeCell ref="AE503:AE506"/>
    <mergeCell ref="AF503:AF506"/>
    <mergeCell ref="C501:C502"/>
    <mergeCell ref="AB501:AB502"/>
    <mergeCell ref="AC501:AC502"/>
    <mergeCell ref="AH507:AH510"/>
    <mergeCell ref="AI507:AI510"/>
    <mergeCell ref="AJ507:AJ510"/>
    <mergeCell ref="AN507:AN510"/>
    <mergeCell ref="AO507:AO510"/>
    <mergeCell ref="B507:B510"/>
    <mergeCell ref="C507:C508"/>
    <mergeCell ref="AB507:AB508"/>
    <mergeCell ref="AC507:AC508"/>
    <mergeCell ref="AE507:AE510"/>
    <mergeCell ref="AF507:AF510"/>
    <mergeCell ref="BD503:BD504"/>
    <mergeCell ref="BF503:BF504"/>
    <mergeCell ref="C505:C506"/>
    <mergeCell ref="AB505:AB506"/>
    <mergeCell ref="AC505:AC506"/>
    <mergeCell ref="BA505:BA506"/>
    <mergeCell ref="BB505:BB506"/>
    <mergeCell ref="BC505:BC506"/>
    <mergeCell ref="BD505:BD506"/>
    <mergeCell ref="BF505:BF506"/>
    <mergeCell ref="AX503:AX506"/>
    <mergeCell ref="AY503:AY506"/>
    <mergeCell ref="AZ503:AZ506"/>
    <mergeCell ref="BA503:BA504"/>
    <mergeCell ref="BB503:BB504"/>
    <mergeCell ref="BC503:BC504"/>
    <mergeCell ref="AP503:AP506"/>
    <mergeCell ref="AQ503:AQ506"/>
    <mergeCell ref="AR503:AR504"/>
    <mergeCell ref="AS503:AS504"/>
    <mergeCell ref="AV503:AV506"/>
    <mergeCell ref="AJ511:AJ514"/>
    <mergeCell ref="AN511:AN514"/>
    <mergeCell ref="AO511:AO514"/>
    <mergeCell ref="B511:B514"/>
    <mergeCell ref="C511:C512"/>
    <mergeCell ref="AB511:AB512"/>
    <mergeCell ref="AC511:AC512"/>
    <mergeCell ref="AE511:AE514"/>
    <mergeCell ref="AF511:AF514"/>
    <mergeCell ref="BD507:BD508"/>
    <mergeCell ref="BF507:BF508"/>
    <mergeCell ref="C509:C510"/>
    <mergeCell ref="AB509:AB510"/>
    <mergeCell ref="AC509:AC510"/>
    <mergeCell ref="BA509:BA510"/>
    <mergeCell ref="BB509:BB510"/>
    <mergeCell ref="BC509:BC510"/>
    <mergeCell ref="BD509:BD510"/>
    <mergeCell ref="BF509:BF510"/>
    <mergeCell ref="AX507:AX510"/>
    <mergeCell ref="AY507:AY510"/>
    <mergeCell ref="AZ507:AZ510"/>
    <mergeCell ref="BA507:BA508"/>
    <mergeCell ref="BB507:BB508"/>
    <mergeCell ref="BC507:BC508"/>
    <mergeCell ref="AP507:AP510"/>
    <mergeCell ref="AQ507:AQ510"/>
    <mergeCell ref="AR507:AR508"/>
    <mergeCell ref="AS507:AS508"/>
    <mergeCell ref="AV507:AV510"/>
    <mergeCell ref="AW507:AW510"/>
    <mergeCell ref="AG507:AG510"/>
    <mergeCell ref="AQ515:AQ518"/>
    <mergeCell ref="B515:B518"/>
    <mergeCell ref="C515:C516"/>
    <mergeCell ref="AB515:AB518"/>
    <mergeCell ref="AE515:AE518"/>
    <mergeCell ref="AG515:AG518"/>
    <mergeCell ref="AH515:AH518"/>
    <mergeCell ref="BD511:BD512"/>
    <mergeCell ref="BF511:BF512"/>
    <mergeCell ref="C513:C514"/>
    <mergeCell ref="AB513:AB514"/>
    <mergeCell ref="AC513:AC514"/>
    <mergeCell ref="BA513:BA514"/>
    <mergeCell ref="BB513:BB514"/>
    <mergeCell ref="BC513:BC514"/>
    <mergeCell ref="BD513:BD514"/>
    <mergeCell ref="BF513:BF514"/>
    <mergeCell ref="AX511:AX514"/>
    <mergeCell ref="AY511:AY514"/>
    <mergeCell ref="AZ511:AZ514"/>
    <mergeCell ref="BA511:BA512"/>
    <mergeCell ref="BB511:BB512"/>
    <mergeCell ref="BC511:BC512"/>
    <mergeCell ref="AP511:AP514"/>
    <mergeCell ref="AQ511:AQ514"/>
    <mergeCell ref="AR511:AR512"/>
    <mergeCell ref="AS511:AS512"/>
    <mergeCell ref="AV511:AV514"/>
    <mergeCell ref="AW511:AW514"/>
    <mergeCell ref="AG511:AG514"/>
    <mergeCell ref="AH511:AH514"/>
    <mergeCell ref="AI511:AI514"/>
    <mergeCell ref="B519:B522"/>
    <mergeCell ref="C519:C520"/>
    <mergeCell ref="AB519:AB522"/>
    <mergeCell ref="AE519:AE522"/>
    <mergeCell ref="AG519:AG522"/>
    <mergeCell ref="AH519:AH522"/>
    <mergeCell ref="C521:C522"/>
    <mergeCell ref="BF515:BF516"/>
    <mergeCell ref="C517:C518"/>
    <mergeCell ref="AU517:AU518"/>
    <mergeCell ref="BA517:BA518"/>
    <mergeCell ref="BB517:BB518"/>
    <mergeCell ref="BC517:BC518"/>
    <mergeCell ref="BD517:BD518"/>
    <mergeCell ref="BF517:BF518"/>
    <mergeCell ref="AY515:AY518"/>
    <mergeCell ref="AZ515:AZ518"/>
    <mergeCell ref="BA515:BA516"/>
    <mergeCell ref="BB515:BB516"/>
    <mergeCell ref="BC515:BC516"/>
    <mergeCell ref="BD515:BD516"/>
    <mergeCell ref="AR515:AR516"/>
    <mergeCell ref="AS515:AS516"/>
    <mergeCell ref="AU515:AU516"/>
    <mergeCell ref="AV515:AV518"/>
    <mergeCell ref="AW515:AW518"/>
    <mergeCell ref="AX515:AX518"/>
    <mergeCell ref="AI515:AI518"/>
    <mergeCell ref="AJ515:AJ518"/>
    <mergeCell ref="AN515:AN518"/>
    <mergeCell ref="AO515:AO518"/>
    <mergeCell ref="AP515:AP518"/>
    <mergeCell ref="BF521:BF522"/>
    <mergeCell ref="B523:B526"/>
    <mergeCell ref="C523:C524"/>
    <mergeCell ref="AB523:AB526"/>
    <mergeCell ref="AE523:AE526"/>
    <mergeCell ref="AG523:AG526"/>
    <mergeCell ref="AH523:AH526"/>
    <mergeCell ref="AI523:AI526"/>
    <mergeCell ref="AJ523:AJ526"/>
    <mergeCell ref="AN523:AN526"/>
    <mergeCell ref="AZ519:AZ522"/>
    <mergeCell ref="BA519:BA520"/>
    <mergeCell ref="BB519:BB520"/>
    <mergeCell ref="BC519:BC520"/>
    <mergeCell ref="BD519:BD520"/>
    <mergeCell ref="BF519:BF520"/>
    <mergeCell ref="BA521:BA522"/>
    <mergeCell ref="BB521:BB522"/>
    <mergeCell ref="BC521:BC522"/>
    <mergeCell ref="BD521:BD522"/>
    <mergeCell ref="AR519:AR520"/>
    <mergeCell ref="AS519:AS520"/>
    <mergeCell ref="AV519:AV522"/>
    <mergeCell ref="AW519:AW522"/>
    <mergeCell ref="AX519:AX522"/>
    <mergeCell ref="AY519:AY522"/>
    <mergeCell ref="AI519:AI522"/>
    <mergeCell ref="AJ519:AJ522"/>
    <mergeCell ref="AN519:AN522"/>
    <mergeCell ref="AO519:AO522"/>
    <mergeCell ref="AP519:AP522"/>
    <mergeCell ref="AQ519:AQ522"/>
    <mergeCell ref="B527:B530"/>
    <mergeCell ref="C527:C528"/>
    <mergeCell ref="AB527:AB530"/>
    <mergeCell ref="AE527:AE530"/>
    <mergeCell ref="AG527:AG530"/>
    <mergeCell ref="AH527:AH530"/>
    <mergeCell ref="C529:C530"/>
    <mergeCell ref="BC523:BC524"/>
    <mergeCell ref="BD523:BD524"/>
    <mergeCell ref="BF523:BF524"/>
    <mergeCell ref="C525:C526"/>
    <mergeCell ref="BA525:BA526"/>
    <mergeCell ref="BB525:BB526"/>
    <mergeCell ref="BC525:BC526"/>
    <mergeCell ref="BD525:BD526"/>
    <mergeCell ref="BF525:BF526"/>
    <mergeCell ref="AW523:AW526"/>
    <mergeCell ref="AX523:AX526"/>
    <mergeCell ref="AY523:AY526"/>
    <mergeCell ref="AZ523:AZ526"/>
    <mergeCell ref="BA523:BA524"/>
    <mergeCell ref="BB523:BB524"/>
    <mergeCell ref="AO523:AO526"/>
    <mergeCell ref="AP523:AP526"/>
    <mergeCell ref="AQ523:AQ526"/>
    <mergeCell ref="AR523:AR524"/>
    <mergeCell ref="AS523:AS524"/>
    <mergeCell ref="AV523:AV526"/>
    <mergeCell ref="BF529:BF530"/>
    <mergeCell ref="AE531:AE534"/>
    <mergeCell ref="AG531:AG534"/>
    <mergeCell ref="AH531:AH534"/>
    <mergeCell ref="AI531:AI534"/>
    <mergeCell ref="AJ531:AJ534"/>
    <mergeCell ref="AN531:AN534"/>
    <mergeCell ref="AZ527:AZ530"/>
    <mergeCell ref="BA527:BA528"/>
    <mergeCell ref="BB527:BB528"/>
    <mergeCell ref="BC527:BC528"/>
    <mergeCell ref="BD527:BD528"/>
    <mergeCell ref="BF527:BF528"/>
    <mergeCell ref="BA529:BA530"/>
    <mergeCell ref="BB529:BB530"/>
    <mergeCell ref="BC529:BC530"/>
    <mergeCell ref="BD529:BD530"/>
    <mergeCell ref="AR527:AR528"/>
    <mergeCell ref="AS527:AS528"/>
    <mergeCell ref="AV527:AV530"/>
    <mergeCell ref="AW527:AW530"/>
    <mergeCell ref="AX527:AX530"/>
    <mergeCell ref="AY527:AY530"/>
    <mergeCell ref="AI527:AI530"/>
    <mergeCell ref="AJ527:AJ530"/>
    <mergeCell ref="AN527:AN530"/>
    <mergeCell ref="AO527:AO530"/>
    <mergeCell ref="AP527:AP530"/>
    <mergeCell ref="AQ527:AQ530"/>
    <mergeCell ref="B535:B538"/>
    <mergeCell ref="C535:C536"/>
    <mergeCell ref="AB535:AB538"/>
    <mergeCell ref="AE535:AE538"/>
    <mergeCell ref="AG535:AG538"/>
    <mergeCell ref="AH535:AH538"/>
    <mergeCell ref="C537:C538"/>
    <mergeCell ref="BC531:BC532"/>
    <mergeCell ref="BD531:BD532"/>
    <mergeCell ref="BF531:BF532"/>
    <mergeCell ref="C533:C534"/>
    <mergeCell ref="BA533:BA534"/>
    <mergeCell ref="BB533:BB534"/>
    <mergeCell ref="BC533:BC534"/>
    <mergeCell ref="BD533:BD534"/>
    <mergeCell ref="BF533:BF534"/>
    <mergeCell ref="AW531:AW534"/>
    <mergeCell ref="AX531:AX534"/>
    <mergeCell ref="AY531:AY534"/>
    <mergeCell ref="AZ531:AZ534"/>
    <mergeCell ref="BA531:BA532"/>
    <mergeCell ref="BB531:BB532"/>
    <mergeCell ref="AO531:AO534"/>
    <mergeCell ref="AP531:AP534"/>
    <mergeCell ref="AQ531:AQ534"/>
    <mergeCell ref="AR531:AR532"/>
    <mergeCell ref="AS531:AS532"/>
    <mergeCell ref="AV531:AV534"/>
    <mergeCell ref="BF537:BF538"/>
    <mergeCell ref="B531:B534"/>
    <mergeCell ref="C531:C532"/>
    <mergeCell ref="AB531:AB534"/>
    <mergeCell ref="AE539:AE542"/>
    <mergeCell ref="AG539:AG542"/>
    <mergeCell ref="AH539:AH542"/>
    <mergeCell ref="AI539:AI542"/>
    <mergeCell ref="AJ539:AJ542"/>
    <mergeCell ref="AN539:AN542"/>
    <mergeCell ref="AZ535:AZ538"/>
    <mergeCell ref="BA535:BA536"/>
    <mergeCell ref="BB535:BB536"/>
    <mergeCell ref="BC535:BC536"/>
    <mergeCell ref="BD535:BD536"/>
    <mergeCell ref="BF535:BF536"/>
    <mergeCell ref="BA537:BA538"/>
    <mergeCell ref="BB537:BB538"/>
    <mergeCell ref="BC537:BC538"/>
    <mergeCell ref="BD537:BD538"/>
    <mergeCell ref="AR535:AR536"/>
    <mergeCell ref="AS535:AS536"/>
    <mergeCell ref="AV535:AV538"/>
    <mergeCell ref="AW535:AW538"/>
    <mergeCell ref="AX535:AX538"/>
    <mergeCell ref="AY535:AY538"/>
    <mergeCell ref="AI535:AI538"/>
    <mergeCell ref="AJ535:AJ538"/>
    <mergeCell ref="AN535:AN538"/>
    <mergeCell ref="AO535:AO538"/>
    <mergeCell ref="AP535:AP538"/>
    <mergeCell ref="AQ535:AQ538"/>
    <mergeCell ref="B543:B546"/>
    <mergeCell ref="C543:C544"/>
    <mergeCell ref="AB543:AB546"/>
    <mergeCell ref="AE543:AE546"/>
    <mergeCell ref="AG543:AG546"/>
    <mergeCell ref="AH543:AH546"/>
    <mergeCell ref="C545:C546"/>
    <mergeCell ref="BC539:BC540"/>
    <mergeCell ref="BD539:BD540"/>
    <mergeCell ref="BF539:BF540"/>
    <mergeCell ref="C541:C542"/>
    <mergeCell ref="BA541:BA542"/>
    <mergeCell ref="BB541:BB542"/>
    <mergeCell ref="BC541:BC542"/>
    <mergeCell ref="BD541:BD542"/>
    <mergeCell ref="BF541:BF542"/>
    <mergeCell ref="AW539:AW542"/>
    <mergeCell ref="AX539:AX542"/>
    <mergeCell ref="AY539:AY542"/>
    <mergeCell ref="AZ539:AZ542"/>
    <mergeCell ref="BA539:BA540"/>
    <mergeCell ref="BB539:BB540"/>
    <mergeCell ref="AO539:AO542"/>
    <mergeCell ref="AP539:AP542"/>
    <mergeCell ref="AQ539:AQ542"/>
    <mergeCell ref="AR539:AR540"/>
    <mergeCell ref="AS539:AS540"/>
    <mergeCell ref="AV539:AV542"/>
    <mergeCell ref="BF545:BF546"/>
    <mergeCell ref="B539:B542"/>
    <mergeCell ref="C539:C540"/>
    <mergeCell ref="AB539:AB542"/>
    <mergeCell ref="AZ543:AZ546"/>
    <mergeCell ref="BA543:BA544"/>
    <mergeCell ref="BB543:BB544"/>
    <mergeCell ref="BC543:BC544"/>
    <mergeCell ref="BD543:BD544"/>
    <mergeCell ref="BF543:BF544"/>
    <mergeCell ref="BA545:BA546"/>
    <mergeCell ref="BB545:BB546"/>
    <mergeCell ref="BC545:BC546"/>
    <mergeCell ref="BD545:BD546"/>
    <mergeCell ref="AR543:AR544"/>
    <mergeCell ref="AS543:AS544"/>
    <mergeCell ref="AV543:AV546"/>
    <mergeCell ref="AW543:AW546"/>
    <mergeCell ref="AX543:AX546"/>
    <mergeCell ref="AY543:AY546"/>
    <mergeCell ref="AI543:AI546"/>
    <mergeCell ref="AJ543:AJ546"/>
    <mergeCell ref="AN543:AN546"/>
    <mergeCell ref="AO543:AO546"/>
    <mergeCell ref="AP543:AP546"/>
    <mergeCell ref="AQ543:AQ546"/>
    <mergeCell ref="BD549:BD550"/>
    <mergeCell ref="BF549:BF550"/>
    <mergeCell ref="AW547:AW550"/>
    <mergeCell ref="AX547:AX550"/>
    <mergeCell ref="AY547:AY550"/>
    <mergeCell ref="AZ547:AZ550"/>
    <mergeCell ref="BA547:BA548"/>
    <mergeCell ref="BB547:BB548"/>
    <mergeCell ref="AO547:AO550"/>
    <mergeCell ref="AP547:AP550"/>
    <mergeCell ref="AQ547:AQ550"/>
    <mergeCell ref="AR547:AR548"/>
    <mergeCell ref="AS547:AS548"/>
    <mergeCell ref="AV547:AV550"/>
    <mergeCell ref="B547:B550"/>
    <mergeCell ref="C547:C548"/>
    <mergeCell ref="AB547:AB550"/>
    <mergeCell ref="AE547:AE550"/>
    <mergeCell ref="AG547:AG550"/>
    <mergeCell ref="AH547:AH550"/>
    <mergeCell ref="AI547:AI550"/>
    <mergeCell ref="AJ547:AJ550"/>
    <mergeCell ref="AN547:AN550"/>
    <mergeCell ref="BC547:BC548"/>
    <mergeCell ref="C549:C550"/>
    <mergeCell ref="BJ1:BK4"/>
    <mergeCell ref="BL1:BL4"/>
    <mergeCell ref="BL7:BL10"/>
    <mergeCell ref="BL11:BL14"/>
    <mergeCell ref="BL15:BL18"/>
    <mergeCell ref="BL19:BL22"/>
    <mergeCell ref="BL23:BL26"/>
    <mergeCell ref="BL27:BL30"/>
    <mergeCell ref="BL31:BL34"/>
    <mergeCell ref="BL35:BL38"/>
    <mergeCell ref="BL39:BL42"/>
    <mergeCell ref="BL43:BL46"/>
    <mergeCell ref="BL47:BL50"/>
    <mergeCell ref="BL51:BL54"/>
    <mergeCell ref="BL55:BL58"/>
    <mergeCell ref="BL59:BL62"/>
    <mergeCell ref="BL63:BL66"/>
    <mergeCell ref="BL67:BL70"/>
    <mergeCell ref="BL71:BL74"/>
    <mergeCell ref="BL75:BL78"/>
    <mergeCell ref="BL79:BL82"/>
    <mergeCell ref="BL83:BL86"/>
    <mergeCell ref="BL87:BL90"/>
    <mergeCell ref="BL91:BL94"/>
    <mergeCell ref="BL95:BL98"/>
    <mergeCell ref="BL99:BL102"/>
    <mergeCell ref="BL103:BL106"/>
    <mergeCell ref="BL107:BL110"/>
    <mergeCell ref="BL111:BL114"/>
    <mergeCell ref="BL115:BL118"/>
    <mergeCell ref="BL119:BL122"/>
    <mergeCell ref="BL123:BL126"/>
    <mergeCell ref="BL127:BL130"/>
    <mergeCell ref="BL131:BL134"/>
    <mergeCell ref="BL135:BL138"/>
    <mergeCell ref="BL139:BL142"/>
    <mergeCell ref="BL143:BL146"/>
    <mergeCell ref="BL147:BL150"/>
    <mergeCell ref="BL151:BL154"/>
    <mergeCell ref="BL155:BL158"/>
    <mergeCell ref="BL159:BL162"/>
    <mergeCell ref="BL163:BL166"/>
    <mergeCell ref="BL167:BL170"/>
    <mergeCell ref="BL171:BL174"/>
    <mergeCell ref="BL175:BL178"/>
    <mergeCell ref="BL179:BL182"/>
    <mergeCell ref="BL183:BL186"/>
    <mergeCell ref="BL187:BL190"/>
    <mergeCell ref="BL191:BL194"/>
    <mergeCell ref="BL195:BL198"/>
    <mergeCell ref="BL199:BL202"/>
    <mergeCell ref="BL203:BL206"/>
    <mergeCell ref="BL207:BL210"/>
    <mergeCell ref="BL211:BL214"/>
    <mergeCell ref="BL215:BL218"/>
    <mergeCell ref="BL219:BL222"/>
    <mergeCell ref="BL223:BL226"/>
    <mergeCell ref="BL227:BL230"/>
    <mergeCell ref="BL231:BL234"/>
    <mergeCell ref="BL235:BL238"/>
    <mergeCell ref="BL239:BL242"/>
    <mergeCell ref="BL243:BL246"/>
    <mergeCell ref="BL247:BL250"/>
    <mergeCell ref="BL251:BL254"/>
    <mergeCell ref="BL255:BL258"/>
    <mergeCell ref="BL259:BL262"/>
    <mergeCell ref="BL263:BL266"/>
    <mergeCell ref="BL267:BL270"/>
    <mergeCell ref="BL271:BL274"/>
    <mergeCell ref="BL275:BL278"/>
    <mergeCell ref="BL279:BL282"/>
    <mergeCell ref="BL283:BL286"/>
    <mergeCell ref="BL287:BL290"/>
    <mergeCell ref="BL291:BL294"/>
    <mergeCell ref="BL295:BL298"/>
    <mergeCell ref="BL299:BL302"/>
    <mergeCell ref="BL303:BL306"/>
    <mergeCell ref="BL307:BL310"/>
    <mergeCell ref="BL311:BL314"/>
    <mergeCell ref="BL315:BL318"/>
    <mergeCell ref="BL319:BL322"/>
    <mergeCell ref="BL323:BL326"/>
    <mergeCell ref="BL327:BL330"/>
    <mergeCell ref="BL331:BL334"/>
    <mergeCell ref="BL335:BL338"/>
    <mergeCell ref="BL339:BL342"/>
    <mergeCell ref="BL343:BL346"/>
    <mergeCell ref="BL347:BL350"/>
    <mergeCell ref="BL351:BL354"/>
    <mergeCell ref="BL355:BL358"/>
    <mergeCell ref="BL359:BL362"/>
    <mergeCell ref="BL363:BL366"/>
    <mergeCell ref="BL367:BL370"/>
    <mergeCell ref="BL371:BL374"/>
    <mergeCell ref="BL375:BL378"/>
    <mergeCell ref="BL379:BL382"/>
    <mergeCell ref="BL383:BL386"/>
    <mergeCell ref="BL387:BL390"/>
    <mergeCell ref="BL391:BL394"/>
    <mergeCell ref="BL395:BL398"/>
    <mergeCell ref="BL399:BL402"/>
    <mergeCell ref="BL403:BL406"/>
    <mergeCell ref="BL407:BL410"/>
    <mergeCell ref="BL411:BL414"/>
    <mergeCell ref="BL415:BL418"/>
    <mergeCell ref="BL419:BL422"/>
    <mergeCell ref="BL423:BL426"/>
    <mergeCell ref="BL427:BL430"/>
    <mergeCell ref="BL431:BL434"/>
    <mergeCell ref="BL435:BL438"/>
    <mergeCell ref="BL439:BL442"/>
    <mergeCell ref="BL443:BL446"/>
    <mergeCell ref="BL447:BL450"/>
    <mergeCell ref="BL451:BL454"/>
    <mergeCell ref="BL455:BL458"/>
    <mergeCell ref="BL459:BL462"/>
    <mergeCell ref="BL463:BL466"/>
    <mergeCell ref="BL467:BL470"/>
    <mergeCell ref="BL471:BL474"/>
    <mergeCell ref="BL475:BL478"/>
    <mergeCell ref="BL479:BL482"/>
    <mergeCell ref="BL483:BL486"/>
    <mergeCell ref="BL487:BL490"/>
    <mergeCell ref="BL491:BL494"/>
    <mergeCell ref="BL495:BL498"/>
    <mergeCell ref="BL499:BL502"/>
    <mergeCell ref="BL503:BL506"/>
    <mergeCell ref="BL507:BL510"/>
    <mergeCell ref="BL511:BL514"/>
    <mergeCell ref="BL515:BL518"/>
    <mergeCell ref="BL519:BL522"/>
    <mergeCell ref="BL523:BL526"/>
    <mergeCell ref="BL527:BL530"/>
    <mergeCell ref="BL531:BL534"/>
    <mergeCell ref="BL535:BL538"/>
    <mergeCell ref="BL539:BL542"/>
    <mergeCell ref="A554:A621"/>
    <mergeCell ref="B554:B557"/>
    <mergeCell ref="C554:C555"/>
    <mergeCell ref="T554:T621"/>
    <mergeCell ref="W554:W621"/>
    <mergeCell ref="Z554:Z621"/>
    <mergeCell ref="AB554:AB555"/>
    <mergeCell ref="AC554:AC555"/>
    <mergeCell ref="AE554:AE557"/>
    <mergeCell ref="AF554:AF557"/>
    <mergeCell ref="AG554:AG557"/>
    <mergeCell ref="AH554:AH557"/>
    <mergeCell ref="AI554:AI557"/>
    <mergeCell ref="AJ554:AJ557"/>
    <mergeCell ref="AN554:AN557"/>
    <mergeCell ref="AO554:AO557"/>
    <mergeCell ref="AP554:AP557"/>
    <mergeCell ref="C556:C557"/>
    <mergeCell ref="AB556:AB557"/>
    <mergeCell ref="AC556:AC557"/>
    <mergeCell ref="C558:C559"/>
    <mergeCell ref="AB558:AB559"/>
    <mergeCell ref="AC558:AC559"/>
    <mergeCell ref="AE558:AE561"/>
    <mergeCell ref="AF558:AF561"/>
    <mergeCell ref="AG558:AG561"/>
    <mergeCell ref="AH558:AH561"/>
    <mergeCell ref="AI558:AI561"/>
    <mergeCell ref="AJ558:AJ561"/>
    <mergeCell ref="AN558:AN561"/>
    <mergeCell ref="AO558:AO561"/>
    <mergeCell ref="AP558:AP561"/>
    <mergeCell ref="AX558:AX561"/>
    <mergeCell ref="AZ558:AZ561"/>
    <mergeCell ref="BL543:BL546"/>
    <mergeCell ref="BL547:BL550"/>
    <mergeCell ref="AQ554:AQ557"/>
    <mergeCell ref="AR554:AR621"/>
    <mergeCell ref="AT554:AT621"/>
    <mergeCell ref="AV554:AV557"/>
    <mergeCell ref="AX554:AX557"/>
    <mergeCell ref="AZ554:AZ557"/>
    <mergeCell ref="BD554:BD555"/>
    <mergeCell ref="BF554:BF555"/>
    <mergeCell ref="BD556:BD557"/>
    <mergeCell ref="BF556:BF557"/>
    <mergeCell ref="BD547:BD548"/>
    <mergeCell ref="BF547:BF548"/>
    <mergeCell ref="BA549:BA550"/>
    <mergeCell ref="BD558:BD559"/>
    <mergeCell ref="BF558:BF559"/>
    <mergeCell ref="AX566:AX569"/>
    <mergeCell ref="AZ566:AZ569"/>
    <mergeCell ref="BD566:BD567"/>
    <mergeCell ref="BF566:BF567"/>
    <mergeCell ref="BD568:BD569"/>
    <mergeCell ref="BF568:BF569"/>
    <mergeCell ref="BD570:BD571"/>
    <mergeCell ref="BF570:BF571"/>
    <mergeCell ref="BD572:BD573"/>
    <mergeCell ref="BD582:BD583"/>
    <mergeCell ref="BF582:BF583"/>
    <mergeCell ref="BB549:BB550"/>
    <mergeCell ref="BC549:BC550"/>
    <mergeCell ref="C560:C561"/>
    <mergeCell ref="AB560:AB561"/>
    <mergeCell ref="AC560:AC561"/>
    <mergeCell ref="BD560:BD561"/>
    <mergeCell ref="BF560:BF561"/>
    <mergeCell ref="B562:B565"/>
    <mergeCell ref="C562:C563"/>
    <mergeCell ref="AB562:AB563"/>
    <mergeCell ref="AC562:AC563"/>
    <mergeCell ref="AE562:AE565"/>
    <mergeCell ref="AF562:AF565"/>
    <mergeCell ref="AG562:AG565"/>
    <mergeCell ref="AH562:AH565"/>
    <mergeCell ref="AI562:AI565"/>
    <mergeCell ref="AJ562:AJ565"/>
    <mergeCell ref="AN562:AN565"/>
    <mergeCell ref="AO562:AO565"/>
    <mergeCell ref="AP562:AP565"/>
    <mergeCell ref="AQ562:AQ565"/>
    <mergeCell ref="AV562:AV565"/>
    <mergeCell ref="AX562:AX565"/>
    <mergeCell ref="AZ562:AZ565"/>
    <mergeCell ref="BD562:BD563"/>
    <mergeCell ref="BF562:BF563"/>
    <mergeCell ref="C564:C565"/>
    <mergeCell ref="AB564:AB565"/>
    <mergeCell ref="AC564:AC565"/>
    <mergeCell ref="BD564:BD565"/>
    <mergeCell ref="BF564:BF565"/>
    <mergeCell ref="B558:B561"/>
    <mergeCell ref="AQ558:AQ561"/>
    <mergeCell ref="AV558:AV561"/>
    <mergeCell ref="B566:B569"/>
    <mergeCell ref="C566:C567"/>
    <mergeCell ref="V566:V568"/>
    <mergeCell ref="X566:X568"/>
    <mergeCell ref="AB566:AB567"/>
    <mergeCell ref="AC566:AC567"/>
    <mergeCell ref="AE566:AE569"/>
    <mergeCell ref="AF566:AF569"/>
    <mergeCell ref="AG566:AG569"/>
    <mergeCell ref="AH566:AH569"/>
    <mergeCell ref="AI566:AI569"/>
    <mergeCell ref="AJ566:AJ569"/>
    <mergeCell ref="AN566:AN569"/>
    <mergeCell ref="AO566:AO569"/>
    <mergeCell ref="AP566:AP569"/>
    <mergeCell ref="AQ566:AQ569"/>
    <mergeCell ref="AV566:AV569"/>
    <mergeCell ref="C568:C569"/>
    <mergeCell ref="AB568:AB569"/>
    <mergeCell ref="AC568:AC569"/>
    <mergeCell ref="B570:B573"/>
    <mergeCell ref="C570:C571"/>
    <mergeCell ref="AB570:AB571"/>
    <mergeCell ref="AC570:AC571"/>
    <mergeCell ref="AE570:AE573"/>
    <mergeCell ref="AF570:AF573"/>
    <mergeCell ref="AG570:AG573"/>
    <mergeCell ref="AH570:AH573"/>
    <mergeCell ref="AI570:AI573"/>
    <mergeCell ref="AJ570:AJ573"/>
    <mergeCell ref="AN570:AN573"/>
    <mergeCell ref="AO570:AO573"/>
    <mergeCell ref="AP570:AP573"/>
    <mergeCell ref="AQ570:AQ573"/>
    <mergeCell ref="AV570:AV573"/>
    <mergeCell ref="AX570:AX573"/>
    <mergeCell ref="AZ570:AZ573"/>
    <mergeCell ref="C572:C573"/>
    <mergeCell ref="AB572:AB573"/>
    <mergeCell ref="AC572:AC573"/>
    <mergeCell ref="BF572:BF573"/>
    <mergeCell ref="BD574:BD575"/>
    <mergeCell ref="BF574:BF575"/>
    <mergeCell ref="BD576:BD577"/>
    <mergeCell ref="BF576:BF577"/>
    <mergeCell ref="BD578:BD579"/>
    <mergeCell ref="BF578:BF579"/>
    <mergeCell ref="C580:C581"/>
    <mergeCell ref="AB580:AB581"/>
    <mergeCell ref="AC580:AC581"/>
    <mergeCell ref="BD580:BD581"/>
    <mergeCell ref="BF580:BF581"/>
    <mergeCell ref="B574:B577"/>
    <mergeCell ref="C574:C575"/>
    <mergeCell ref="AB574:AB575"/>
    <mergeCell ref="AC574:AC575"/>
    <mergeCell ref="AE574:AE577"/>
    <mergeCell ref="AF574:AF577"/>
    <mergeCell ref="AG574:AG577"/>
    <mergeCell ref="AH574:AH577"/>
    <mergeCell ref="AI574:AI577"/>
    <mergeCell ref="AJ574:AJ577"/>
    <mergeCell ref="AN574:AN577"/>
    <mergeCell ref="AO574:AO577"/>
    <mergeCell ref="AP574:AP577"/>
    <mergeCell ref="AQ574:AQ577"/>
    <mergeCell ref="AV574:AV577"/>
    <mergeCell ref="AX574:AX577"/>
    <mergeCell ref="AZ574:AZ577"/>
    <mergeCell ref="C576:C577"/>
    <mergeCell ref="AB576:AB577"/>
    <mergeCell ref="AC576:AC577"/>
    <mergeCell ref="AP582:AP585"/>
    <mergeCell ref="AQ582:AQ585"/>
    <mergeCell ref="AV582:AV585"/>
    <mergeCell ref="AX582:AX585"/>
    <mergeCell ref="AZ582:AZ585"/>
    <mergeCell ref="C584:C585"/>
    <mergeCell ref="AB584:AB585"/>
    <mergeCell ref="AC584:AC585"/>
    <mergeCell ref="C578:C579"/>
    <mergeCell ref="AB578:AB579"/>
    <mergeCell ref="AC578:AC579"/>
    <mergeCell ref="AE578:AE581"/>
    <mergeCell ref="AF578:AF581"/>
    <mergeCell ref="AG578:AG581"/>
    <mergeCell ref="AH578:AH581"/>
    <mergeCell ref="AI578:AI581"/>
    <mergeCell ref="AJ578:AJ581"/>
    <mergeCell ref="AN578:AN581"/>
    <mergeCell ref="AO578:AO581"/>
    <mergeCell ref="AP578:AP581"/>
    <mergeCell ref="AQ578:AQ581"/>
    <mergeCell ref="AV578:AV581"/>
    <mergeCell ref="AX578:AX581"/>
    <mergeCell ref="AZ578:AZ581"/>
    <mergeCell ref="BD584:BD585"/>
    <mergeCell ref="BF584:BF585"/>
    <mergeCell ref="B578:B581"/>
    <mergeCell ref="B586:B589"/>
    <mergeCell ref="C586:C587"/>
    <mergeCell ref="AB586:AB589"/>
    <mergeCell ref="AE586:AE589"/>
    <mergeCell ref="AG586:AG589"/>
    <mergeCell ref="AH586:AH589"/>
    <mergeCell ref="AI586:AI589"/>
    <mergeCell ref="AJ586:AJ589"/>
    <mergeCell ref="AN586:AN589"/>
    <mergeCell ref="AO586:AO589"/>
    <mergeCell ref="AP586:AP589"/>
    <mergeCell ref="AQ586:AQ589"/>
    <mergeCell ref="AS586:AS587"/>
    <mergeCell ref="AU586:AU587"/>
    <mergeCell ref="AV586:AV589"/>
    <mergeCell ref="AX586:AX589"/>
    <mergeCell ref="AZ586:AZ589"/>
    <mergeCell ref="B582:B585"/>
    <mergeCell ref="C582:C583"/>
    <mergeCell ref="AB582:AB583"/>
    <mergeCell ref="AC582:AC583"/>
    <mergeCell ref="AE582:AE585"/>
    <mergeCell ref="AF582:AF585"/>
    <mergeCell ref="AG582:AG585"/>
    <mergeCell ref="AH582:AH585"/>
    <mergeCell ref="AI582:AI585"/>
    <mergeCell ref="AJ582:AJ585"/>
    <mergeCell ref="AN582:AN585"/>
    <mergeCell ref="AO582:AO585"/>
    <mergeCell ref="BD594:BD595"/>
    <mergeCell ref="BF594:BF595"/>
    <mergeCell ref="C596:C597"/>
    <mergeCell ref="BD596:BD597"/>
    <mergeCell ref="BF596:BF597"/>
    <mergeCell ref="BD586:BD587"/>
    <mergeCell ref="BF586:BF587"/>
    <mergeCell ref="C588:C589"/>
    <mergeCell ref="AS588:AS589"/>
    <mergeCell ref="AU588:AU589"/>
    <mergeCell ref="BD588:BD589"/>
    <mergeCell ref="BF588:BF589"/>
    <mergeCell ref="B590:B593"/>
    <mergeCell ref="C590:C591"/>
    <mergeCell ref="AB590:AB593"/>
    <mergeCell ref="AE590:AE593"/>
    <mergeCell ref="AG590:AG593"/>
    <mergeCell ref="AH590:AH593"/>
    <mergeCell ref="AI590:AI593"/>
    <mergeCell ref="AJ590:AJ593"/>
    <mergeCell ref="AN590:AN593"/>
    <mergeCell ref="AO590:AO593"/>
    <mergeCell ref="AP590:AP593"/>
    <mergeCell ref="AQ590:AQ593"/>
    <mergeCell ref="AV590:AV593"/>
    <mergeCell ref="AX590:AX593"/>
    <mergeCell ref="AZ590:AZ593"/>
    <mergeCell ref="BD590:BD591"/>
    <mergeCell ref="BF590:BF591"/>
    <mergeCell ref="C592:C593"/>
    <mergeCell ref="BD592:BD593"/>
    <mergeCell ref="BF592:BF593"/>
    <mergeCell ref="AH598:AH601"/>
    <mergeCell ref="AI598:AI601"/>
    <mergeCell ref="AJ598:AJ601"/>
    <mergeCell ref="AN598:AN601"/>
    <mergeCell ref="AO598:AO601"/>
    <mergeCell ref="AP598:AP601"/>
    <mergeCell ref="AQ598:AQ601"/>
    <mergeCell ref="AV598:AV601"/>
    <mergeCell ref="AW598:AW601"/>
    <mergeCell ref="AX598:AX601"/>
    <mergeCell ref="AY598:AY601"/>
    <mergeCell ref="AZ598:AZ601"/>
    <mergeCell ref="B594:B597"/>
    <mergeCell ref="C594:C595"/>
    <mergeCell ref="AB594:AB597"/>
    <mergeCell ref="AE594:AE597"/>
    <mergeCell ref="AG594:AG597"/>
    <mergeCell ref="AH594:AH597"/>
    <mergeCell ref="AI594:AI597"/>
    <mergeCell ref="AJ594:AJ597"/>
    <mergeCell ref="AN594:AN597"/>
    <mergeCell ref="AO594:AO597"/>
    <mergeCell ref="AP594:AP597"/>
    <mergeCell ref="AQ594:AQ597"/>
    <mergeCell ref="AV594:AV597"/>
    <mergeCell ref="AX594:AX597"/>
    <mergeCell ref="AZ594:AZ597"/>
    <mergeCell ref="BD598:BD599"/>
    <mergeCell ref="BF598:BF599"/>
    <mergeCell ref="C600:C601"/>
    <mergeCell ref="BD600:BD601"/>
    <mergeCell ref="BF600:BF601"/>
    <mergeCell ref="B602:B605"/>
    <mergeCell ref="C602:C603"/>
    <mergeCell ref="AB602:AB605"/>
    <mergeCell ref="AE602:AE605"/>
    <mergeCell ref="AG602:AG605"/>
    <mergeCell ref="AH602:AH605"/>
    <mergeCell ref="AI602:AI605"/>
    <mergeCell ref="AJ602:AJ605"/>
    <mergeCell ref="AN602:AN605"/>
    <mergeCell ref="AO602:AO605"/>
    <mergeCell ref="AP602:AP605"/>
    <mergeCell ref="AQ602:AQ605"/>
    <mergeCell ref="AV602:AV605"/>
    <mergeCell ref="AW602:AW605"/>
    <mergeCell ref="AX602:AX605"/>
    <mergeCell ref="AY602:AY605"/>
    <mergeCell ref="AZ602:AZ605"/>
    <mergeCell ref="BD602:BD603"/>
    <mergeCell ref="BF602:BF603"/>
    <mergeCell ref="C604:C605"/>
    <mergeCell ref="BD604:BD605"/>
    <mergeCell ref="BF604:BF605"/>
    <mergeCell ref="B598:B601"/>
    <mergeCell ref="C598:C599"/>
    <mergeCell ref="AB598:AB601"/>
    <mergeCell ref="AE598:AE601"/>
    <mergeCell ref="AG598:AG601"/>
    <mergeCell ref="AZ610:AZ613"/>
    <mergeCell ref="BD610:BD611"/>
    <mergeCell ref="BF610:BF611"/>
    <mergeCell ref="C612:C613"/>
    <mergeCell ref="BD612:BD613"/>
    <mergeCell ref="BF612:BF613"/>
    <mergeCell ref="B606:B609"/>
    <mergeCell ref="C606:C607"/>
    <mergeCell ref="AB606:AB609"/>
    <mergeCell ref="AE606:AE609"/>
    <mergeCell ref="AG606:AG609"/>
    <mergeCell ref="AH606:AH609"/>
    <mergeCell ref="AI606:AI609"/>
    <mergeCell ref="AJ606:AJ609"/>
    <mergeCell ref="AN606:AN609"/>
    <mergeCell ref="AO606:AO609"/>
    <mergeCell ref="AP606:AP609"/>
    <mergeCell ref="AQ606:AQ609"/>
    <mergeCell ref="AV606:AV609"/>
    <mergeCell ref="AW606:AW609"/>
    <mergeCell ref="AX606:AX609"/>
    <mergeCell ref="AY606:AY609"/>
    <mergeCell ref="AZ606:AZ609"/>
    <mergeCell ref="AI614:AI617"/>
    <mergeCell ref="AJ614:AJ617"/>
    <mergeCell ref="AN614:AN617"/>
    <mergeCell ref="AO614:AO617"/>
    <mergeCell ref="AP614:AP617"/>
    <mergeCell ref="AQ614:AQ617"/>
    <mergeCell ref="AV614:AV617"/>
    <mergeCell ref="AW614:AW617"/>
    <mergeCell ref="AX614:AX617"/>
    <mergeCell ref="AY614:AY617"/>
    <mergeCell ref="AZ614:AZ617"/>
    <mergeCell ref="BD606:BD607"/>
    <mergeCell ref="BF606:BF607"/>
    <mergeCell ref="C608:C609"/>
    <mergeCell ref="BD608:BD609"/>
    <mergeCell ref="BF608:BF609"/>
    <mergeCell ref="B610:B613"/>
    <mergeCell ref="C610:C611"/>
    <mergeCell ref="AB610:AB613"/>
    <mergeCell ref="AE610:AE613"/>
    <mergeCell ref="AG610:AG613"/>
    <mergeCell ref="AH610:AH613"/>
    <mergeCell ref="AI610:AI613"/>
    <mergeCell ref="AJ610:AJ613"/>
    <mergeCell ref="AN610:AN613"/>
    <mergeCell ref="AO610:AO613"/>
    <mergeCell ref="AP610:AP613"/>
    <mergeCell ref="AQ610:AQ613"/>
    <mergeCell ref="AV610:AV613"/>
    <mergeCell ref="AW610:AW613"/>
    <mergeCell ref="AX610:AX613"/>
    <mergeCell ref="AY610:AY613"/>
    <mergeCell ref="BD614:BD615"/>
    <mergeCell ref="BF614:BF615"/>
    <mergeCell ref="C616:C617"/>
    <mergeCell ref="BD616:BD617"/>
    <mergeCell ref="BF616:BF617"/>
    <mergeCell ref="B618:B621"/>
    <mergeCell ref="C618:C619"/>
    <mergeCell ref="AB618:AB621"/>
    <mergeCell ref="AE618:AE621"/>
    <mergeCell ref="AG618:AG621"/>
    <mergeCell ref="AH618:AH621"/>
    <mergeCell ref="AI618:AI621"/>
    <mergeCell ref="AJ618:AJ621"/>
    <mergeCell ref="AN618:AN621"/>
    <mergeCell ref="AO618:AO621"/>
    <mergeCell ref="AP618:AP621"/>
    <mergeCell ref="AQ618:AQ621"/>
    <mergeCell ref="AV618:AV621"/>
    <mergeCell ref="AW618:AW621"/>
    <mergeCell ref="AX618:AX621"/>
    <mergeCell ref="AZ618:AZ621"/>
    <mergeCell ref="BD618:BD619"/>
    <mergeCell ref="BF618:BF619"/>
    <mergeCell ref="C620:C621"/>
    <mergeCell ref="BD620:BD621"/>
    <mergeCell ref="BF620:BF621"/>
    <mergeCell ref="B614:B617"/>
    <mergeCell ref="C614:C615"/>
    <mergeCell ref="AB614:AB617"/>
    <mergeCell ref="AE614:AE617"/>
    <mergeCell ref="AG614:AG617"/>
    <mergeCell ref="AH614:AH617"/>
  </mergeCells>
  <phoneticPr fontId="6"/>
  <pageMargins left="0.39370078740157483" right="0.39370078740157483" top="0.98425196850393704" bottom="0.39370078740157483" header="0.39370078740157483" footer="0.15748031496062992"/>
  <pageSetup paperSize="9" scale="75" pageOrder="overThenDown" orientation="portrait" horizontalDpi="300" verticalDpi="300" r:id="rId1"/>
  <headerFooter differentFirst="1"/>
  <rowBreaks count="8" manualBreakCount="8">
    <brk id="74" max="16383" man="1"/>
    <brk id="142" max="16383" man="1"/>
    <brk id="210" max="16383" man="1"/>
    <brk id="278" max="16383" man="1"/>
    <brk id="346" max="16383" man="1"/>
    <brk id="414" max="16383" man="1"/>
    <brk id="482" max="16383" man="1"/>
    <brk id="550" max="57" man="1"/>
  </rowBreaks>
  <colBreaks count="3" manualBreakCount="3">
    <brk id="19" max="549" man="1"/>
    <brk id="32" max="1048575" man="1"/>
    <brk id="47" max="549"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W55"/>
  <sheetViews>
    <sheetView view="pageBreakPreview" zoomScaleNormal="100" zoomScaleSheetLayoutView="100" workbookViewId="0">
      <selection activeCell="K10" sqref="K10:R10"/>
    </sheetView>
  </sheetViews>
  <sheetFormatPr defaultColWidth="2.5" defaultRowHeight="25.5" customHeight="1"/>
  <cols>
    <col min="1" max="1" width="23" style="36" customWidth="1"/>
    <col min="2" max="2" width="2.5" style="36" customWidth="1"/>
    <col min="3" max="21" width="2.625" style="36" customWidth="1"/>
    <col min="22" max="22" width="2.75" style="36" customWidth="1"/>
    <col min="23" max="23" width="59.5" style="58" customWidth="1"/>
    <col min="24" max="16384" width="2.5" style="36"/>
  </cols>
  <sheetData>
    <row r="1" spans="1:23" ht="25.5" customHeight="1">
      <c r="A1" s="34" t="s">
        <v>3110</v>
      </c>
      <c r="B1" s="35"/>
      <c r="C1" s="35"/>
      <c r="D1" s="35"/>
      <c r="E1" s="35"/>
      <c r="F1" s="35"/>
      <c r="G1" s="35"/>
      <c r="H1" s="35"/>
      <c r="I1" s="35"/>
      <c r="J1" s="35"/>
      <c r="K1" s="35"/>
      <c r="L1" s="35"/>
      <c r="M1" s="35"/>
      <c r="N1" s="35"/>
      <c r="O1" s="35"/>
      <c r="P1" s="35"/>
      <c r="Q1" s="35"/>
      <c r="R1" s="35"/>
      <c r="S1" s="35"/>
      <c r="T1" s="35"/>
      <c r="U1" s="35"/>
      <c r="V1" s="35"/>
      <c r="W1" s="35"/>
    </row>
    <row r="3" spans="1:23" ht="20.25" customHeight="1">
      <c r="A3" s="953" t="s">
        <v>104</v>
      </c>
      <c r="B3" s="966" t="s">
        <v>3243</v>
      </c>
      <c r="C3" s="986"/>
      <c r="D3" s="37"/>
      <c r="E3" s="1004" t="s">
        <v>3244</v>
      </c>
      <c r="F3" s="1004"/>
      <c r="G3" s="1004"/>
      <c r="H3" s="1004"/>
      <c r="I3" s="1004"/>
      <c r="J3" s="38"/>
      <c r="K3" s="1005" t="s">
        <v>10</v>
      </c>
      <c r="L3" s="1005"/>
      <c r="M3" s="1005"/>
      <c r="N3" s="1005"/>
      <c r="O3" s="1005"/>
      <c r="P3" s="1005"/>
      <c r="Q3" s="1005"/>
      <c r="R3" s="1005"/>
      <c r="S3" s="38"/>
      <c r="T3" s="38"/>
      <c r="U3" s="38"/>
      <c r="V3" s="39"/>
      <c r="W3" s="974" t="s">
        <v>105</v>
      </c>
    </row>
    <row r="4" spans="1:23" ht="25.5" customHeight="1">
      <c r="A4" s="964"/>
      <c r="B4" s="967"/>
      <c r="C4" s="1003"/>
      <c r="D4" s="482" t="s">
        <v>3245</v>
      </c>
      <c r="E4" s="994">
        <v>254750</v>
      </c>
      <c r="F4" s="994"/>
      <c r="G4" s="994"/>
      <c r="H4" s="994"/>
      <c r="I4" s="994"/>
      <c r="J4" s="40" t="s">
        <v>3246</v>
      </c>
      <c r="K4" s="991">
        <v>2540</v>
      </c>
      <c r="L4" s="991"/>
      <c r="M4" s="991"/>
      <c r="N4" s="991"/>
      <c r="O4" s="991"/>
      <c r="P4" s="991"/>
      <c r="Q4" s="991"/>
      <c r="R4" s="991"/>
      <c r="S4" s="483" t="s">
        <v>3247</v>
      </c>
      <c r="T4" s="40"/>
      <c r="U4" s="40"/>
      <c r="V4" s="41"/>
      <c r="W4" s="974"/>
    </row>
    <row r="5" spans="1:23" ht="20.25" customHeight="1">
      <c r="A5" s="965"/>
      <c r="B5" s="968"/>
      <c r="C5" s="987"/>
      <c r="D5" s="42"/>
      <c r="E5" s="42"/>
      <c r="F5" s="42"/>
      <c r="G5" s="43"/>
      <c r="H5" s="43"/>
      <c r="I5" s="43"/>
      <c r="J5" s="43"/>
      <c r="K5" s="43"/>
      <c r="L5" s="43"/>
      <c r="M5" s="992" t="s">
        <v>3248</v>
      </c>
      <c r="N5" s="992"/>
      <c r="O5" s="992"/>
      <c r="P5" s="992"/>
      <c r="Q5" s="992"/>
      <c r="R5" s="992"/>
      <c r="S5" s="992"/>
      <c r="T5" s="992"/>
      <c r="U5" s="992"/>
      <c r="V5" s="993"/>
      <c r="W5" s="974"/>
    </row>
    <row r="6" spans="1:23" ht="25.5" customHeight="1">
      <c r="A6" s="44"/>
      <c r="B6" s="44"/>
      <c r="C6" s="44"/>
      <c r="D6" s="45"/>
      <c r="E6" s="45"/>
      <c r="F6" s="45"/>
      <c r="G6" s="45"/>
      <c r="H6" s="46"/>
      <c r="I6" s="46"/>
      <c r="J6" s="46"/>
      <c r="K6" s="46"/>
      <c r="L6" s="44"/>
      <c r="M6" s="46"/>
      <c r="N6" s="46"/>
      <c r="O6" s="46"/>
      <c r="P6" s="46"/>
      <c r="Q6" s="47"/>
      <c r="R6" s="47"/>
      <c r="S6" s="47"/>
      <c r="T6" s="47"/>
      <c r="U6" s="47"/>
      <c r="V6" s="47"/>
      <c r="W6" s="48"/>
    </row>
    <row r="7" spans="1:23" ht="20.25" customHeight="1">
      <c r="A7" s="953" t="s">
        <v>66</v>
      </c>
      <c r="B7" s="966" t="s">
        <v>3249</v>
      </c>
      <c r="C7" s="946" t="s">
        <v>3250</v>
      </c>
      <c r="D7" s="37"/>
      <c r="E7" s="1004" t="s">
        <v>3244</v>
      </c>
      <c r="F7" s="1004"/>
      <c r="G7" s="1004"/>
      <c r="H7" s="1004"/>
      <c r="I7" s="1004"/>
      <c r="J7" s="38"/>
      <c r="K7" s="1005" t="s">
        <v>10</v>
      </c>
      <c r="L7" s="1005"/>
      <c r="M7" s="1005"/>
      <c r="N7" s="1005"/>
      <c r="O7" s="1005"/>
      <c r="P7" s="1005"/>
      <c r="Q7" s="1005"/>
      <c r="R7" s="1005"/>
      <c r="S7" s="38"/>
      <c r="T7" s="38"/>
      <c r="U7" s="38"/>
      <c r="V7" s="39"/>
      <c r="W7" s="974" t="s">
        <v>67</v>
      </c>
    </row>
    <row r="8" spans="1:23" ht="25.5" customHeight="1">
      <c r="A8" s="964"/>
      <c r="B8" s="967"/>
      <c r="C8" s="947"/>
      <c r="D8" s="482" t="s">
        <v>3245</v>
      </c>
      <c r="E8" s="994">
        <v>49870</v>
      </c>
      <c r="F8" s="994"/>
      <c r="G8" s="994"/>
      <c r="H8" s="994"/>
      <c r="I8" s="994"/>
      <c r="J8" s="40" t="s">
        <v>3246</v>
      </c>
      <c r="K8" s="991">
        <v>490</v>
      </c>
      <c r="L8" s="991"/>
      <c r="M8" s="991"/>
      <c r="N8" s="991"/>
      <c r="O8" s="991"/>
      <c r="P8" s="991"/>
      <c r="Q8" s="991"/>
      <c r="R8" s="991"/>
      <c r="S8" s="483" t="s">
        <v>3247</v>
      </c>
      <c r="T8" s="40"/>
      <c r="U8" s="40"/>
      <c r="V8" s="41"/>
      <c r="W8" s="974"/>
    </row>
    <row r="9" spans="1:23" ht="20.25" customHeight="1">
      <c r="A9" s="964"/>
      <c r="B9" s="967"/>
      <c r="C9" s="948"/>
      <c r="D9" s="42"/>
      <c r="E9" s="42"/>
      <c r="F9" s="42"/>
      <c r="G9" s="43"/>
      <c r="H9" s="43"/>
      <c r="I9" s="43"/>
      <c r="J9" s="43"/>
      <c r="K9" s="43"/>
      <c r="L9" s="43"/>
      <c r="M9" s="1008" t="s">
        <v>3248</v>
      </c>
      <c r="N9" s="1008"/>
      <c r="O9" s="1008"/>
      <c r="P9" s="1008"/>
      <c r="Q9" s="1008"/>
      <c r="R9" s="1008"/>
      <c r="S9" s="1008"/>
      <c r="T9" s="1008"/>
      <c r="U9" s="1008"/>
      <c r="V9" s="1011"/>
      <c r="W9" s="974"/>
    </row>
    <row r="10" spans="1:23" ht="20.25" customHeight="1">
      <c r="A10" s="964"/>
      <c r="B10" s="967"/>
      <c r="C10" s="946" t="s">
        <v>3251</v>
      </c>
      <c r="D10" s="37"/>
      <c r="E10" s="1004" t="s">
        <v>3244</v>
      </c>
      <c r="F10" s="1004"/>
      <c r="G10" s="1004"/>
      <c r="H10" s="1004"/>
      <c r="I10" s="1004"/>
      <c r="J10" s="38"/>
      <c r="K10" s="1005" t="s">
        <v>10</v>
      </c>
      <c r="L10" s="1005"/>
      <c r="M10" s="1005"/>
      <c r="N10" s="1005"/>
      <c r="O10" s="1005"/>
      <c r="P10" s="1005"/>
      <c r="Q10" s="1005"/>
      <c r="R10" s="1005"/>
      <c r="S10" s="38"/>
      <c r="T10" s="38"/>
      <c r="U10" s="38"/>
      <c r="V10" s="39"/>
      <c r="W10" s="974"/>
    </row>
    <row r="11" spans="1:23" ht="25.5" customHeight="1">
      <c r="A11" s="964"/>
      <c r="B11" s="967"/>
      <c r="C11" s="947"/>
      <c r="D11" s="482" t="s">
        <v>3245</v>
      </c>
      <c r="E11" s="994">
        <v>33250</v>
      </c>
      <c r="F11" s="994"/>
      <c r="G11" s="994"/>
      <c r="H11" s="994"/>
      <c r="I11" s="994"/>
      <c r="J11" s="40" t="s">
        <v>3246</v>
      </c>
      <c r="K11" s="991">
        <v>330</v>
      </c>
      <c r="L11" s="991"/>
      <c r="M11" s="991"/>
      <c r="N11" s="991"/>
      <c r="O11" s="991"/>
      <c r="P11" s="991"/>
      <c r="Q11" s="991"/>
      <c r="R11" s="991"/>
      <c r="S11" s="483" t="s">
        <v>3247</v>
      </c>
      <c r="T11" s="40"/>
      <c r="U11" s="40"/>
      <c r="V11" s="41"/>
      <c r="W11" s="974"/>
    </row>
    <row r="12" spans="1:23" ht="20.25" customHeight="1">
      <c r="A12" s="965"/>
      <c r="B12" s="968"/>
      <c r="C12" s="948"/>
      <c r="D12" s="42"/>
      <c r="E12" s="42"/>
      <c r="F12" s="42"/>
      <c r="G12" s="43"/>
      <c r="H12" s="43"/>
      <c r="I12" s="43"/>
      <c r="J12" s="43"/>
      <c r="K12" s="43"/>
      <c r="L12" s="43"/>
      <c r="M12" s="992" t="s">
        <v>3248</v>
      </c>
      <c r="N12" s="992"/>
      <c r="O12" s="992"/>
      <c r="P12" s="992"/>
      <c r="Q12" s="992"/>
      <c r="R12" s="992"/>
      <c r="S12" s="992"/>
      <c r="T12" s="992"/>
      <c r="U12" s="992"/>
      <c r="V12" s="993"/>
      <c r="W12" s="974"/>
    </row>
    <row r="13" spans="1:23" ht="25.5" customHeight="1">
      <c r="A13" s="44"/>
      <c r="B13" s="44"/>
      <c r="C13" s="44"/>
      <c r="D13" s="45"/>
      <c r="E13" s="45"/>
      <c r="F13" s="45"/>
      <c r="G13" s="45"/>
      <c r="H13" s="46"/>
      <c r="I13" s="46"/>
      <c r="J13" s="46"/>
      <c r="K13" s="46"/>
      <c r="L13" s="44"/>
      <c r="M13" s="46"/>
      <c r="N13" s="46"/>
      <c r="O13" s="46"/>
      <c r="P13" s="46"/>
      <c r="Q13" s="47"/>
      <c r="R13" s="47"/>
      <c r="S13" s="47"/>
      <c r="T13" s="47"/>
      <c r="U13" s="47"/>
      <c r="V13" s="47"/>
      <c r="W13" s="48"/>
    </row>
    <row r="14" spans="1:23" ht="20.25" customHeight="1">
      <c r="A14" s="953" t="s">
        <v>106</v>
      </c>
      <c r="B14" s="966" t="s">
        <v>3252</v>
      </c>
      <c r="C14" s="986"/>
      <c r="D14" s="37"/>
      <c r="E14" s="1004" t="s">
        <v>3244</v>
      </c>
      <c r="F14" s="1004"/>
      <c r="G14" s="1004"/>
      <c r="H14" s="1004"/>
      <c r="I14" s="1004"/>
      <c r="J14" s="38"/>
      <c r="K14" s="1005" t="s">
        <v>10</v>
      </c>
      <c r="L14" s="1005"/>
      <c r="M14" s="1005"/>
      <c r="N14" s="1005"/>
      <c r="O14" s="1005"/>
      <c r="P14" s="1005"/>
      <c r="Q14" s="1005"/>
      <c r="R14" s="1005"/>
      <c r="S14" s="38"/>
      <c r="T14" s="38"/>
      <c r="U14" s="38"/>
      <c r="V14" s="39"/>
      <c r="W14" s="974" t="s">
        <v>105</v>
      </c>
    </row>
    <row r="15" spans="1:23" ht="25.5" customHeight="1">
      <c r="A15" s="964"/>
      <c r="B15" s="967"/>
      <c r="C15" s="1003"/>
      <c r="D15" s="482" t="s">
        <v>3245</v>
      </c>
      <c r="E15" s="994">
        <v>46100</v>
      </c>
      <c r="F15" s="994"/>
      <c r="G15" s="994"/>
      <c r="H15" s="994"/>
      <c r="I15" s="994"/>
      <c r="J15" s="40" t="s">
        <v>3246</v>
      </c>
      <c r="K15" s="991">
        <v>460</v>
      </c>
      <c r="L15" s="991"/>
      <c r="M15" s="991"/>
      <c r="N15" s="991"/>
      <c r="O15" s="991"/>
      <c r="P15" s="991"/>
      <c r="Q15" s="991"/>
      <c r="R15" s="991"/>
      <c r="S15" s="483" t="s">
        <v>3247</v>
      </c>
      <c r="T15" s="40"/>
      <c r="U15" s="40"/>
      <c r="V15" s="41"/>
      <c r="W15" s="974"/>
    </row>
    <row r="16" spans="1:23" ht="20.25" customHeight="1">
      <c r="A16" s="965"/>
      <c r="B16" s="968"/>
      <c r="C16" s="987"/>
      <c r="D16" s="42"/>
      <c r="E16" s="42"/>
      <c r="F16" s="42"/>
      <c r="G16" s="43"/>
      <c r="H16" s="43"/>
      <c r="I16" s="43"/>
      <c r="J16" s="43"/>
      <c r="K16" s="43"/>
      <c r="L16" s="43"/>
      <c r="M16" s="992" t="s">
        <v>3248</v>
      </c>
      <c r="N16" s="992"/>
      <c r="O16" s="992"/>
      <c r="P16" s="992"/>
      <c r="Q16" s="992"/>
      <c r="R16" s="992"/>
      <c r="S16" s="992"/>
      <c r="T16" s="992"/>
      <c r="U16" s="992"/>
      <c r="V16" s="993"/>
      <c r="W16" s="974"/>
    </row>
    <row r="17" spans="1:23" ht="20.25" customHeight="1">
      <c r="A17" s="49"/>
      <c r="B17" s="49"/>
      <c r="C17" s="61"/>
      <c r="D17" s="49"/>
      <c r="E17" s="49"/>
      <c r="F17" s="49"/>
      <c r="G17" s="50"/>
      <c r="H17" s="50"/>
      <c r="I17" s="50"/>
      <c r="J17" s="50"/>
      <c r="K17" s="50"/>
      <c r="L17" s="50"/>
      <c r="M17" s="51"/>
      <c r="N17" s="51"/>
      <c r="O17" s="51"/>
      <c r="P17" s="51"/>
      <c r="Q17" s="51"/>
      <c r="R17" s="51"/>
      <c r="S17" s="51"/>
      <c r="T17" s="51"/>
      <c r="U17" s="51"/>
      <c r="V17" s="51"/>
      <c r="W17" s="52"/>
    </row>
    <row r="18" spans="1:23" ht="30" customHeight="1">
      <c r="A18" s="953" t="s">
        <v>3051</v>
      </c>
      <c r="B18" s="966" t="s">
        <v>3253</v>
      </c>
      <c r="C18" s="953" t="s">
        <v>3111</v>
      </c>
      <c r="D18" s="995"/>
      <c r="E18" s="995"/>
      <c r="F18" s="995"/>
      <c r="G18" s="995"/>
      <c r="H18" s="995"/>
      <c r="I18" s="995"/>
      <c r="J18" s="995"/>
      <c r="K18" s="995"/>
      <c r="L18" s="995"/>
      <c r="M18" s="995"/>
      <c r="N18" s="995"/>
      <c r="O18" s="995"/>
      <c r="P18" s="995"/>
      <c r="Q18" s="995"/>
      <c r="R18" s="995"/>
      <c r="S18" s="995"/>
      <c r="T18" s="995"/>
      <c r="U18" s="995"/>
      <c r="V18" s="996"/>
      <c r="W18" s="997" t="s">
        <v>3112</v>
      </c>
    </row>
    <row r="19" spans="1:23" ht="20.25" customHeight="1">
      <c r="A19" s="954"/>
      <c r="B19" s="940"/>
      <c r="C19" s="1000" t="s">
        <v>3254</v>
      </c>
      <c r="D19" s="1001"/>
      <c r="E19" s="1001"/>
      <c r="F19" s="1001"/>
      <c r="G19" s="1001"/>
      <c r="H19" s="1001"/>
      <c r="I19" s="1001"/>
      <c r="J19" s="1001"/>
      <c r="K19" s="1001"/>
      <c r="L19" s="994">
        <v>48780</v>
      </c>
      <c r="M19" s="1002"/>
      <c r="N19" s="1002"/>
      <c r="O19" s="1001" t="s">
        <v>3255</v>
      </c>
      <c r="P19" s="1001"/>
      <c r="Q19" s="1001"/>
      <c r="R19" s="1001"/>
      <c r="S19" s="1001"/>
      <c r="T19" s="1001"/>
      <c r="U19" s="1001"/>
      <c r="V19" s="1006"/>
      <c r="W19" s="998"/>
    </row>
    <row r="20" spans="1:23" ht="20.25" customHeight="1">
      <c r="A20" s="955"/>
      <c r="B20" s="941"/>
      <c r="C20" s="1007" t="s">
        <v>3256</v>
      </c>
      <c r="D20" s="1008"/>
      <c r="E20" s="1008"/>
      <c r="F20" s="1008"/>
      <c r="G20" s="1008"/>
      <c r="H20" s="1008"/>
      <c r="I20" s="1008"/>
      <c r="J20" s="1008"/>
      <c r="K20" s="1008"/>
      <c r="L20" s="1009">
        <v>6100</v>
      </c>
      <c r="M20" s="1010"/>
      <c r="N20" s="1010"/>
      <c r="O20" s="1008" t="s">
        <v>3257</v>
      </c>
      <c r="P20" s="1008"/>
      <c r="Q20" s="1008"/>
      <c r="R20" s="1008"/>
      <c r="S20" s="1008"/>
      <c r="T20" s="1008"/>
      <c r="U20" s="1008"/>
      <c r="V20" s="1011"/>
      <c r="W20" s="999"/>
    </row>
    <row r="21" spans="1:23" ht="20.25" customHeight="1">
      <c r="A21" s="523"/>
      <c r="B21" s="523"/>
      <c r="C21" s="497"/>
      <c r="D21" s="497"/>
      <c r="E21" s="497"/>
      <c r="F21" s="497"/>
      <c r="G21" s="497"/>
      <c r="H21" s="497"/>
      <c r="I21" s="497"/>
      <c r="J21" s="497"/>
      <c r="K21" s="497"/>
      <c r="L21" s="496"/>
      <c r="M21" s="498"/>
      <c r="N21" s="498"/>
      <c r="O21" s="497"/>
      <c r="P21" s="497"/>
      <c r="Q21" s="497"/>
      <c r="R21" s="497"/>
      <c r="S21" s="497"/>
      <c r="T21" s="497"/>
      <c r="U21" s="497"/>
      <c r="V21" s="497"/>
      <c r="W21" s="523"/>
    </row>
    <row r="22" spans="1:23" ht="20.25" customHeight="1">
      <c r="A22" s="953" t="s">
        <v>3387</v>
      </c>
      <c r="B22" s="966" t="s">
        <v>3416</v>
      </c>
      <c r="C22" s="986"/>
      <c r="D22" s="988" t="s">
        <v>3417</v>
      </c>
      <c r="E22" s="988"/>
      <c r="F22" s="988"/>
      <c r="G22" s="988"/>
      <c r="H22" s="988"/>
      <c r="I22" s="988"/>
      <c r="J22" s="38" t="s">
        <v>119</v>
      </c>
      <c r="K22" s="989" t="s">
        <v>3418</v>
      </c>
      <c r="L22" s="989"/>
      <c r="M22" s="989"/>
      <c r="N22" s="989"/>
      <c r="O22" s="989"/>
      <c r="P22" s="989"/>
      <c r="Q22" s="989"/>
      <c r="R22" s="989"/>
      <c r="S22" s="989"/>
      <c r="T22" s="989"/>
      <c r="U22" s="989"/>
      <c r="V22" s="990"/>
      <c r="W22" s="974" t="s">
        <v>3419</v>
      </c>
    </row>
    <row r="23" spans="1:23" ht="20.25" customHeight="1">
      <c r="A23" s="955"/>
      <c r="B23" s="941"/>
      <c r="C23" s="987"/>
      <c r="D23" s="42"/>
      <c r="E23" s="42"/>
      <c r="F23" s="42"/>
      <c r="G23" s="43"/>
      <c r="H23" s="43"/>
      <c r="I23" s="43"/>
      <c r="J23" s="43"/>
      <c r="K23" s="43"/>
      <c r="L23" s="43"/>
      <c r="M23" s="1008" t="s">
        <v>3248</v>
      </c>
      <c r="N23" s="1008"/>
      <c r="O23" s="1008"/>
      <c r="P23" s="1008"/>
      <c r="Q23" s="1008"/>
      <c r="R23" s="1008"/>
      <c r="S23" s="1008"/>
      <c r="T23" s="1008"/>
      <c r="U23" s="1008"/>
      <c r="V23" s="1011"/>
      <c r="W23" s="974"/>
    </row>
    <row r="24" spans="1:23" ht="25.5" customHeight="1">
      <c r="A24" s="44"/>
      <c r="B24" s="44"/>
      <c r="C24" s="44"/>
      <c r="D24" s="45"/>
      <c r="E24" s="45"/>
      <c r="F24" s="45"/>
      <c r="G24" s="45"/>
      <c r="H24" s="46"/>
      <c r="I24" s="46"/>
      <c r="J24" s="46"/>
      <c r="K24" s="46"/>
      <c r="L24" s="44"/>
      <c r="M24" s="46"/>
      <c r="N24" s="46"/>
      <c r="O24" s="46"/>
      <c r="P24" s="46"/>
      <c r="Q24" s="47"/>
      <c r="R24" s="47"/>
      <c r="S24" s="47"/>
      <c r="T24" s="47"/>
      <c r="U24" s="47"/>
      <c r="V24" s="47"/>
      <c r="W24" s="48"/>
    </row>
    <row r="25" spans="1:23" ht="30" customHeight="1">
      <c r="A25" s="953" t="s">
        <v>68</v>
      </c>
      <c r="B25" s="966" t="s">
        <v>3258</v>
      </c>
      <c r="C25" s="977" t="s">
        <v>69</v>
      </c>
      <c r="D25" s="978"/>
      <c r="E25" s="978"/>
      <c r="F25" s="978"/>
      <c r="G25" s="978"/>
      <c r="H25" s="979">
        <v>1800</v>
      </c>
      <c r="I25" s="979"/>
      <c r="J25" s="979"/>
      <c r="K25" s="979"/>
      <c r="L25" s="980"/>
      <c r="M25" s="977" t="s">
        <v>70</v>
      </c>
      <c r="N25" s="978"/>
      <c r="O25" s="978"/>
      <c r="P25" s="978"/>
      <c r="Q25" s="978"/>
      <c r="R25" s="979">
        <v>1240</v>
      </c>
      <c r="S25" s="979"/>
      <c r="T25" s="979"/>
      <c r="U25" s="979"/>
      <c r="V25" s="980"/>
      <c r="W25" s="974" t="s">
        <v>71</v>
      </c>
    </row>
    <row r="26" spans="1:23" ht="30" customHeight="1">
      <c r="A26" s="964"/>
      <c r="B26" s="967"/>
      <c r="C26" s="977" t="s">
        <v>72</v>
      </c>
      <c r="D26" s="978"/>
      <c r="E26" s="978"/>
      <c r="F26" s="978"/>
      <c r="G26" s="978"/>
      <c r="H26" s="979">
        <v>1590</v>
      </c>
      <c r="I26" s="979"/>
      <c r="J26" s="979"/>
      <c r="K26" s="979"/>
      <c r="L26" s="980"/>
      <c r="M26" s="977" t="s">
        <v>73</v>
      </c>
      <c r="N26" s="978"/>
      <c r="O26" s="978"/>
      <c r="P26" s="978"/>
      <c r="Q26" s="978"/>
      <c r="R26" s="979">
        <v>110</v>
      </c>
      <c r="S26" s="979"/>
      <c r="T26" s="979"/>
      <c r="U26" s="979"/>
      <c r="V26" s="980"/>
      <c r="W26" s="974"/>
    </row>
    <row r="27" spans="1:23" ht="30" customHeight="1">
      <c r="A27" s="965"/>
      <c r="B27" s="968"/>
      <c r="C27" s="977" t="s">
        <v>74</v>
      </c>
      <c r="D27" s="978"/>
      <c r="E27" s="978"/>
      <c r="F27" s="978"/>
      <c r="G27" s="978"/>
      <c r="H27" s="979">
        <v>1570</v>
      </c>
      <c r="I27" s="979"/>
      <c r="J27" s="979"/>
      <c r="K27" s="979"/>
      <c r="L27" s="980"/>
      <c r="M27" s="981"/>
      <c r="N27" s="982"/>
      <c r="O27" s="982"/>
      <c r="P27" s="982"/>
      <c r="Q27" s="982"/>
      <c r="R27" s="982"/>
      <c r="S27" s="982"/>
      <c r="T27" s="982"/>
      <c r="U27" s="982"/>
      <c r="V27" s="983"/>
      <c r="W27" s="974"/>
    </row>
    <row r="28" spans="1:23" ht="25.5" customHeight="1">
      <c r="A28" s="44"/>
      <c r="B28" s="44"/>
      <c r="C28" s="44"/>
      <c r="D28" s="45"/>
      <c r="E28" s="45"/>
      <c r="F28" s="45"/>
      <c r="G28" s="45"/>
      <c r="H28" s="46"/>
      <c r="I28" s="46"/>
      <c r="J28" s="46"/>
      <c r="K28" s="46"/>
      <c r="L28" s="44"/>
      <c r="M28" s="46"/>
      <c r="N28" s="46"/>
      <c r="O28" s="46"/>
      <c r="P28" s="46"/>
      <c r="Q28" s="47"/>
      <c r="R28" s="47"/>
      <c r="S28" s="47"/>
      <c r="T28" s="47"/>
      <c r="U28" s="47"/>
      <c r="V28" s="47"/>
      <c r="W28" s="48"/>
    </row>
    <row r="29" spans="1:23" ht="30" customHeight="1">
      <c r="A29" s="53" t="s">
        <v>76</v>
      </c>
      <c r="B29" s="129" t="s">
        <v>3259</v>
      </c>
      <c r="C29" s="984">
        <v>6120</v>
      </c>
      <c r="D29" s="984"/>
      <c r="E29" s="984"/>
      <c r="F29" s="984"/>
      <c r="G29" s="984"/>
      <c r="H29" s="984"/>
      <c r="I29" s="984"/>
      <c r="J29" s="984"/>
      <c r="K29" s="984"/>
      <c r="L29" s="984"/>
      <c r="M29" s="984"/>
      <c r="N29" s="984"/>
      <c r="O29" s="984"/>
      <c r="P29" s="984"/>
      <c r="Q29" s="984"/>
      <c r="R29" s="984"/>
      <c r="S29" s="984"/>
      <c r="T29" s="984"/>
      <c r="U29" s="984"/>
      <c r="V29" s="985"/>
      <c r="W29" s="54" t="s">
        <v>75</v>
      </c>
    </row>
    <row r="30" spans="1:23" ht="25.5" customHeight="1">
      <c r="A30" s="44"/>
      <c r="B30" s="44"/>
      <c r="C30" s="44"/>
      <c r="D30" s="45"/>
      <c r="E30" s="45"/>
      <c r="F30" s="45"/>
      <c r="G30" s="45"/>
      <c r="H30" s="46"/>
      <c r="I30" s="46"/>
      <c r="J30" s="46"/>
      <c r="K30" s="46"/>
      <c r="L30" s="44"/>
      <c r="M30" s="46"/>
      <c r="N30" s="46"/>
      <c r="O30" s="46"/>
      <c r="P30" s="46"/>
      <c r="Q30" s="47"/>
      <c r="R30" s="47"/>
      <c r="S30" s="47"/>
      <c r="T30" s="47"/>
      <c r="U30" s="47"/>
      <c r="V30" s="47"/>
      <c r="W30" s="55"/>
    </row>
    <row r="31" spans="1:23" ht="30" customHeight="1">
      <c r="A31" s="53" t="s">
        <v>77</v>
      </c>
      <c r="B31" s="129" t="s">
        <v>3260</v>
      </c>
      <c r="C31" s="936">
        <v>154880</v>
      </c>
      <c r="D31" s="936"/>
      <c r="E31" s="936"/>
      <c r="F31" s="936"/>
      <c r="G31" s="936"/>
      <c r="H31" s="936"/>
      <c r="I31" s="936"/>
      <c r="J31" s="936"/>
      <c r="K31" s="936"/>
      <c r="L31" s="936"/>
      <c r="M31" s="936"/>
      <c r="N31" s="936"/>
      <c r="O31" s="936"/>
      <c r="P31" s="936"/>
      <c r="Q31" s="936"/>
      <c r="R31" s="936"/>
      <c r="S31" s="936"/>
      <c r="T31" s="936"/>
      <c r="U31" s="936"/>
      <c r="V31" s="937"/>
      <c r="W31" s="54" t="s">
        <v>75</v>
      </c>
    </row>
    <row r="32" spans="1:23" ht="25.5" customHeight="1">
      <c r="A32" s="44"/>
      <c r="B32" s="44"/>
      <c r="C32" s="44"/>
      <c r="D32" s="45"/>
      <c r="E32" s="45"/>
      <c r="F32" s="45"/>
      <c r="G32" s="45"/>
      <c r="H32" s="46"/>
      <c r="I32" s="46"/>
      <c r="J32" s="46"/>
      <c r="K32" s="46"/>
      <c r="L32" s="44"/>
      <c r="M32" s="46"/>
      <c r="N32" s="46"/>
      <c r="O32" s="46"/>
      <c r="P32" s="46"/>
      <c r="Q32" s="47"/>
      <c r="R32" s="47"/>
      <c r="S32" s="47"/>
      <c r="T32" s="47"/>
      <c r="U32" s="47"/>
      <c r="V32" s="47"/>
      <c r="W32" s="55"/>
    </row>
    <row r="33" spans="1:23" ht="18" customHeight="1">
      <c r="A33" s="953" t="s">
        <v>3178</v>
      </c>
      <c r="B33" s="966" t="s">
        <v>3263</v>
      </c>
      <c r="C33" s="969" t="s">
        <v>78</v>
      </c>
      <c r="D33" s="970"/>
      <c r="E33" s="970"/>
      <c r="F33" s="970"/>
      <c r="G33" s="970"/>
      <c r="H33" s="970"/>
      <c r="I33" s="970"/>
      <c r="J33" s="970"/>
      <c r="K33" s="970"/>
      <c r="L33" s="973">
        <v>456000</v>
      </c>
      <c r="M33" s="973"/>
      <c r="N33" s="973"/>
      <c r="O33" s="973"/>
      <c r="P33" s="130"/>
      <c r="Q33" s="130"/>
      <c r="R33" s="130"/>
      <c r="S33" s="130"/>
      <c r="T33" s="130"/>
      <c r="U33" s="130"/>
      <c r="V33" s="131"/>
      <c r="W33" s="974" t="s">
        <v>3261</v>
      </c>
    </row>
    <row r="34" spans="1:23" ht="18" customHeight="1">
      <c r="A34" s="964"/>
      <c r="B34" s="967"/>
      <c r="C34" s="971"/>
      <c r="D34" s="972"/>
      <c r="E34" s="972"/>
      <c r="F34" s="972"/>
      <c r="G34" s="972"/>
      <c r="H34" s="972"/>
      <c r="I34" s="972"/>
      <c r="J34" s="972"/>
      <c r="K34" s="972"/>
      <c r="L34" s="975" t="s">
        <v>3262</v>
      </c>
      <c r="M34" s="975"/>
      <c r="N34" s="975"/>
      <c r="O34" s="975"/>
      <c r="P34" s="975"/>
      <c r="Q34" s="975"/>
      <c r="R34" s="975"/>
      <c r="S34" s="975"/>
      <c r="T34" s="975"/>
      <c r="U34" s="975"/>
      <c r="V34" s="976"/>
      <c r="W34" s="974"/>
    </row>
    <row r="35" spans="1:23" ht="18" customHeight="1">
      <c r="A35" s="964"/>
      <c r="B35" s="967"/>
      <c r="C35" s="969" t="s">
        <v>79</v>
      </c>
      <c r="D35" s="970"/>
      <c r="E35" s="970"/>
      <c r="F35" s="970"/>
      <c r="G35" s="970"/>
      <c r="H35" s="970"/>
      <c r="I35" s="970"/>
      <c r="J35" s="970"/>
      <c r="K35" s="970"/>
      <c r="L35" s="973">
        <v>760000</v>
      </c>
      <c r="M35" s="973"/>
      <c r="N35" s="973"/>
      <c r="O35" s="973"/>
      <c r="P35" s="130"/>
      <c r="Q35" s="130"/>
      <c r="R35" s="130"/>
      <c r="S35" s="130"/>
      <c r="T35" s="130"/>
      <c r="U35" s="130"/>
      <c r="V35" s="131"/>
      <c r="W35" s="974"/>
    </row>
    <row r="36" spans="1:23" ht="18" customHeight="1">
      <c r="A36" s="964"/>
      <c r="B36" s="967"/>
      <c r="C36" s="971"/>
      <c r="D36" s="972"/>
      <c r="E36" s="972"/>
      <c r="F36" s="972"/>
      <c r="G36" s="972"/>
      <c r="H36" s="972"/>
      <c r="I36" s="972"/>
      <c r="J36" s="972"/>
      <c r="K36" s="972"/>
      <c r="L36" s="975" t="s">
        <v>3262</v>
      </c>
      <c r="M36" s="975"/>
      <c r="N36" s="975"/>
      <c r="O36" s="975"/>
      <c r="P36" s="975"/>
      <c r="Q36" s="975"/>
      <c r="R36" s="975"/>
      <c r="S36" s="975"/>
      <c r="T36" s="975"/>
      <c r="U36" s="975"/>
      <c r="V36" s="976"/>
      <c r="W36" s="974"/>
    </row>
    <row r="37" spans="1:23" ht="18" customHeight="1">
      <c r="A37" s="964"/>
      <c r="B37" s="967"/>
      <c r="C37" s="969" t="s">
        <v>80</v>
      </c>
      <c r="D37" s="970"/>
      <c r="E37" s="970"/>
      <c r="F37" s="970"/>
      <c r="G37" s="970"/>
      <c r="H37" s="970"/>
      <c r="I37" s="970"/>
      <c r="J37" s="970"/>
      <c r="K37" s="970"/>
      <c r="L37" s="973">
        <v>1065000</v>
      </c>
      <c r="M37" s="973"/>
      <c r="N37" s="973"/>
      <c r="O37" s="973"/>
      <c r="P37" s="130"/>
      <c r="Q37" s="130"/>
      <c r="R37" s="130"/>
      <c r="S37" s="130"/>
      <c r="T37" s="130"/>
      <c r="U37" s="130"/>
      <c r="V37" s="131"/>
      <c r="W37" s="974"/>
    </row>
    <row r="38" spans="1:23" ht="18" customHeight="1">
      <c r="A38" s="965"/>
      <c r="B38" s="968"/>
      <c r="C38" s="971"/>
      <c r="D38" s="972"/>
      <c r="E38" s="972"/>
      <c r="F38" s="972"/>
      <c r="G38" s="972"/>
      <c r="H38" s="972"/>
      <c r="I38" s="972"/>
      <c r="J38" s="972"/>
      <c r="K38" s="972"/>
      <c r="L38" s="975" t="s">
        <v>3262</v>
      </c>
      <c r="M38" s="975"/>
      <c r="N38" s="975"/>
      <c r="O38" s="975"/>
      <c r="P38" s="975"/>
      <c r="Q38" s="975"/>
      <c r="R38" s="975"/>
      <c r="S38" s="975"/>
      <c r="T38" s="975"/>
      <c r="U38" s="975"/>
      <c r="V38" s="976"/>
      <c r="W38" s="974"/>
    </row>
    <row r="39" spans="1:23" ht="25.5" customHeight="1">
      <c r="A39" s="44"/>
      <c r="B39" s="44"/>
      <c r="C39" s="44"/>
      <c r="D39" s="45"/>
      <c r="E39" s="45"/>
      <c r="F39" s="45"/>
      <c r="G39" s="45"/>
      <c r="H39" s="46"/>
      <c r="I39" s="46"/>
      <c r="J39" s="46"/>
      <c r="K39" s="46"/>
      <c r="L39" s="44"/>
      <c r="M39" s="47"/>
      <c r="N39" s="46"/>
      <c r="O39" s="46"/>
      <c r="P39" s="46"/>
      <c r="Q39" s="47"/>
      <c r="R39" s="47"/>
      <c r="S39" s="47"/>
      <c r="T39" s="47"/>
      <c r="U39" s="47"/>
      <c r="V39" s="47"/>
      <c r="W39" s="55"/>
    </row>
    <row r="40" spans="1:23" ht="30" customHeight="1">
      <c r="A40" s="53" t="s">
        <v>81</v>
      </c>
      <c r="B40" s="129" t="s">
        <v>3264</v>
      </c>
      <c r="C40" s="951">
        <v>160000</v>
      </c>
      <c r="D40" s="951"/>
      <c r="E40" s="951"/>
      <c r="F40" s="951"/>
      <c r="G40" s="951"/>
      <c r="H40" s="951"/>
      <c r="I40" s="951"/>
      <c r="J40" s="951"/>
      <c r="K40" s="951"/>
      <c r="L40" s="951"/>
      <c r="M40" s="951"/>
      <c r="N40" s="951"/>
      <c r="O40" s="951"/>
      <c r="P40" s="951"/>
      <c r="Q40" s="951"/>
      <c r="R40" s="951"/>
      <c r="S40" s="951"/>
      <c r="T40" s="951"/>
      <c r="U40" s="951"/>
      <c r="V40" s="952"/>
      <c r="W40" s="54" t="s">
        <v>75</v>
      </c>
    </row>
    <row r="41" spans="1:23" ht="25.5" customHeight="1">
      <c r="A41" s="44"/>
      <c r="B41" s="44"/>
      <c r="C41" s="44"/>
      <c r="D41" s="45"/>
      <c r="E41" s="45"/>
      <c r="F41" s="45"/>
      <c r="G41" s="45"/>
      <c r="H41" s="46"/>
      <c r="I41" s="46"/>
      <c r="J41" s="46"/>
      <c r="K41" s="46"/>
      <c r="L41" s="44"/>
      <c r="M41" s="47"/>
      <c r="N41" s="46"/>
      <c r="O41" s="46"/>
      <c r="P41" s="46"/>
      <c r="Q41" s="47"/>
      <c r="R41" s="47"/>
      <c r="S41" s="47"/>
      <c r="T41" s="47"/>
      <c r="U41" s="47"/>
      <c r="V41" s="47"/>
      <c r="W41" s="56"/>
    </row>
    <row r="42" spans="1:23" ht="30" customHeight="1">
      <c r="A42" s="53" t="s">
        <v>3113</v>
      </c>
      <c r="B42" s="129" t="s">
        <v>3420</v>
      </c>
      <c r="C42" s="936">
        <v>96840</v>
      </c>
      <c r="D42" s="936"/>
      <c r="E42" s="936"/>
      <c r="F42" s="936"/>
      <c r="G42" s="936"/>
      <c r="H42" s="936"/>
      <c r="I42" s="936"/>
      <c r="J42" s="936"/>
      <c r="K42" s="936"/>
      <c r="L42" s="936"/>
      <c r="M42" s="936"/>
      <c r="N42" s="936"/>
      <c r="O42" s="936"/>
      <c r="P42" s="936"/>
      <c r="Q42" s="936"/>
      <c r="R42" s="936"/>
      <c r="S42" s="936"/>
      <c r="T42" s="936"/>
      <c r="U42" s="936"/>
      <c r="V42" s="937"/>
      <c r="W42" s="54" t="s">
        <v>75</v>
      </c>
    </row>
    <row r="43" spans="1:23" s="135" customFormat="1" ht="30" customHeight="1">
      <c r="A43" s="132"/>
      <c r="B43" s="49"/>
      <c r="C43" s="133"/>
      <c r="D43" s="133"/>
      <c r="E43" s="133"/>
      <c r="F43" s="133"/>
      <c r="G43" s="133"/>
      <c r="H43" s="133"/>
      <c r="I43" s="133"/>
      <c r="J43" s="133"/>
      <c r="K43" s="133"/>
      <c r="L43" s="133"/>
      <c r="M43" s="133"/>
      <c r="N43" s="133"/>
      <c r="O43" s="133"/>
      <c r="P43" s="133"/>
      <c r="Q43" s="133"/>
      <c r="R43" s="133"/>
      <c r="S43" s="133"/>
      <c r="T43" s="133"/>
      <c r="U43" s="133"/>
      <c r="V43" s="133"/>
      <c r="W43" s="134"/>
    </row>
    <row r="44" spans="1:23" s="135" customFormat="1" ht="20.25" customHeight="1">
      <c r="A44" s="953" t="s">
        <v>3114</v>
      </c>
      <c r="B44" s="956" t="s">
        <v>3269</v>
      </c>
      <c r="C44" s="946" t="s">
        <v>3250</v>
      </c>
      <c r="D44" s="481"/>
      <c r="E44" s="949" t="s">
        <v>3244</v>
      </c>
      <c r="F44" s="949"/>
      <c r="G44" s="949"/>
      <c r="H44" s="949"/>
      <c r="I44" s="949"/>
      <c r="J44" s="136"/>
      <c r="K44" s="950" t="s">
        <v>3265</v>
      </c>
      <c r="L44" s="950"/>
      <c r="M44" s="950"/>
      <c r="N44" s="950"/>
      <c r="O44" s="950"/>
      <c r="P44" s="950"/>
      <c r="Q44" s="950"/>
      <c r="R44" s="950"/>
      <c r="S44" s="481"/>
      <c r="T44" s="136"/>
      <c r="U44" s="136"/>
      <c r="V44" s="137"/>
      <c r="W44" s="939" t="s">
        <v>3266</v>
      </c>
    </row>
    <row r="45" spans="1:23" s="135" customFormat="1" ht="30" customHeight="1">
      <c r="A45" s="954"/>
      <c r="B45" s="957"/>
      <c r="C45" s="947"/>
      <c r="D45" s="138" t="s">
        <v>3245</v>
      </c>
      <c r="E45" s="942">
        <v>76960</v>
      </c>
      <c r="F45" s="942"/>
      <c r="G45" s="942"/>
      <c r="H45" s="942"/>
      <c r="I45" s="942"/>
      <c r="J45" s="138" t="s">
        <v>3246</v>
      </c>
      <c r="K45" s="943">
        <v>760</v>
      </c>
      <c r="L45" s="943"/>
      <c r="M45" s="943"/>
      <c r="N45" s="943"/>
      <c r="O45" s="943"/>
      <c r="P45" s="943"/>
      <c r="Q45" s="943"/>
      <c r="R45" s="943"/>
      <c r="S45" s="139" t="s">
        <v>3247</v>
      </c>
      <c r="T45" s="138"/>
      <c r="U45" s="138"/>
      <c r="V45" s="140"/>
      <c r="W45" s="940"/>
    </row>
    <row r="46" spans="1:23" s="135" customFormat="1" ht="30" customHeight="1">
      <c r="A46" s="954"/>
      <c r="B46" s="957"/>
      <c r="C46" s="948"/>
      <c r="D46" s="141"/>
      <c r="E46" s="142"/>
      <c r="F46" s="142"/>
      <c r="G46" s="142"/>
      <c r="H46" s="142"/>
      <c r="I46" s="944" t="s">
        <v>3248</v>
      </c>
      <c r="J46" s="944"/>
      <c r="K46" s="944"/>
      <c r="L46" s="944"/>
      <c r="M46" s="944"/>
      <c r="N46" s="944"/>
      <c r="O46" s="944"/>
      <c r="P46" s="944"/>
      <c r="Q46" s="944"/>
      <c r="R46" s="944"/>
      <c r="S46" s="944"/>
      <c r="T46" s="944"/>
      <c r="U46" s="944"/>
      <c r="V46" s="945"/>
      <c r="W46" s="940"/>
    </row>
    <row r="47" spans="1:23" s="135" customFormat="1" ht="20.25" customHeight="1">
      <c r="A47" s="954"/>
      <c r="B47" s="957"/>
      <c r="C47" s="946" t="s">
        <v>3156</v>
      </c>
      <c r="D47" s="481"/>
      <c r="E47" s="949" t="s">
        <v>3244</v>
      </c>
      <c r="F47" s="949"/>
      <c r="G47" s="949"/>
      <c r="H47" s="949"/>
      <c r="I47" s="949"/>
      <c r="J47" s="136"/>
      <c r="K47" s="950" t="s">
        <v>3265</v>
      </c>
      <c r="L47" s="950"/>
      <c r="M47" s="950"/>
      <c r="N47" s="950"/>
      <c r="O47" s="950"/>
      <c r="P47" s="950"/>
      <c r="Q47" s="950"/>
      <c r="R47" s="950"/>
      <c r="S47" s="481"/>
      <c r="T47" s="136"/>
      <c r="U47" s="136"/>
      <c r="V47" s="137"/>
      <c r="W47" s="940"/>
    </row>
    <row r="48" spans="1:23" s="135" customFormat="1" ht="30" customHeight="1">
      <c r="A48" s="954"/>
      <c r="B48" s="957"/>
      <c r="C48" s="947"/>
      <c r="D48" s="138" t="s">
        <v>3245</v>
      </c>
      <c r="E48" s="942">
        <v>50000</v>
      </c>
      <c r="F48" s="942"/>
      <c r="G48" s="942"/>
      <c r="H48" s="942"/>
      <c r="I48" s="942"/>
      <c r="J48" s="138" t="s">
        <v>3246</v>
      </c>
      <c r="K48" s="943">
        <v>500</v>
      </c>
      <c r="L48" s="943"/>
      <c r="M48" s="943"/>
      <c r="N48" s="943"/>
      <c r="O48" s="943"/>
      <c r="P48" s="943"/>
      <c r="Q48" s="943"/>
      <c r="R48" s="943"/>
      <c r="S48" s="139" t="s">
        <v>3247</v>
      </c>
      <c r="T48" s="138"/>
      <c r="U48" s="138"/>
      <c r="V48" s="140"/>
      <c r="W48" s="940"/>
    </row>
    <row r="49" spans="1:23" s="135" customFormat="1" ht="30" customHeight="1">
      <c r="A49" s="954"/>
      <c r="B49" s="957"/>
      <c r="C49" s="948"/>
      <c r="D49" s="141"/>
      <c r="E49" s="142"/>
      <c r="F49" s="142"/>
      <c r="G49" s="142"/>
      <c r="H49" s="142"/>
      <c r="I49" s="944" t="s">
        <v>3248</v>
      </c>
      <c r="J49" s="944"/>
      <c r="K49" s="944"/>
      <c r="L49" s="944"/>
      <c r="M49" s="944"/>
      <c r="N49" s="944"/>
      <c r="O49" s="944"/>
      <c r="P49" s="944"/>
      <c r="Q49" s="944"/>
      <c r="R49" s="944"/>
      <c r="S49" s="944"/>
      <c r="T49" s="944"/>
      <c r="U49" s="944"/>
      <c r="V49" s="945"/>
      <c r="W49" s="940"/>
    </row>
    <row r="50" spans="1:23" s="135" customFormat="1" ht="20.25" customHeight="1">
      <c r="A50" s="954"/>
      <c r="B50" s="957"/>
      <c r="C50" s="946" t="s">
        <v>3267</v>
      </c>
      <c r="D50" s="959" t="s">
        <v>3244</v>
      </c>
      <c r="E50" s="949"/>
      <c r="F50" s="949"/>
      <c r="G50" s="949"/>
      <c r="H50" s="949"/>
      <c r="I50" s="949"/>
      <c r="J50" s="949"/>
      <c r="K50" s="949"/>
      <c r="L50" s="949"/>
      <c r="M50" s="143"/>
      <c r="N50" s="143"/>
      <c r="O50" s="143"/>
      <c r="P50" s="143"/>
      <c r="Q50" s="143"/>
      <c r="R50" s="143"/>
      <c r="S50" s="143"/>
      <c r="T50" s="143"/>
      <c r="U50" s="143"/>
      <c r="V50" s="144"/>
      <c r="W50" s="940"/>
    </row>
    <row r="51" spans="1:23" s="135" customFormat="1" ht="30" customHeight="1">
      <c r="A51" s="955"/>
      <c r="B51" s="958"/>
      <c r="C51" s="948"/>
      <c r="D51" s="962">
        <v>10000</v>
      </c>
      <c r="E51" s="963"/>
      <c r="F51" s="963"/>
      <c r="G51" s="963"/>
      <c r="H51" s="963"/>
      <c r="I51" s="963"/>
      <c r="J51" s="960" t="s">
        <v>3157</v>
      </c>
      <c r="K51" s="960"/>
      <c r="L51" s="960"/>
      <c r="M51" s="960"/>
      <c r="N51" s="960"/>
      <c r="O51" s="960"/>
      <c r="P51" s="960"/>
      <c r="Q51" s="960"/>
      <c r="R51" s="960"/>
      <c r="S51" s="960"/>
      <c r="T51" s="960"/>
      <c r="U51" s="960"/>
      <c r="V51" s="961"/>
      <c r="W51" s="941"/>
    </row>
    <row r="52" spans="1:23" ht="25.5" customHeight="1">
      <c r="A52" s="44"/>
      <c r="B52" s="44"/>
      <c r="C52" s="44"/>
      <c r="D52" s="45"/>
      <c r="E52" s="45"/>
      <c r="F52" s="45"/>
      <c r="G52" s="45"/>
      <c r="H52" s="46"/>
      <c r="I52" s="46"/>
      <c r="J52" s="46"/>
      <c r="K52" s="46"/>
      <c r="L52" s="44"/>
      <c r="M52" s="47"/>
      <c r="N52" s="46"/>
      <c r="O52" s="46"/>
      <c r="P52" s="46"/>
      <c r="Q52" s="47"/>
      <c r="R52" s="47"/>
      <c r="S52" s="47"/>
      <c r="T52" s="47"/>
      <c r="U52" s="47"/>
      <c r="V52" s="47"/>
      <c r="W52" s="56" t="s">
        <v>3268</v>
      </c>
    </row>
    <row r="53" spans="1:23" ht="30" customHeight="1">
      <c r="A53" s="53" t="s">
        <v>82</v>
      </c>
      <c r="B53" s="129" t="s">
        <v>3421</v>
      </c>
      <c r="C53" s="936">
        <v>150000</v>
      </c>
      <c r="D53" s="936"/>
      <c r="E53" s="936"/>
      <c r="F53" s="936"/>
      <c r="G53" s="936"/>
      <c r="H53" s="936"/>
      <c r="I53" s="936"/>
      <c r="J53" s="936"/>
      <c r="K53" s="936"/>
      <c r="L53" s="936"/>
      <c r="M53" s="936"/>
      <c r="N53" s="936"/>
      <c r="O53" s="936"/>
      <c r="P53" s="936"/>
      <c r="Q53" s="936"/>
      <c r="R53" s="936"/>
      <c r="S53" s="936"/>
      <c r="T53" s="936"/>
      <c r="U53" s="936"/>
      <c r="V53" s="937"/>
      <c r="W53" s="54" t="s">
        <v>75</v>
      </c>
    </row>
    <row r="54" spans="1:23" ht="30" customHeight="1">
      <c r="A54" s="49"/>
      <c r="B54" s="49"/>
      <c r="C54" s="57"/>
      <c r="D54" s="57"/>
      <c r="E54" s="57"/>
      <c r="F54" s="57"/>
      <c r="G54" s="57"/>
      <c r="H54" s="57"/>
      <c r="I54" s="57"/>
      <c r="J54" s="57"/>
      <c r="K54" s="57"/>
      <c r="L54" s="57"/>
      <c r="M54" s="57"/>
      <c r="N54" s="57"/>
      <c r="O54" s="57"/>
      <c r="P54" s="57"/>
      <c r="Q54" s="57"/>
      <c r="R54" s="57"/>
      <c r="S54" s="57"/>
      <c r="T54" s="57"/>
      <c r="U54" s="57"/>
      <c r="V54" s="57"/>
      <c r="W54" s="56"/>
    </row>
    <row r="55" spans="1:23" ht="25.5" customHeight="1">
      <c r="A55" s="938" t="s">
        <v>3270</v>
      </c>
      <c r="B55" s="938"/>
      <c r="C55" s="938"/>
      <c r="D55" s="938"/>
      <c r="E55" s="938"/>
      <c r="F55" s="938"/>
      <c r="G55" s="938"/>
      <c r="H55" s="938"/>
      <c r="I55" s="938"/>
      <c r="J55" s="938"/>
      <c r="K55" s="938"/>
      <c r="L55" s="938"/>
      <c r="M55" s="938"/>
      <c r="N55" s="938"/>
      <c r="O55" s="938"/>
      <c r="P55" s="938"/>
      <c r="Q55" s="938"/>
      <c r="R55" s="938"/>
      <c r="S55" s="938"/>
      <c r="T55" s="938"/>
      <c r="U55" s="938"/>
      <c r="V55" s="938"/>
      <c r="W55" s="938"/>
    </row>
  </sheetData>
  <sheetProtection algorithmName="SHA-512" hashValue="GPFiqQnpv8rgS6+J8QRiFINr7vAgNYSbh3pZiCkvQJEHWEWb1NtAYj4P1KFCnaKbOcJLJ7hHbkpEzcFjr7ZsuA==" saltValue="vTPmmzI04n97wFz+y9GPmA==" spinCount="100000" sheet="1" selectLockedCells="1" selectUnlockedCells="1"/>
  <mergeCells count="101">
    <mergeCell ref="W22:W23"/>
    <mergeCell ref="M23:V23"/>
    <mergeCell ref="W3:W5"/>
    <mergeCell ref="E4:I4"/>
    <mergeCell ref="K4:R4"/>
    <mergeCell ref="M5:V5"/>
    <mergeCell ref="A3:A5"/>
    <mergeCell ref="B3:B5"/>
    <mergeCell ref="C3:C5"/>
    <mergeCell ref="E3:I3"/>
    <mergeCell ref="K3:R3"/>
    <mergeCell ref="W7:W12"/>
    <mergeCell ref="E8:I8"/>
    <mergeCell ref="K8:R8"/>
    <mergeCell ref="M9:V9"/>
    <mergeCell ref="C10:C12"/>
    <mergeCell ref="A7:A12"/>
    <mergeCell ref="B7:B12"/>
    <mergeCell ref="C7:C9"/>
    <mergeCell ref="E7:I7"/>
    <mergeCell ref="K7:R7"/>
    <mergeCell ref="E10:I10"/>
    <mergeCell ref="K10:R10"/>
    <mergeCell ref="E11:I11"/>
    <mergeCell ref="K11:R11"/>
    <mergeCell ref="M12:V12"/>
    <mergeCell ref="W14:W16"/>
    <mergeCell ref="E15:I15"/>
    <mergeCell ref="K15:R15"/>
    <mergeCell ref="M16:V16"/>
    <mergeCell ref="A18:A20"/>
    <mergeCell ref="B18:B20"/>
    <mergeCell ref="C18:V18"/>
    <mergeCell ref="W18:W20"/>
    <mergeCell ref="C19:K19"/>
    <mergeCell ref="L19:N19"/>
    <mergeCell ref="A14:A16"/>
    <mergeCell ref="B14:B16"/>
    <mergeCell ref="C14:C16"/>
    <mergeCell ref="E14:I14"/>
    <mergeCell ref="K14:R14"/>
    <mergeCell ref="O19:V19"/>
    <mergeCell ref="C20:K20"/>
    <mergeCell ref="L20:N20"/>
    <mergeCell ref="O20:V20"/>
    <mergeCell ref="A25:A27"/>
    <mergeCell ref="B25:B27"/>
    <mergeCell ref="C25:G25"/>
    <mergeCell ref="H25:L25"/>
    <mergeCell ref="M25:Q25"/>
    <mergeCell ref="R25:V25"/>
    <mergeCell ref="A22:A23"/>
    <mergeCell ref="B22:B23"/>
    <mergeCell ref="C22:C23"/>
    <mergeCell ref="D22:I22"/>
    <mergeCell ref="K22:V22"/>
    <mergeCell ref="W25:W27"/>
    <mergeCell ref="C26:G26"/>
    <mergeCell ref="H26:L26"/>
    <mergeCell ref="M26:Q26"/>
    <mergeCell ref="R26:V26"/>
    <mergeCell ref="C27:G27"/>
    <mergeCell ref="H27:L27"/>
    <mergeCell ref="M27:V27"/>
    <mergeCell ref="C29:V29"/>
    <mergeCell ref="C31:V31"/>
    <mergeCell ref="A33:A38"/>
    <mergeCell ref="B33:B38"/>
    <mergeCell ref="C33:K34"/>
    <mergeCell ref="L33:O33"/>
    <mergeCell ref="W33:W38"/>
    <mergeCell ref="L34:V34"/>
    <mergeCell ref="C35:K36"/>
    <mergeCell ref="L35:O35"/>
    <mergeCell ref="L36:V36"/>
    <mergeCell ref="C37:K38"/>
    <mergeCell ref="L37:O37"/>
    <mergeCell ref="L38:V38"/>
    <mergeCell ref="C40:V40"/>
    <mergeCell ref="C42:V42"/>
    <mergeCell ref="A44:A51"/>
    <mergeCell ref="B44:B51"/>
    <mergeCell ref="C44:C46"/>
    <mergeCell ref="E44:I44"/>
    <mergeCell ref="K44:R44"/>
    <mergeCell ref="C50:C51"/>
    <mergeCell ref="D50:L50"/>
    <mergeCell ref="J51:V51"/>
    <mergeCell ref="D51:I51"/>
    <mergeCell ref="C53:V53"/>
    <mergeCell ref="A55:W55"/>
    <mergeCell ref="W44:W51"/>
    <mergeCell ref="E45:I45"/>
    <mergeCell ref="K45:R45"/>
    <mergeCell ref="I46:V46"/>
    <mergeCell ref="C47:C49"/>
    <mergeCell ref="E47:I47"/>
    <mergeCell ref="K47:R47"/>
    <mergeCell ref="E48:I48"/>
    <mergeCell ref="K48:R48"/>
    <mergeCell ref="I49:V49"/>
  </mergeCells>
  <phoneticPr fontId="6"/>
  <conditionalFormatting sqref="W22:W23">
    <cfRule type="expression" dxfId="7" priority="1">
      <formula>W22&lt;#REF!</formula>
    </cfRule>
    <cfRule type="expression" dxfId="6" priority="2">
      <formula>W22&gt;#REF!</formula>
    </cfRule>
  </conditionalFormatting>
  <printOptions horizontalCentered="1"/>
  <pageMargins left="0.39370078740157483" right="0.39370078740157483" top="0.39370078740157483" bottom="0.39370078740157483" header="0.31496062992125984" footer="0.15748031496062992"/>
  <pageSetup paperSize="9" scale="66"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6"/>
  <sheetViews>
    <sheetView view="pageBreakPreview" zoomScale="130" zoomScaleNormal="55" zoomScaleSheetLayoutView="130" workbookViewId="0"/>
  </sheetViews>
  <sheetFormatPr defaultRowHeight="13.5"/>
  <cols>
    <col min="1" max="1" width="11.625" style="501" customWidth="1"/>
    <col min="2" max="2" width="14.625" style="501" customWidth="1"/>
    <col min="3" max="3" width="20.125" style="501" customWidth="1"/>
    <col min="4" max="4" width="5.75" style="501" customWidth="1"/>
    <col min="5" max="16384" width="9" style="487"/>
  </cols>
  <sheetData>
    <row r="1" spans="1:6" ht="18.75">
      <c r="A1" s="500" t="s">
        <v>3389</v>
      </c>
    </row>
    <row r="2" spans="1:6" ht="25.5" customHeight="1"/>
    <row r="3" spans="1:6" s="504" customFormat="1" ht="14.25">
      <c r="A3" s="502" t="s">
        <v>7</v>
      </c>
      <c r="B3" s="502" t="s">
        <v>8</v>
      </c>
      <c r="C3" s="502" t="s">
        <v>3390</v>
      </c>
      <c r="D3" s="503"/>
    </row>
    <row r="4" spans="1:6" s="504" customFormat="1" ht="14.25" customHeight="1">
      <c r="A4" s="1014" t="s">
        <v>3391</v>
      </c>
      <c r="B4" s="505" t="s">
        <v>4</v>
      </c>
      <c r="C4" s="506">
        <v>4240</v>
      </c>
      <c r="D4" s="503"/>
      <c r="F4" s="507"/>
    </row>
    <row r="5" spans="1:6" s="504" customFormat="1" ht="14.25" customHeight="1">
      <c r="A5" s="1015"/>
      <c r="B5" s="508" t="s">
        <v>3</v>
      </c>
      <c r="C5" s="509">
        <v>4670</v>
      </c>
      <c r="D5" s="503"/>
      <c r="F5" s="507"/>
    </row>
    <row r="6" spans="1:6" s="504" customFormat="1" ht="14.25" customHeight="1">
      <c r="A6" s="1015"/>
      <c r="B6" s="508" t="s">
        <v>13</v>
      </c>
      <c r="C6" s="509">
        <v>6070</v>
      </c>
      <c r="D6" s="503"/>
      <c r="F6" s="507"/>
    </row>
    <row r="7" spans="1:6" s="504" customFormat="1" ht="14.25" customHeight="1">
      <c r="A7" s="1015"/>
      <c r="B7" s="510" t="s">
        <v>12</v>
      </c>
      <c r="C7" s="511">
        <v>8350</v>
      </c>
      <c r="D7" s="503"/>
      <c r="F7" s="507"/>
    </row>
    <row r="8" spans="1:6" s="504" customFormat="1" ht="14.25" customHeight="1">
      <c r="A8" s="1016" t="s">
        <v>3392</v>
      </c>
      <c r="B8" s="505" t="s">
        <v>4</v>
      </c>
      <c r="C8" s="506">
        <v>2980</v>
      </c>
      <c r="D8" s="503"/>
      <c r="F8" s="507"/>
    </row>
    <row r="9" spans="1:6" s="504" customFormat="1" ht="14.25" customHeight="1">
      <c r="A9" s="1015"/>
      <c r="B9" s="508" t="s">
        <v>3</v>
      </c>
      <c r="C9" s="509">
        <v>3410</v>
      </c>
      <c r="D9" s="503"/>
      <c r="F9" s="507"/>
    </row>
    <row r="10" spans="1:6" s="504" customFormat="1" ht="14.25" customHeight="1">
      <c r="A10" s="1015"/>
      <c r="B10" s="508" t="s">
        <v>13</v>
      </c>
      <c r="C10" s="509">
        <v>4800</v>
      </c>
      <c r="D10" s="503"/>
      <c r="F10" s="507"/>
    </row>
    <row r="11" spans="1:6" s="504" customFormat="1" ht="14.25" customHeight="1">
      <c r="A11" s="1015"/>
      <c r="B11" s="510" t="s">
        <v>12</v>
      </c>
      <c r="C11" s="511">
        <v>7080</v>
      </c>
      <c r="D11" s="503"/>
      <c r="F11" s="507"/>
    </row>
    <row r="12" spans="1:6" s="504" customFormat="1" ht="14.25" customHeight="1">
      <c r="A12" s="1016" t="s">
        <v>3393</v>
      </c>
      <c r="B12" s="505" t="s">
        <v>4</v>
      </c>
      <c r="C12" s="506">
        <v>2300</v>
      </c>
      <c r="D12" s="503"/>
      <c r="F12" s="507"/>
    </row>
    <row r="13" spans="1:6" s="504" customFormat="1" ht="14.25" customHeight="1">
      <c r="A13" s="1015"/>
      <c r="B13" s="508" t="s">
        <v>3</v>
      </c>
      <c r="C13" s="509">
        <v>2730</v>
      </c>
      <c r="D13" s="503"/>
      <c r="F13" s="507"/>
    </row>
    <row r="14" spans="1:6" s="504" customFormat="1" ht="14.25" customHeight="1">
      <c r="A14" s="1015"/>
      <c r="B14" s="508" t="s">
        <v>13</v>
      </c>
      <c r="C14" s="509">
        <v>4130</v>
      </c>
      <c r="D14" s="503"/>
      <c r="F14" s="507"/>
    </row>
    <row r="15" spans="1:6" s="504" customFormat="1" ht="14.25" customHeight="1">
      <c r="A15" s="1015"/>
      <c r="B15" s="510" t="s">
        <v>12</v>
      </c>
      <c r="C15" s="511">
        <v>6410</v>
      </c>
      <c r="D15" s="503"/>
      <c r="F15" s="507"/>
    </row>
    <row r="16" spans="1:6" s="504" customFormat="1" ht="14.25" customHeight="1">
      <c r="A16" s="1014" t="s">
        <v>3394</v>
      </c>
      <c r="B16" s="505" t="s">
        <v>4</v>
      </c>
      <c r="C16" s="506">
        <v>2200</v>
      </c>
      <c r="D16" s="503"/>
      <c r="F16" s="507"/>
    </row>
    <row r="17" spans="1:6" s="504" customFormat="1" ht="14.25" customHeight="1">
      <c r="A17" s="1015"/>
      <c r="B17" s="508" t="s">
        <v>3</v>
      </c>
      <c r="C17" s="509">
        <v>2630</v>
      </c>
      <c r="D17" s="503"/>
      <c r="F17" s="507"/>
    </row>
    <row r="18" spans="1:6" s="504" customFormat="1" ht="14.25" customHeight="1">
      <c r="A18" s="1015"/>
      <c r="B18" s="508" t="s">
        <v>13</v>
      </c>
      <c r="C18" s="509">
        <v>4020</v>
      </c>
      <c r="D18" s="503"/>
      <c r="F18" s="507"/>
    </row>
    <row r="19" spans="1:6" s="504" customFormat="1" ht="14.25" customHeight="1">
      <c r="A19" s="1015"/>
      <c r="B19" s="510" t="s">
        <v>12</v>
      </c>
      <c r="C19" s="511">
        <v>6300</v>
      </c>
      <c r="D19" s="503"/>
      <c r="F19" s="507"/>
    </row>
    <row r="20" spans="1:6" s="504" customFormat="1" ht="14.25" customHeight="1">
      <c r="A20" s="1017" t="s">
        <v>3395</v>
      </c>
      <c r="B20" s="505" t="s">
        <v>4</v>
      </c>
      <c r="C20" s="506">
        <v>1910</v>
      </c>
      <c r="D20" s="503"/>
      <c r="F20" s="507"/>
    </row>
    <row r="21" spans="1:6" s="504" customFormat="1" ht="14.25" customHeight="1">
      <c r="A21" s="1012"/>
      <c r="B21" s="508" t="s">
        <v>3</v>
      </c>
      <c r="C21" s="509">
        <v>2340</v>
      </c>
      <c r="D21" s="503"/>
      <c r="F21" s="507"/>
    </row>
    <row r="22" spans="1:6" s="504" customFormat="1" ht="14.25" customHeight="1">
      <c r="A22" s="1012"/>
      <c r="B22" s="508" t="s">
        <v>13</v>
      </c>
      <c r="C22" s="509">
        <v>3730</v>
      </c>
      <c r="D22" s="503"/>
      <c r="F22" s="507"/>
    </row>
    <row r="23" spans="1:6" s="504" customFormat="1" ht="14.25" customHeight="1">
      <c r="A23" s="1012"/>
      <c r="B23" s="510" t="s">
        <v>12</v>
      </c>
      <c r="C23" s="511">
        <v>6010</v>
      </c>
      <c r="D23" s="503"/>
      <c r="F23" s="507"/>
    </row>
    <row r="24" spans="1:6" s="504" customFormat="1" ht="14.25" customHeight="1">
      <c r="A24" s="1014" t="s">
        <v>3396</v>
      </c>
      <c r="B24" s="505" t="s">
        <v>4</v>
      </c>
      <c r="C24" s="506">
        <v>1700</v>
      </c>
      <c r="D24" s="503"/>
      <c r="F24" s="507"/>
    </row>
    <row r="25" spans="1:6" s="504" customFormat="1" ht="14.25" customHeight="1">
      <c r="A25" s="1015"/>
      <c r="B25" s="508" t="s">
        <v>3</v>
      </c>
      <c r="C25" s="509">
        <v>2130</v>
      </c>
      <c r="D25" s="503"/>
      <c r="F25" s="507"/>
    </row>
    <row r="26" spans="1:6" s="504" customFormat="1" ht="14.25" customHeight="1">
      <c r="A26" s="1015"/>
      <c r="B26" s="508" t="s">
        <v>13</v>
      </c>
      <c r="C26" s="509">
        <v>3520</v>
      </c>
      <c r="D26" s="503"/>
      <c r="F26" s="507"/>
    </row>
    <row r="27" spans="1:6" s="504" customFormat="1" ht="14.25" customHeight="1">
      <c r="A27" s="1015"/>
      <c r="B27" s="510" t="s">
        <v>12</v>
      </c>
      <c r="C27" s="511">
        <v>5800</v>
      </c>
      <c r="D27" s="503"/>
      <c r="F27" s="507"/>
    </row>
    <row r="28" spans="1:6" s="504" customFormat="1" ht="14.25" customHeight="1">
      <c r="A28" s="1017" t="s">
        <v>3397</v>
      </c>
      <c r="B28" s="505" t="s">
        <v>4</v>
      </c>
      <c r="C28" s="506">
        <v>1540</v>
      </c>
      <c r="D28" s="503"/>
      <c r="F28" s="507"/>
    </row>
    <row r="29" spans="1:6" s="504" customFormat="1" ht="14.25" customHeight="1">
      <c r="A29" s="1013"/>
      <c r="B29" s="508" t="s">
        <v>3</v>
      </c>
      <c r="C29" s="509">
        <v>1970</v>
      </c>
      <c r="D29" s="503"/>
      <c r="F29" s="507"/>
    </row>
    <row r="30" spans="1:6" s="504" customFormat="1" ht="14.25" customHeight="1">
      <c r="A30" s="1013"/>
      <c r="B30" s="508" t="s">
        <v>13</v>
      </c>
      <c r="C30" s="509">
        <v>3370</v>
      </c>
      <c r="D30" s="503"/>
      <c r="F30" s="507"/>
    </row>
    <row r="31" spans="1:6" s="504" customFormat="1" ht="14.25" customHeight="1">
      <c r="A31" s="1013"/>
      <c r="B31" s="510" t="s">
        <v>12</v>
      </c>
      <c r="C31" s="511">
        <v>5650</v>
      </c>
      <c r="D31" s="503"/>
      <c r="F31" s="507"/>
    </row>
    <row r="32" spans="1:6" s="504" customFormat="1" ht="14.25" customHeight="1">
      <c r="A32" s="1017" t="s">
        <v>3398</v>
      </c>
      <c r="B32" s="505" t="s">
        <v>4</v>
      </c>
      <c r="C32" s="506">
        <v>1420</v>
      </c>
      <c r="D32" s="503"/>
      <c r="F32" s="507"/>
    </row>
    <row r="33" spans="1:6" s="504" customFormat="1" ht="14.25" customHeight="1">
      <c r="A33" s="1013"/>
      <c r="B33" s="508" t="s">
        <v>3</v>
      </c>
      <c r="C33" s="509">
        <v>1850</v>
      </c>
      <c r="D33" s="503"/>
      <c r="F33" s="507"/>
    </row>
    <row r="34" spans="1:6" s="504" customFormat="1" ht="14.25" customHeight="1">
      <c r="A34" s="1013"/>
      <c r="B34" s="508" t="s">
        <v>13</v>
      </c>
      <c r="C34" s="509">
        <v>3250</v>
      </c>
      <c r="D34" s="503"/>
      <c r="F34" s="507"/>
    </row>
    <row r="35" spans="1:6" s="504" customFormat="1" ht="14.25" customHeight="1">
      <c r="A35" s="1013"/>
      <c r="B35" s="510" t="s">
        <v>12</v>
      </c>
      <c r="C35" s="511">
        <v>5530</v>
      </c>
      <c r="D35" s="503"/>
      <c r="F35" s="507"/>
    </row>
    <row r="36" spans="1:6" s="504" customFormat="1" ht="14.25" customHeight="1">
      <c r="A36" s="1017" t="s">
        <v>3399</v>
      </c>
      <c r="B36" s="505" t="s">
        <v>4</v>
      </c>
      <c r="C36" s="506">
        <v>1290</v>
      </c>
      <c r="D36" s="503"/>
      <c r="F36" s="507"/>
    </row>
    <row r="37" spans="1:6" s="504" customFormat="1" ht="14.25" customHeight="1">
      <c r="A37" s="1013"/>
      <c r="B37" s="508" t="s">
        <v>3</v>
      </c>
      <c r="C37" s="509">
        <v>1720</v>
      </c>
      <c r="D37" s="503"/>
      <c r="F37" s="507"/>
    </row>
    <row r="38" spans="1:6" s="504" customFormat="1" ht="14.25" customHeight="1">
      <c r="A38" s="1013"/>
      <c r="B38" s="508" t="s">
        <v>13</v>
      </c>
      <c r="C38" s="509">
        <v>3110</v>
      </c>
      <c r="D38" s="503"/>
      <c r="F38" s="507"/>
    </row>
    <row r="39" spans="1:6" s="504" customFormat="1" ht="14.25" customHeight="1">
      <c r="A39" s="1013"/>
      <c r="B39" s="510" t="s">
        <v>12</v>
      </c>
      <c r="C39" s="511">
        <v>5390</v>
      </c>
      <c r="D39" s="503"/>
      <c r="F39" s="507"/>
    </row>
    <row r="40" spans="1:6" s="504" customFormat="1" ht="14.25" customHeight="1">
      <c r="A40" s="1017" t="s">
        <v>3400</v>
      </c>
      <c r="B40" s="505" t="s">
        <v>4</v>
      </c>
      <c r="C40" s="506">
        <v>1210</v>
      </c>
      <c r="D40" s="503"/>
      <c r="F40" s="507"/>
    </row>
    <row r="41" spans="1:6" s="504" customFormat="1" ht="14.25" customHeight="1">
      <c r="A41" s="1013"/>
      <c r="B41" s="508" t="s">
        <v>3</v>
      </c>
      <c r="C41" s="509">
        <v>1640</v>
      </c>
      <c r="D41" s="503"/>
      <c r="F41" s="507"/>
    </row>
    <row r="42" spans="1:6" s="504" customFormat="1" ht="14.25" customHeight="1">
      <c r="A42" s="1013"/>
      <c r="B42" s="508" t="s">
        <v>13</v>
      </c>
      <c r="C42" s="509">
        <v>3040</v>
      </c>
      <c r="D42" s="503"/>
      <c r="F42" s="507"/>
    </row>
    <row r="43" spans="1:6" s="504" customFormat="1" ht="14.25" customHeight="1">
      <c r="A43" s="1013"/>
      <c r="B43" s="510" t="s">
        <v>12</v>
      </c>
      <c r="C43" s="511">
        <v>5320</v>
      </c>
      <c r="D43" s="503"/>
      <c r="F43" s="507"/>
    </row>
    <row r="44" spans="1:6" s="504" customFormat="1" ht="14.25" customHeight="1">
      <c r="A44" s="1018" t="s">
        <v>3401</v>
      </c>
      <c r="B44" s="505" t="s">
        <v>4</v>
      </c>
      <c r="C44" s="506">
        <v>1150</v>
      </c>
      <c r="D44" s="503"/>
      <c r="F44" s="507"/>
    </row>
    <row r="45" spans="1:6" s="504" customFormat="1" ht="14.25" customHeight="1">
      <c r="A45" s="1019"/>
      <c r="B45" s="508" t="s">
        <v>3</v>
      </c>
      <c r="C45" s="509">
        <v>1580</v>
      </c>
      <c r="D45" s="503"/>
      <c r="F45" s="507"/>
    </row>
    <row r="46" spans="1:6" s="504" customFormat="1" ht="14.25" customHeight="1">
      <c r="A46" s="1019"/>
      <c r="B46" s="508" t="s">
        <v>13</v>
      </c>
      <c r="C46" s="509">
        <v>2970</v>
      </c>
      <c r="D46" s="503"/>
      <c r="F46" s="507"/>
    </row>
    <row r="47" spans="1:6" s="504" customFormat="1" ht="14.25" customHeight="1">
      <c r="A47" s="1020"/>
      <c r="B47" s="510" t="s">
        <v>12</v>
      </c>
      <c r="C47" s="511">
        <v>5250</v>
      </c>
      <c r="D47" s="503"/>
      <c r="F47" s="507"/>
    </row>
    <row r="48" spans="1:6" s="504" customFormat="1" ht="14.25" customHeight="1">
      <c r="A48" s="1012" t="s">
        <v>3402</v>
      </c>
      <c r="B48" s="505" t="s">
        <v>4</v>
      </c>
      <c r="C48" s="506">
        <v>1100</v>
      </c>
      <c r="D48" s="503"/>
      <c r="F48" s="507"/>
    </row>
    <row r="49" spans="1:6" s="504" customFormat="1" ht="14.25" customHeight="1">
      <c r="A49" s="1013"/>
      <c r="B49" s="508" t="s">
        <v>3</v>
      </c>
      <c r="C49" s="509">
        <v>1530</v>
      </c>
      <c r="D49" s="503"/>
      <c r="F49" s="507"/>
    </row>
    <row r="50" spans="1:6" s="504" customFormat="1" ht="14.25" customHeight="1">
      <c r="A50" s="1013"/>
      <c r="B50" s="508" t="s">
        <v>13</v>
      </c>
      <c r="C50" s="509">
        <v>2920</v>
      </c>
      <c r="D50" s="503"/>
      <c r="F50" s="507"/>
    </row>
    <row r="51" spans="1:6" s="504" customFormat="1" ht="14.25" customHeight="1">
      <c r="A51" s="1013"/>
      <c r="B51" s="510" t="s">
        <v>12</v>
      </c>
      <c r="C51" s="511">
        <v>5200</v>
      </c>
      <c r="D51" s="503"/>
      <c r="F51" s="507"/>
    </row>
    <row r="52" spans="1:6" s="504" customFormat="1" ht="14.25" customHeight="1">
      <c r="A52" s="1017" t="s">
        <v>3403</v>
      </c>
      <c r="B52" s="505" t="s">
        <v>4</v>
      </c>
      <c r="C52" s="506">
        <v>1050</v>
      </c>
      <c r="D52" s="503"/>
      <c r="F52" s="507"/>
    </row>
    <row r="53" spans="1:6" s="504" customFormat="1" ht="14.25" customHeight="1">
      <c r="A53" s="1013"/>
      <c r="B53" s="508" t="s">
        <v>3</v>
      </c>
      <c r="C53" s="509">
        <v>1480</v>
      </c>
      <c r="D53" s="503"/>
      <c r="F53" s="507"/>
    </row>
    <row r="54" spans="1:6" s="504" customFormat="1" ht="14.25" customHeight="1">
      <c r="A54" s="1013"/>
      <c r="B54" s="508" t="s">
        <v>13</v>
      </c>
      <c r="C54" s="509">
        <v>2870</v>
      </c>
      <c r="D54" s="503"/>
      <c r="F54" s="507"/>
    </row>
    <row r="55" spans="1:6" s="504" customFormat="1" ht="14.25" customHeight="1">
      <c r="A55" s="1013"/>
      <c r="B55" s="510" t="s">
        <v>12</v>
      </c>
      <c r="C55" s="511">
        <v>5150</v>
      </c>
      <c r="D55" s="503"/>
      <c r="F55" s="507"/>
    </row>
    <row r="56" spans="1:6" s="504" customFormat="1" ht="14.25" customHeight="1">
      <c r="A56" s="1017" t="s">
        <v>3404</v>
      </c>
      <c r="B56" s="505" t="s">
        <v>4</v>
      </c>
      <c r="C56" s="506">
        <v>1010</v>
      </c>
      <c r="D56" s="503"/>
      <c r="F56" s="507"/>
    </row>
    <row r="57" spans="1:6" s="504" customFormat="1" ht="14.25" customHeight="1">
      <c r="A57" s="1013"/>
      <c r="B57" s="508" t="s">
        <v>3</v>
      </c>
      <c r="C57" s="509">
        <v>1440</v>
      </c>
      <c r="D57" s="503"/>
      <c r="F57" s="507"/>
    </row>
    <row r="58" spans="1:6" s="504" customFormat="1" ht="14.25" customHeight="1">
      <c r="A58" s="1013"/>
      <c r="B58" s="508" t="s">
        <v>13</v>
      </c>
      <c r="C58" s="509">
        <v>2830</v>
      </c>
      <c r="D58" s="503"/>
      <c r="F58" s="507"/>
    </row>
    <row r="59" spans="1:6" s="504" customFormat="1" ht="14.25" customHeight="1">
      <c r="A59" s="1013"/>
      <c r="B59" s="510" t="s">
        <v>12</v>
      </c>
      <c r="C59" s="511">
        <v>5110</v>
      </c>
      <c r="D59" s="503"/>
      <c r="F59" s="507"/>
    </row>
    <row r="60" spans="1:6" s="504" customFormat="1" ht="14.25" customHeight="1">
      <c r="A60" s="1017" t="s">
        <v>3405</v>
      </c>
      <c r="B60" s="505" t="s">
        <v>4</v>
      </c>
      <c r="C60" s="506">
        <v>1060</v>
      </c>
      <c r="D60" s="503"/>
      <c r="F60" s="507"/>
    </row>
    <row r="61" spans="1:6" s="504" customFormat="1" ht="14.25" customHeight="1">
      <c r="A61" s="1013"/>
      <c r="B61" s="508" t="s">
        <v>3</v>
      </c>
      <c r="C61" s="509">
        <v>1490</v>
      </c>
      <c r="D61" s="503"/>
      <c r="F61" s="507"/>
    </row>
    <row r="62" spans="1:6" s="504" customFormat="1" ht="14.25" customHeight="1">
      <c r="A62" s="1013"/>
      <c r="B62" s="508" t="s">
        <v>13</v>
      </c>
      <c r="C62" s="509">
        <v>2880</v>
      </c>
      <c r="D62" s="503"/>
      <c r="F62" s="507"/>
    </row>
    <row r="63" spans="1:6" s="504" customFormat="1" ht="14.25" customHeight="1">
      <c r="A63" s="1013"/>
      <c r="B63" s="510" t="s">
        <v>12</v>
      </c>
      <c r="C63" s="511">
        <v>5160</v>
      </c>
      <c r="D63" s="503"/>
      <c r="F63" s="507"/>
    </row>
    <row r="64" spans="1:6" s="504" customFormat="1" ht="14.25" customHeight="1">
      <c r="A64" s="1018" t="s">
        <v>3406</v>
      </c>
      <c r="B64" s="505" t="s">
        <v>4</v>
      </c>
      <c r="C64" s="506">
        <v>1020</v>
      </c>
      <c r="D64" s="503"/>
      <c r="F64" s="507"/>
    </row>
    <row r="65" spans="1:6" s="504" customFormat="1" ht="14.25" customHeight="1">
      <c r="A65" s="1019"/>
      <c r="B65" s="508" t="s">
        <v>3</v>
      </c>
      <c r="C65" s="509">
        <v>1450</v>
      </c>
      <c r="D65" s="503"/>
      <c r="F65" s="507"/>
    </row>
    <row r="66" spans="1:6" s="504" customFormat="1" ht="14.25" customHeight="1">
      <c r="A66" s="1019"/>
      <c r="B66" s="508" t="s">
        <v>13</v>
      </c>
      <c r="C66" s="509">
        <v>2850</v>
      </c>
      <c r="D66" s="503"/>
      <c r="F66" s="507"/>
    </row>
    <row r="67" spans="1:6" s="504" customFormat="1" ht="14.25" customHeight="1">
      <c r="A67" s="1020"/>
      <c r="B67" s="510" t="s">
        <v>12</v>
      </c>
      <c r="C67" s="511">
        <v>5130</v>
      </c>
      <c r="D67" s="503"/>
      <c r="F67" s="507"/>
    </row>
    <row r="68" spans="1:6" s="504" customFormat="1" ht="14.25" customHeight="1">
      <c r="A68" s="1012" t="s">
        <v>3407</v>
      </c>
      <c r="B68" s="505" t="s">
        <v>4</v>
      </c>
      <c r="C68" s="506">
        <v>990</v>
      </c>
      <c r="D68" s="503"/>
      <c r="F68" s="507"/>
    </row>
    <row r="69" spans="1:6" s="504" customFormat="1" ht="14.25" customHeight="1">
      <c r="A69" s="1013"/>
      <c r="B69" s="508" t="s">
        <v>3</v>
      </c>
      <c r="C69" s="509">
        <v>1420</v>
      </c>
      <c r="D69" s="503"/>
      <c r="F69" s="507"/>
    </row>
    <row r="70" spans="1:6" s="504" customFormat="1" ht="14.25" customHeight="1">
      <c r="A70" s="1013"/>
      <c r="B70" s="508" t="s">
        <v>13</v>
      </c>
      <c r="C70" s="509">
        <v>2810</v>
      </c>
      <c r="D70" s="503"/>
      <c r="F70" s="507"/>
    </row>
    <row r="71" spans="1:6" s="504" customFormat="1" ht="14.25" customHeight="1">
      <c r="A71" s="1021"/>
      <c r="B71" s="510" t="s">
        <v>12</v>
      </c>
      <c r="C71" s="511">
        <v>5090</v>
      </c>
      <c r="D71" s="503"/>
      <c r="F71" s="507"/>
    </row>
    <row r="72" spans="1:6" ht="14.25" customHeight="1"/>
    <row r="76" spans="1:6" ht="14.25" customHeight="1"/>
    <row r="80" spans="1:6" ht="14.25" customHeight="1"/>
    <row r="84" ht="14.25" customHeight="1"/>
    <row r="88" ht="14.25" customHeight="1"/>
    <row r="92" ht="14.25" customHeight="1"/>
    <row r="96" ht="14.25" customHeight="1"/>
  </sheetData>
  <sheetProtection algorithmName="SHA-512" hashValue="qDRYBQu1bl2uQQzK0Jt1NtIJ0m3J0mkX6CkLgLj6JHFosiHzmHrXuwQwnrj2DUrrD+O0S05oe9t5PqqkUFJaJA==" saltValue="5ilvY2nt4/AkiiYRh49jKQ==" spinCount="100000" sheet="1" selectLockedCells="1" selectUnlockedCells="1"/>
  <mergeCells count="17">
    <mergeCell ref="A52:A55"/>
    <mergeCell ref="A56:A59"/>
    <mergeCell ref="A60:A63"/>
    <mergeCell ref="A64:A67"/>
    <mergeCell ref="A68:A71"/>
    <mergeCell ref="A48:A51"/>
    <mergeCell ref="A4:A7"/>
    <mergeCell ref="A8:A11"/>
    <mergeCell ref="A12:A15"/>
    <mergeCell ref="A16:A19"/>
    <mergeCell ref="A20:A23"/>
    <mergeCell ref="A24:A27"/>
    <mergeCell ref="A28:A31"/>
    <mergeCell ref="A32:A35"/>
    <mergeCell ref="A36:A39"/>
    <mergeCell ref="A40:A43"/>
    <mergeCell ref="A44:A47"/>
  </mergeCells>
  <phoneticPr fontId="6"/>
  <conditionalFormatting sqref="A3:B3">
    <cfRule type="expression" dxfId="5" priority="5">
      <formula>A3&lt;#REF!</formula>
    </cfRule>
    <cfRule type="expression" dxfId="4" priority="6">
      <formula>A3&gt;#REF!</formula>
    </cfRule>
  </conditionalFormatting>
  <conditionalFormatting sqref="C3">
    <cfRule type="expression" dxfId="3" priority="3">
      <formula>C3&lt;#REF!</formula>
    </cfRule>
    <cfRule type="expression" dxfId="2" priority="4">
      <formula>C3&gt;#REF!</formula>
    </cfRule>
  </conditionalFormatting>
  <conditionalFormatting sqref="A4:A37">
    <cfRule type="expression" dxfId="1" priority="1">
      <formula>A4&lt;#REF!</formula>
    </cfRule>
    <cfRule type="expression" dxfId="0" priority="2">
      <formula>A4&gt;#REF!</formula>
    </cfRule>
  </conditionalFormatting>
  <pageMargins left="0.7" right="0.7" top="0.75" bottom="0.75" header="0.3" footer="0.3"/>
  <pageSetup paperSize="9" scale="78" orientation="portrait" r:id="rId1"/>
  <colBreaks count="1" manualBreakCount="1">
    <brk id="7"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0" tint="-0.14999847407452621"/>
  </sheetPr>
  <dimension ref="A2:AW182"/>
  <sheetViews>
    <sheetView zoomScale="55" zoomScaleNormal="55" workbookViewId="0">
      <selection activeCell="M10" sqref="M10"/>
    </sheetView>
  </sheetViews>
  <sheetFormatPr defaultColWidth="8.875" defaultRowHeight="13.5"/>
  <cols>
    <col min="1" max="16384" width="8.875" style="427"/>
  </cols>
  <sheetData>
    <row r="2" spans="1:49" s="60" customFormat="1">
      <c r="A2" s="60" t="s">
        <v>253</v>
      </c>
      <c r="C2" s="60" t="s">
        <v>254</v>
      </c>
      <c r="D2" s="60" t="s">
        <v>255</v>
      </c>
      <c r="E2" s="60" t="s">
        <v>256</v>
      </c>
      <c r="F2" s="60" t="s">
        <v>257</v>
      </c>
      <c r="G2" s="60" t="s">
        <v>258</v>
      </c>
      <c r="H2" s="60" t="s">
        <v>259</v>
      </c>
      <c r="I2" s="60" t="s">
        <v>260</v>
      </c>
      <c r="J2" s="60" t="s">
        <v>261</v>
      </c>
      <c r="K2" s="60" t="s">
        <v>262</v>
      </c>
      <c r="L2" s="60" t="s">
        <v>263</v>
      </c>
      <c r="M2" s="60" t="s">
        <v>264</v>
      </c>
      <c r="N2" s="60" t="s">
        <v>265</v>
      </c>
      <c r="O2" s="60" t="s">
        <v>266</v>
      </c>
      <c r="P2" s="60" t="s">
        <v>267</v>
      </c>
      <c r="Q2" s="60" t="s">
        <v>268</v>
      </c>
      <c r="R2" s="60" t="s">
        <v>269</v>
      </c>
      <c r="S2" s="60" t="s">
        <v>270</v>
      </c>
      <c r="T2" s="60" t="s">
        <v>271</v>
      </c>
      <c r="U2" s="60" t="s">
        <v>272</v>
      </c>
      <c r="V2" s="60" t="s">
        <v>273</v>
      </c>
      <c r="W2" s="60" t="s">
        <v>274</v>
      </c>
      <c r="X2" s="60" t="s">
        <v>275</v>
      </c>
      <c r="Y2" s="60" t="s">
        <v>276</v>
      </c>
      <c r="Z2" s="60" t="s">
        <v>277</v>
      </c>
      <c r="AA2" s="60" t="s">
        <v>278</v>
      </c>
      <c r="AB2" s="60" t="s">
        <v>279</v>
      </c>
      <c r="AC2" s="60" t="s">
        <v>280</v>
      </c>
      <c r="AD2" s="60" t="s">
        <v>281</v>
      </c>
      <c r="AE2" s="60" t="s">
        <v>282</v>
      </c>
      <c r="AF2" s="60" t="s">
        <v>283</v>
      </c>
      <c r="AG2" s="60" t="s">
        <v>284</v>
      </c>
      <c r="AH2" s="60" t="s">
        <v>285</v>
      </c>
      <c r="AI2" s="60" t="s">
        <v>286</v>
      </c>
      <c r="AJ2" s="60" t="s">
        <v>287</v>
      </c>
      <c r="AK2" s="60" t="s">
        <v>288</v>
      </c>
      <c r="AL2" s="60" t="s">
        <v>289</v>
      </c>
      <c r="AM2" s="60" t="s">
        <v>290</v>
      </c>
      <c r="AN2" s="60" t="s">
        <v>291</v>
      </c>
      <c r="AO2" s="60" t="s">
        <v>292</v>
      </c>
      <c r="AP2" s="60" t="s">
        <v>293</v>
      </c>
      <c r="AQ2" s="60" t="s">
        <v>294</v>
      </c>
      <c r="AR2" s="60" t="s">
        <v>295</v>
      </c>
      <c r="AS2" s="60" t="s">
        <v>296</v>
      </c>
      <c r="AT2" s="60" t="s">
        <v>297</v>
      </c>
      <c r="AU2" s="60" t="s">
        <v>298</v>
      </c>
      <c r="AV2" s="60" t="s">
        <v>299</v>
      </c>
      <c r="AW2" s="60" t="s">
        <v>300</v>
      </c>
    </row>
    <row r="3" spans="1:49" s="60" customFormat="1"/>
    <row r="4" spans="1:49" s="60" customFormat="1">
      <c r="A4" s="60" t="s">
        <v>301</v>
      </c>
      <c r="C4" s="60" t="s">
        <v>302</v>
      </c>
      <c r="D4" s="60" t="s">
        <v>303</v>
      </c>
      <c r="E4" s="60" t="s">
        <v>304</v>
      </c>
      <c r="F4" s="60" t="s">
        <v>305</v>
      </c>
      <c r="G4" s="60" t="s">
        <v>306</v>
      </c>
      <c r="H4" s="60" t="s">
        <v>307</v>
      </c>
      <c r="I4" s="60" t="s">
        <v>308</v>
      </c>
      <c r="J4" s="60" t="s">
        <v>309</v>
      </c>
      <c r="K4" s="60" t="s">
        <v>310</v>
      </c>
      <c r="L4" s="60" t="s">
        <v>311</v>
      </c>
      <c r="M4" s="60" t="s">
        <v>312</v>
      </c>
      <c r="N4" s="60" t="s">
        <v>313</v>
      </c>
      <c r="O4" s="60" t="s">
        <v>314</v>
      </c>
      <c r="P4" s="60" t="s">
        <v>315</v>
      </c>
      <c r="Q4" s="60" t="s">
        <v>316</v>
      </c>
      <c r="R4" s="60" t="s">
        <v>317</v>
      </c>
      <c r="S4" s="60" t="s">
        <v>318</v>
      </c>
      <c r="T4" s="60" t="s">
        <v>319</v>
      </c>
      <c r="U4" s="60" t="s">
        <v>320</v>
      </c>
      <c r="V4" s="60" t="s">
        <v>321</v>
      </c>
      <c r="W4" s="60" t="s">
        <v>322</v>
      </c>
      <c r="X4" s="60" t="s">
        <v>323</v>
      </c>
      <c r="Y4" s="60" t="s">
        <v>324</v>
      </c>
      <c r="Z4" s="60" t="s">
        <v>325</v>
      </c>
      <c r="AA4" s="60" t="s">
        <v>326</v>
      </c>
      <c r="AB4" s="60" t="s">
        <v>327</v>
      </c>
      <c r="AC4" s="60" t="s">
        <v>328</v>
      </c>
      <c r="AD4" s="60" t="s">
        <v>329</v>
      </c>
      <c r="AE4" s="60" t="s">
        <v>330</v>
      </c>
      <c r="AF4" s="60" t="s">
        <v>331</v>
      </c>
      <c r="AG4" s="60" t="s">
        <v>332</v>
      </c>
      <c r="AH4" s="60" t="s">
        <v>333</v>
      </c>
      <c r="AI4" s="60" t="s">
        <v>334</v>
      </c>
      <c r="AJ4" s="60" t="s">
        <v>335</v>
      </c>
      <c r="AK4" s="60" t="s">
        <v>336</v>
      </c>
      <c r="AL4" s="60" t="s">
        <v>337</v>
      </c>
      <c r="AM4" s="60" t="s">
        <v>338</v>
      </c>
      <c r="AN4" s="60" t="s">
        <v>339</v>
      </c>
      <c r="AO4" s="60" t="s">
        <v>340</v>
      </c>
      <c r="AP4" s="60" t="s">
        <v>341</v>
      </c>
      <c r="AQ4" s="60" t="s">
        <v>342</v>
      </c>
      <c r="AR4" s="60" t="s">
        <v>343</v>
      </c>
      <c r="AS4" s="60" t="s">
        <v>344</v>
      </c>
      <c r="AT4" s="60" t="s">
        <v>345</v>
      </c>
      <c r="AU4" s="60" t="s">
        <v>346</v>
      </c>
      <c r="AV4" s="60" t="s">
        <v>347</v>
      </c>
      <c r="AW4" s="60" t="s">
        <v>348</v>
      </c>
    </row>
    <row r="5" spans="1:49" s="60" customFormat="1">
      <c r="C5" s="60" t="s">
        <v>349</v>
      </c>
      <c r="D5" s="60" t="s">
        <v>350</v>
      </c>
      <c r="E5" s="60" t="s">
        <v>351</v>
      </c>
      <c r="F5" s="60" t="s">
        <v>352</v>
      </c>
      <c r="G5" s="60" t="s">
        <v>353</v>
      </c>
      <c r="H5" s="60" t="s">
        <v>354</v>
      </c>
      <c r="I5" s="60" t="s">
        <v>355</v>
      </c>
      <c r="J5" s="60" t="s">
        <v>356</v>
      </c>
      <c r="K5" s="60" t="s">
        <v>357</v>
      </c>
      <c r="L5" s="60" t="s">
        <v>358</v>
      </c>
      <c r="M5" s="60" t="s">
        <v>359</v>
      </c>
      <c r="N5" s="60" t="s">
        <v>360</v>
      </c>
      <c r="O5" s="60" t="s">
        <v>361</v>
      </c>
      <c r="P5" s="60" t="s">
        <v>362</v>
      </c>
      <c r="Q5" s="60" t="s">
        <v>363</v>
      </c>
      <c r="R5" s="60" t="s">
        <v>364</v>
      </c>
      <c r="S5" s="60" t="s">
        <v>365</v>
      </c>
      <c r="T5" s="60" t="s">
        <v>366</v>
      </c>
      <c r="U5" s="60" t="s">
        <v>367</v>
      </c>
      <c r="V5" s="60" t="s">
        <v>368</v>
      </c>
      <c r="W5" s="60" t="s">
        <v>369</v>
      </c>
      <c r="X5" s="60" t="s">
        <v>370</v>
      </c>
      <c r="Y5" s="60" t="s">
        <v>371</v>
      </c>
      <c r="Z5" s="60" t="s">
        <v>372</v>
      </c>
      <c r="AA5" s="60" t="s">
        <v>373</v>
      </c>
      <c r="AB5" s="60" t="s">
        <v>374</v>
      </c>
      <c r="AC5" s="60" t="s">
        <v>375</v>
      </c>
      <c r="AD5" s="60" t="s">
        <v>376</v>
      </c>
      <c r="AE5" s="60" t="s">
        <v>377</v>
      </c>
      <c r="AF5" s="60" t="s">
        <v>378</v>
      </c>
      <c r="AG5" s="60" t="s">
        <v>379</v>
      </c>
      <c r="AH5" s="60" t="s">
        <v>380</v>
      </c>
      <c r="AI5" s="60" t="s">
        <v>381</v>
      </c>
      <c r="AJ5" s="60" t="s">
        <v>382</v>
      </c>
      <c r="AK5" s="60" t="s">
        <v>383</v>
      </c>
      <c r="AL5" s="60" t="s">
        <v>384</v>
      </c>
      <c r="AM5" s="60" t="s">
        <v>385</v>
      </c>
      <c r="AN5" s="60" t="s">
        <v>386</v>
      </c>
      <c r="AO5" s="60" t="s">
        <v>387</v>
      </c>
      <c r="AP5" s="60" t="s">
        <v>388</v>
      </c>
      <c r="AQ5" s="60" t="s">
        <v>389</v>
      </c>
      <c r="AR5" s="60" t="s">
        <v>390</v>
      </c>
      <c r="AS5" s="60" t="s">
        <v>391</v>
      </c>
      <c r="AT5" s="60" t="s">
        <v>392</v>
      </c>
      <c r="AU5" s="60" t="s">
        <v>393</v>
      </c>
      <c r="AV5" s="60" t="s">
        <v>394</v>
      </c>
      <c r="AW5" s="60" t="s">
        <v>395</v>
      </c>
    </row>
    <row r="6" spans="1:49" s="60" customFormat="1">
      <c r="C6" s="60" t="s">
        <v>396</v>
      </c>
      <c r="D6" s="60" t="s">
        <v>397</v>
      </c>
      <c r="E6" s="60" t="s">
        <v>398</v>
      </c>
      <c r="F6" s="60" t="s">
        <v>3068</v>
      </c>
      <c r="G6" s="60" t="s">
        <v>399</v>
      </c>
      <c r="H6" s="60" t="s">
        <v>400</v>
      </c>
      <c r="I6" s="60" t="s">
        <v>401</v>
      </c>
      <c r="J6" s="60" t="s">
        <v>402</v>
      </c>
      <c r="K6" s="60" t="s">
        <v>403</v>
      </c>
      <c r="L6" s="60" t="s">
        <v>404</v>
      </c>
      <c r="M6" s="60" t="s">
        <v>405</v>
      </c>
      <c r="N6" s="60" t="s">
        <v>406</v>
      </c>
      <c r="O6" s="60" t="s">
        <v>407</v>
      </c>
      <c r="P6" s="60" t="s">
        <v>408</v>
      </c>
      <c r="Q6" s="60" t="s">
        <v>409</v>
      </c>
      <c r="R6" s="60" t="s">
        <v>410</v>
      </c>
      <c r="S6" s="60" t="s">
        <v>411</v>
      </c>
      <c r="T6" s="60" t="s">
        <v>412</v>
      </c>
      <c r="U6" s="60" t="s">
        <v>413</v>
      </c>
      <c r="V6" s="60" t="s">
        <v>414</v>
      </c>
      <c r="W6" s="60" t="s">
        <v>415</v>
      </c>
      <c r="X6" s="60" t="s">
        <v>416</v>
      </c>
      <c r="Y6" s="60" t="s">
        <v>417</v>
      </c>
      <c r="Z6" s="60" t="s">
        <v>418</v>
      </c>
      <c r="AA6" s="60" t="s">
        <v>419</v>
      </c>
      <c r="AB6" s="60" t="s">
        <v>420</v>
      </c>
      <c r="AC6" s="60" t="s">
        <v>421</v>
      </c>
      <c r="AD6" s="60" t="s">
        <v>422</v>
      </c>
      <c r="AE6" s="60" t="s">
        <v>423</v>
      </c>
      <c r="AF6" s="60" t="s">
        <v>424</v>
      </c>
      <c r="AG6" s="60" t="s">
        <v>425</v>
      </c>
      <c r="AH6" s="60" t="s">
        <v>426</v>
      </c>
      <c r="AI6" s="60" t="s">
        <v>427</v>
      </c>
      <c r="AJ6" s="60" t="s">
        <v>428</v>
      </c>
      <c r="AK6" s="60" t="s">
        <v>429</v>
      </c>
      <c r="AL6" s="60" t="s">
        <v>430</v>
      </c>
      <c r="AM6" s="60" t="s">
        <v>431</v>
      </c>
      <c r="AN6" s="60" t="s">
        <v>432</v>
      </c>
      <c r="AO6" s="60" t="s">
        <v>433</v>
      </c>
      <c r="AP6" s="60" t="s">
        <v>434</v>
      </c>
      <c r="AQ6" s="60" t="s">
        <v>435</v>
      </c>
      <c r="AR6" s="60" t="s">
        <v>436</v>
      </c>
      <c r="AS6" s="60" t="s">
        <v>437</v>
      </c>
      <c r="AT6" s="60" t="s">
        <v>438</v>
      </c>
      <c r="AU6" s="60" t="s">
        <v>439</v>
      </c>
      <c r="AV6" s="60" t="s">
        <v>440</v>
      </c>
      <c r="AW6" s="60" t="s">
        <v>441</v>
      </c>
    </row>
    <row r="7" spans="1:49" s="60" customFormat="1">
      <c r="C7" s="60" t="s">
        <v>442</v>
      </c>
      <c r="D7" s="60" t="s">
        <v>443</v>
      </c>
      <c r="E7" s="60" t="s">
        <v>444</v>
      </c>
      <c r="F7" s="60" t="s">
        <v>445</v>
      </c>
      <c r="G7" s="60" t="s">
        <v>446</v>
      </c>
      <c r="H7" s="60" t="s">
        <v>447</v>
      </c>
      <c r="I7" s="60" t="s">
        <v>448</v>
      </c>
      <c r="J7" s="60" t="s">
        <v>449</v>
      </c>
      <c r="K7" s="60" t="s">
        <v>450</v>
      </c>
      <c r="L7" s="60" t="s">
        <v>451</v>
      </c>
      <c r="M7" s="60" t="s">
        <v>452</v>
      </c>
      <c r="N7" s="60" t="s">
        <v>453</v>
      </c>
      <c r="O7" s="60" t="s">
        <v>454</v>
      </c>
      <c r="P7" s="60" t="s">
        <v>455</v>
      </c>
      <c r="Q7" s="60" t="s">
        <v>456</v>
      </c>
      <c r="R7" s="60" t="s">
        <v>457</v>
      </c>
      <c r="S7" s="60" t="s">
        <v>458</v>
      </c>
      <c r="T7" s="60" t="s">
        <v>459</v>
      </c>
      <c r="U7" s="60" t="s">
        <v>460</v>
      </c>
      <c r="V7" s="60" t="s">
        <v>461</v>
      </c>
      <c r="W7" s="60" t="s">
        <v>462</v>
      </c>
      <c r="X7" s="60" t="s">
        <v>463</v>
      </c>
      <c r="Y7" s="60" t="s">
        <v>464</v>
      </c>
      <c r="Z7" s="60" t="s">
        <v>465</v>
      </c>
      <c r="AA7" s="60" t="s">
        <v>466</v>
      </c>
      <c r="AB7" s="60" t="s">
        <v>467</v>
      </c>
      <c r="AC7" s="60" t="s">
        <v>468</v>
      </c>
      <c r="AD7" s="60" t="s">
        <v>469</v>
      </c>
      <c r="AE7" s="60" t="s">
        <v>470</v>
      </c>
      <c r="AF7" s="60" t="s">
        <v>471</v>
      </c>
      <c r="AG7" s="60" t="s">
        <v>472</v>
      </c>
      <c r="AH7" s="60" t="s">
        <v>473</v>
      </c>
      <c r="AI7" s="60" t="s">
        <v>474</v>
      </c>
      <c r="AJ7" s="60" t="s">
        <v>475</v>
      </c>
      <c r="AK7" s="60" t="s">
        <v>476</v>
      </c>
      <c r="AL7" s="60" t="s">
        <v>477</v>
      </c>
      <c r="AM7" s="60" t="s">
        <v>478</v>
      </c>
      <c r="AN7" s="60" t="s">
        <v>479</v>
      </c>
      <c r="AO7" s="60" t="s">
        <v>480</v>
      </c>
      <c r="AP7" s="60" t="s">
        <v>481</v>
      </c>
      <c r="AQ7" s="60" t="s">
        <v>482</v>
      </c>
      <c r="AR7" s="60" t="s">
        <v>483</v>
      </c>
      <c r="AS7" s="60" t="s">
        <v>484</v>
      </c>
      <c r="AT7" s="60" t="s">
        <v>485</v>
      </c>
      <c r="AU7" s="60" t="s">
        <v>486</v>
      </c>
      <c r="AV7" s="60" t="s">
        <v>487</v>
      </c>
      <c r="AW7" s="60" t="s">
        <v>488</v>
      </c>
    </row>
    <row r="8" spans="1:49" s="60" customFormat="1">
      <c r="C8" s="60" t="s">
        <v>489</v>
      </c>
      <c r="D8" s="60" t="s">
        <v>490</v>
      </c>
      <c r="E8" s="60" t="s">
        <v>491</v>
      </c>
      <c r="F8" s="60" t="s">
        <v>492</v>
      </c>
      <c r="G8" s="60" t="s">
        <v>493</v>
      </c>
      <c r="H8" s="60" t="s">
        <v>494</v>
      </c>
      <c r="I8" s="60" t="s">
        <v>495</v>
      </c>
      <c r="J8" s="60" t="s">
        <v>496</v>
      </c>
      <c r="K8" s="60" t="s">
        <v>497</v>
      </c>
      <c r="L8" s="60" t="s">
        <v>498</v>
      </c>
      <c r="M8" s="60" t="s">
        <v>499</v>
      </c>
      <c r="N8" s="60" t="s">
        <v>500</v>
      </c>
      <c r="O8" s="60" t="s">
        <v>501</v>
      </c>
      <c r="P8" s="60" t="s">
        <v>502</v>
      </c>
      <c r="Q8" s="60" t="s">
        <v>503</v>
      </c>
      <c r="R8" s="60" t="s">
        <v>504</v>
      </c>
      <c r="S8" s="60" t="s">
        <v>505</v>
      </c>
      <c r="T8" s="60" t="s">
        <v>506</v>
      </c>
      <c r="U8" s="60" t="s">
        <v>507</v>
      </c>
      <c r="V8" s="60" t="s">
        <v>508</v>
      </c>
      <c r="W8" s="60" t="s">
        <v>509</v>
      </c>
      <c r="X8" s="60" t="s">
        <v>510</v>
      </c>
      <c r="Y8" s="60" t="s">
        <v>511</v>
      </c>
      <c r="Z8" s="60" t="s">
        <v>512</v>
      </c>
      <c r="AA8" s="60" t="s">
        <v>513</v>
      </c>
      <c r="AB8" s="60" t="s">
        <v>514</v>
      </c>
      <c r="AC8" s="60" t="s">
        <v>515</v>
      </c>
      <c r="AD8" s="60" t="s">
        <v>516</v>
      </c>
      <c r="AE8" s="60" t="s">
        <v>517</v>
      </c>
      <c r="AF8" s="60" t="s">
        <v>518</v>
      </c>
      <c r="AG8" s="60" t="s">
        <v>519</v>
      </c>
      <c r="AH8" s="60" t="s">
        <v>520</v>
      </c>
      <c r="AI8" s="60" t="s">
        <v>521</v>
      </c>
      <c r="AJ8" s="60" t="s">
        <v>522</v>
      </c>
      <c r="AK8" s="60" t="s">
        <v>523</v>
      </c>
      <c r="AL8" s="60" t="s">
        <v>524</v>
      </c>
      <c r="AM8" s="60" t="s">
        <v>525</v>
      </c>
      <c r="AN8" s="60" t="s">
        <v>526</v>
      </c>
      <c r="AO8" s="60" t="s">
        <v>527</v>
      </c>
      <c r="AP8" s="60" t="s">
        <v>528</v>
      </c>
      <c r="AQ8" s="60" t="s">
        <v>529</v>
      </c>
      <c r="AR8" s="60" t="s">
        <v>530</v>
      </c>
      <c r="AS8" s="60" t="s">
        <v>531</v>
      </c>
      <c r="AT8" s="60" t="s">
        <v>532</v>
      </c>
      <c r="AU8" s="60" t="s">
        <v>533</v>
      </c>
      <c r="AV8" s="60" t="s">
        <v>534</v>
      </c>
      <c r="AW8" s="60" t="s">
        <v>535</v>
      </c>
    </row>
    <row r="9" spans="1:49" s="60" customFormat="1">
      <c r="C9" s="60" t="s">
        <v>536</v>
      </c>
      <c r="D9" s="60" t="s">
        <v>537</v>
      </c>
      <c r="E9" s="60" t="s">
        <v>538</v>
      </c>
      <c r="F9" s="60" t="s">
        <v>539</v>
      </c>
      <c r="G9" s="60" t="s">
        <v>540</v>
      </c>
      <c r="H9" s="60" t="s">
        <v>541</v>
      </c>
      <c r="I9" s="60" t="s">
        <v>542</v>
      </c>
      <c r="J9" s="60" t="s">
        <v>543</v>
      </c>
      <c r="K9" s="60" t="s">
        <v>544</v>
      </c>
      <c r="L9" s="60" t="s">
        <v>545</v>
      </c>
      <c r="M9" s="60" t="s">
        <v>546</v>
      </c>
      <c r="N9" s="60" t="s">
        <v>547</v>
      </c>
      <c r="O9" s="60" t="s">
        <v>548</v>
      </c>
      <c r="P9" s="60" t="s">
        <v>549</v>
      </c>
      <c r="Q9" s="60" t="s">
        <v>550</v>
      </c>
      <c r="R9" s="60" t="s">
        <v>551</v>
      </c>
      <c r="S9" s="60" t="s">
        <v>552</v>
      </c>
      <c r="T9" s="60" t="s">
        <v>553</v>
      </c>
      <c r="U9" s="60" t="s">
        <v>554</v>
      </c>
      <c r="V9" s="60" t="s">
        <v>555</v>
      </c>
      <c r="W9" s="60" t="s">
        <v>556</v>
      </c>
      <c r="X9" s="60" t="s">
        <v>557</v>
      </c>
      <c r="Y9" s="60" t="s">
        <v>558</v>
      </c>
      <c r="Z9" s="60" t="s">
        <v>559</v>
      </c>
      <c r="AA9" s="60" t="s">
        <v>560</v>
      </c>
      <c r="AB9" s="60" t="s">
        <v>561</v>
      </c>
      <c r="AC9" s="60" t="s">
        <v>562</v>
      </c>
      <c r="AD9" s="60" t="s">
        <v>563</v>
      </c>
      <c r="AE9" s="60" t="s">
        <v>564</v>
      </c>
      <c r="AF9" s="60" t="s">
        <v>565</v>
      </c>
      <c r="AG9" s="60" t="s">
        <v>566</v>
      </c>
      <c r="AH9" s="60" t="s">
        <v>567</v>
      </c>
      <c r="AI9" s="60" t="s">
        <v>568</v>
      </c>
      <c r="AJ9" s="60" t="s">
        <v>569</v>
      </c>
      <c r="AK9" s="60" t="s">
        <v>570</v>
      </c>
      <c r="AL9" s="60" t="s">
        <v>571</v>
      </c>
      <c r="AM9" s="60" t="s">
        <v>572</v>
      </c>
      <c r="AN9" s="60" t="s">
        <v>573</v>
      </c>
      <c r="AO9" s="60" t="s">
        <v>574</v>
      </c>
      <c r="AP9" s="60" t="s">
        <v>575</v>
      </c>
      <c r="AQ9" s="60" t="s">
        <v>576</v>
      </c>
      <c r="AR9" s="60" t="s">
        <v>577</v>
      </c>
      <c r="AS9" s="60" t="s">
        <v>578</v>
      </c>
      <c r="AT9" s="60" t="s">
        <v>579</v>
      </c>
      <c r="AU9" s="60" t="s">
        <v>580</v>
      </c>
      <c r="AV9" s="60" t="s">
        <v>581</v>
      </c>
      <c r="AW9" s="60" t="s">
        <v>582</v>
      </c>
    </row>
    <row r="10" spans="1:49" s="60" customFormat="1">
      <c r="C10" s="60" t="s">
        <v>583</v>
      </c>
      <c r="D10" s="60" t="s">
        <v>584</v>
      </c>
      <c r="E10" s="60" t="s">
        <v>585</v>
      </c>
      <c r="F10" s="60" t="s">
        <v>586</v>
      </c>
      <c r="G10" s="60" t="s">
        <v>587</v>
      </c>
      <c r="H10" s="60" t="s">
        <v>588</v>
      </c>
      <c r="I10" s="60" t="s">
        <v>589</v>
      </c>
      <c r="J10" s="60" t="s">
        <v>3062</v>
      </c>
      <c r="K10" s="60" t="s">
        <v>590</v>
      </c>
      <c r="L10" s="60" t="s">
        <v>591</v>
      </c>
      <c r="M10" s="60" t="s">
        <v>592</v>
      </c>
      <c r="N10" s="60" t="s">
        <v>593</v>
      </c>
      <c r="O10" s="60" t="s">
        <v>594</v>
      </c>
      <c r="P10" s="60" t="s">
        <v>595</v>
      </c>
      <c r="Q10" s="60" t="s">
        <v>596</v>
      </c>
      <c r="R10" s="60" t="s">
        <v>597</v>
      </c>
      <c r="S10" s="60" t="s">
        <v>598</v>
      </c>
      <c r="T10" s="60" t="s">
        <v>599</v>
      </c>
      <c r="U10" s="60" t="s">
        <v>600</v>
      </c>
      <c r="V10" s="60" t="s">
        <v>601</v>
      </c>
      <c r="W10" s="60" t="s">
        <v>602</v>
      </c>
      <c r="X10" s="60" t="s">
        <v>603</v>
      </c>
      <c r="Y10" s="60" t="s">
        <v>604</v>
      </c>
      <c r="Z10" s="60" t="s">
        <v>605</v>
      </c>
      <c r="AA10" s="60" t="s">
        <v>606</v>
      </c>
      <c r="AB10" s="60" t="s">
        <v>607</v>
      </c>
      <c r="AC10" s="60" t="s">
        <v>608</v>
      </c>
      <c r="AD10" s="60" t="s">
        <v>609</v>
      </c>
      <c r="AE10" s="60" t="s">
        <v>610</v>
      </c>
      <c r="AF10" s="60" t="s">
        <v>611</v>
      </c>
      <c r="AG10" s="60" t="s">
        <v>612</v>
      </c>
      <c r="AH10" s="60" t="s">
        <v>613</v>
      </c>
      <c r="AI10" s="60" t="s">
        <v>614</v>
      </c>
      <c r="AJ10" s="60" t="s">
        <v>615</v>
      </c>
      <c r="AK10" s="60" t="s">
        <v>616</v>
      </c>
      <c r="AL10" s="60" t="s">
        <v>617</v>
      </c>
      <c r="AM10" s="60" t="s">
        <v>618</v>
      </c>
      <c r="AN10" s="60" t="s">
        <v>619</v>
      </c>
      <c r="AO10" s="60" t="s">
        <v>620</v>
      </c>
      <c r="AP10" s="60" t="s">
        <v>621</v>
      </c>
      <c r="AQ10" s="60" t="s">
        <v>622</v>
      </c>
      <c r="AR10" s="60" t="s">
        <v>623</v>
      </c>
      <c r="AS10" s="60" t="s">
        <v>624</v>
      </c>
      <c r="AT10" s="60" t="s">
        <v>625</v>
      </c>
      <c r="AU10" s="60" t="s">
        <v>626</v>
      </c>
      <c r="AV10" s="60" t="s">
        <v>627</v>
      </c>
      <c r="AW10" s="60" t="s">
        <v>628</v>
      </c>
    </row>
    <row r="11" spans="1:49" s="60" customFormat="1">
      <c r="C11" s="60" t="s">
        <v>629</v>
      </c>
      <c r="D11" s="60" t="s">
        <v>630</v>
      </c>
      <c r="E11" s="60" t="s">
        <v>631</v>
      </c>
      <c r="F11" s="60" t="s">
        <v>632</v>
      </c>
      <c r="G11" s="60" t="s">
        <v>633</v>
      </c>
      <c r="H11" s="60" t="s">
        <v>634</v>
      </c>
      <c r="I11" s="60" t="s">
        <v>635</v>
      </c>
      <c r="J11" s="60" t="s">
        <v>636</v>
      </c>
      <c r="K11" s="60" t="s">
        <v>637</v>
      </c>
      <c r="L11" s="60" t="s">
        <v>638</v>
      </c>
      <c r="M11" s="60" t="s">
        <v>639</v>
      </c>
      <c r="N11" s="60" t="s">
        <v>640</v>
      </c>
      <c r="O11" s="60" t="s">
        <v>641</v>
      </c>
      <c r="P11" s="60" t="s">
        <v>642</v>
      </c>
      <c r="Q11" s="60" t="s">
        <v>643</v>
      </c>
      <c r="R11" s="60" t="s">
        <v>644</v>
      </c>
      <c r="S11" s="60" t="s">
        <v>645</v>
      </c>
      <c r="T11" s="60" t="s">
        <v>646</v>
      </c>
      <c r="U11" s="60" t="s">
        <v>647</v>
      </c>
      <c r="V11" s="60" t="s">
        <v>648</v>
      </c>
      <c r="W11" s="60" t="s">
        <v>649</v>
      </c>
      <c r="X11" s="60" t="s">
        <v>650</v>
      </c>
      <c r="Y11" s="60" t="s">
        <v>651</v>
      </c>
      <c r="Z11" s="60" t="s">
        <v>652</v>
      </c>
      <c r="AA11" s="60" t="s">
        <v>653</v>
      </c>
      <c r="AB11" s="60" t="s">
        <v>654</v>
      </c>
      <c r="AC11" s="60" t="s">
        <v>655</v>
      </c>
      <c r="AD11" s="60" t="s">
        <v>656</v>
      </c>
      <c r="AE11" s="60" t="s">
        <v>657</v>
      </c>
      <c r="AF11" s="60" t="s">
        <v>658</v>
      </c>
      <c r="AG11" s="60" t="s">
        <v>659</v>
      </c>
      <c r="AH11" s="60" t="s">
        <v>660</v>
      </c>
      <c r="AI11" s="60" t="s">
        <v>661</v>
      </c>
      <c r="AJ11" s="60" t="s">
        <v>662</v>
      </c>
      <c r="AK11" s="60" t="s">
        <v>663</v>
      </c>
      <c r="AL11" s="60" t="s">
        <v>664</v>
      </c>
      <c r="AM11" s="60" t="s">
        <v>665</v>
      </c>
      <c r="AN11" s="60" t="s">
        <v>666</v>
      </c>
      <c r="AO11" s="60" t="s">
        <v>667</v>
      </c>
      <c r="AP11" s="60" t="s">
        <v>668</v>
      </c>
      <c r="AQ11" s="60" t="s">
        <v>669</v>
      </c>
      <c r="AR11" s="60" t="s">
        <v>670</v>
      </c>
      <c r="AS11" s="60" t="s">
        <v>671</v>
      </c>
      <c r="AT11" s="60" t="s">
        <v>672</v>
      </c>
      <c r="AU11" s="60" t="s">
        <v>673</v>
      </c>
      <c r="AV11" s="60" t="s">
        <v>674</v>
      </c>
      <c r="AW11" s="60" t="s">
        <v>675</v>
      </c>
    </row>
    <row r="12" spans="1:49" s="60" customFormat="1">
      <c r="C12" s="60" t="s">
        <v>676</v>
      </c>
      <c r="D12" s="60" t="s">
        <v>677</v>
      </c>
      <c r="E12" s="60" t="s">
        <v>678</v>
      </c>
      <c r="F12" s="60" t="s">
        <v>679</v>
      </c>
      <c r="G12" s="60" t="s">
        <v>680</v>
      </c>
      <c r="H12" s="60" t="s">
        <v>681</v>
      </c>
      <c r="I12" s="60" t="s">
        <v>682</v>
      </c>
      <c r="J12" s="60" t="s">
        <v>683</v>
      </c>
      <c r="K12" s="60" t="s">
        <v>684</v>
      </c>
      <c r="L12" s="60" t="s">
        <v>685</v>
      </c>
      <c r="M12" s="60" t="s">
        <v>686</v>
      </c>
      <c r="N12" s="60" t="s">
        <v>687</v>
      </c>
      <c r="O12" s="60" t="s">
        <v>688</v>
      </c>
      <c r="P12" s="60" t="s">
        <v>689</v>
      </c>
      <c r="Q12" s="60" t="s">
        <v>690</v>
      </c>
      <c r="R12" s="60" t="s">
        <v>691</v>
      </c>
      <c r="S12" s="60" t="s">
        <v>692</v>
      </c>
      <c r="T12" s="60" t="s">
        <v>693</v>
      </c>
      <c r="U12" s="60" t="s">
        <v>694</v>
      </c>
      <c r="V12" s="60" t="s">
        <v>695</v>
      </c>
      <c r="W12" s="60" t="s">
        <v>696</v>
      </c>
      <c r="X12" s="60" t="s">
        <v>697</v>
      </c>
      <c r="Y12" s="60" t="s">
        <v>698</v>
      </c>
      <c r="Z12" s="60" t="s">
        <v>699</v>
      </c>
      <c r="AA12" s="60" t="s">
        <v>700</v>
      </c>
      <c r="AB12" s="60" t="s">
        <v>701</v>
      </c>
      <c r="AC12" s="60" t="s">
        <v>702</v>
      </c>
      <c r="AD12" s="60" t="s">
        <v>703</v>
      </c>
      <c r="AE12" s="60" t="s">
        <v>704</v>
      </c>
      <c r="AF12" s="60" t="s">
        <v>705</v>
      </c>
      <c r="AG12" s="60" t="s">
        <v>706</v>
      </c>
      <c r="AH12" s="60" t="s">
        <v>707</v>
      </c>
      <c r="AI12" s="60" t="s">
        <v>708</v>
      </c>
      <c r="AJ12" s="60" t="s">
        <v>709</v>
      </c>
      <c r="AK12" s="60" t="s">
        <v>710</v>
      </c>
      <c r="AL12" s="60" t="s">
        <v>711</v>
      </c>
      <c r="AM12" s="60" t="s">
        <v>712</v>
      </c>
      <c r="AN12" s="60" t="s">
        <v>713</v>
      </c>
      <c r="AO12" s="60" t="s">
        <v>714</v>
      </c>
      <c r="AP12" s="60" t="s">
        <v>715</v>
      </c>
      <c r="AQ12" s="60" t="s">
        <v>716</v>
      </c>
      <c r="AR12" s="60" t="s">
        <v>717</v>
      </c>
      <c r="AS12" s="60" t="s">
        <v>718</v>
      </c>
      <c r="AT12" s="60" t="s">
        <v>719</v>
      </c>
      <c r="AU12" s="60" t="s">
        <v>720</v>
      </c>
      <c r="AV12" s="60" t="s">
        <v>721</v>
      </c>
      <c r="AW12" s="60" t="s">
        <v>722</v>
      </c>
    </row>
    <row r="13" spans="1:49" s="60" customFormat="1">
      <c r="C13" s="60" t="s">
        <v>723</v>
      </c>
      <c r="D13" s="60" t="s">
        <v>724</v>
      </c>
      <c r="E13" s="60" t="s">
        <v>725</v>
      </c>
      <c r="F13" s="60" t="s">
        <v>726</v>
      </c>
      <c r="G13" s="60" t="s">
        <v>727</v>
      </c>
      <c r="H13" s="60" t="s">
        <v>728</v>
      </c>
      <c r="I13" s="60" t="s">
        <v>729</v>
      </c>
      <c r="J13" s="60" t="s">
        <v>730</v>
      </c>
      <c r="K13" s="60" t="s">
        <v>731</v>
      </c>
      <c r="L13" s="60" t="s">
        <v>732</v>
      </c>
      <c r="M13" s="60" t="s">
        <v>733</v>
      </c>
      <c r="N13" s="60" t="s">
        <v>734</v>
      </c>
      <c r="O13" s="60" t="s">
        <v>735</v>
      </c>
      <c r="P13" s="60" t="s">
        <v>736</v>
      </c>
      <c r="Q13" s="60" t="s">
        <v>737</v>
      </c>
      <c r="R13" s="60" t="s">
        <v>738</v>
      </c>
      <c r="S13" s="60" t="s">
        <v>739</v>
      </c>
      <c r="T13" s="60" t="s">
        <v>740</v>
      </c>
      <c r="U13" s="60" t="s">
        <v>741</v>
      </c>
      <c r="V13" s="60" t="s">
        <v>742</v>
      </c>
      <c r="W13" s="60" t="s">
        <v>743</v>
      </c>
      <c r="X13" s="60" t="s">
        <v>744</v>
      </c>
      <c r="Y13" s="60" t="s">
        <v>745</v>
      </c>
      <c r="Z13" s="60" t="s">
        <v>746</v>
      </c>
      <c r="AA13" s="60" t="s">
        <v>747</v>
      </c>
      <c r="AB13" s="60" t="s">
        <v>748</v>
      </c>
      <c r="AC13" s="60" t="s">
        <v>749</v>
      </c>
      <c r="AD13" s="60" t="s">
        <v>750</v>
      </c>
      <c r="AE13" s="60" t="s">
        <v>751</v>
      </c>
      <c r="AF13" s="60" t="s">
        <v>752</v>
      </c>
      <c r="AG13" s="60" t="s">
        <v>753</v>
      </c>
      <c r="AH13" s="60" t="s">
        <v>754</v>
      </c>
      <c r="AI13" s="60" t="s">
        <v>755</v>
      </c>
      <c r="AJ13" s="60" t="s">
        <v>756</v>
      </c>
      <c r="AK13" s="60" t="s">
        <v>757</v>
      </c>
      <c r="AL13" s="60" t="s">
        <v>758</v>
      </c>
      <c r="AM13" s="60" t="s">
        <v>759</v>
      </c>
      <c r="AN13" s="60" t="s">
        <v>760</v>
      </c>
      <c r="AO13" s="60" t="s">
        <v>761</v>
      </c>
      <c r="AP13" s="60" t="s">
        <v>762</v>
      </c>
      <c r="AQ13" s="60" t="s">
        <v>763</v>
      </c>
      <c r="AR13" s="60" t="s">
        <v>764</v>
      </c>
      <c r="AS13" s="60" t="s">
        <v>765</v>
      </c>
      <c r="AT13" s="60" t="s">
        <v>766</v>
      </c>
      <c r="AU13" s="60" t="s">
        <v>767</v>
      </c>
      <c r="AV13" s="60" t="s">
        <v>768</v>
      </c>
      <c r="AW13" s="60" t="s">
        <v>769</v>
      </c>
    </row>
    <row r="14" spans="1:49" s="60" customFormat="1">
      <c r="C14" s="60" t="s">
        <v>770</v>
      </c>
      <c r="D14" s="60" t="s">
        <v>771</v>
      </c>
      <c r="E14" s="60" t="s">
        <v>772</v>
      </c>
      <c r="F14" s="60" t="s">
        <v>773</v>
      </c>
      <c r="G14" s="60" t="s">
        <v>774</v>
      </c>
      <c r="H14" s="60" t="s">
        <v>775</v>
      </c>
      <c r="I14" s="60" t="s">
        <v>776</v>
      </c>
      <c r="J14" s="60" t="s">
        <v>777</v>
      </c>
      <c r="K14" s="60" t="s">
        <v>778</v>
      </c>
      <c r="L14" s="60" t="s">
        <v>779</v>
      </c>
      <c r="M14" s="60" t="s">
        <v>780</v>
      </c>
      <c r="N14" s="60" t="s">
        <v>781</v>
      </c>
      <c r="O14" s="60" t="s">
        <v>782</v>
      </c>
      <c r="P14" s="60" t="s">
        <v>783</v>
      </c>
      <c r="Q14" s="60" t="s">
        <v>784</v>
      </c>
      <c r="R14" s="60" t="s">
        <v>785</v>
      </c>
      <c r="S14" s="60" t="s">
        <v>786</v>
      </c>
      <c r="T14" s="60" t="s">
        <v>787</v>
      </c>
      <c r="U14" s="60" t="s">
        <v>788</v>
      </c>
      <c r="V14" s="60" t="s">
        <v>789</v>
      </c>
      <c r="W14" s="60" t="s">
        <v>790</v>
      </c>
      <c r="X14" s="60" t="s">
        <v>791</v>
      </c>
      <c r="Y14" s="60" t="s">
        <v>792</v>
      </c>
      <c r="Z14" s="60" t="s">
        <v>793</v>
      </c>
      <c r="AA14" s="60" t="s">
        <v>794</v>
      </c>
      <c r="AB14" s="60" t="s">
        <v>795</v>
      </c>
      <c r="AC14" s="60" t="s">
        <v>796</v>
      </c>
      <c r="AD14" s="60" t="s">
        <v>797</v>
      </c>
      <c r="AE14" s="60" t="s">
        <v>798</v>
      </c>
      <c r="AF14" s="60" t="s">
        <v>799</v>
      </c>
      <c r="AG14" s="60" t="s">
        <v>800</v>
      </c>
      <c r="AH14" s="60" t="s">
        <v>801</v>
      </c>
      <c r="AI14" s="60" t="s">
        <v>802</v>
      </c>
      <c r="AJ14" s="60" t="s">
        <v>803</v>
      </c>
      <c r="AK14" s="60" t="s">
        <v>804</v>
      </c>
      <c r="AL14" s="60" t="s">
        <v>805</v>
      </c>
      <c r="AM14" s="60" t="s">
        <v>806</v>
      </c>
      <c r="AN14" s="60" t="s">
        <v>807</v>
      </c>
      <c r="AO14" s="60" t="s">
        <v>808</v>
      </c>
      <c r="AP14" s="60" t="s">
        <v>809</v>
      </c>
      <c r="AQ14" s="60" t="s">
        <v>810</v>
      </c>
      <c r="AR14" s="60" t="s">
        <v>811</v>
      </c>
      <c r="AS14" s="60" t="s">
        <v>812</v>
      </c>
      <c r="AT14" s="60" t="s">
        <v>813</v>
      </c>
      <c r="AU14" s="60" t="s">
        <v>814</v>
      </c>
      <c r="AV14" s="60" t="s">
        <v>815</v>
      </c>
      <c r="AW14" s="60" t="s">
        <v>816</v>
      </c>
    </row>
    <row r="15" spans="1:49" s="60" customFormat="1">
      <c r="C15" s="60" t="s">
        <v>817</v>
      </c>
      <c r="D15" s="60" t="s">
        <v>818</v>
      </c>
      <c r="E15" s="60" t="s">
        <v>819</v>
      </c>
      <c r="F15" s="60" t="s">
        <v>820</v>
      </c>
      <c r="G15" s="60" t="s">
        <v>821</v>
      </c>
      <c r="H15" s="60" t="s">
        <v>822</v>
      </c>
      <c r="I15" s="60" t="s">
        <v>823</v>
      </c>
      <c r="J15" s="60" t="s">
        <v>824</v>
      </c>
      <c r="K15" s="60" t="s">
        <v>825</v>
      </c>
      <c r="L15" s="60" t="s">
        <v>826</v>
      </c>
      <c r="M15" s="60" t="s">
        <v>827</v>
      </c>
      <c r="N15" s="60" t="s">
        <v>828</v>
      </c>
      <c r="O15" s="60" t="s">
        <v>829</v>
      </c>
      <c r="P15" s="60" t="s">
        <v>830</v>
      </c>
      <c r="Q15" s="60" t="s">
        <v>831</v>
      </c>
      <c r="R15" s="60" t="s">
        <v>832</v>
      </c>
      <c r="S15" s="60" t="s">
        <v>833</v>
      </c>
      <c r="T15" s="60" t="s">
        <v>834</v>
      </c>
      <c r="U15" s="60" t="s">
        <v>835</v>
      </c>
      <c r="V15" s="60" t="s">
        <v>836</v>
      </c>
      <c r="W15" s="60" t="s">
        <v>837</v>
      </c>
      <c r="X15" s="60" t="s">
        <v>838</v>
      </c>
      <c r="Y15" s="60" t="s">
        <v>839</v>
      </c>
      <c r="Z15" s="60" t="s">
        <v>840</v>
      </c>
      <c r="AA15" s="60" t="s">
        <v>841</v>
      </c>
      <c r="AB15" s="60" t="s">
        <v>842</v>
      </c>
      <c r="AC15" s="60" t="s">
        <v>843</v>
      </c>
      <c r="AD15" s="60" t="s">
        <v>844</v>
      </c>
      <c r="AE15" s="60" t="s">
        <v>845</v>
      </c>
      <c r="AF15" s="60" t="s">
        <v>846</v>
      </c>
      <c r="AG15" s="60" t="s">
        <v>847</v>
      </c>
      <c r="AH15" s="60" t="s">
        <v>848</v>
      </c>
      <c r="AI15" s="60" t="s">
        <v>849</v>
      </c>
      <c r="AJ15" s="60" t="s">
        <v>850</v>
      </c>
      <c r="AK15" s="60" t="s">
        <v>851</v>
      </c>
      <c r="AL15" s="60" t="s">
        <v>852</v>
      </c>
      <c r="AM15" s="60" t="s">
        <v>853</v>
      </c>
      <c r="AN15" s="60" t="s">
        <v>854</v>
      </c>
      <c r="AO15" s="60" t="s">
        <v>855</v>
      </c>
      <c r="AP15" s="60" t="s">
        <v>856</v>
      </c>
      <c r="AQ15" s="60" t="s">
        <v>857</v>
      </c>
      <c r="AR15" s="60" t="s">
        <v>858</v>
      </c>
      <c r="AS15" s="60" t="s">
        <v>859</v>
      </c>
      <c r="AT15" s="60" t="s">
        <v>860</v>
      </c>
      <c r="AU15" s="60" t="s">
        <v>861</v>
      </c>
      <c r="AV15" s="60" t="s">
        <v>862</v>
      </c>
      <c r="AW15" s="60" t="s">
        <v>863</v>
      </c>
    </row>
    <row r="16" spans="1:49" s="60" customFormat="1">
      <c r="C16" s="60" t="s">
        <v>864</v>
      </c>
      <c r="D16" s="60" t="s">
        <v>865</v>
      </c>
      <c r="E16" s="60" t="s">
        <v>866</v>
      </c>
      <c r="F16" s="60" t="s">
        <v>867</v>
      </c>
      <c r="G16" s="60" t="s">
        <v>868</v>
      </c>
      <c r="H16" s="60" t="s">
        <v>869</v>
      </c>
      <c r="I16" s="60" t="s">
        <v>870</v>
      </c>
      <c r="J16" s="60" t="s">
        <v>871</v>
      </c>
      <c r="K16" s="60" t="s">
        <v>872</v>
      </c>
      <c r="L16" s="60" t="s">
        <v>873</v>
      </c>
      <c r="M16" s="60" t="s">
        <v>874</v>
      </c>
      <c r="N16" s="60" t="s">
        <v>875</v>
      </c>
      <c r="O16" s="60" t="s">
        <v>876</v>
      </c>
      <c r="P16" s="60" t="s">
        <v>877</v>
      </c>
      <c r="Q16" s="60" t="s">
        <v>878</v>
      </c>
      <c r="R16" s="60" t="s">
        <v>879</v>
      </c>
      <c r="S16" s="60" t="s">
        <v>880</v>
      </c>
      <c r="T16" s="60" t="s">
        <v>881</v>
      </c>
      <c r="U16" s="60" t="s">
        <v>882</v>
      </c>
      <c r="V16" s="60" t="s">
        <v>883</v>
      </c>
      <c r="W16" s="60" t="s">
        <v>884</v>
      </c>
      <c r="X16" s="60" t="s">
        <v>885</v>
      </c>
      <c r="Y16" s="60" t="s">
        <v>886</v>
      </c>
      <c r="Z16" s="60" t="s">
        <v>887</v>
      </c>
      <c r="AA16" s="60" t="s">
        <v>888</v>
      </c>
      <c r="AB16" s="60" t="s">
        <v>889</v>
      </c>
      <c r="AC16" s="60" t="s">
        <v>890</v>
      </c>
      <c r="AD16" s="60" t="s">
        <v>891</v>
      </c>
      <c r="AE16" s="60" t="s">
        <v>892</v>
      </c>
      <c r="AF16" s="60" t="s">
        <v>893</v>
      </c>
      <c r="AG16" s="60" t="s">
        <v>894</v>
      </c>
      <c r="AH16" s="60" t="s">
        <v>895</v>
      </c>
      <c r="AI16" s="60" t="s">
        <v>896</v>
      </c>
      <c r="AJ16" s="60" t="s">
        <v>897</v>
      </c>
      <c r="AK16" s="60" t="s">
        <v>898</v>
      </c>
      <c r="AL16" s="60" t="s">
        <v>899</v>
      </c>
      <c r="AM16" s="60" t="s">
        <v>900</v>
      </c>
      <c r="AN16" s="60" t="s">
        <v>901</v>
      </c>
      <c r="AO16" s="60" t="s">
        <v>902</v>
      </c>
      <c r="AP16" s="60" t="s">
        <v>903</v>
      </c>
      <c r="AQ16" s="60" t="s">
        <v>904</v>
      </c>
      <c r="AR16" s="60" t="s">
        <v>905</v>
      </c>
      <c r="AS16" s="60" t="s">
        <v>906</v>
      </c>
      <c r="AT16" s="60" t="s">
        <v>907</v>
      </c>
      <c r="AU16" s="60" t="s">
        <v>908</v>
      </c>
      <c r="AV16" s="60" t="s">
        <v>909</v>
      </c>
      <c r="AW16" s="60" t="s">
        <v>910</v>
      </c>
    </row>
    <row r="17" spans="3:49" s="60" customFormat="1">
      <c r="C17" s="60" t="s">
        <v>911</v>
      </c>
      <c r="D17" s="60" t="s">
        <v>912</v>
      </c>
      <c r="E17" s="60" t="s">
        <v>913</v>
      </c>
      <c r="F17" s="60" t="s">
        <v>914</v>
      </c>
      <c r="G17" s="60" t="s">
        <v>915</v>
      </c>
      <c r="H17" s="60" t="s">
        <v>916</v>
      </c>
      <c r="I17" s="60" t="s">
        <v>917</v>
      </c>
      <c r="J17" s="60" t="s">
        <v>918</v>
      </c>
      <c r="K17" s="60" t="s">
        <v>919</v>
      </c>
      <c r="L17" s="60" t="s">
        <v>920</v>
      </c>
      <c r="M17" s="60" t="s">
        <v>921</v>
      </c>
      <c r="N17" s="60" t="s">
        <v>922</v>
      </c>
      <c r="O17" s="60" t="s">
        <v>923</v>
      </c>
      <c r="P17" s="60" t="s">
        <v>924</v>
      </c>
      <c r="Q17" s="60" t="s">
        <v>925</v>
      </c>
      <c r="R17" s="60" t="s">
        <v>926</v>
      </c>
      <c r="S17" s="60" t="s">
        <v>927</v>
      </c>
      <c r="T17" s="60" t="s">
        <v>928</v>
      </c>
      <c r="U17" s="60" t="s">
        <v>929</v>
      </c>
      <c r="V17" s="60" t="s">
        <v>930</v>
      </c>
      <c r="W17" s="60" t="s">
        <v>931</v>
      </c>
      <c r="X17" s="60" t="s">
        <v>932</v>
      </c>
      <c r="Y17" s="60" t="s">
        <v>933</v>
      </c>
      <c r="Z17" s="60" t="s">
        <v>934</v>
      </c>
      <c r="AA17" s="60" t="s">
        <v>935</v>
      </c>
      <c r="AB17" s="60" t="s">
        <v>936</v>
      </c>
      <c r="AC17" s="60" t="s">
        <v>937</v>
      </c>
      <c r="AD17" s="60" t="s">
        <v>938</v>
      </c>
      <c r="AE17" s="60" t="s">
        <v>939</v>
      </c>
      <c r="AF17" s="60" t="s">
        <v>940</v>
      </c>
      <c r="AG17" s="60" t="s">
        <v>941</v>
      </c>
      <c r="AH17" s="60" t="s">
        <v>942</v>
      </c>
      <c r="AI17" s="60" t="s">
        <v>943</v>
      </c>
      <c r="AJ17" s="60" t="s">
        <v>944</v>
      </c>
      <c r="AK17" s="60" t="s">
        <v>945</v>
      </c>
      <c r="AL17" s="60" t="s">
        <v>946</v>
      </c>
      <c r="AM17" s="60" t="s">
        <v>947</v>
      </c>
      <c r="AN17" s="60" t="s">
        <v>948</v>
      </c>
      <c r="AO17" s="60" t="s">
        <v>949</v>
      </c>
      <c r="AP17" s="60" t="s">
        <v>950</v>
      </c>
      <c r="AQ17" s="60" t="s">
        <v>951</v>
      </c>
      <c r="AR17" s="60" t="s">
        <v>952</v>
      </c>
      <c r="AS17" s="60" t="s">
        <v>953</v>
      </c>
      <c r="AT17" s="60" t="s">
        <v>954</v>
      </c>
      <c r="AU17" s="60" t="s">
        <v>955</v>
      </c>
      <c r="AV17" s="60" t="s">
        <v>956</v>
      </c>
      <c r="AW17" s="60" t="s">
        <v>957</v>
      </c>
    </row>
    <row r="18" spans="3:49" s="60" customFormat="1">
      <c r="C18" s="60" t="s">
        <v>958</v>
      </c>
      <c r="D18" s="60" t="s">
        <v>960</v>
      </c>
      <c r="E18" s="60" t="s">
        <v>961</v>
      </c>
      <c r="F18" s="60" t="s">
        <v>962</v>
      </c>
      <c r="G18" s="60" t="s">
        <v>963</v>
      </c>
      <c r="H18" s="60" t="s">
        <v>964</v>
      </c>
      <c r="I18" s="60" t="s">
        <v>965</v>
      </c>
      <c r="J18" s="60" t="s">
        <v>966</v>
      </c>
      <c r="K18" s="60" t="s">
        <v>967</v>
      </c>
      <c r="L18" s="60" t="s">
        <v>968</v>
      </c>
      <c r="M18" s="60" t="s">
        <v>969</v>
      </c>
      <c r="N18" s="60" t="s">
        <v>970</v>
      </c>
      <c r="O18" s="60" t="s">
        <v>971</v>
      </c>
      <c r="P18" s="60" t="s">
        <v>972</v>
      </c>
      <c r="Q18" s="60" t="s">
        <v>973</v>
      </c>
      <c r="R18" s="60" t="s">
        <v>974</v>
      </c>
      <c r="S18" s="60" t="s">
        <v>975</v>
      </c>
      <c r="T18" s="60" t="s">
        <v>976</v>
      </c>
      <c r="U18" s="60" t="s">
        <v>977</v>
      </c>
      <c r="V18" s="60" t="s">
        <v>978</v>
      </c>
      <c r="W18" s="60" t="s">
        <v>979</v>
      </c>
      <c r="X18" s="60" t="s">
        <v>980</v>
      </c>
      <c r="Y18" s="60" t="s">
        <v>981</v>
      </c>
      <c r="Z18" s="60" t="s">
        <v>982</v>
      </c>
      <c r="AA18" s="60" t="s">
        <v>983</v>
      </c>
      <c r="AB18" s="60" t="s">
        <v>984</v>
      </c>
      <c r="AC18" s="60" t="s">
        <v>985</v>
      </c>
      <c r="AD18" s="60" t="s">
        <v>986</v>
      </c>
      <c r="AE18" s="60" t="s">
        <v>987</v>
      </c>
      <c r="AF18" s="60" t="s">
        <v>988</v>
      </c>
      <c r="AG18" s="60" t="s">
        <v>989</v>
      </c>
      <c r="AH18" s="60" t="s">
        <v>990</v>
      </c>
      <c r="AI18" s="60" t="s">
        <v>991</v>
      </c>
      <c r="AJ18" s="60" t="s">
        <v>992</v>
      </c>
      <c r="AK18" s="60" t="s">
        <v>993</v>
      </c>
      <c r="AL18" s="60" t="s">
        <v>994</v>
      </c>
      <c r="AM18" s="60" t="s">
        <v>995</v>
      </c>
      <c r="AN18" s="60" t="s">
        <v>996</v>
      </c>
      <c r="AO18" s="60" t="s">
        <v>997</v>
      </c>
      <c r="AP18" s="60" t="s">
        <v>998</v>
      </c>
      <c r="AQ18" s="60" t="s">
        <v>999</v>
      </c>
      <c r="AR18" s="60" t="s">
        <v>1000</v>
      </c>
      <c r="AS18" s="60" t="s">
        <v>1001</v>
      </c>
      <c r="AT18" s="60" t="s">
        <v>1002</v>
      </c>
      <c r="AU18" s="60" t="s">
        <v>1003</v>
      </c>
      <c r="AV18" s="60" t="s">
        <v>1004</v>
      </c>
      <c r="AW18" s="60" t="s">
        <v>1005</v>
      </c>
    </row>
    <row r="19" spans="3:49" s="60" customFormat="1">
      <c r="C19" s="60" t="s">
        <v>1006</v>
      </c>
      <c r="D19" s="60" t="s">
        <v>1007</v>
      </c>
      <c r="E19" s="60" t="s">
        <v>1008</v>
      </c>
      <c r="F19" s="60" t="s">
        <v>1009</v>
      </c>
      <c r="G19" s="60" t="s">
        <v>1010</v>
      </c>
      <c r="H19" s="60" t="s">
        <v>1011</v>
      </c>
      <c r="I19" s="60" t="s">
        <v>1012</v>
      </c>
      <c r="J19" s="60" t="s">
        <v>1013</v>
      </c>
      <c r="K19" s="60" t="s">
        <v>1014</v>
      </c>
      <c r="L19" s="60" t="s">
        <v>1015</v>
      </c>
      <c r="M19" s="60" t="s">
        <v>1016</v>
      </c>
      <c r="N19" s="60" t="s">
        <v>1017</v>
      </c>
      <c r="O19" s="60" t="s">
        <v>1018</v>
      </c>
      <c r="P19" s="60" t="s">
        <v>1019</v>
      </c>
      <c r="Q19" s="60" t="s">
        <v>1020</v>
      </c>
      <c r="S19" s="60" t="s">
        <v>1021</v>
      </c>
      <c r="T19" s="60" t="s">
        <v>1022</v>
      </c>
      <c r="U19" s="60" t="s">
        <v>1023</v>
      </c>
      <c r="V19" s="60" t="s">
        <v>1024</v>
      </c>
      <c r="W19" s="60" t="s">
        <v>1025</v>
      </c>
      <c r="X19" s="60" t="s">
        <v>1026</v>
      </c>
      <c r="Y19" s="60" t="s">
        <v>1027</v>
      </c>
      <c r="Z19" s="60" t="s">
        <v>1028</v>
      </c>
      <c r="AA19" s="60" t="s">
        <v>1029</v>
      </c>
      <c r="AB19" s="60" t="s">
        <v>1030</v>
      </c>
      <c r="AC19" s="60" t="s">
        <v>1031</v>
      </c>
      <c r="AD19" s="60" t="s">
        <v>1032</v>
      </c>
      <c r="AE19" s="60" t="s">
        <v>1033</v>
      </c>
      <c r="AF19" s="60" t="s">
        <v>1034</v>
      </c>
      <c r="AG19" s="60" t="s">
        <v>1035</v>
      </c>
      <c r="AH19" s="60" t="s">
        <v>1036</v>
      </c>
      <c r="AI19" s="60" t="s">
        <v>1037</v>
      </c>
      <c r="AJ19" s="60" t="s">
        <v>1038</v>
      </c>
      <c r="AK19" s="60" t="s">
        <v>1039</v>
      </c>
      <c r="AL19" s="60" t="s">
        <v>1040</v>
      </c>
      <c r="AM19" s="60" t="s">
        <v>1041</v>
      </c>
      <c r="AN19" s="60" t="s">
        <v>1042</v>
      </c>
      <c r="AO19" s="60" t="s">
        <v>1043</v>
      </c>
      <c r="AP19" s="60" t="s">
        <v>1044</v>
      </c>
      <c r="AQ19" s="60" t="s">
        <v>1045</v>
      </c>
      <c r="AR19" s="60" t="s">
        <v>1046</v>
      </c>
      <c r="AS19" s="60" t="s">
        <v>1047</v>
      </c>
      <c r="AT19" s="60" t="s">
        <v>1048</v>
      </c>
      <c r="AU19" s="60" t="s">
        <v>1049</v>
      </c>
      <c r="AV19" s="60" t="s">
        <v>1050</v>
      </c>
      <c r="AW19" s="60" t="s">
        <v>1051</v>
      </c>
    </row>
    <row r="20" spans="3:49" s="60" customFormat="1">
      <c r="C20" s="60" t="s">
        <v>1052</v>
      </c>
      <c r="D20" s="60" t="s">
        <v>1053</v>
      </c>
      <c r="E20" s="60" t="s">
        <v>1054</v>
      </c>
      <c r="F20" s="60" t="s">
        <v>1055</v>
      </c>
      <c r="G20" s="60" t="s">
        <v>1056</v>
      </c>
      <c r="H20" s="60" t="s">
        <v>1057</v>
      </c>
      <c r="I20" s="60" t="s">
        <v>1058</v>
      </c>
      <c r="J20" s="60" t="s">
        <v>1059</v>
      </c>
      <c r="K20" s="60" t="s">
        <v>1060</v>
      </c>
      <c r="L20" s="60" t="s">
        <v>1061</v>
      </c>
      <c r="M20" s="60" t="s">
        <v>1062</v>
      </c>
      <c r="N20" s="60" t="s">
        <v>1063</v>
      </c>
      <c r="O20" s="60" t="s">
        <v>1064</v>
      </c>
      <c r="P20" s="60" t="s">
        <v>1065</v>
      </c>
      <c r="Q20" s="60" t="s">
        <v>1066</v>
      </c>
      <c r="S20" s="60" t="s">
        <v>1067</v>
      </c>
      <c r="T20" s="60" t="s">
        <v>1068</v>
      </c>
      <c r="U20" s="60" t="s">
        <v>989</v>
      </c>
      <c r="V20" s="60" t="s">
        <v>1069</v>
      </c>
      <c r="W20" s="60" t="s">
        <v>1070</v>
      </c>
      <c r="X20" s="60" t="s">
        <v>1071</v>
      </c>
      <c r="Y20" s="60" t="s">
        <v>1072</v>
      </c>
      <c r="Z20" s="60" t="s">
        <v>1073</v>
      </c>
      <c r="AA20" s="60" t="s">
        <v>1074</v>
      </c>
      <c r="AB20" s="60" t="s">
        <v>1075</v>
      </c>
      <c r="AC20" s="60" t="s">
        <v>1076</v>
      </c>
      <c r="AD20" s="60" t="s">
        <v>1077</v>
      </c>
      <c r="AE20" s="60" t="s">
        <v>1078</v>
      </c>
      <c r="AF20" s="60" t="s">
        <v>928</v>
      </c>
      <c r="AG20" s="60" t="s">
        <v>1079</v>
      </c>
      <c r="AH20" s="60" t="s">
        <v>1080</v>
      </c>
      <c r="AI20" s="60" t="s">
        <v>1081</v>
      </c>
      <c r="AJ20" s="60" t="s">
        <v>1082</v>
      </c>
      <c r="AK20" s="60" t="s">
        <v>1083</v>
      </c>
      <c r="AL20" s="60" t="s">
        <v>1084</v>
      </c>
      <c r="AM20" s="60" t="s">
        <v>1085</v>
      </c>
      <c r="AN20" s="60" t="s">
        <v>1086</v>
      </c>
      <c r="AO20" s="60" t="s">
        <v>1087</v>
      </c>
      <c r="AP20" s="60" t="s">
        <v>1088</v>
      </c>
      <c r="AQ20" s="60" t="s">
        <v>1089</v>
      </c>
      <c r="AR20" s="60" t="s">
        <v>1090</v>
      </c>
      <c r="AS20" s="60" t="s">
        <v>1091</v>
      </c>
      <c r="AT20" s="60" t="s">
        <v>1092</v>
      </c>
      <c r="AU20" s="60" t="s">
        <v>1093</v>
      </c>
      <c r="AV20" s="60" t="s">
        <v>1094</v>
      </c>
      <c r="AW20" s="60" t="s">
        <v>1095</v>
      </c>
    </row>
    <row r="21" spans="3:49" s="60" customFormat="1">
      <c r="C21" s="60" t="s">
        <v>1096</v>
      </c>
      <c r="D21" s="60" t="s">
        <v>1097</v>
      </c>
      <c r="E21" s="60" t="s">
        <v>1098</v>
      </c>
      <c r="F21" s="60" t="s">
        <v>1099</v>
      </c>
      <c r="G21" s="60" t="s">
        <v>1100</v>
      </c>
      <c r="H21" s="60" t="s">
        <v>974</v>
      </c>
      <c r="I21" s="60" t="s">
        <v>1101</v>
      </c>
      <c r="J21" s="60" t="s">
        <v>1102</v>
      </c>
      <c r="K21" s="60" t="s">
        <v>1103</v>
      </c>
      <c r="L21" s="60" t="s">
        <v>1104</v>
      </c>
      <c r="M21" s="60" t="s">
        <v>1105</v>
      </c>
      <c r="N21" s="60" t="s">
        <v>1106</v>
      </c>
      <c r="O21" s="60" t="s">
        <v>1107</v>
      </c>
      <c r="P21" s="60" t="s">
        <v>1108</v>
      </c>
      <c r="Q21" s="60" t="s">
        <v>1109</v>
      </c>
      <c r="S21" s="60" t="s">
        <v>1110</v>
      </c>
      <c r="U21" s="60" t="s">
        <v>1111</v>
      </c>
      <c r="V21" s="60" t="s">
        <v>1112</v>
      </c>
      <c r="W21" s="60" t="s">
        <v>1113</v>
      </c>
      <c r="X21" s="60" t="s">
        <v>1114</v>
      </c>
      <c r="Y21" s="60" t="s">
        <v>1115</v>
      </c>
      <c r="Z21" s="60" t="s">
        <v>974</v>
      </c>
      <c r="AA21" s="60" t="s">
        <v>1116</v>
      </c>
      <c r="AB21" s="60" t="s">
        <v>1117</v>
      </c>
      <c r="AC21" s="60" t="s">
        <v>1118</v>
      </c>
      <c r="AD21" s="60" t="s">
        <v>1119</v>
      </c>
      <c r="AE21" s="60" t="s">
        <v>1120</v>
      </c>
      <c r="AF21" s="60" t="s">
        <v>1121</v>
      </c>
      <c r="AG21" s="60" t="s">
        <v>935</v>
      </c>
      <c r="AH21" s="60" t="s">
        <v>1122</v>
      </c>
      <c r="AI21" s="60" t="s">
        <v>1123</v>
      </c>
      <c r="AJ21" s="60" t="s">
        <v>1124</v>
      </c>
      <c r="AK21" s="60" t="s">
        <v>1125</v>
      </c>
      <c r="AL21" s="60" t="s">
        <v>1126</v>
      </c>
      <c r="AN21" s="60" t="s">
        <v>1127</v>
      </c>
      <c r="AO21" s="60" t="s">
        <v>1128</v>
      </c>
      <c r="AP21" s="60" t="s">
        <v>1129</v>
      </c>
      <c r="AQ21" s="60" t="s">
        <v>1130</v>
      </c>
      <c r="AR21" s="60" t="s">
        <v>1131</v>
      </c>
      <c r="AS21" s="60" t="s">
        <v>1132</v>
      </c>
      <c r="AT21" s="60" t="s">
        <v>1133</v>
      </c>
      <c r="AU21" s="60" t="s">
        <v>1134</v>
      </c>
      <c r="AV21" s="60" t="s">
        <v>1135</v>
      </c>
      <c r="AW21" s="60" t="s">
        <v>1136</v>
      </c>
    </row>
    <row r="22" spans="3:49" s="60" customFormat="1">
      <c r="C22" s="60" t="s">
        <v>1137</v>
      </c>
      <c r="D22" s="60" t="s">
        <v>1138</v>
      </c>
      <c r="E22" s="60" t="s">
        <v>1139</v>
      </c>
      <c r="F22" s="60" t="s">
        <v>1140</v>
      </c>
      <c r="G22" s="60" t="s">
        <v>1141</v>
      </c>
      <c r="H22" s="60" t="s">
        <v>1142</v>
      </c>
      <c r="I22" s="60" t="s">
        <v>1143</v>
      </c>
      <c r="J22" s="60" t="s">
        <v>1144</v>
      </c>
      <c r="K22" s="60" t="s">
        <v>1145</v>
      </c>
      <c r="L22" s="60" t="s">
        <v>1146</v>
      </c>
      <c r="M22" s="60" t="s">
        <v>1147</v>
      </c>
      <c r="N22" s="60" t="s">
        <v>1148</v>
      </c>
      <c r="O22" s="60" t="s">
        <v>1149</v>
      </c>
      <c r="P22" s="60" t="s">
        <v>1150</v>
      </c>
      <c r="Q22" s="60" t="s">
        <v>1151</v>
      </c>
      <c r="S22" s="60" t="s">
        <v>1152</v>
      </c>
      <c r="U22" s="60" t="s">
        <v>1153</v>
      </c>
      <c r="V22" s="60" t="s">
        <v>1154</v>
      </c>
      <c r="W22" s="60" t="s">
        <v>1155</v>
      </c>
      <c r="X22" s="60" t="s">
        <v>1156</v>
      </c>
      <c r="Y22" s="60" t="s">
        <v>1157</v>
      </c>
      <c r="Z22" s="60" t="s">
        <v>1158</v>
      </c>
      <c r="AA22" s="60" t="s">
        <v>1159</v>
      </c>
      <c r="AB22" s="60" t="s">
        <v>1160</v>
      </c>
      <c r="AC22" s="60" t="s">
        <v>1161</v>
      </c>
      <c r="AD22" s="60" t="s">
        <v>1162</v>
      </c>
      <c r="AE22" s="60" t="s">
        <v>1163</v>
      </c>
      <c r="AF22" s="60" t="s">
        <v>1164</v>
      </c>
      <c r="AG22" s="60" t="s">
        <v>1165</v>
      </c>
      <c r="AH22" s="60" t="s">
        <v>1166</v>
      </c>
      <c r="AI22" s="60" t="s">
        <v>1167</v>
      </c>
      <c r="AJ22" s="60" t="s">
        <v>1168</v>
      </c>
      <c r="AK22" s="60" t="s">
        <v>1169</v>
      </c>
      <c r="AL22" s="60" t="s">
        <v>1170</v>
      </c>
      <c r="AN22" s="60" t="s">
        <v>1171</v>
      </c>
      <c r="AO22" s="60" t="s">
        <v>1172</v>
      </c>
      <c r="AP22" s="60" t="s">
        <v>1173</v>
      </c>
      <c r="AQ22" s="60" t="s">
        <v>1174</v>
      </c>
      <c r="AR22" s="60" t="s">
        <v>1175</v>
      </c>
      <c r="AS22" s="60" t="s">
        <v>1176</v>
      </c>
      <c r="AU22" s="60" t="s">
        <v>1177</v>
      </c>
      <c r="AV22" s="60" t="s">
        <v>1178</v>
      </c>
      <c r="AW22" s="60" t="s">
        <v>1179</v>
      </c>
    </row>
    <row r="23" spans="3:49" s="60" customFormat="1">
      <c r="C23" s="60" t="s">
        <v>1180</v>
      </c>
      <c r="D23" s="60" t="s">
        <v>1181</v>
      </c>
      <c r="E23" s="60" t="s">
        <v>1182</v>
      </c>
      <c r="F23" s="60" t="s">
        <v>1183</v>
      </c>
      <c r="G23" s="60" t="s">
        <v>1184</v>
      </c>
      <c r="H23" s="60" t="s">
        <v>1185</v>
      </c>
      <c r="I23" s="60" t="s">
        <v>1186</v>
      </c>
      <c r="J23" s="60" t="s">
        <v>1187</v>
      </c>
      <c r="K23" s="60" t="s">
        <v>1188</v>
      </c>
      <c r="L23" s="60" t="s">
        <v>1189</v>
      </c>
      <c r="M23" s="60" t="s">
        <v>1190</v>
      </c>
      <c r="N23" s="60" t="s">
        <v>1191</v>
      </c>
      <c r="O23" s="60" t="s">
        <v>1192</v>
      </c>
      <c r="P23" s="60" t="s">
        <v>1193</v>
      </c>
      <c r="Q23" s="60" t="s">
        <v>1194</v>
      </c>
      <c r="U23" s="60" t="s">
        <v>1195</v>
      </c>
      <c r="V23" s="60" t="s">
        <v>1196</v>
      </c>
      <c r="W23" s="60" t="s">
        <v>1197</v>
      </c>
      <c r="X23" s="60" t="s">
        <v>1198</v>
      </c>
      <c r="Y23" s="60" t="s">
        <v>1199</v>
      </c>
      <c r="Z23" s="60" t="s">
        <v>1200</v>
      </c>
      <c r="AB23" s="60" t="s">
        <v>1201</v>
      </c>
      <c r="AC23" s="60" t="s">
        <v>1202</v>
      </c>
      <c r="AD23" s="60" t="s">
        <v>1203</v>
      </c>
      <c r="AE23" s="60" t="s">
        <v>1204</v>
      </c>
      <c r="AF23" s="60" t="s">
        <v>1205</v>
      </c>
      <c r="AI23" s="60" t="s">
        <v>1206</v>
      </c>
      <c r="AJ23" s="60" t="s">
        <v>1207</v>
      </c>
      <c r="AL23" s="60" t="s">
        <v>1208</v>
      </c>
      <c r="AN23" s="60" t="s">
        <v>1209</v>
      </c>
      <c r="AO23" s="60" t="s">
        <v>1210</v>
      </c>
      <c r="AP23" s="60" t="s">
        <v>1211</v>
      </c>
      <c r="AQ23" s="60" t="s">
        <v>1212</v>
      </c>
      <c r="AR23" s="60" t="s">
        <v>1213</v>
      </c>
      <c r="AS23" s="60" t="s">
        <v>1214</v>
      </c>
      <c r="AU23" s="60" t="s">
        <v>1215</v>
      </c>
      <c r="AV23" s="60" t="s">
        <v>1216</v>
      </c>
      <c r="AW23" s="60" t="s">
        <v>1217</v>
      </c>
    </row>
    <row r="24" spans="3:49" s="60" customFormat="1">
      <c r="C24" s="60" t="s">
        <v>1218</v>
      </c>
      <c r="D24" s="60" t="s">
        <v>1219</v>
      </c>
      <c r="E24" s="60" t="s">
        <v>3065</v>
      </c>
      <c r="F24" s="60" t="s">
        <v>1220</v>
      </c>
      <c r="G24" s="60" t="s">
        <v>1221</v>
      </c>
      <c r="H24" s="60" t="s">
        <v>1222</v>
      </c>
      <c r="I24" s="60" t="s">
        <v>1223</v>
      </c>
      <c r="J24" s="60" t="s">
        <v>1224</v>
      </c>
      <c r="K24" s="60" t="s">
        <v>1225</v>
      </c>
      <c r="L24" s="60" t="s">
        <v>1226</v>
      </c>
      <c r="M24" s="60" t="s">
        <v>1227</v>
      </c>
      <c r="N24" s="60" t="s">
        <v>1228</v>
      </c>
      <c r="O24" s="60" t="s">
        <v>1229</v>
      </c>
      <c r="P24" s="60" t="s">
        <v>1230</v>
      </c>
      <c r="Q24" s="60" t="s">
        <v>1231</v>
      </c>
      <c r="U24" s="60" t="s">
        <v>1232</v>
      </c>
      <c r="V24" s="60" t="s">
        <v>1233</v>
      </c>
      <c r="W24" s="60" t="s">
        <v>1234</v>
      </c>
      <c r="X24" s="60" t="s">
        <v>1235</v>
      </c>
      <c r="Y24" s="60" t="s">
        <v>1236</v>
      </c>
      <c r="Z24" s="60" t="s">
        <v>1237</v>
      </c>
      <c r="AB24" s="60" t="s">
        <v>1238</v>
      </c>
      <c r="AC24" s="60" t="s">
        <v>1239</v>
      </c>
      <c r="AD24" s="60" t="s">
        <v>3119</v>
      </c>
      <c r="AE24" s="60" t="s">
        <v>1240</v>
      </c>
      <c r="AF24" s="60" t="s">
        <v>1241</v>
      </c>
      <c r="AI24" s="60" t="s">
        <v>1242</v>
      </c>
      <c r="AJ24" s="60" t="s">
        <v>1243</v>
      </c>
      <c r="AL24" s="60" t="s">
        <v>1244</v>
      </c>
      <c r="AO24" s="60" t="s">
        <v>1245</v>
      </c>
      <c r="AP24" s="60" t="s">
        <v>1246</v>
      </c>
      <c r="AR24" s="60" t="s">
        <v>1247</v>
      </c>
      <c r="AS24" s="60" t="s">
        <v>1248</v>
      </c>
      <c r="AU24" s="60" t="s">
        <v>1249</v>
      </c>
      <c r="AV24" s="60" t="s">
        <v>1250</v>
      </c>
      <c r="AW24" s="60" t="s">
        <v>1251</v>
      </c>
    </row>
    <row r="25" spans="3:49" s="60" customFormat="1">
      <c r="C25" s="60" t="s">
        <v>1252</v>
      </c>
      <c r="D25" s="60" t="s">
        <v>1253</v>
      </c>
      <c r="E25" s="60" t="s">
        <v>1254</v>
      </c>
      <c r="F25" s="60" t="s">
        <v>1255</v>
      </c>
      <c r="G25" s="60" t="s">
        <v>1256</v>
      </c>
      <c r="H25" s="60" t="s">
        <v>1257</v>
      </c>
      <c r="I25" s="60" t="s">
        <v>1258</v>
      </c>
      <c r="J25" s="60" t="s">
        <v>1259</v>
      </c>
      <c r="K25" s="60" t="s">
        <v>1260</v>
      </c>
      <c r="L25" s="60" t="s">
        <v>1261</v>
      </c>
      <c r="M25" s="60" t="s">
        <v>1262</v>
      </c>
      <c r="N25" s="60" t="s">
        <v>3064</v>
      </c>
      <c r="O25" s="60" t="s">
        <v>1263</v>
      </c>
      <c r="P25" s="60" t="s">
        <v>1264</v>
      </c>
      <c r="Q25" s="60" t="s">
        <v>1265</v>
      </c>
      <c r="U25" s="60" t="s">
        <v>1266</v>
      </c>
      <c r="V25" s="60" t="s">
        <v>1104</v>
      </c>
      <c r="W25" s="60" t="s">
        <v>1267</v>
      </c>
      <c r="X25" s="60" t="s">
        <v>1268</v>
      </c>
      <c r="Y25" s="60" t="s">
        <v>1269</v>
      </c>
      <c r="Z25" s="60" t="s">
        <v>1270</v>
      </c>
      <c r="AB25" s="60" t="s">
        <v>1271</v>
      </c>
      <c r="AC25" s="60" t="s">
        <v>1272</v>
      </c>
      <c r="AD25" s="60" t="s">
        <v>1273</v>
      </c>
      <c r="AE25" s="60" t="s">
        <v>1274</v>
      </c>
      <c r="AF25" s="60" t="s">
        <v>1275</v>
      </c>
      <c r="AI25" s="60" t="s">
        <v>1276</v>
      </c>
      <c r="AJ25" s="60" t="s">
        <v>1277</v>
      </c>
      <c r="AL25" s="60" t="s">
        <v>1278</v>
      </c>
      <c r="AO25" s="60" t="s">
        <v>1279</v>
      </c>
      <c r="AP25" s="60" t="s">
        <v>1280</v>
      </c>
      <c r="AS25" s="60" t="s">
        <v>1281</v>
      </c>
      <c r="AU25" s="60" t="s">
        <v>1282</v>
      </c>
      <c r="AV25" s="60" t="s">
        <v>1283</v>
      </c>
      <c r="AW25" s="60" t="s">
        <v>1284</v>
      </c>
    </row>
    <row r="26" spans="3:49" s="60" customFormat="1">
      <c r="C26" s="60" t="s">
        <v>1285</v>
      </c>
      <c r="D26" s="60" t="s">
        <v>1286</v>
      </c>
      <c r="E26" s="60" t="s">
        <v>1287</v>
      </c>
      <c r="F26" s="60" t="s">
        <v>1288</v>
      </c>
      <c r="G26" s="60" t="s">
        <v>848</v>
      </c>
      <c r="H26" s="60" t="s">
        <v>1289</v>
      </c>
      <c r="I26" s="60" t="s">
        <v>1290</v>
      </c>
      <c r="J26" s="60" t="s">
        <v>1291</v>
      </c>
      <c r="K26" s="60" t="s">
        <v>1292</v>
      </c>
      <c r="L26" s="60" t="s">
        <v>1293</v>
      </c>
      <c r="M26" s="60" t="s">
        <v>1294</v>
      </c>
      <c r="N26" s="60" t="s">
        <v>1295</v>
      </c>
      <c r="O26" s="60" t="s">
        <v>1296</v>
      </c>
      <c r="P26" s="60" t="s">
        <v>1297</v>
      </c>
      <c r="Q26" s="60" t="s">
        <v>1298</v>
      </c>
      <c r="U26" s="60" t="s">
        <v>1299</v>
      </c>
      <c r="V26" s="60" t="s">
        <v>1300</v>
      </c>
      <c r="W26" s="60" t="s">
        <v>1301</v>
      </c>
      <c r="X26" s="60" t="s">
        <v>1302</v>
      </c>
      <c r="Y26" s="60" t="s">
        <v>1303</v>
      </c>
      <c r="Z26" s="60" t="s">
        <v>1304</v>
      </c>
      <c r="AB26" s="60" t="s">
        <v>1305</v>
      </c>
      <c r="AC26" s="60" t="s">
        <v>1306</v>
      </c>
      <c r="AD26" s="60" t="s">
        <v>1307</v>
      </c>
      <c r="AE26" s="60" t="s">
        <v>1308</v>
      </c>
      <c r="AF26" s="60" t="s">
        <v>1309</v>
      </c>
      <c r="AI26" s="60" t="s">
        <v>1310</v>
      </c>
      <c r="AJ26" s="60" t="s">
        <v>1311</v>
      </c>
      <c r="AL26" s="60" t="s">
        <v>1312</v>
      </c>
      <c r="AO26" s="60" t="s">
        <v>1313</v>
      </c>
      <c r="AP26" s="60" t="s">
        <v>1314</v>
      </c>
      <c r="AS26" s="60" t="s">
        <v>1315</v>
      </c>
      <c r="AU26" s="60" t="s">
        <v>848</v>
      </c>
      <c r="AV26" s="60" t="s">
        <v>1316</v>
      </c>
      <c r="AW26" s="60" t="s">
        <v>1317</v>
      </c>
    </row>
    <row r="27" spans="3:49" s="60" customFormat="1">
      <c r="C27" s="60" t="s">
        <v>1318</v>
      </c>
      <c r="D27" s="60" t="s">
        <v>1319</v>
      </c>
      <c r="E27" s="60" t="s">
        <v>1320</v>
      </c>
      <c r="F27" s="60" t="s">
        <v>1321</v>
      </c>
      <c r="G27" s="60" t="s">
        <v>1322</v>
      </c>
      <c r="H27" s="60" t="s">
        <v>1323</v>
      </c>
      <c r="I27" s="60" t="s">
        <v>1324</v>
      </c>
      <c r="J27" s="60" t="s">
        <v>1325</v>
      </c>
      <c r="K27" s="60" t="s">
        <v>1326</v>
      </c>
      <c r="L27" s="60" t="s">
        <v>1327</v>
      </c>
      <c r="M27" s="60" t="s">
        <v>1328</v>
      </c>
      <c r="N27" s="60" t="s">
        <v>1329</v>
      </c>
      <c r="O27" s="60" t="s">
        <v>1330</v>
      </c>
      <c r="P27" s="60" t="s">
        <v>1331</v>
      </c>
      <c r="Q27" s="60" t="s">
        <v>1332</v>
      </c>
      <c r="U27" s="60" t="s">
        <v>1333</v>
      </c>
      <c r="V27" s="60" t="s">
        <v>1334</v>
      </c>
      <c r="W27" s="60" t="s">
        <v>1335</v>
      </c>
      <c r="X27" s="60" t="s">
        <v>1336</v>
      </c>
      <c r="Y27" s="60" t="s">
        <v>1337</v>
      </c>
      <c r="Z27" s="60" t="s">
        <v>1338</v>
      </c>
      <c r="AB27" s="60" t="s">
        <v>1339</v>
      </c>
      <c r="AC27" s="60" t="s">
        <v>1340</v>
      </c>
      <c r="AD27" s="60" t="s">
        <v>1341</v>
      </c>
      <c r="AE27" s="60" t="s">
        <v>1342</v>
      </c>
      <c r="AF27" s="60" t="s">
        <v>1343</v>
      </c>
      <c r="AI27" s="60" t="s">
        <v>1344</v>
      </c>
      <c r="AL27" s="60" t="s">
        <v>1345</v>
      </c>
      <c r="AO27" s="60" t="s">
        <v>1346</v>
      </c>
      <c r="AP27" s="60" t="s">
        <v>1347</v>
      </c>
      <c r="AS27" s="60" t="s">
        <v>1348</v>
      </c>
      <c r="AU27" s="60" t="s">
        <v>1349</v>
      </c>
      <c r="AV27" s="60" t="s">
        <v>1350</v>
      </c>
      <c r="AW27" s="60" t="s">
        <v>1351</v>
      </c>
    </row>
    <row r="28" spans="3:49" s="60" customFormat="1">
      <c r="C28" s="60" t="s">
        <v>1352</v>
      </c>
      <c r="D28" s="60" t="s">
        <v>1353</v>
      </c>
      <c r="E28" s="60" t="s">
        <v>1354</v>
      </c>
      <c r="F28" s="60" t="s">
        <v>1355</v>
      </c>
      <c r="G28" s="60" t="s">
        <v>1356</v>
      </c>
      <c r="H28" s="60" t="s">
        <v>1357</v>
      </c>
      <c r="I28" s="60" t="s">
        <v>1358</v>
      </c>
      <c r="J28" s="60" t="s">
        <v>1359</v>
      </c>
      <c r="K28" s="60" t="s">
        <v>1360</v>
      </c>
      <c r="L28" s="60" t="s">
        <v>1361</v>
      </c>
      <c r="M28" s="60" t="s">
        <v>1362</v>
      </c>
      <c r="N28" s="60" t="s">
        <v>1363</v>
      </c>
      <c r="O28" s="60" t="s">
        <v>1364</v>
      </c>
      <c r="P28" s="60" t="s">
        <v>1365</v>
      </c>
      <c r="Q28" s="60" t="s">
        <v>1366</v>
      </c>
      <c r="U28" s="60" t="s">
        <v>1367</v>
      </c>
      <c r="V28" s="60" t="s">
        <v>1368</v>
      </c>
      <c r="W28" s="60" t="s">
        <v>1369</v>
      </c>
      <c r="X28" s="60" t="s">
        <v>1370</v>
      </c>
      <c r="Y28" s="60" t="s">
        <v>1371</v>
      </c>
      <c r="Z28" s="60" t="s">
        <v>1372</v>
      </c>
      <c r="AB28" s="60" t="s">
        <v>1373</v>
      </c>
      <c r="AC28" s="60" t="s">
        <v>1374</v>
      </c>
      <c r="AD28" s="60" t="s">
        <v>1375</v>
      </c>
      <c r="AE28" s="60" t="s">
        <v>1376</v>
      </c>
      <c r="AF28" s="60" t="s">
        <v>1377</v>
      </c>
      <c r="AI28" s="60" t="s">
        <v>1378</v>
      </c>
      <c r="AO28" s="60" t="s">
        <v>1379</v>
      </c>
      <c r="AP28" s="60" t="s">
        <v>1380</v>
      </c>
      <c r="AS28" s="60" t="s">
        <v>1381</v>
      </c>
      <c r="AU28" s="60" t="s">
        <v>1382</v>
      </c>
      <c r="AV28" s="60" t="s">
        <v>1383</v>
      </c>
      <c r="AW28" s="60" t="s">
        <v>1384</v>
      </c>
    </row>
    <row r="29" spans="3:49" s="60" customFormat="1">
      <c r="C29" s="60" t="s">
        <v>1385</v>
      </c>
      <c r="D29" s="60" t="s">
        <v>1386</v>
      </c>
      <c r="E29" s="60" t="s">
        <v>1387</v>
      </c>
      <c r="F29" s="60" t="s">
        <v>1388</v>
      </c>
      <c r="H29" s="60" t="s">
        <v>1389</v>
      </c>
      <c r="I29" s="60" t="s">
        <v>1390</v>
      </c>
      <c r="J29" s="60" t="s">
        <v>1391</v>
      </c>
      <c r="L29" s="60" t="s">
        <v>1392</v>
      </c>
      <c r="M29" s="60" t="s">
        <v>1393</v>
      </c>
      <c r="N29" s="60" t="s">
        <v>1394</v>
      </c>
      <c r="O29" s="60" t="s">
        <v>1395</v>
      </c>
      <c r="P29" s="60" t="s">
        <v>1396</v>
      </c>
      <c r="Q29" s="60" t="s">
        <v>1397</v>
      </c>
      <c r="U29" s="60" t="s">
        <v>1398</v>
      </c>
      <c r="V29" s="60" t="s">
        <v>1399</v>
      </c>
      <c r="W29" s="60" t="s">
        <v>1400</v>
      </c>
      <c r="X29" s="60" t="s">
        <v>1401</v>
      </c>
      <c r="Y29" s="60" t="s">
        <v>1402</v>
      </c>
      <c r="Z29" s="60" t="s">
        <v>1403</v>
      </c>
      <c r="AB29" s="60" t="s">
        <v>1404</v>
      </c>
      <c r="AC29" s="60" t="s">
        <v>1405</v>
      </c>
      <c r="AD29" s="60" t="s">
        <v>1406</v>
      </c>
      <c r="AE29" s="60" t="s">
        <v>1407</v>
      </c>
      <c r="AF29" s="60" t="s">
        <v>1408</v>
      </c>
      <c r="AI29" s="60" t="s">
        <v>1409</v>
      </c>
      <c r="AO29" s="60" t="s">
        <v>1410</v>
      </c>
      <c r="AP29" s="60" t="s">
        <v>1411</v>
      </c>
      <c r="AS29" s="60" t="s">
        <v>1412</v>
      </c>
      <c r="AU29" s="60" t="s">
        <v>1413</v>
      </c>
      <c r="AV29" s="60" t="s">
        <v>1414</v>
      </c>
      <c r="AW29" s="60" t="s">
        <v>1415</v>
      </c>
    </row>
    <row r="30" spans="3:49" s="60" customFormat="1">
      <c r="C30" s="60" t="s">
        <v>1416</v>
      </c>
      <c r="D30" s="60" t="s">
        <v>1417</v>
      </c>
      <c r="E30" s="60" t="s">
        <v>1418</v>
      </c>
      <c r="F30" s="60" t="s">
        <v>1419</v>
      </c>
      <c r="H30" s="60" t="s">
        <v>1420</v>
      </c>
      <c r="I30" s="60" t="s">
        <v>1421</v>
      </c>
      <c r="J30" s="60" t="s">
        <v>1422</v>
      </c>
      <c r="L30" s="60" t="s">
        <v>1423</v>
      </c>
      <c r="M30" s="60" t="s">
        <v>1424</v>
      </c>
      <c r="N30" s="60" t="s">
        <v>3063</v>
      </c>
      <c r="O30" s="60" t="s">
        <v>1425</v>
      </c>
      <c r="P30" s="60" t="s">
        <v>1426</v>
      </c>
      <c r="Q30" s="60" t="s">
        <v>1427</v>
      </c>
      <c r="U30" s="60" t="s">
        <v>1428</v>
      </c>
      <c r="V30" s="60" t="s">
        <v>1429</v>
      </c>
      <c r="W30" s="60" t="s">
        <v>1430</v>
      </c>
      <c r="X30" s="60" t="s">
        <v>1431</v>
      </c>
      <c r="Y30" s="60" t="s">
        <v>1432</v>
      </c>
      <c r="Z30" s="60" t="s">
        <v>1433</v>
      </c>
      <c r="AC30" s="60" t="s">
        <v>1434</v>
      </c>
      <c r="AD30" s="60" t="s">
        <v>1435</v>
      </c>
      <c r="AE30" s="60" t="s">
        <v>1436</v>
      </c>
      <c r="AF30" s="60" t="s">
        <v>1437</v>
      </c>
      <c r="AI30" s="60" t="s">
        <v>1438</v>
      </c>
      <c r="AO30" s="60" t="s">
        <v>1439</v>
      </c>
      <c r="AP30" s="60" t="s">
        <v>1440</v>
      </c>
      <c r="AS30" s="60" t="s">
        <v>1441</v>
      </c>
      <c r="AV30" s="60" t="s">
        <v>1442</v>
      </c>
      <c r="AW30" s="60" t="s">
        <v>1443</v>
      </c>
    </row>
    <row r="31" spans="3:49" s="60" customFormat="1">
      <c r="C31" s="60" t="s">
        <v>1444</v>
      </c>
      <c r="D31" s="60" t="s">
        <v>1445</v>
      </c>
      <c r="E31" s="60" t="s">
        <v>1446</v>
      </c>
      <c r="F31" s="60" t="s">
        <v>1447</v>
      </c>
      <c r="H31" s="60" t="s">
        <v>1448</v>
      </c>
      <c r="I31" s="60" t="s">
        <v>1449</v>
      </c>
      <c r="J31" s="60" t="s">
        <v>1450</v>
      </c>
      <c r="L31" s="60" t="s">
        <v>1451</v>
      </c>
      <c r="M31" s="60" t="s">
        <v>1452</v>
      </c>
      <c r="N31" s="60" t="s">
        <v>1453</v>
      </c>
      <c r="O31" s="60" t="s">
        <v>1454</v>
      </c>
      <c r="P31" s="60" t="s">
        <v>1455</v>
      </c>
      <c r="Q31" s="60" t="s">
        <v>1456</v>
      </c>
      <c r="V31" s="60" t="s">
        <v>1457</v>
      </c>
      <c r="W31" s="60" t="s">
        <v>1458</v>
      </c>
      <c r="X31" s="60" t="s">
        <v>1459</v>
      </c>
      <c r="Y31" s="60" t="s">
        <v>1460</v>
      </c>
      <c r="Z31" s="60" t="s">
        <v>1461</v>
      </c>
      <c r="AC31" s="60" t="s">
        <v>1462</v>
      </c>
      <c r="AD31" s="60" t="s">
        <v>1463</v>
      </c>
      <c r="AE31" s="60" t="s">
        <v>1464</v>
      </c>
      <c r="AF31" s="60" t="s">
        <v>1465</v>
      </c>
      <c r="AO31" s="60" t="s">
        <v>1466</v>
      </c>
      <c r="AP31" s="60" t="s">
        <v>1467</v>
      </c>
      <c r="AS31" s="60" t="s">
        <v>1468</v>
      </c>
      <c r="AV31" s="60" t="s">
        <v>1469</v>
      </c>
      <c r="AW31" s="60" t="s">
        <v>1470</v>
      </c>
    </row>
    <row r="32" spans="3:49" s="60" customFormat="1">
      <c r="C32" s="60" t="s">
        <v>1471</v>
      </c>
      <c r="D32" s="60" t="s">
        <v>1472</v>
      </c>
      <c r="E32" s="60" t="s">
        <v>1473</v>
      </c>
      <c r="F32" s="60" t="s">
        <v>1474</v>
      </c>
      <c r="H32" s="60" t="s">
        <v>1120</v>
      </c>
      <c r="I32" s="60" t="s">
        <v>1475</v>
      </c>
      <c r="J32" s="60" t="s">
        <v>1476</v>
      </c>
      <c r="L32" s="60" t="s">
        <v>1477</v>
      </c>
      <c r="M32" s="60" t="s">
        <v>1478</v>
      </c>
      <c r="N32" s="60" t="s">
        <v>1479</v>
      </c>
      <c r="O32" s="60" t="s">
        <v>615</v>
      </c>
      <c r="P32" s="60" t="s">
        <v>1480</v>
      </c>
      <c r="Q32" s="60" t="s">
        <v>1481</v>
      </c>
      <c r="V32" s="60" t="s">
        <v>1482</v>
      </c>
      <c r="W32" s="60" t="s">
        <v>1483</v>
      </c>
      <c r="X32" s="60" t="s">
        <v>1484</v>
      </c>
      <c r="Y32" s="60" t="s">
        <v>1485</v>
      </c>
      <c r="Z32" s="60" t="s">
        <v>1486</v>
      </c>
      <c r="AC32" s="60" t="s">
        <v>1487</v>
      </c>
      <c r="AD32" s="60" t="s">
        <v>1488</v>
      </c>
      <c r="AE32" s="60" t="s">
        <v>1489</v>
      </c>
      <c r="AF32" s="60" t="s">
        <v>1490</v>
      </c>
      <c r="AO32" s="60" t="s">
        <v>1491</v>
      </c>
      <c r="AP32" s="60" t="s">
        <v>3139</v>
      </c>
      <c r="AS32" s="60" t="s">
        <v>1492</v>
      </c>
      <c r="AV32" s="60" t="s">
        <v>1493</v>
      </c>
      <c r="AW32" s="60" t="s">
        <v>1494</v>
      </c>
    </row>
    <row r="33" spans="3:49" s="60" customFormat="1">
      <c r="C33" s="60" t="s">
        <v>1495</v>
      </c>
      <c r="D33" s="60" t="s">
        <v>1496</v>
      </c>
      <c r="E33" s="60" t="s">
        <v>1497</v>
      </c>
      <c r="F33" s="60" t="s">
        <v>1498</v>
      </c>
      <c r="H33" s="60" t="s">
        <v>1315</v>
      </c>
      <c r="I33" s="60" t="s">
        <v>1499</v>
      </c>
      <c r="J33" s="60" t="s">
        <v>1500</v>
      </c>
      <c r="L33" s="60" t="s">
        <v>1501</v>
      </c>
      <c r="M33" s="60" t="s">
        <v>1502</v>
      </c>
      <c r="N33" s="60" t="s">
        <v>1503</v>
      </c>
      <c r="O33" s="60" t="s">
        <v>1504</v>
      </c>
      <c r="P33" s="60" t="s">
        <v>1505</v>
      </c>
      <c r="Q33" s="60" t="s">
        <v>1506</v>
      </c>
      <c r="V33" s="60" t="s">
        <v>1507</v>
      </c>
      <c r="W33" s="60" t="s">
        <v>1508</v>
      </c>
      <c r="X33" s="60" t="s">
        <v>1509</v>
      </c>
      <c r="Y33" s="60" t="s">
        <v>1510</v>
      </c>
      <c r="AC33" s="60" t="s">
        <v>3067</v>
      </c>
      <c r="AD33" s="60" t="s">
        <v>1511</v>
      </c>
      <c r="AE33" s="60" t="s">
        <v>1512</v>
      </c>
      <c r="AF33" s="60" t="s">
        <v>1513</v>
      </c>
      <c r="AO33" s="60" t="s">
        <v>1514</v>
      </c>
      <c r="AP33" s="60" t="s">
        <v>1515</v>
      </c>
      <c r="AS33" s="60" t="s">
        <v>1516</v>
      </c>
      <c r="AV33" s="60" t="s">
        <v>1517</v>
      </c>
      <c r="AW33" s="60" t="s">
        <v>1518</v>
      </c>
    </row>
    <row r="34" spans="3:49" s="60" customFormat="1">
      <c r="C34" s="60" t="s">
        <v>1519</v>
      </c>
      <c r="D34" s="60" t="s">
        <v>1520</v>
      </c>
      <c r="E34" s="60" t="s">
        <v>1521</v>
      </c>
      <c r="F34" s="60" t="s">
        <v>1522</v>
      </c>
      <c r="H34" s="60" t="s">
        <v>1523</v>
      </c>
      <c r="I34" s="60" t="s">
        <v>1524</v>
      </c>
      <c r="J34" s="60" t="s">
        <v>1525</v>
      </c>
      <c r="L34" s="60" t="s">
        <v>1526</v>
      </c>
      <c r="M34" s="60" t="s">
        <v>1527</v>
      </c>
      <c r="N34" s="60" t="s">
        <v>1528</v>
      </c>
      <c r="O34" s="60" t="s">
        <v>1529</v>
      </c>
      <c r="P34" s="60" t="s">
        <v>1530</v>
      </c>
      <c r="V34" s="60" t="s">
        <v>1531</v>
      </c>
      <c r="W34" s="60" t="s">
        <v>1532</v>
      </c>
      <c r="X34" s="60" t="s">
        <v>1533</v>
      </c>
      <c r="Y34" s="60" t="s">
        <v>1534</v>
      </c>
      <c r="AC34" s="60" t="s">
        <v>1535</v>
      </c>
      <c r="AD34" s="60" t="s">
        <v>1536</v>
      </c>
      <c r="AE34" s="60" t="s">
        <v>1537</v>
      </c>
      <c r="AO34" s="60" t="s">
        <v>1538</v>
      </c>
      <c r="AP34" s="60" t="s">
        <v>1539</v>
      </c>
      <c r="AS34" s="60" t="s">
        <v>1540</v>
      </c>
      <c r="AV34" s="60" t="s">
        <v>1541</v>
      </c>
      <c r="AW34" s="60" t="s">
        <v>1542</v>
      </c>
    </row>
    <row r="35" spans="3:49" s="60" customFormat="1">
      <c r="C35" s="60" t="s">
        <v>823</v>
      </c>
      <c r="D35" s="60" t="s">
        <v>1543</v>
      </c>
      <c r="E35" s="60" t="s">
        <v>1544</v>
      </c>
      <c r="F35" s="60" t="s">
        <v>1545</v>
      </c>
      <c r="H35" s="60" t="s">
        <v>1546</v>
      </c>
      <c r="I35" s="60" t="s">
        <v>1222</v>
      </c>
      <c r="J35" s="60" t="s">
        <v>1547</v>
      </c>
      <c r="L35" s="60" t="s">
        <v>1237</v>
      </c>
      <c r="M35" s="60" t="s">
        <v>1548</v>
      </c>
      <c r="N35" s="60" t="s">
        <v>1549</v>
      </c>
      <c r="O35" s="60" t="s">
        <v>1550</v>
      </c>
      <c r="P35" s="60" t="s">
        <v>1551</v>
      </c>
      <c r="V35" s="60" t="s">
        <v>1552</v>
      </c>
      <c r="W35" s="60" t="s">
        <v>787</v>
      </c>
      <c r="X35" s="60" t="s">
        <v>1553</v>
      </c>
      <c r="Y35" s="60" t="s">
        <v>1554</v>
      </c>
      <c r="AC35" s="60" t="s">
        <v>1555</v>
      </c>
      <c r="AD35" s="60" t="s">
        <v>1556</v>
      </c>
      <c r="AE35" s="60" t="s">
        <v>1557</v>
      </c>
      <c r="AO35" s="60" t="s">
        <v>1558</v>
      </c>
      <c r="AP35" s="60" t="s">
        <v>1559</v>
      </c>
      <c r="AS35" s="60" t="s">
        <v>1560</v>
      </c>
      <c r="AV35" s="60" t="s">
        <v>1561</v>
      </c>
      <c r="AW35" s="60" t="s">
        <v>1562</v>
      </c>
    </row>
    <row r="36" spans="3:49" s="60" customFormat="1">
      <c r="C36" s="60" t="s">
        <v>1563</v>
      </c>
      <c r="D36" s="60" t="s">
        <v>1564</v>
      </c>
      <c r="E36" s="60" t="s">
        <v>1565</v>
      </c>
      <c r="F36" s="60" t="s">
        <v>1001</v>
      </c>
      <c r="H36" s="60" t="s">
        <v>1566</v>
      </c>
      <c r="I36" s="60" t="s">
        <v>1451</v>
      </c>
      <c r="J36" s="60" t="s">
        <v>1567</v>
      </c>
      <c r="L36" s="60" t="s">
        <v>1568</v>
      </c>
      <c r="M36" s="60" t="s">
        <v>1569</v>
      </c>
      <c r="N36" s="60" t="s">
        <v>1570</v>
      </c>
      <c r="O36" s="60" t="s">
        <v>1571</v>
      </c>
      <c r="P36" s="60" t="s">
        <v>1572</v>
      </c>
      <c r="V36" s="60" t="s">
        <v>1573</v>
      </c>
      <c r="W36" s="60" t="s">
        <v>1574</v>
      </c>
      <c r="X36" s="60" t="s">
        <v>1575</v>
      </c>
      <c r="Y36" s="60" t="s">
        <v>1576</v>
      </c>
      <c r="AC36" s="60" t="s">
        <v>1577</v>
      </c>
      <c r="AD36" s="60" t="s">
        <v>1578</v>
      </c>
      <c r="AE36" s="60" t="s">
        <v>1579</v>
      </c>
      <c r="AO36" s="60" t="s">
        <v>1580</v>
      </c>
      <c r="AP36" s="60" t="s">
        <v>3095</v>
      </c>
      <c r="AS36" s="60" t="s">
        <v>1581</v>
      </c>
      <c r="AV36" s="60" t="s">
        <v>1582</v>
      </c>
      <c r="AW36" s="60" t="s">
        <v>1583</v>
      </c>
    </row>
    <row r="37" spans="3:49" s="60" customFormat="1">
      <c r="C37" s="60" t="s">
        <v>1584</v>
      </c>
      <c r="D37" s="60" t="s">
        <v>1585</v>
      </c>
      <c r="F37" s="60" t="s">
        <v>1586</v>
      </c>
      <c r="H37" s="60" t="s">
        <v>1587</v>
      </c>
      <c r="I37" s="60" t="s">
        <v>1588</v>
      </c>
      <c r="J37" s="60" t="s">
        <v>1589</v>
      </c>
      <c r="L37" s="60" t="s">
        <v>1590</v>
      </c>
      <c r="M37" s="60" t="s">
        <v>1591</v>
      </c>
      <c r="N37" s="60" t="s">
        <v>1592</v>
      </c>
      <c r="O37" s="60" t="s">
        <v>1593</v>
      </c>
      <c r="V37" s="60" t="s">
        <v>1594</v>
      </c>
      <c r="W37" s="60" t="s">
        <v>1595</v>
      </c>
      <c r="X37" s="60" t="s">
        <v>1596</v>
      </c>
      <c r="Y37" s="60" t="s">
        <v>1597</v>
      </c>
      <c r="AC37" s="60" t="s">
        <v>1598</v>
      </c>
      <c r="AD37" s="60" t="s">
        <v>1599</v>
      </c>
      <c r="AE37" s="60" t="s">
        <v>1600</v>
      </c>
      <c r="AO37" s="60" t="s">
        <v>1601</v>
      </c>
      <c r="AP37" s="60" t="s">
        <v>1602</v>
      </c>
      <c r="AS37" s="60" t="s">
        <v>1603</v>
      </c>
      <c r="AV37" s="60" t="s">
        <v>1604</v>
      </c>
      <c r="AW37" s="60" t="s">
        <v>1605</v>
      </c>
    </row>
    <row r="38" spans="3:49" s="60" customFormat="1">
      <c r="C38" s="60" t="s">
        <v>1606</v>
      </c>
      <c r="D38" s="60" t="s">
        <v>1607</v>
      </c>
      <c r="F38" s="60" t="s">
        <v>1608</v>
      </c>
      <c r="H38" s="60" t="s">
        <v>1609</v>
      </c>
      <c r="I38" s="60" t="s">
        <v>1610</v>
      </c>
      <c r="J38" s="60" t="s">
        <v>1611</v>
      </c>
      <c r="L38" s="60" t="s">
        <v>1612</v>
      </c>
      <c r="M38" s="60" t="s">
        <v>1613</v>
      </c>
      <c r="N38" s="60" t="s">
        <v>1614</v>
      </c>
      <c r="O38" s="60" t="s">
        <v>1615</v>
      </c>
      <c r="V38" s="60" t="s">
        <v>1616</v>
      </c>
      <c r="W38" s="60" t="s">
        <v>1617</v>
      </c>
      <c r="X38" s="60" t="s">
        <v>1618</v>
      </c>
      <c r="Y38" s="60" t="s">
        <v>1619</v>
      </c>
      <c r="AC38" s="60" t="s">
        <v>1620</v>
      </c>
      <c r="AD38" s="60" t="s">
        <v>1621</v>
      </c>
      <c r="AE38" s="60" t="s">
        <v>1622</v>
      </c>
      <c r="AP38" s="60" t="s">
        <v>1623</v>
      </c>
      <c r="AS38" s="60" t="s">
        <v>1624</v>
      </c>
      <c r="AV38" s="60" t="s">
        <v>1625</v>
      </c>
      <c r="AW38" s="60" t="s">
        <v>1626</v>
      </c>
    </row>
    <row r="39" spans="3:49" s="60" customFormat="1">
      <c r="C39" s="60" t="s">
        <v>1627</v>
      </c>
      <c r="D39" s="60" t="s">
        <v>1628</v>
      </c>
      <c r="I39" s="60" t="s">
        <v>1629</v>
      </c>
      <c r="J39" s="60" t="s">
        <v>1630</v>
      </c>
      <c r="M39" s="60" t="s">
        <v>1631</v>
      </c>
      <c r="N39" s="60" t="s">
        <v>1632</v>
      </c>
      <c r="O39" s="60" t="s">
        <v>1633</v>
      </c>
      <c r="V39" s="60" t="s">
        <v>1634</v>
      </c>
      <c r="W39" s="60" t="s">
        <v>1635</v>
      </c>
      <c r="Y39" s="60" t="s">
        <v>1636</v>
      </c>
      <c r="AC39" s="60" t="s">
        <v>1637</v>
      </c>
      <c r="AD39" s="60" t="s">
        <v>1638</v>
      </c>
      <c r="AE39" s="60" t="s">
        <v>1639</v>
      </c>
      <c r="AP39" s="60" t="s">
        <v>1640</v>
      </c>
      <c r="AS39" s="60" t="s">
        <v>1641</v>
      </c>
      <c r="AV39" s="60" t="s">
        <v>1642</v>
      </c>
      <c r="AW39" s="60" t="s">
        <v>1643</v>
      </c>
    </row>
    <row r="40" spans="3:49" s="60" customFormat="1">
      <c r="C40" s="60" t="s">
        <v>1644</v>
      </c>
      <c r="D40" s="60" t="s">
        <v>1645</v>
      </c>
      <c r="I40" s="60" t="s">
        <v>1646</v>
      </c>
      <c r="J40" s="60" t="s">
        <v>1647</v>
      </c>
      <c r="M40" s="60" t="s">
        <v>1648</v>
      </c>
      <c r="N40" s="60" t="s">
        <v>1649</v>
      </c>
      <c r="O40" s="60" t="s">
        <v>1650</v>
      </c>
      <c r="V40" s="60" t="s">
        <v>1651</v>
      </c>
      <c r="W40" s="60" t="s">
        <v>1652</v>
      </c>
      <c r="Y40" s="60" t="s">
        <v>1653</v>
      </c>
      <c r="AC40" s="60" t="s">
        <v>1654</v>
      </c>
      <c r="AD40" s="60" t="s">
        <v>1655</v>
      </c>
      <c r="AE40" s="60" t="s">
        <v>1656</v>
      </c>
      <c r="AP40" s="60" t="s">
        <v>1657</v>
      </c>
      <c r="AS40" s="60" t="s">
        <v>1658</v>
      </c>
      <c r="AV40" s="60" t="s">
        <v>1659</v>
      </c>
      <c r="AW40" s="60" t="s">
        <v>1660</v>
      </c>
    </row>
    <row r="41" spans="3:49" s="60" customFormat="1">
      <c r="C41" s="60" t="s">
        <v>948</v>
      </c>
      <c r="D41" s="60" t="s">
        <v>989</v>
      </c>
      <c r="I41" s="60" t="s">
        <v>1661</v>
      </c>
      <c r="J41" s="60" t="s">
        <v>1662</v>
      </c>
      <c r="M41" s="60" t="s">
        <v>1663</v>
      </c>
      <c r="N41" s="60" t="s">
        <v>1664</v>
      </c>
      <c r="O41" s="60" t="s">
        <v>1665</v>
      </c>
      <c r="V41" s="60" t="s">
        <v>1666</v>
      </c>
      <c r="W41" s="60" t="s">
        <v>1667</v>
      </c>
      <c r="Y41" s="60" t="s">
        <v>1668</v>
      </c>
      <c r="AC41" s="60" t="s">
        <v>1669</v>
      </c>
      <c r="AD41" s="60" t="s">
        <v>1670</v>
      </c>
      <c r="AE41" s="60" t="s">
        <v>1233</v>
      </c>
      <c r="AP41" s="60" t="s">
        <v>1671</v>
      </c>
      <c r="AS41" s="60" t="s">
        <v>1672</v>
      </c>
      <c r="AV41" s="60" t="s">
        <v>1673</v>
      </c>
      <c r="AW41" s="60" t="s">
        <v>1674</v>
      </c>
    </row>
    <row r="42" spans="3:49" s="60" customFormat="1">
      <c r="C42" s="60" t="s">
        <v>1675</v>
      </c>
      <c r="D42" s="60" t="s">
        <v>1676</v>
      </c>
      <c r="I42" s="60" t="s">
        <v>1677</v>
      </c>
      <c r="J42" s="60" t="s">
        <v>1678</v>
      </c>
      <c r="M42" s="60" t="s">
        <v>1679</v>
      </c>
      <c r="N42" s="60" t="s">
        <v>1680</v>
      </c>
      <c r="O42" s="60" t="s">
        <v>1681</v>
      </c>
      <c r="V42" s="60" t="s">
        <v>1682</v>
      </c>
      <c r="W42" s="60" t="s">
        <v>1683</v>
      </c>
      <c r="Y42" s="60" t="s">
        <v>1684</v>
      </c>
      <c r="AC42" s="60" t="s">
        <v>1685</v>
      </c>
      <c r="AD42" s="60" t="s">
        <v>1686</v>
      </c>
      <c r="AE42" s="60" t="s">
        <v>1687</v>
      </c>
      <c r="AP42" s="60" t="s">
        <v>1688</v>
      </c>
      <c r="AS42" s="60" t="s">
        <v>1689</v>
      </c>
      <c r="AV42" s="60" t="s">
        <v>1690</v>
      </c>
      <c r="AW42" s="60" t="s">
        <v>1691</v>
      </c>
    </row>
    <row r="43" spans="3:49" s="60" customFormat="1">
      <c r="C43" s="60" t="s">
        <v>1692</v>
      </c>
      <c r="D43" s="60" t="s">
        <v>1693</v>
      </c>
      <c r="I43" s="60" t="s">
        <v>1694</v>
      </c>
      <c r="J43" s="60" t="s">
        <v>1695</v>
      </c>
      <c r="M43" s="60" t="s">
        <v>1696</v>
      </c>
      <c r="N43" s="60" t="s">
        <v>1697</v>
      </c>
      <c r="O43" s="60" t="s">
        <v>1698</v>
      </c>
      <c r="V43" s="60" t="s">
        <v>1699</v>
      </c>
      <c r="W43" s="60" t="s">
        <v>1700</v>
      </c>
      <c r="Y43" s="60" t="s">
        <v>1701</v>
      </c>
      <c r="AC43" s="60" t="s">
        <v>1702</v>
      </c>
      <c r="AD43" s="60" t="s">
        <v>1703</v>
      </c>
      <c r="AP43" s="60" t="s">
        <v>1704</v>
      </c>
      <c r="AS43" s="60" t="s">
        <v>1705</v>
      </c>
      <c r="AV43" s="60" t="s">
        <v>1706</v>
      </c>
      <c r="AW43" s="60" t="s">
        <v>1707</v>
      </c>
    </row>
    <row r="44" spans="3:49" s="60" customFormat="1">
      <c r="C44" s="60" t="s">
        <v>1708</v>
      </c>
      <c r="I44" s="60" t="s">
        <v>1709</v>
      </c>
      <c r="J44" s="60" t="s">
        <v>1710</v>
      </c>
      <c r="M44" s="60" t="s">
        <v>1711</v>
      </c>
      <c r="N44" s="60" t="s">
        <v>1712</v>
      </c>
      <c r="O44" s="60" t="s">
        <v>1713</v>
      </c>
      <c r="V44" s="60" t="s">
        <v>1381</v>
      </c>
      <c r="W44" s="60" t="s">
        <v>1714</v>
      </c>
      <c r="Y44" s="60" t="s">
        <v>1715</v>
      </c>
      <c r="AC44" s="60" t="s">
        <v>1655</v>
      </c>
      <c r="AD44" s="60" t="s">
        <v>1716</v>
      </c>
      <c r="AP44" s="60" t="s">
        <v>1717</v>
      </c>
      <c r="AS44" s="60" t="s">
        <v>1718</v>
      </c>
      <c r="AV44" s="60" t="s">
        <v>1719</v>
      </c>
      <c r="AW44" s="60" t="s">
        <v>1720</v>
      </c>
    </row>
    <row r="45" spans="3:49" s="60" customFormat="1">
      <c r="C45" s="60" t="s">
        <v>1721</v>
      </c>
      <c r="I45" s="60" t="s">
        <v>1722</v>
      </c>
      <c r="J45" s="60" t="s">
        <v>1723</v>
      </c>
      <c r="M45" s="60" t="s">
        <v>1724</v>
      </c>
      <c r="N45" s="60" t="s">
        <v>1725</v>
      </c>
      <c r="O45" s="60" t="s">
        <v>1726</v>
      </c>
      <c r="V45" s="60" t="s">
        <v>1727</v>
      </c>
      <c r="W45" s="60" t="s">
        <v>1728</v>
      </c>
      <c r="Y45" s="60" t="s">
        <v>1729</v>
      </c>
      <c r="AC45" s="60" t="s">
        <v>1730</v>
      </c>
      <c r="AP45" s="60" t="s">
        <v>1731</v>
      </c>
      <c r="AS45" s="60" t="s">
        <v>1732</v>
      </c>
      <c r="AV45" s="60" t="s">
        <v>1733</v>
      </c>
    </row>
    <row r="46" spans="3:49" s="60" customFormat="1">
      <c r="C46" s="60" t="s">
        <v>1734</v>
      </c>
      <c r="I46" s="60" t="s">
        <v>1735</v>
      </c>
      <c r="J46" s="60" t="s">
        <v>1736</v>
      </c>
      <c r="M46" s="60" t="s">
        <v>1737</v>
      </c>
      <c r="N46" s="60" t="s">
        <v>1738</v>
      </c>
      <c r="O46" s="60" t="s">
        <v>1739</v>
      </c>
      <c r="V46" s="60" t="s">
        <v>1740</v>
      </c>
      <c r="Y46" s="60" t="s">
        <v>1741</v>
      </c>
      <c r="AC46" s="60" t="s">
        <v>1742</v>
      </c>
      <c r="AP46" s="60" t="s">
        <v>1743</v>
      </c>
      <c r="AS46" s="60" t="s">
        <v>1744</v>
      </c>
      <c r="AV46" s="60" t="s">
        <v>1745</v>
      </c>
    </row>
    <row r="47" spans="3:49" s="60" customFormat="1">
      <c r="C47" s="60" t="s">
        <v>1618</v>
      </c>
      <c r="I47" s="60" t="s">
        <v>1746</v>
      </c>
      <c r="J47" s="60" t="s">
        <v>1747</v>
      </c>
      <c r="M47" s="60" t="s">
        <v>1748</v>
      </c>
      <c r="N47" s="60" t="s">
        <v>1749</v>
      </c>
      <c r="O47" s="60" t="s">
        <v>1750</v>
      </c>
      <c r="V47" s="60" t="s">
        <v>1751</v>
      </c>
      <c r="Y47" s="60" t="s">
        <v>1752</v>
      </c>
      <c r="AP47" s="60" t="s">
        <v>1753</v>
      </c>
      <c r="AS47" s="60" t="s">
        <v>1754</v>
      </c>
    </row>
    <row r="48" spans="3:49" s="60" customFormat="1">
      <c r="C48" s="60" t="s">
        <v>1755</v>
      </c>
      <c r="I48" s="60" t="s">
        <v>1756</v>
      </c>
      <c r="M48" s="60" t="s">
        <v>1757</v>
      </c>
      <c r="N48" s="60" t="s">
        <v>1758</v>
      </c>
      <c r="O48" s="60" t="s">
        <v>1759</v>
      </c>
      <c r="V48" s="60" t="s">
        <v>1760</v>
      </c>
      <c r="Y48" s="60" t="s">
        <v>1761</v>
      </c>
      <c r="AP48" s="60" t="s">
        <v>1762</v>
      </c>
      <c r="AS48" s="60" t="s">
        <v>1763</v>
      </c>
    </row>
    <row r="49" spans="3:42" s="60" customFormat="1">
      <c r="C49" s="60" t="s">
        <v>1764</v>
      </c>
      <c r="I49" s="60" t="s">
        <v>1765</v>
      </c>
      <c r="M49" s="60" t="s">
        <v>1766</v>
      </c>
      <c r="N49" s="60" t="s">
        <v>1767</v>
      </c>
      <c r="O49" s="60" t="s">
        <v>1768</v>
      </c>
      <c r="V49" s="60" t="s">
        <v>1769</v>
      </c>
      <c r="Y49" s="60" t="s">
        <v>1770</v>
      </c>
      <c r="AP49" s="60" t="s">
        <v>1771</v>
      </c>
    </row>
    <row r="50" spans="3:42" s="60" customFormat="1">
      <c r="C50" s="60" t="s">
        <v>1772</v>
      </c>
      <c r="I50" s="60" t="s">
        <v>1773</v>
      </c>
      <c r="M50" s="60" t="s">
        <v>1774</v>
      </c>
      <c r="N50" s="60" t="s">
        <v>1775</v>
      </c>
      <c r="O50" s="60" t="s">
        <v>1776</v>
      </c>
      <c r="V50" s="60" t="s">
        <v>1777</v>
      </c>
      <c r="Y50" s="60" t="s">
        <v>1778</v>
      </c>
      <c r="AP50" s="60" t="s">
        <v>1779</v>
      </c>
    </row>
    <row r="51" spans="3:42" s="60" customFormat="1">
      <c r="C51" s="60" t="s">
        <v>1780</v>
      </c>
      <c r="I51" s="60" t="s">
        <v>1781</v>
      </c>
      <c r="M51" s="60" t="s">
        <v>1782</v>
      </c>
      <c r="N51" s="60" t="s">
        <v>1783</v>
      </c>
      <c r="O51" s="60" t="s">
        <v>1784</v>
      </c>
      <c r="V51" s="60" t="s">
        <v>1785</v>
      </c>
      <c r="Y51" s="60" t="s">
        <v>1786</v>
      </c>
      <c r="AP51" s="60" t="s">
        <v>988</v>
      </c>
    </row>
    <row r="52" spans="3:42" s="60" customFormat="1">
      <c r="C52" s="60" t="s">
        <v>1787</v>
      </c>
      <c r="I52" s="60" t="s">
        <v>1788</v>
      </c>
      <c r="M52" s="60" t="s">
        <v>1789</v>
      </c>
      <c r="N52" s="60" t="s">
        <v>1790</v>
      </c>
      <c r="O52" s="60" t="s">
        <v>1791</v>
      </c>
      <c r="V52" s="60" t="s">
        <v>1792</v>
      </c>
      <c r="Y52" s="60" t="s">
        <v>928</v>
      </c>
      <c r="AP52" s="60" t="s">
        <v>1793</v>
      </c>
    </row>
    <row r="53" spans="3:42" s="60" customFormat="1">
      <c r="C53" s="60" t="s">
        <v>1794</v>
      </c>
      <c r="I53" s="60" t="s">
        <v>1795</v>
      </c>
      <c r="M53" s="60" t="s">
        <v>1796</v>
      </c>
      <c r="N53" s="60" t="s">
        <v>1797</v>
      </c>
      <c r="O53" s="60" t="s">
        <v>1798</v>
      </c>
      <c r="V53" s="60" t="s">
        <v>1799</v>
      </c>
      <c r="Y53" s="60" t="s">
        <v>1800</v>
      </c>
      <c r="AP53" s="60" t="s">
        <v>1801</v>
      </c>
    </row>
    <row r="54" spans="3:42" s="60" customFormat="1">
      <c r="C54" s="60" t="s">
        <v>1802</v>
      </c>
      <c r="I54" s="60" t="s">
        <v>1803</v>
      </c>
      <c r="M54" s="60" t="s">
        <v>1804</v>
      </c>
      <c r="N54" s="60" t="s">
        <v>1805</v>
      </c>
      <c r="O54" s="60" t="s">
        <v>1806</v>
      </c>
      <c r="V54" s="60" t="s">
        <v>1807</v>
      </c>
      <c r="Y54" s="60" t="s">
        <v>1808</v>
      </c>
      <c r="AP54" s="60" t="s">
        <v>1809</v>
      </c>
    </row>
    <row r="55" spans="3:42" s="60" customFormat="1">
      <c r="C55" s="60" t="s">
        <v>1810</v>
      </c>
      <c r="I55" s="60" t="s">
        <v>1811</v>
      </c>
      <c r="M55" s="60" t="s">
        <v>1812</v>
      </c>
      <c r="N55" s="60" t="s">
        <v>3069</v>
      </c>
      <c r="O55" s="60" t="s">
        <v>1813</v>
      </c>
      <c r="V55" s="60" t="s">
        <v>1814</v>
      </c>
      <c r="Y55" s="60" t="s">
        <v>1815</v>
      </c>
      <c r="AP55" s="60" t="s">
        <v>1183</v>
      </c>
    </row>
    <row r="56" spans="3:42" s="60" customFormat="1">
      <c r="C56" s="60" t="s">
        <v>1816</v>
      </c>
      <c r="I56" s="60" t="s">
        <v>1817</v>
      </c>
      <c r="M56" s="60" t="s">
        <v>1818</v>
      </c>
      <c r="N56" s="60" t="s">
        <v>1819</v>
      </c>
      <c r="O56" s="60" t="s">
        <v>1820</v>
      </c>
      <c r="V56" s="60" t="s">
        <v>1821</v>
      </c>
      <c r="Y56" s="60" t="s">
        <v>1822</v>
      </c>
      <c r="AP56" s="60" t="s">
        <v>1823</v>
      </c>
    </row>
    <row r="57" spans="3:42" s="60" customFormat="1">
      <c r="C57" s="60" t="s">
        <v>1824</v>
      </c>
      <c r="I57" s="60" t="s">
        <v>1825</v>
      </c>
      <c r="M57" s="60" t="s">
        <v>1826</v>
      </c>
      <c r="N57" s="60" t="s">
        <v>1827</v>
      </c>
      <c r="O57" s="60" t="s">
        <v>1828</v>
      </c>
      <c r="V57" s="60" t="s">
        <v>1829</v>
      </c>
      <c r="Y57" s="60" t="s">
        <v>1830</v>
      </c>
      <c r="AP57" s="60" t="s">
        <v>1831</v>
      </c>
    </row>
    <row r="58" spans="3:42" s="60" customFormat="1">
      <c r="C58" s="60" t="s">
        <v>1832</v>
      </c>
      <c r="I58" s="60" t="s">
        <v>1833</v>
      </c>
      <c r="M58" s="60" t="s">
        <v>1834</v>
      </c>
      <c r="O58" s="60" t="s">
        <v>1835</v>
      </c>
      <c r="V58" s="60" t="s">
        <v>1836</v>
      </c>
      <c r="AP58" s="60" t="s">
        <v>1837</v>
      </c>
    </row>
    <row r="59" spans="3:42" s="60" customFormat="1">
      <c r="C59" s="60" t="s">
        <v>1838</v>
      </c>
      <c r="I59" s="60" t="s">
        <v>1839</v>
      </c>
      <c r="M59" s="60" t="s">
        <v>1840</v>
      </c>
      <c r="O59" s="60" t="s">
        <v>1841</v>
      </c>
      <c r="V59" s="60" t="s">
        <v>1842</v>
      </c>
      <c r="AP59" s="60" t="s">
        <v>1843</v>
      </c>
    </row>
    <row r="60" spans="3:42" s="60" customFormat="1">
      <c r="C60" s="60" t="s">
        <v>1844</v>
      </c>
      <c r="I60" s="60" t="s">
        <v>1845</v>
      </c>
      <c r="M60" s="60" t="s">
        <v>1001</v>
      </c>
      <c r="O60" s="60" t="s">
        <v>1846</v>
      </c>
      <c r="V60" s="60" t="s">
        <v>1847</v>
      </c>
      <c r="AP60" s="60" t="s">
        <v>1848</v>
      </c>
    </row>
    <row r="61" spans="3:42" s="60" customFormat="1">
      <c r="C61" s="60" t="s">
        <v>1849</v>
      </c>
      <c r="I61" s="60" t="s">
        <v>1850</v>
      </c>
      <c r="M61" s="60" t="s">
        <v>1851</v>
      </c>
      <c r="O61" s="60" t="s">
        <v>1852</v>
      </c>
      <c r="V61" s="60" t="s">
        <v>1853</v>
      </c>
      <c r="AP61" s="60" t="s">
        <v>1854</v>
      </c>
    </row>
    <row r="62" spans="3:42" s="60" customFormat="1">
      <c r="C62" s="60" t="s">
        <v>1855</v>
      </c>
      <c r="I62" s="60" t="s">
        <v>1856</v>
      </c>
      <c r="M62" s="60" t="s">
        <v>1857</v>
      </c>
      <c r="O62" s="60" t="s">
        <v>1858</v>
      </c>
      <c r="V62" s="60" t="s">
        <v>1859</v>
      </c>
      <c r="AP62" s="60" t="s">
        <v>1860</v>
      </c>
    </row>
    <row r="63" spans="3:42" s="60" customFormat="1">
      <c r="C63" s="60" t="s">
        <v>1861</v>
      </c>
      <c r="M63" s="60" t="s">
        <v>1862</v>
      </c>
      <c r="O63" s="60" t="s">
        <v>1863</v>
      </c>
      <c r="V63" s="60" t="s">
        <v>1864</v>
      </c>
      <c r="AP63" s="60" t="s">
        <v>1865</v>
      </c>
    </row>
    <row r="64" spans="3:42" s="60" customFormat="1">
      <c r="C64" s="60" t="s">
        <v>1866</v>
      </c>
      <c r="M64" s="60" t="s">
        <v>1867</v>
      </c>
      <c r="O64" s="60" t="s">
        <v>1868</v>
      </c>
      <c r="V64" s="60" t="s">
        <v>1869</v>
      </c>
    </row>
    <row r="65" spans="3:22" s="60" customFormat="1">
      <c r="C65" s="60" t="s">
        <v>1870</v>
      </c>
      <c r="M65" s="60" t="s">
        <v>1871</v>
      </c>
      <c r="O65" s="60" t="s">
        <v>1872</v>
      </c>
      <c r="V65" s="60" t="s">
        <v>1873</v>
      </c>
    </row>
    <row r="66" spans="3:22" s="60" customFormat="1">
      <c r="C66" s="60" t="s">
        <v>1874</v>
      </c>
      <c r="M66" s="60" t="s">
        <v>1875</v>
      </c>
      <c r="V66" s="60" t="s">
        <v>1876</v>
      </c>
    </row>
    <row r="67" spans="3:22" s="60" customFormat="1">
      <c r="C67" s="60" t="s">
        <v>1877</v>
      </c>
      <c r="V67" s="60" t="s">
        <v>787</v>
      </c>
    </row>
    <row r="68" spans="3:22" s="60" customFormat="1">
      <c r="C68" s="60" t="s">
        <v>1878</v>
      </c>
      <c r="V68" s="60" t="s">
        <v>1879</v>
      </c>
    </row>
    <row r="69" spans="3:22" s="60" customFormat="1">
      <c r="C69" s="60" t="s">
        <v>1880</v>
      </c>
      <c r="V69" s="60" t="s">
        <v>1881</v>
      </c>
    </row>
    <row r="70" spans="3:22" s="60" customFormat="1">
      <c r="C70" s="60" t="s">
        <v>1882</v>
      </c>
      <c r="V70" s="60" t="s">
        <v>1883</v>
      </c>
    </row>
    <row r="71" spans="3:22" s="60" customFormat="1">
      <c r="C71" s="60" t="s">
        <v>1884</v>
      </c>
      <c r="V71" s="60" t="s">
        <v>1885</v>
      </c>
    </row>
    <row r="72" spans="3:22" s="60" customFormat="1">
      <c r="C72" s="60" t="s">
        <v>1886</v>
      </c>
      <c r="V72" s="60" t="s">
        <v>1887</v>
      </c>
    </row>
    <row r="73" spans="3:22" s="60" customFormat="1">
      <c r="C73" s="60" t="s">
        <v>1888</v>
      </c>
      <c r="V73" s="60" t="s">
        <v>1327</v>
      </c>
    </row>
    <row r="74" spans="3:22" s="60" customFormat="1">
      <c r="C74" s="60" t="s">
        <v>1889</v>
      </c>
      <c r="V74" s="60" t="s">
        <v>1890</v>
      </c>
    </row>
    <row r="75" spans="3:22" s="60" customFormat="1">
      <c r="C75" s="60" t="s">
        <v>1891</v>
      </c>
      <c r="V75" s="60" t="s">
        <v>1892</v>
      </c>
    </row>
    <row r="76" spans="3:22" s="60" customFormat="1">
      <c r="C76" s="60" t="s">
        <v>1893</v>
      </c>
      <c r="V76" s="60" t="s">
        <v>1894</v>
      </c>
    </row>
    <row r="77" spans="3:22" s="60" customFormat="1">
      <c r="C77" s="60" t="s">
        <v>1895</v>
      </c>
      <c r="V77" s="60" t="s">
        <v>1896</v>
      </c>
    </row>
    <row r="78" spans="3:22" s="60" customFormat="1">
      <c r="C78" s="60" t="s">
        <v>1897</v>
      </c>
      <c r="V78" s="60" t="s">
        <v>1898</v>
      </c>
    </row>
    <row r="79" spans="3:22" s="60" customFormat="1">
      <c r="C79" s="60" t="s">
        <v>1899</v>
      </c>
      <c r="V79" s="60" t="s">
        <v>1900</v>
      </c>
    </row>
    <row r="80" spans="3:22" s="60" customFormat="1">
      <c r="C80" s="60" t="s">
        <v>1901</v>
      </c>
      <c r="V80" s="60" t="s">
        <v>1902</v>
      </c>
    </row>
    <row r="81" spans="3:3" s="60" customFormat="1">
      <c r="C81" s="60" t="s">
        <v>1903</v>
      </c>
    </row>
    <row r="82" spans="3:3" s="60" customFormat="1">
      <c r="C82" s="60" t="s">
        <v>1904</v>
      </c>
    </row>
    <row r="83" spans="3:3" s="60" customFormat="1">
      <c r="C83" s="60" t="s">
        <v>1905</v>
      </c>
    </row>
    <row r="84" spans="3:3" s="60" customFormat="1">
      <c r="C84" s="60" t="s">
        <v>1906</v>
      </c>
    </row>
    <row r="85" spans="3:3" s="60" customFormat="1">
      <c r="C85" s="60" t="s">
        <v>1907</v>
      </c>
    </row>
    <row r="86" spans="3:3" s="60" customFormat="1">
      <c r="C86" s="60" t="s">
        <v>1908</v>
      </c>
    </row>
    <row r="87" spans="3:3" s="60" customFormat="1">
      <c r="C87" s="60" t="s">
        <v>1909</v>
      </c>
    </row>
    <row r="88" spans="3:3" s="60" customFormat="1">
      <c r="C88" s="60" t="s">
        <v>1910</v>
      </c>
    </row>
    <row r="89" spans="3:3" s="60" customFormat="1">
      <c r="C89" s="60" t="s">
        <v>1911</v>
      </c>
    </row>
    <row r="90" spans="3:3" s="60" customFormat="1">
      <c r="C90" s="60" t="s">
        <v>1912</v>
      </c>
    </row>
    <row r="91" spans="3:3" s="60" customFormat="1">
      <c r="C91" s="60" t="s">
        <v>1913</v>
      </c>
    </row>
    <row r="92" spans="3:3" s="60" customFormat="1">
      <c r="C92" s="60" t="s">
        <v>1914</v>
      </c>
    </row>
    <row r="93" spans="3:3" s="60" customFormat="1">
      <c r="C93" s="60" t="s">
        <v>1915</v>
      </c>
    </row>
    <row r="94" spans="3:3" s="60" customFormat="1">
      <c r="C94" s="60" t="s">
        <v>1916</v>
      </c>
    </row>
    <row r="95" spans="3:3" s="60" customFormat="1">
      <c r="C95" s="60" t="s">
        <v>1917</v>
      </c>
    </row>
    <row r="96" spans="3:3" s="60" customFormat="1">
      <c r="C96" s="60" t="s">
        <v>1918</v>
      </c>
    </row>
    <row r="97" spans="3:3" s="60" customFormat="1">
      <c r="C97" s="60" t="s">
        <v>1919</v>
      </c>
    </row>
    <row r="98" spans="3:3" s="60" customFormat="1">
      <c r="C98" s="60" t="s">
        <v>1920</v>
      </c>
    </row>
    <row r="99" spans="3:3" s="60" customFormat="1">
      <c r="C99" s="60" t="s">
        <v>1921</v>
      </c>
    </row>
    <row r="100" spans="3:3" s="60" customFormat="1">
      <c r="C100" s="60" t="s">
        <v>1922</v>
      </c>
    </row>
    <row r="101" spans="3:3" s="60" customFormat="1">
      <c r="C101" s="60" t="s">
        <v>1923</v>
      </c>
    </row>
    <row r="102" spans="3:3" s="60" customFormat="1">
      <c r="C102" s="60" t="s">
        <v>1924</v>
      </c>
    </row>
    <row r="103" spans="3:3" s="60" customFormat="1">
      <c r="C103" s="60" t="s">
        <v>1925</v>
      </c>
    </row>
    <row r="104" spans="3:3" s="60" customFormat="1">
      <c r="C104" s="60" t="s">
        <v>1926</v>
      </c>
    </row>
    <row r="105" spans="3:3" s="60" customFormat="1">
      <c r="C105" s="60" t="s">
        <v>1927</v>
      </c>
    </row>
    <row r="106" spans="3:3" s="60" customFormat="1">
      <c r="C106" s="60" t="s">
        <v>1928</v>
      </c>
    </row>
    <row r="107" spans="3:3" s="60" customFormat="1">
      <c r="C107" s="60" t="s">
        <v>1929</v>
      </c>
    </row>
    <row r="108" spans="3:3" s="60" customFormat="1">
      <c r="C108" s="60" t="s">
        <v>1930</v>
      </c>
    </row>
    <row r="109" spans="3:3" s="60" customFormat="1">
      <c r="C109" s="60" t="s">
        <v>1931</v>
      </c>
    </row>
    <row r="110" spans="3:3" s="60" customFormat="1">
      <c r="C110" s="60" t="s">
        <v>1932</v>
      </c>
    </row>
    <row r="111" spans="3:3" s="60" customFormat="1">
      <c r="C111" s="60" t="s">
        <v>1933</v>
      </c>
    </row>
    <row r="112" spans="3:3" s="60" customFormat="1">
      <c r="C112" s="60" t="s">
        <v>1934</v>
      </c>
    </row>
    <row r="113" spans="3:3" s="60" customFormat="1">
      <c r="C113" s="60" t="s">
        <v>1935</v>
      </c>
    </row>
    <row r="114" spans="3:3" s="60" customFormat="1">
      <c r="C114" s="60" t="s">
        <v>1936</v>
      </c>
    </row>
    <row r="115" spans="3:3" s="60" customFormat="1">
      <c r="C115" s="60" t="s">
        <v>1937</v>
      </c>
    </row>
    <row r="116" spans="3:3" s="60" customFormat="1">
      <c r="C116" s="60" t="s">
        <v>1938</v>
      </c>
    </row>
    <row r="117" spans="3:3" s="60" customFormat="1">
      <c r="C117" s="60" t="s">
        <v>1939</v>
      </c>
    </row>
    <row r="118" spans="3:3" s="60" customFormat="1">
      <c r="C118" s="60" t="s">
        <v>1940</v>
      </c>
    </row>
    <row r="119" spans="3:3" s="60" customFormat="1">
      <c r="C119" s="60" t="s">
        <v>1941</v>
      </c>
    </row>
    <row r="120" spans="3:3" s="60" customFormat="1">
      <c r="C120" s="60" t="s">
        <v>1942</v>
      </c>
    </row>
    <row r="121" spans="3:3" s="60" customFormat="1">
      <c r="C121" s="60" t="s">
        <v>1943</v>
      </c>
    </row>
    <row r="122" spans="3:3" s="60" customFormat="1">
      <c r="C122" s="60" t="s">
        <v>1944</v>
      </c>
    </row>
    <row r="123" spans="3:3" s="60" customFormat="1">
      <c r="C123" s="60" t="s">
        <v>1945</v>
      </c>
    </row>
    <row r="124" spans="3:3" s="60" customFormat="1">
      <c r="C124" s="60" t="s">
        <v>1946</v>
      </c>
    </row>
    <row r="125" spans="3:3" s="60" customFormat="1">
      <c r="C125" s="60" t="s">
        <v>1947</v>
      </c>
    </row>
    <row r="126" spans="3:3" s="60" customFormat="1">
      <c r="C126" s="60" t="s">
        <v>1948</v>
      </c>
    </row>
    <row r="127" spans="3:3" s="60" customFormat="1">
      <c r="C127" s="60" t="s">
        <v>1949</v>
      </c>
    </row>
    <row r="128" spans="3:3" s="60" customFormat="1">
      <c r="C128" s="60" t="s">
        <v>1950</v>
      </c>
    </row>
    <row r="129" spans="3:3" s="60" customFormat="1">
      <c r="C129" s="60" t="s">
        <v>1951</v>
      </c>
    </row>
    <row r="130" spans="3:3" s="60" customFormat="1">
      <c r="C130" s="60" t="s">
        <v>1952</v>
      </c>
    </row>
    <row r="131" spans="3:3" s="60" customFormat="1">
      <c r="C131" s="60" t="s">
        <v>1953</v>
      </c>
    </row>
    <row r="132" spans="3:3" s="60" customFormat="1">
      <c r="C132" s="60" t="s">
        <v>1954</v>
      </c>
    </row>
    <row r="133" spans="3:3" s="60" customFormat="1">
      <c r="C133" s="60" t="s">
        <v>1955</v>
      </c>
    </row>
    <row r="134" spans="3:3" s="60" customFormat="1">
      <c r="C134" s="60" t="s">
        <v>1956</v>
      </c>
    </row>
    <row r="135" spans="3:3" s="60" customFormat="1">
      <c r="C135" s="60" t="s">
        <v>1957</v>
      </c>
    </row>
    <row r="136" spans="3:3" s="60" customFormat="1">
      <c r="C136" s="60" t="s">
        <v>1958</v>
      </c>
    </row>
    <row r="137" spans="3:3" s="60" customFormat="1">
      <c r="C137" s="60" t="s">
        <v>1959</v>
      </c>
    </row>
    <row r="138" spans="3:3" s="60" customFormat="1">
      <c r="C138" s="60" t="s">
        <v>1960</v>
      </c>
    </row>
    <row r="139" spans="3:3" s="60" customFormat="1">
      <c r="C139" s="60" t="s">
        <v>1961</v>
      </c>
    </row>
    <row r="140" spans="3:3" s="60" customFormat="1">
      <c r="C140" s="60" t="s">
        <v>1962</v>
      </c>
    </row>
    <row r="141" spans="3:3" s="60" customFormat="1">
      <c r="C141" s="60" t="s">
        <v>1963</v>
      </c>
    </row>
    <row r="142" spans="3:3" s="60" customFormat="1">
      <c r="C142" s="60" t="s">
        <v>1964</v>
      </c>
    </row>
    <row r="143" spans="3:3" s="60" customFormat="1">
      <c r="C143" s="60" t="s">
        <v>1965</v>
      </c>
    </row>
    <row r="144" spans="3:3" s="60" customFormat="1">
      <c r="C144" s="60" t="s">
        <v>1966</v>
      </c>
    </row>
    <row r="145" spans="3:3" s="60" customFormat="1">
      <c r="C145" s="60" t="s">
        <v>1967</v>
      </c>
    </row>
    <row r="146" spans="3:3" s="60" customFormat="1">
      <c r="C146" s="60" t="s">
        <v>1968</v>
      </c>
    </row>
    <row r="147" spans="3:3" s="60" customFormat="1">
      <c r="C147" s="60" t="s">
        <v>1121</v>
      </c>
    </row>
    <row r="148" spans="3:3" s="60" customFormat="1">
      <c r="C148" s="60" t="s">
        <v>1969</v>
      </c>
    </row>
    <row r="149" spans="3:3" s="60" customFormat="1">
      <c r="C149" s="60" t="s">
        <v>1970</v>
      </c>
    </row>
    <row r="150" spans="3:3" s="60" customFormat="1">
      <c r="C150" s="60" t="s">
        <v>1971</v>
      </c>
    </row>
    <row r="151" spans="3:3" s="60" customFormat="1">
      <c r="C151" s="60" t="s">
        <v>1972</v>
      </c>
    </row>
    <row r="152" spans="3:3" s="60" customFormat="1">
      <c r="C152" s="60" t="s">
        <v>1973</v>
      </c>
    </row>
    <row r="153" spans="3:3" s="60" customFormat="1">
      <c r="C153" s="60" t="s">
        <v>1974</v>
      </c>
    </row>
    <row r="154" spans="3:3" s="60" customFormat="1">
      <c r="C154" s="60" t="s">
        <v>1975</v>
      </c>
    </row>
    <row r="155" spans="3:3" s="60" customFormat="1">
      <c r="C155" s="60" t="s">
        <v>1976</v>
      </c>
    </row>
    <row r="156" spans="3:3" s="60" customFormat="1">
      <c r="C156" s="60" t="s">
        <v>1977</v>
      </c>
    </row>
    <row r="157" spans="3:3" s="60" customFormat="1">
      <c r="C157" s="60" t="s">
        <v>1978</v>
      </c>
    </row>
    <row r="158" spans="3:3" s="60" customFormat="1">
      <c r="C158" s="60" t="s">
        <v>1979</v>
      </c>
    </row>
    <row r="159" spans="3:3" s="60" customFormat="1">
      <c r="C159" s="60" t="s">
        <v>1509</v>
      </c>
    </row>
    <row r="160" spans="3:3" s="60" customFormat="1">
      <c r="C160" s="60" t="s">
        <v>1980</v>
      </c>
    </row>
    <row r="161" spans="3:3" s="60" customFormat="1">
      <c r="C161" s="60" t="s">
        <v>1981</v>
      </c>
    </row>
    <row r="162" spans="3:3" s="60" customFormat="1">
      <c r="C162" s="60" t="s">
        <v>1982</v>
      </c>
    </row>
    <row r="163" spans="3:3" s="60" customFormat="1">
      <c r="C163" s="60" t="s">
        <v>1983</v>
      </c>
    </row>
    <row r="164" spans="3:3" s="60" customFormat="1">
      <c r="C164" s="60" t="s">
        <v>1984</v>
      </c>
    </row>
    <row r="165" spans="3:3" s="60" customFormat="1">
      <c r="C165" s="60" t="s">
        <v>1985</v>
      </c>
    </row>
    <row r="166" spans="3:3" s="60" customFormat="1">
      <c r="C166" s="60" t="s">
        <v>787</v>
      </c>
    </row>
    <row r="167" spans="3:3" s="60" customFormat="1">
      <c r="C167" s="60" t="s">
        <v>1986</v>
      </c>
    </row>
    <row r="168" spans="3:3" s="60" customFormat="1">
      <c r="C168" s="60" t="s">
        <v>1987</v>
      </c>
    </row>
    <row r="169" spans="3:3" s="60" customFormat="1">
      <c r="C169" s="60" t="s">
        <v>1988</v>
      </c>
    </row>
    <row r="170" spans="3:3" s="60" customFormat="1">
      <c r="C170" s="60" t="s">
        <v>1989</v>
      </c>
    </row>
    <row r="171" spans="3:3" s="60" customFormat="1">
      <c r="C171" s="60" t="s">
        <v>1990</v>
      </c>
    </row>
    <row r="172" spans="3:3" s="60" customFormat="1">
      <c r="C172" s="60" t="s">
        <v>1991</v>
      </c>
    </row>
    <row r="173" spans="3:3" s="60" customFormat="1">
      <c r="C173" s="60" t="s">
        <v>1992</v>
      </c>
    </row>
    <row r="174" spans="3:3" s="60" customFormat="1">
      <c r="C174" s="60" t="s">
        <v>1993</v>
      </c>
    </row>
    <row r="175" spans="3:3" s="60" customFormat="1">
      <c r="C175" s="60" t="s">
        <v>1994</v>
      </c>
    </row>
    <row r="176" spans="3:3" s="60" customFormat="1">
      <c r="C176" s="60" t="s">
        <v>1995</v>
      </c>
    </row>
    <row r="177" spans="3:3" s="60" customFormat="1">
      <c r="C177" s="60" t="s">
        <v>1996</v>
      </c>
    </row>
    <row r="178" spans="3:3" s="60" customFormat="1">
      <c r="C178" s="60" t="s">
        <v>1997</v>
      </c>
    </row>
    <row r="179" spans="3:3" s="60" customFormat="1">
      <c r="C179" s="60" t="s">
        <v>1998</v>
      </c>
    </row>
    <row r="180" spans="3:3" s="60" customFormat="1">
      <c r="C180" s="60" t="s">
        <v>1999</v>
      </c>
    </row>
    <row r="181" spans="3:3" s="60" customFormat="1">
      <c r="C181" s="60" t="s">
        <v>2000</v>
      </c>
    </row>
    <row r="182" spans="3:3" s="60" customFormat="1">
      <c r="C182" s="60" t="s">
        <v>2001</v>
      </c>
    </row>
  </sheetData>
  <sheetProtection algorithmName="SHA-512" hashValue="HtnO2/jbHUAPB6ndNY9PCvbts92cSt7R+5i40OBpvPMjQzc8640wTr3u5x5zb/z3FEgyrhUAasJMp8mLhrKy4A==" saltValue="i2bdlMemwbZWmhXoYVoFgA==" spinCount="100000" sheet="1" selectLockedCells="1" selectUnlockedCells="1"/>
  <phoneticPr fontId="6"/>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0" tint="-0.14999847407452621"/>
  </sheetPr>
  <dimension ref="B1:AA20"/>
  <sheetViews>
    <sheetView zoomScaleNormal="100" workbookViewId="0">
      <selection activeCell="M10" sqref="M10"/>
    </sheetView>
  </sheetViews>
  <sheetFormatPr defaultColWidth="9" defaultRowHeight="13.5"/>
  <cols>
    <col min="1" max="2" width="9" style="423"/>
    <col min="3" max="3" width="11.375" style="423" bestFit="1" customWidth="1"/>
    <col min="4" max="4" width="17" style="423" customWidth="1"/>
    <col min="5" max="7" width="8.5" style="423" customWidth="1"/>
    <col min="8" max="8" width="10.5" style="423" customWidth="1"/>
    <col min="9" max="14" width="9" style="423"/>
    <col min="15" max="15" width="11.625" style="423" customWidth="1"/>
    <col min="16" max="16" width="20.625" style="423" bestFit="1" customWidth="1"/>
    <col min="17" max="17" width="23.5" style="423" bestFit="1" customWidth="1"/>
    <col min="18" max="18" width="16.75" style="423" bestFit="1" customWidth="1"/>
    <col min="19" max="19" width="10.5" style="423" customWidth="1"/>
    <col min="20" max="21" width="9" style="423"/>
    <col min="22" max="22" width="12.125" style="423" bestFit="1" customWidth="1"/>
    <col min="23" max="23" width="29.625" style="423" bestFit="1" customWidth="1"/>
    <col min="24" max="25" width="9" style="423"/>
    <col min="26" max="26" width="14.5" style="423" customWidth="1"/>
    <col min="27" max="27" width="81.5" style="423" customWidth="1"/>
    <col min="28" max="16384" width="9" style="423"/>
  </cols>
  <sheetData>
    <row r="1" spans="2:27">
      <c r="B1" s="428"/>
      <c r="C1" s="428"/>
      <c r="D1" s="428"/>
      <c r="E1" s="428"/>
      <c r="F1" s="428"/>
      <c r="G1" s="428"/>
      <c r="H1" s="1022" t="s">
        <v>2</v>
      </c>
      <c r="I1" s="1022"/>
      <c r="J1" s="1022"/>
      <c r="K1" s="1022"/>
      <c r="L1" s="428"/>
      <c r="M1" s="428"/>
      <c r="N1" s="428"/>
      <c r="O1" s="428"/>
      <c r="P1" s="428"/>
      <c r="Q1" s="429"/>
      <c r="R1" s="429"/>
      <c r="S1" s="1022" t="s">
        <v>35</v>
      </c>
      <c r="T1" s="1022"/>
      <c r="U1" s="1022"/>
      <c r="V1" s="1022"/>
      <c r="W1" s="429" t="s">
        <v>84</v>
      </c>
      <c r="X1" s="429"/>
      <c r="Y1" s="429"/>
      <c r="Z1" s="429"/>
      <c r="AA1" s="429"/>
    </row>
    <row r="2" spans="2:27" ht="54">
      <c r="B2" s="428" t="s">
        <v>40</v>
      </c>
      <c r="C2" s="428" t="s">
        <v>1</v>
      </c>
      <c r="D2" s="428" t="s">
        <v>184</v>
      </c>
      <c r="E2" s="428" t="s">
        <v>197</v>
      </c>
      <c r="F2" s="430" t="s">
        <v>198</v>
      </c>
      <c r="G2" s="430" t="s">
        <v>200</v>
      </c>
      <c r="H2" s="430" t="s">
        <v>85</v>
      </c>
      <c r="I2" s="428" t="s">
        <v>39</v>
      </c>
      <c r="J2" s="428" t="s">
        <v>38</v>
      </c>
      <c r="K2" s="430" t="s">
        <v>3356</v>
      </c>
      <c r="L2" s="430" t="s">
        <v>86</v>
      </c>
      <c r="M2" s="429" t="s">
        <v>45</v>
      </c>
      <c r="N2" s="429" t="s">
        <v>56</v>
      </c>
      <c r="O2" s="431" t="s">
        <v>87</v>
      </c>
      <c r="P2" s="429" t="s">
        <v>43</v>
      </c>
      <c r="Q2" s="429" t="s">
        <v>46</v>
      </c>
      <c r="R2" s="429" t="s">
        <v>52</v>
      </c>
      <c r="S2" s="431" t="s">
        <v>93</v>
      </c>
      <c r="T2" s="1023" t="s">
        <v>1</v>
      </c>
      <c r="U2" s="1023"/>
      <c r="V2" s="429" t="s">
        <v>57</v>
      </c>
      <c r="W2" s="429" t="s">
        <v>88</v>
      </c>
      <c r="X2" s="146" t="s">
        <v>3020</v>
      </c>
      <c r="Y2" s="429" t="s">
        <v>3115</v>
      </c>
      <c r="Z2" s="429" t="s">
        <v>3159</v>
      </c>
      <c r="AA2" s="429" t="s">
        <v>3169</v>
      </c>
    </row>
    <row r="3" spans="2:27">
      <c r="B3" s="429">
        <v>0</v>
      </c>
      <c r="C3" s="429" t="s">
        <v>3357</v>
      </c>
      <c r="D3" s="429" t="s">
        <v>185</v>
      </c>
      <c r="E3" s="432">
        <v>0.12</v>
      </c>
      <c r="F3" s="432">
        <v>7.0000000000000007E-2</v>
      </c>
      <c r="G3" s="433">
        <v>-0.02</v>
      </c>
      <c r="H3" s="429">
        <v>10</v>
      </c>
      <c r="I3" s="429">
        <v>15</v>
      </c>
      <c r="J3" s="429">
        <v>20</v>
      </c>
      <c r="K3" s="429">
        <v>30</v>
      </c>
      <c r="L3" s="429">
        <v>20</v>
      </c>
      <c r="M3" s="429" t="s">
        <v>89</v>
      </c>
      <c r="N3" s="429" t="s">
        <v>3382</v>
      </c>
      <c r="O3" s="429">
        <v>210</v>
      </c>
      <c r="P3" s="429" t="s">
        <v>47</v>
      </c>
      <c r="Q3" s="429" t="s">
        <v>3014</v>
      </c>
      <c r="R3" s="429" t="s">
        <v>53</v>
      </c>
      <c r="S3" s="429" t="s">
        <v>94</v>
      </c>
      <c r="T3" s="429" t="s">
        <v>58</v>
      </c>
      <c r="U3" s="429" t="s">
        <v>62</v>
      </c>
      <c r="V3" s="429" t="s">
        <v>37</v>
      </c>
      <c r="W3" s="429" t="s">
        <v>149</v>
      </c>
      <c r="X3" s="146"/>
      <c r="Y3" s="434">
        <v>0</v>
      </c>
      <c r="Z3" s="435" t="s">
        <v>3160</v>
      </c>
      <c r="AA3" s="429" t="s">
        <v>3171</v>
      </c>
    </row>
    <row r="4" spans="2:27">
      <c r="B4" s="429">
        <v>1</v>
      </c>
      <c r="C4" s="429" t="s">
        <v>3358</v>
      </c>
      <c r="D4" s="429" t="s">
        <v>186</v>
      </c>
      <c r="E4" s="432">
        <v>0.12</v>
      </c>
      <c r="F4" s="432">
        <v>0.06</v>
      </c>
      <c r="G4" s="432"/>
      <c r="H4" s="429">
        <v>11</v>
      </c>
      <c r="I4" s="429">
        <v>16</v>
      </c>
      <c r="J4" s="429">
        <v>21</v>
      </c>
      <c r="K4" s="429">
        <v>31</v>
      </c>
      <c r="L4" s="429">
        <v>21</v>
      </c>
      <c r="M4" s="429" t="s">
        <v>90</v>
      </c>
      <c r="N4" s="429"/>
      <c r="O4" s="429">
        <v>211</v>
      </c>
      <c r="P4" s="429" t="s">
        <v>48</v>
      </c>
      <c r="Q4" s="429" t="s">
        <v>3015</v>
      </c>
      <c r="R4" s="429" t="s">
        <v>41</v>
      </c>
      <c r="S4" s="429" t="s">
        <v>83</v>
      </c>
      <c r="T4" s="429" t="s">
        <v>59</v>
      </c>
      <c r="U4" s="429" t="s">
        <v>63</v>
      </c>
      <c r="V4" s="429" t="s">
        <v>32</v>
      </c>
      <c r="W4" s="431" t="s">
        <v>100</v>
      </c>
      <c r="X4" s="146" t="s">
        <v>89</v>
      </c>
      <c r="Y4" s="434">
        <v>1</v>
      </c>
      <c r="Z4" s="435" t="s">
        <v>3161</v>
      </c>
      <c r="AA4" s="429" t="s">
        <v>3179</v>
      </c>
    </row>
    <row r="5" spans="2:27">
      <c r="B5" s="429">
        <v>2</v>
      </c>
      <c r="C5" s="429" t="s">
        <v>180</v>
      </c>
      <c r="D5" s="429" t="s">
        <v>187</v>
      </c>
      <c r="E5" s="432">
        <v>0.11</v>
      </c>
      <c r="F5" s="432">
        <v>0.06</v>
      </c>
      <c r="G5" s="432"/>
      <c r="H5" s="429">
        <v>21</v>
      </c>
      <c r="I5" s="429">
        <v>26</v>
      </c>
      <c r="J5" s="429">
        <v>31</v>
      </c>
      <c r="K5" s="429">
        <v>41</v>
      </c>
      <c r="L5" s="429">
        <v>31</v>
      </c>
      <c r="M5" s="429"/>
      <c r="N5" s="429"/>
      <c r="O5" s="429">
        <v>280</v>
      </c>
      <c r="P5" s="429" t="s">
        <v>49</v>
      </c>
      <c r="Q5" s="429" t="s">
        <v>3016</v>
      </c>
      <c r="R5" s="429" t="s">
        <v>54</v>
      </c>
      <c r="S5" s="429"/>
      <c r="T5" s="429" t="s">
        <v>60</v>
      </c>
      <c r="U5" s="429" t="s">
        <v>64</v>
      </c>
      <c r="V5" s="429"/>
      <c r="W5" s="429" t="s">
        <v>3359</v>
      </c>
      <c r="X5" s="146" t="s">
        <v>90</v>
      </c>
      <c r="Y5" s="434">
        <v>2</v>
      </c>
      <c r="Z5" s="435" t="s">
        <v>3162</v>
      </c>
      <c r="AA5" s="429" t="s">
        <v>3180</v>
      </c>
    </row>
    <row r="6" spans="2:27">
      <c r="B6" s="429">
        <v>3</v>
      </c>
      <c r="C6" s="429" t="s">
        <v>3360</v>
      </c>
      <c r="D6" s="429" t="s">
        <v>188</v>
      </c>
      <c r="E6" s="432">
        <v>0.1</v>
      </c>
      <c r="F6" s="432">
        <v>0.06</v>
      </c>
      <c r="G6" s="432"/>
      <c r="H6" s="429">
        <v>31</v>
      </c>
      <c r="I6" s="429">
        <v>36</v>
      </c>
      <c r="J6" s="429">
        <v>41</v>
      </c>
      <c r="K6" s="429">
        <v>51</v>
      </c>
      <c r="L6" s="429">
        <v>41</v>
      </c>
      <c r="M6" s="429"/>
      <c r="N6" s="429"/>
      <c r="O6" s="429">
        <v>350</v>
      </c>
      <c r="P6" s="429" t="s">
        <v>44</v>
      </c>
      <c r="Q6" s="429" t="s">
        <v>3017</v>
      </c>
      <c r="R6" s="429" t="s">
        <v>55</v>
      </c>
      <c r="S6" s="429"/>
      <c r="T6" s="429" t="s">
        <v>61</v>
      </c>
      <c r="U6" s="429" t="s">
        <v>65</v>
      </c>
      <c r="V6" s="429"/>
      <c r="W6" s="429" t="s">
        <v>91</v>
      </c>
      <c r="X6" s="429"/>
      <c r="Y6" s="434">
        <v>3</v>
      </c>
      <c r="Z6" s="435" t="s">
        <v>3163</v>
      </c>
      <c r="AA6" s="429" t="s">
        <v>3170</v>
      </c>
    </row>
    <row r="7" spans="2:27" ht="13.5" customHeight="1">
      <c r="B7" s="429">
        <v>4</v>
      </c>
      <c r="C7" s="429" t="s">
        <v>3361</v>
      </c>
      <c r="D7" s="429" t="s">
        <v>189</v>
      </c>
      <c r="E7" s="432">
        <v>0.09</v>
      </c>
      <c r="F7" s="432">
        <v>0.06</v>
      </c>
      <c r="G7" s="432"/>
      <c r="H7" s="429">
        <v>41</v>
      </c>
      <c r="I7" s="429">
        <v>46</v>
      </c>
      <c r="J7" s="429">
        <v>51</v>
      </c>
      <c r="K7" s="429">
        <v>61</v>
      </c>
      <c r="L7" s="429">
        <v>51</v>
      </c>
      <c r="M7" s="429"/>
      <c r="N7" s="429"/>
      <c r="O7" s="429">
        <v>420</v>
      </c>
      <c r="P7" s="429" t="s">
        <v>50</v>
      </c>
      <c r="Q7" s="429" t="s">
        <v>92</v>
      </c>
      <c r="R7" s="429" t="s">
        <v>99</v>
      </c>
      <c r="S7" s="429"/>
      <c r="T7" s="429"/>
      <c r="U7" s="429"/>
      <c r="V7" s="429"/>
      <c r="W7" s="429"/>
      <c r="X7" s="429"/>
      <c r="Y7" s="434">
        <v>4</v>
      </c>
      <c r="Z7" s="429"/>
      <c r="AA7" s="429"/>
    </row>
    <row r="8" spans="2:27">
      <c r="B8" s="429">
        <v>5</v>
      </c>
      <c r="C8" s="429" t="s">
        <v>3362</v>
      </c>
      <c r="D8" s="429" t="s">
        <v>190</v>
      </c>
      <c r="E8" s="432">
        <v>0.08</v>
      </c>
      <c r="F8" s="432">
        <v>0.06</v>
      </c>
      <c r="G8" s="432"/>
      <c r="H8" s="429">
        <v>51</v>
      </c>
      <c r="I8" s="429">
        <v>61</v>
      </c>
      <c r="J8" s="429">
        <v>61</v>
      </c>
      <c r="K8" s="429">
        <v>71</v>
      </c>
      <c r="L8" s="429">
        <v>61</v>
      </c>
      <c r="M8" s="429"/>
      <c r="N8" s="429"/>
      <c r="O8" s="429">
        <v>490</v>
      </c>
      <c r="P8" s="429" t="s">
        <v>51</v>
      </c>
      <c r="Q8" s="429"/>
      <c r="R8" s="429"/>
      <c r="S8" s="429"/>
      <c r="T8" s="429"/>
      <c r="U8" s="429"/>
      <c r="V8" s="429"/>
      <c r="W8" s="429"/>
      <c r="X8" s="429"/>
      <c r="Y8" s="434">
        <v>5</v>
      </c>
      <c r="Z8" s="429"/>
      <c r="AA8" s="429"/>
    </row>
    <row r="9" spans="2:27">
      <c r="B9" s="429">
        <v>6</v>
      </c>
      <c r="C9" s="429" t="s">
        <v>2759</v>
      </c>
      <c r="D9" s="429" t="s">
        <v>191</v>
      </c>
      <c r="E9" s="432">
        <v>7.0000000000000007E-2</v>
      </c>
      <c r="F9" s="432">
        <v>0.06</v>
      </c>
      <c r="G9" s="432"/>
      <c r="H9" s="429">
        <v>61</v>
      </c>
      <c r="I9" s="429">
        <v>76</v>
      </c>
      <c r="J9" s="429">
        <v>71</v>
      </c>
      <c r="K9" s="429">
        <v>81</v>
      </c>
      <c r="L9" s="429">
        <v>71</v>
      </c>
      <c r="M9" s="429"/>
      <c r="N9" s="429"/>
      <c r="O9" s="429">
        <v>560</v>
      </c>
      <c r="P9" s="429"/>
      <c r="Q9" s="429"/>
      <c r="R9" s="429"/>
      <c r="S9" s="429"/>
      <c r="T9" s="429"/>
      <c r="U9" s="429"/>
      <c r="V9" s="429"/>
      <c r="W9" s="429"/>
      <c r="X9" s="429"/>
      <c r="Y9" s="434">
        <v>6</v>
      </c>
      <c r="Z9" s="429"/>
      <c r="AA9" s="429"/>
    </row>
    <row r="10" spans="2:27">
      <c r="B10" s="429">
        <v>7</v>
      </c>
      <c r="C10" s="429" t="s">
        <v>42</v>
      </c>
      <c r="D10" s="429" t="s">
        <v>192</v>
      </c>
      <c r="E10" s="432">
        <v>0.06</v>
      </c>
      <c r="F10" s="432">
        <v>0.06</v>
      </c>
      <c r="G10" s="432"/>
      <c r="H10" s="429">
        <v>71</v>
      </c>
      <c r="I10" s="429">
        <v>91</v>
      </c>
      <c r="J10" s="429">
        <v>81</v>
      </c>
      <c r="K10" s="429">
        <v>91</v>
      </c>
      <c r="L10" s="429">
        <v>81</v>
      </c>
      <c r="M10" s="429"/>
      <c r="N10" s="429"/>
      <c r="O10" s="429">
        <v>630</v>
      </c>
      <c r="P10" s="429"/>
      <c r="Q10" s="429"/>
      <c r="R10" s="429"/>
      <c r="S10" s="429"/>
      <c r="T10" s="429"/>
      <c r="U10" s="429"/>
      <c r="V10" s="429"/>
      <c r="W10" s="429"/>
      <c r="X10" s="429"/>
      <c r="Y10" s="434">
        <v>7</v>
      </c>
      <c r="Z10" s="429"/>
      <c r="AA10" s="429"/>
    </row>
    <row r="11" spans="2:27">
      <c r="B11" s="429">
        <v>8</v>
      </c>
      <c r="C11" s="429"/>
      <c r="D11" s="429" t="s">
        <v>193</v>
      </c>
      <c r="E11" s="432">
        <v>0.05</v>
      </c>
      <c r="F11" s="432">
        <v>0.06</v>
      </c>
      <c r="G11" s="432"/>
      <c r="H11" s="429">
        <v>81</v>
      </c>
      <c r="I11" s="429">
        <v>106</v>
      </c>
      <c r="J11" s="429">
        <v>91</v>
      </c>
      <c r="K11" s="429">
        <v>101</v>
      </c>
      <c r="L11" s="429">
        <v>91</v>
      </c>
      <c r="M11" s="429"/>
      <c r="N11" s="429"/>
      <c r="O11" s="429">
        <v>700</v>
      </c>
      <c r="P11" s="429"/>
      <c r="Q11" s="429"/>
      <c r="R11" s="429"/>
      <c r="S11" s="429"/>
      <c r="T11" s="429"/>
      <c r="U11" s="429"/>
      <c r="V11" s="429"/>
      <c r="W11" s="429"/>
      <c r="X11" s="429"/>
      <c r="Y11" s="434">
        <v>8</v>
      </c>
      <c r="Z11" s="429"/>
      <c r="AA11" s="429"/>
    </row>
    <row r="12" spans="2:27">
      <c r="B12" s="429">
        <v>9</v>
      </c>
      <c r="C12" s="429"/>
      <c r="D12" s="429" t="s">
        <v>194</v>
      </c>
      <c r="E12" s="432">
        <v>0.04</v>
      </c>
      <c r="F12" s="432">
        <v>0.06</v>
      </c>
      <c r="G12" s="432"/>
      <c r="H12" s="429">
        <v>91</v>
      </c>
      <c r="I12" s="429">
        <v>121</v>
      </c>
      <c r="J12" s="429">
        <v>101</v>
      </c>
      <c r="K12" s="429">
        <v>111</v>
      </c>
      <c r="L12" s="429"/>
      <c r="M12" s="429"/>
      <c r="N12" s="429"/>
      <c r="O12" s="429">
        <v>770</v>
      </c>
      <c r="P12" s="429"/>
      <c r="Q12" s="429"/>
      <c r="R12" s="429"/>
      <c r="S12" s="429"/>
      <c r="T12" s="429"/>
      <c r="U12" s="429"/>
      <c r="V12" s="429"/>
      <c r="W12" s="429"/>
      <c r="X12" s="429"/>
      <c r="Y12" s="434">
        <v>9</v>
      </c>
      <c r="Z12" s="429"/>
      <c r="AA12" s="429"/>
    </row>
    <row r="13" spans="2:27">
      <c r="B13" s="429">
        <v>10</v>
      </c>
      <c r="C13" s="429"/>
      <c r="D13" s="429" t="s">
        <v>195</v>
      </c>
      <c r="E13" s="432">
        <v>0.03</v>
      </c>
      <c r="F13" s="432">
        <v>0.06</v>
      </c>
      <c r="G13" s="432"/>
      <c r="H13" s="429">
        <v>101</v>
      </c>
      <c r="I13" s="429">
        <v>136</v>
      </c>
      <c r="J13" s="429">
        <v>111</v>
      </c>
      <c r="K13" s="429">
        <v>121</v>
      </c>
      <c r="L13" s="429"/>
      <c r="M13" s="429"/>
      <c r="N13" s="429"/>
      <c r="O13" s="429">
        <v>840</v>
      </c>
      <c r="P13" s="429"/>
      <c r="Q13" s="429"/>
      <c r="R13" s="429"/>
      <c r="S13" s="429"/>
      <c r="T13" s="429"/>
      <c r="U13" s="429"/>
      <c r="V13" s="429"/>
      <c r="W13" s="429"/>
      <c r="X13" s="429"/>
      <c r="Y13" s="434">
        <v>10</v>
      </c>
      <c r="Z13" s="429"/>
      <c r="AA13" s="429"/>
    </row>
    <row r="14" spans="2:27">
      <c r="B14" s="429">
        <v>11</v>
      </c>
      <c r="C14" s="429"/>
      <c r="D14" s="429" t="s">
        <v>196</v>
      </c>
      <c r="E14" s="432">
        <v>0.02</v>
      </c>
      <c r="F14" s="432">
        <v>0.06</v>
      </c>
      <c r="G14" s="432"/>
      <c r="H14" s="429">
        <v>111</v>
      </c>
      <c r="I14" s="429">
        <v>151</v>
      </c>
      <c r="J14" s="429">
        <v>121</v>
      </c>
      <c r="K14" s="429">
        <v>131</v>
      </c>
      <c r="L14" s="429"/>
      <c r="M14" s="429"/>
      <c r="N14" s="429"/>
      <c r="O14" s="429">
        <v>910</v>
      </c>
      <c r="P14" s="429"/>
      <c r="Q14" s="429"/>
      <c r="R14" s="429"/>
      <c r="S14" s="429"/>
      <c r="T14" s="429"/>
      <c r="U14" s="429"/>
      <c r="V14" s="429"/>
      <c r="W14" s="429"/>
      <c r="X14" s="429"/>
      <c r="Y14" s="434">
        <v>11</v>
      </c>
      <c r="Z14" s="429"/>
      <c r="AA14" s="429"/>
    </row>
    <row r="15" spans="2:27">
      <c r="B15" s="429">
        <v>12</v>
      </c>
      <c r="C15" s="429"/>
      <c r="D15" s="429"/>
      <c r="E15" s="429"/>
      <c r="F15" s="429"/>
      <c r="G15" s="429"/>
      <c r="H15" s="429">
        <v>121</v>
      </c>
      <c r="I15" s="429">
        <v>181</v>
      </c>
      <c r="J15" s="429">
        <v>131</v>
      </c>
      <c r="K15" s="429">
        <v>141</v>
      </c>
      <c r="L15" s="429"/>
      <c r="M15" s="429"/>
      <c r="N15" s="429"/>
      <c r="O15" s="429">
        <v>980</v>
      </c>
      <c r="P15" s="429"/>
      <c r="Q15" s="429"/>
      <c r="R15" s="429"/>
      <c r="S15" s="429"/>
      <c r="T15" s="429"/>
      <c r="U15" s="429"/>
      <c r="V15" s="429"/>
      <c r="W15" s="429"/>
      <c r="X15" s="429"/>
      <c r="Y15" s="434">
        <v>12</v>
      </c>
      <c r="Z15" s="429"/>
      <c r="AA15" s="429"/>
    </row>
    <row r="16" spans="2:27">
      <c r="B16" s="429">
        <v>13</v>
      </c>
      <c r="C16" s="429"/>
      <c r="D16" s="429"/>
      <c r="E16" s="429"/>
      <c r="F16" s="429"/>
      <c r="G16" s="429"/>
      <c r="H16" s="429">
        <v>131</v>
      </c>
      <c r="I16" s="429">
        <v>211</v>
      </c>
      <c r="J16" s="429">
        <v>141</v>
      </c>
      <c r="K16" s="429">
        <v>151</v>
      </c>
      <c r="L16" s="429"/>
      <c r="M16" s="429"/>
      <c r="N16" s="429"/>
      <c r="O16" s="429">
        <v>1050</v>
      </c>
      <c r="P16" s="429"/>
      <c r="Q16" s="429"/>
      <c r="R16" s="429"/>
      <c r="S16" s="429"/>
      <c r="T16" s="429"/>
      <c r="U16" s="429"/>
      <c r="V16" s="429"/>
      <c r="W16" s="429"/>
      <c r="X16" s="429"/>
      <c r="Y16" s="429"/>
      <c r="Z16" s="429"/>
      <c r="AA16" s="429"/>
    </row>
    <row r="17" spans="2:27">
      <c r="B17" s="429">
        <v>14</v>
      </c>
      <c r="C17" s="429"/>
      <c r="D17" s="429"/>
      <c r="E17" s="429"/>
      <c r="F17" s="429"/>
      <c r="G17" s="429"/>
      <c r="H17" s="429">
        <v>141</v>
      </c>
      <c r="I17" s="429">
        <v>241</v>
      </c>
      <c r="J17" s="429">
        <v>151</v>
      </c>
      <c r="K17" s="429">
        <v>161</v>
      </c>
      <c r="L17" s="429"/>
      <c r="M17" s="429"/>
      <c r="N17" s="429"/>
      <c r="O17" s="429"/>
      <c r="P17" s="429"/>
      <c r="Q17" s="429"/>
      <c r="R17" s="429"/>
      <c r="S17" s="429"/>
      <c r="T17" s="429"/>
      <c r="U17" s="429"/>
      <c r="V17" s="429"/>
      <c r="W17" s="429"/>
      <c r="X17" s="429"/>
      <c r="Y17" s="429"/>
      <c r="Z17" s="429"/>
      <c r="AA17" s="429"/>
    </row>
    <row r="18" spans="2:27">
      <c r="B18" s="429">
        <v>15</v>
      </c>
      <c r="C18" s="429"/>
      <c r="D18" s="429"/>
      <c r="E18" s="429"/>
      <c r="F18" s="429"/>
      <c r="G18" s="429"/>
      <c r="H18" s="429">
        <v>151</v>
      </c>
      <c r="I18" s="429">
        <v>271</v>
      </c>
      <c r="J18" s="429">
        <v>161</v>
      </c>
      <c r="K18" s="429">
        <v>171</v>
      </c>
      <c r="L18" s="429"/>
      <c r="M18" s="429"/>
      <c r="N18" s="429"/>
      <c r="O18" s="429"/>
      <c r="P18" s="429"/>
      <c r="Q18" s="429"/>
      <c r="R18" s="429"/>
      <c r="S18" s="429"/>
      <c r="T18" s="429"/>
      <c r="U18" s="429"/>
      <c r="V18" s="429"/>
      <c r="W18" s="429"/>
      <c r="X18" s="429"/>
      <c r="Y18" s="429"/>
      <c r="Z18" s="429"/>
      <c r="AA18" s="429"/>
    </row>
    <row r="19" spans="2:27">
      <c r="B19" s="429">
        <v>16</v>
      </c>
      <c r="C19" s="429"/>
      <c r="D19" s="429"/>
      <c r="E19" s="429"/>
      <c r="F19" s="429"/>
      <c r="G19" s="429"/>
      <c r="H19" s="429">
        <v>161</v>
      </c>
      <c r="I19" s="429">
        <v>301</v>
      </c>
      <c r="J19" s="429">
        <v>171</v>
      </c>
      <c r="K19" s="429"/>
      <c r="L19" s="429"/>
      <c r="M19" s="429"/>
      <c r="N19" s="429"/>
      <c r="O19" s="429"/>
      <c r="P19" s="429"/>
      <c r="Q19" s="429"/>
      <c r="R19" s="429"/>
      <c r="S19" s="429"/>
      <c r="T19" s="429"/>
      <c r="U19" s="429"/>
      <c r="V19" s="429"/>
      <c r="W19" s="429"/>
      <c r="X19" s="429"/>
      <c r="Y19" s="429"/>
      <c r="Z19" s="429"/>
      <c r="AA19" s="429"/>
    </row>
    <row r="20" spans="2:27">
      <c r="B20" s="429">
        <v>17</v>
      </c>
      <c r="C20" s="429"/>
      <c r="D20" s="429"/>
      <c r="E20" s="429"/>
      <c r="F20" s="429"/>
      <c r="G20" s="429"/>
      <c r="H20" s="429">
        <v>171</v>
      </c>
      <c r="I20" s="429"/>
      <c r="J20" s="429"/>
      <c r="K20" s="429"/>
      <c r="L20" s="429"/>
      <c r="M20" s="429"/>
      <c r="N20" s="429"/>
      <c r="O20" s="429"/>
      <c r="P20" s="429"/>
      <c r="Q20" s="429"/>
      <c r="R20" s="429"/>
      <c r="S20" s="429"/>
      <c r="T20" s="429"/>
      <c r="U20" s="429"/>
      <c r="V20" s="429"/>
      <c r="W20" s="429"/>
      <c r="X20" s="429"/>
      <c r="Y20" s="429"/>
      <c r="Z20" s="429"/>
      <c r="AA20" s="429"/>
    </row>
  </sheetData>
  <sheetProtection algorithmName="SHA-512" hashValue="tn45IMfpJ70ZHZBjAhrVloDoynVJ/wKyRIW5bvQC3/uGmLPXAy+fZGXLcEhbLil1CLhmuazkG4jgsGjoy60tlQ==" saltValue="1UDbD47U1FXnW3F4jXHrOQ==" spinCount="100000" sheet="1" selectLockedCells="1" selectUnlockedCells="1"/>
  <mergeCells count="3">
    <mergeCell ref="H1:K1"/>
    <mergeCell ref="T2:U2"/>
    <mergeCell ref="S1:V1"/>
  </mergeCells>
  <phoneticPr fontId="6"/>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0" tint="-0.14999847407452621"/>
  </sheetPr>
  <dimension ref="A1:S580"/>
  <sheetViews>
    <sheetView workbookViewId="0">
      <selection activeCell="M10" sqref="M10"/>
    </sheetView>
  </sheetViews>
  <sheetFormatPr defaultColWidth="9" defaultRowHeight="13.5"/>
  <cols>
    <col min="1" max="1" width="15.125" style="145" bestFit="1" customWidth="1"/>
    <col min="2" max="2" width="11.375" style="145" bestFit="1" customWidth="1"/>
    <col min="3" max="4" width="9" style="145"/>
    <col min="5" max="5" width="9" style="6"/>
    <col min="6" max="6" width="19.25" style="6" bestFit="1" customWidth="1"/>
    <col min="7" max="10" width="9" style="6"/>
    <col min="11" max="11" width="17.25" style="6" bestFit="1" customWidth="1"/>
    <col min="12" max="15" width="9" style="6"/>
    <col min="16" max="16" width="17.25" style="6" bestFit="1" customWidth="1"/>
    <col min="17" max="16384" width="9" style="6"/>
  </cols>
  <sheetData>
    <row r="1" spans="1:19">
      <c r="A1" s="145" t="s">
        <v>1</v>
      </c>
      <c r="F1" s="6" t="s">
        <v>2002</v>
      </c>
      <c r="K1" s="6" t="s">
        <v>2003</v>
      </c>
      <c r="P1" s="6" t="s">
        <v>2004</v>
      </c>
    </row>
    <row r="2" spans="1:19">
      <c r="A2" s="145" t="str">
        <f>CONCATENATE(C2,D2)</f>
        <v>東京都千代田区</v>
      </c>
      <c r="B2" s="2" t="s">
        <v>2005</v>
      </c>
      <c r="C2" s="145" t="s">
        <v>266</v>
      </c>
      <c r="D2" s="2" t="s">
        <v>314</v>
      </c>
      <c r="F2" s="6" t="str">
        <f>CONCATENATE(H2,I2)</f>
        <v>北海道旭川市</v>
      </c>
      <c r="G2" s="6" t="s">
        <v>2006</v>
      </c>
      <c r="H2" s="6" t="s">
        <v>2007</v>
      </c>
      <c r="I2" s="6" t="s">
        <v>2008</v>
      </c>
      <c r="K2" s="6" t="str">
        <f>CONCATENATE(M2,N2)</f>
        <v>北海道留萌市</v>
      </c>
      <c r="L2" s="6" t="s">
        <v>2009</v>
      </c>
      <c r="M2" s="6" t="s">
        <v>2007</v>
      </c>
      <c r="N2" s="6" t="s">
        <v>2010</v>
      </c>
      <c r="P2" s="6" t="str">
        <f>CONCATENATE(R2,S2)</f>
        <v>鹿児島県鹿児島市</v>
      </c>
      <c r="Q2" s="6" t="s">
        <v>2009</v>
      </c>
      <c r="R2" s="6" t="s">
        <v>2011</v>
      </c>
      <c r="S2" s="6" t="s">
        <v>2012</v>
      </c>
    </row>
    <row r="3" spans="1:19">
      <c r="A3" s="145" t="str">
        <f t="shared" ref="A3:A67" si="0">CONCATENATE(C3,D3)</f>
        <v>東京都中央区</v>
      </c>
      <c r="B3" s="2" t="s">
        <v>2005</v>
      </c>
      <c r="C3" s="145" t="s">
        <v>266</v>
      </c>
      <c r="D3" s="2" t="s">
        <v>361</v>
      </c>
      <c r="F3" s="6" t="str">
        <f t="shared" ref="F3:F66" si="1">CONCATENATE(H3,I3)</f>
        <v>北海道帯広市</v>
      </c>
      <c r="G3" s="6" t="s">
        <v>2006</v>
      </c>
      <c r="H3" s="6" t="s">
        <v>2007</v>
      </c>
      <c r="I3" s="6" t="s">
        <v>2013</v>
      </c>
      <c r="K3" s="6" t="str">
        <f t="shared" ref="K3:K66" si="2">CONCATENATE(M3,N3)</f>
        <v>北海道稚内市</v>
      </c>
      <c r="L3" s="6" t="s">
        <v>2009</v>
      </c>
      <c r="M3" s="6" t="s">
        <v>2007</v>
      </c>
      <c r="N3" s="6" t="s">
        <v>2014</v>
      </c>
      <c r="P3" s="6" t="str">
        <f t="shared" ref="P3:P16" si="3">CONCATENATE(R3,S3)</f>
        <v>鹿児島県垂水市</v>
      </c>
      <c r="Q3" s="6" t="s">
        <v>2009</v>
      </c>
      <c r="R3" s="6" t="s">
        <v>2011</v>
      </c>
      <c r="S3" s="6" t="s">
        <v>2015</v>
      </c>
    </row>
    <row r="4" spans="1:19">
      <c r="A4" s="145" t="str">
        <f t="shared" si="0"/>
        <v>東京都港区</v>
      </c>
      <c r="B4" s="2" t="s">
        <v>2005</v>
      </c>
      <c r="C4" s="145" t="s">
        <v>266</v>
      </c>
      <c r="D4" s="2" t="s">
        <v>407</v>
      </c>
      <c r="F4" s="6" t="str">
        <f t="shared" si="1"/>
        <v>北海道北見市</v>
      </c>
      <c r="G4" s="6" t="s">
        <v>2006</v>
      </c>
      <c r="H4" s="6" t="s">
        <v>2007</v>
      </c>
      <c r="I4" s="6" t="s">
        <v>2016</v>
      </c>
      <c r="K4" s="6" t="str">
        <f t="shared" si="2"/>
        <v>北海道美唄市</v>
      </c>
      <c r="L4" s="6" t="s">
        <v>2009</v>
      </c>
      <c r="M4" s="6" t="s">
        <v>2007</v>
      </c>
      <c r="N4" s="6" t="s">
        <v>2017</v>
      </c>
      <c r="P4" s="6" t="str">
        <f t="shared" si="3"/>
        <v>鹿児島県霧島市</v>
      </c>
      <c r="Q4" s="6" t="s">
        <v>2018</v>
      </c>
      <c r="R4" s="6" t="s">
        <v>2011</v>
      </c>
      <c r="S4" s="6" t="s">
        <v>2019</v>
      </c>
    </row>
    <row r="5" spans="1:19">
      <c r="A5" s="145" t="str">
        <f t="shared" si="0"/>
        <v>東京都新宿区</v>
      </c>
      <c r="B5" s="2" t="s">
        <v>2005</v>
      </c>
      <c r="C5" s="145" t="s">
        <v>266</v>
      </c>
      <c r="D5" s="2" t="s">
        <v>454</v>
      </c>
      <c r="F5" s="6" t="str">
        <f t="shared" si="1"/>
        <v>北海道夕張市</v>
      </c>
      <c r="G5" s="6" t="s">
        <v>2006</v>
      </c>
      <c r="H5" s="6" t="s">
        <v>2007</v>
      </c>
      <c r="I5" s="6" t="s">
        <v>2020</v>
      </c>
      <c r="K5" s="6" t="str">
        <f t="shared" si="2"/>
        <v>北海道芦別市</v>
      </c>
      <c r="L5" s="6" t="s">
        <v>2009</v>
      </c>
      <c r="M5" s="6" t="s">
        <v>2007</v>
      </c>
      <c r="N5" s="6" t="s">
        <v>2021</v>
      </c>
      <c r="P5" s="6" t="str">
        <f t="shared" si="3"/>
        <v>鹿児島県鹿屋市</v>
      </c>
      <c r="Q5" s="6" t="s">
        <v>2018</v>
      </c>
      <c r="R5" s="6" t="s">
        <v>2011</v>
      </c>
      <c r="S5" s="6" t="s">
        <v>2022</v>
      </c>
    </row>
    <row r="6" spans="1:19">
      <c r="A6" s="145" t="str">
        <f t="shared" si="0"/>
        <v>東京都文京区</v>
      </c>
      <c r="B6" s="2" t="s">
        <v>2005</v>
      </c>
      <c r="C6" s="145" t="s">
        <v>266</v>
      </c>
      <c r="D6" s="2" t="s">
        <v>501</v>
      </c>
      <c r="F6" s="6" t="str">
        <f t="shared" si="1"/>
        <v>北海道赤平市</v>
      </c>
      <c r="G6" s="6" t="s">
        <v>2006</v>
      </c>
      <c r="H6" s="6" t="s">
        <v>2007</v>
      </c>
      <c r="I6" s="6" t="s">
        <v>2023</v>
      </c>
      <c r="K6" s="6" t="str">
        <f t="shared" si="2"/>
        <v>北海道赤平市</v>
      </c>
      <c r="L6" s="6" t="s">
        <v>2009</v>
      </c>
      <c r="M6" s="6" t="s">
        <v>2007</v>
      </c>
      <c r="N6" s="6" t="s">
        <v>2023</v>
      </c>
      <c r="P6" s="6" t="str">
        <f t="shared" si="3"/>
        <v>熊本県産山村</v>
      </c>
      <c r="Q6" s="6" t="s">
        <v>2009</v>
      </c>
      <c r="R6" s="6" t="s">
        <v>2024</v>
      </c>
      <c r="S6" s="6" t="s">
        <v>2025</v>
      </c>
    </row>
    <row r="7" spans="1:19">
      <c r="A7" s="145" t="str">
        <f t="shared" si="0"/>
        <v>東京都台東区</v>
      </c>
      <c r="B7" s="2" t="s">
        <v>2005</v>
      </c>
      <c r="C7" s="145" t="s">
        <v>266</v>
      </c>
      <c r="D7" s="2" t="s">
        <v>548</v>
      </c>
      <c r="F7" s="6" t="str">
        <f t="shared" si="1"/>
        <v>北海道士別市</v>
      </c>
      <c r="G7" s="6" t="s">
        <v>2006</v>
      </c>
      <c r="H7" s="6" t="s">
        <v>2007</v>
      </c>
      <c r="I7" s="6" t="s">
        <v>2026</v>
      </c>
      <c r="K7" s="6" t="str">
        <f t="shared" si="2"/>
        <v>北海道士別市</v>
      </c>
      <c r="L7" s="6" t="s">
        <v>2009</v>
      </c>
      <c r="M7" s="6" t="s">
        <v>2007</v>
      </c>
      <c r="N7" s="6" t="s">
        <v>2026</v>
      </c>
      <c r="P7" s="6" t="str">
        <f t="shared" si="3"/>
        <v>熊本県高森町</v>
      </c>
      <c r="Q7" s="6" t="s">
        <v>2009</v>
      </c>
      <c r="R7" s="6" t="s">
        <v>2024</v>
      </c>
      <c r="S7" s="6" t="s">
        <v>2027</v>
      </c>
    </row>
    <row r="8" spans="1:19">
      <c r="A8" s="145" t="str">
        <f t="shared" si="0"/>
        <v>東京都墨田区</v>
      </c>
      <c r="B8" s="2" t="s">
        <v>2005</v>
      </c>
      <c r="C8" s="145" t="s">
        <v>266</v>
      </c>
      <c r="D8" s="2" t="s">
        <v>594</v>
      </c>
      <c r="F8" s="6" t="str">
        <f t="shared" si="1"/>
        <v>北海道名寄市</v>
      </c>
      <c r="G8" s="6" t="s">
        <v>2006</v>
      </c>
      <c r="H8" s="6" t="s">
        <v>2007</v>
      </c>
      <c r="I8" s="6" t="s">
        <v>2028</v>
      </c>
      <c r="K8" s="6" t="str">
        <f t="shared" si="2"/>
        <v>北海道名寄市</v>
      </c>
      <c r="L8" s="6" t="s">
        <v>2009</v>
      </c>
      <c r="M8" s="6" t="s">
        <v>2007</v>
      </c>
      <c r="N8" s="6" t="s">
        <v>2028</v>
      </c>
      <c r="P8" s="6" t="str">
        <f t="shared" si="3"/>
        <v>熊本県阿蘇市</v>
      </c>
      <c r="Q8" s="6" t="s">
        <v>2009</v>
      </c>
      <c r="R8" s="6" t="s">
        <v>2024</v>
      </c>
      <c r="S8" s="6" t="s">
        <v>2029</v>
      </c>
    </row>
    <row r="9" spans="1:19">
      <c r="A9" s="145" t="str">
        <f t="shared" si="0"/>
        <v>東京都江東区</v>
      </c>
      <c r="B9" s="2" t="s">
        <v>2005</v>
      </c>
      <c r="C9" s="145" t="s">
        <v>266</v>
      </c>
      <c r="D9" s="2" t="s">
        <v>641</v>
      </c>
      <c r="F9" s="6" t="str">
        <f t="shared" si="1"/>
        <v>北海道歌志内市</v>
      </c>
      <c r="G9" s="6" t="s">
        <v>2006</v>
      </c>
      <c r="H9" s="6" t="s">
        <v>2007</v>
      </c>
      <c r="I9" s="6" t="s">
        <v>2030</v>
      </c>
      <c r="K9" s="6" t="str">
        <f t="shared" si="2"/>
        <v>北海道三笠市</v>
      </c>
      <c r="L9" s="6" t="s">
        <v>2009</v>
      </c>
      <c r="M9" s="6" t="s">
        <v>2007</v>
      </c>
      <c r="N9" s="6" t="s">
        <v>2031</v>
      </c>
      <c r="P9" s="6" t="str">
        <f t="shared" si="3"/>
        <v>熊本県南阿蘇村</v>
      </c>
      <c r="Q9" s="6" t="s">
        <v>2009</v>
      </c>
      <c r="R9" s="6" t="s">
        <v>2024</v>
      </c>
      <c r="S9" s="6" t="s">
        <v>2032</v>
      </c>
    </row>
    <row r="10" spans="1:19">
      <c r="A10" s="145" t="str">
        <f t="shared" si="0"/>
        <v>東京都品川区</v>
      </c>
      <c r="B10" s="2" t="s">
        <v>2005</v>
      </c>
      <c r="C10" s="145" t="s">
        <v>266</v>
      </c>
      <c r="D10" s="2" t="s">
        <v>688</v>
      </c>
      <c r="F10" s="6" t="str">
        <f t="shared" si="1"/>
        <v>北海道深川市</v>
      </c>
      <c r="G10" s="6" t="s">
        <v>2006</v>
      </c>
      <c r="H10" s="6" t="s">
        <v>2007</v>
      </c>
      <c r="I10" s="6" t="s">
        <v>2033</v>
      </c>
      <c r="K10" s="6" t="str">
        <f t="shared" si="2"/>
        <v>北海道滝川市</v>
      </c>
      <c r="L10" s="6" t="s">
        <v>2009</v>
      </c>
      <c r="M10" s="6" t="s">
        <v>2007</v>
      </c>
      <c r="N10" s="6" t="s">
        <v>2034</v>
      </c>
      <c r="P10" s="6" t="str">
        <f t="shared" si="3"/>
        <v>長崎県島原市</v>
      </c>
      <c r="Q10" s="6" t="s">
        <v>2009</v>
      </c>
      <c r="R10" s="6" t="s">
        <v>2035</v>
      </c>
      <c r="S10" s="6" t="s">
        <v>2036</v>
      </c>
    </row>
    <row r="11" spans="1:19">
      <c r="A11" s="145" t="str">
        <f t="shared" si="0"/>
        <v>東京都目黒区</v>
      </c>
      <c r="B11" s="2" t="s">
        <v>2005</v>
      </c>
      <c r="C11" s="145" t="s">
        <v>266</v>
      </c>
      <c r="D11" s="2" t="s">
        <v>735</v>
      </c>
      <c r="F11" s="6" t="str">
        <f t="shared" si="1"/>
        <v>北海道富良野市</v>
      </c>
      <c r="G11" s="6" t="s">
        <v>2006</v>
      </c>
      <c r="H11" s="6" t="s">
        <v>2007</v>
      </c>
      <c r="I11" s="6" t="s">
        <v>2037</v>
      </c>
      <c r="K11" s="6" t="str">
        <f t="shared" si="2"/>
        <v>北海道砂川市</v>
      </c>
      <c r="L11" s="6" t="s">
        <v>2009</v>
      </c>
      <c r="M11" s="6" t="s">
        <v>2007</v>
      </c>
      <c r="N11" s="6" t="s">
        <v>2038</v>
      </c>
      <c r="P11" s="6" t="str">
        <f t="shared" si="3"/>
        <v>長崎県南島原市</v>
      </c>
      <c r="Q11" s="6" t="s">
        <v>2018</v>
      </c>
      <c r="R11" s="6" t="s">
        <v>2035</v>
      </c>
      <c r="S11" s="6" t="s">
        <v>2039</v>
      </c>
    </row>
    <row r="12" spans="1:19">
      <c r="A12" s="145" t="str">
        <f t="shared" si="0"/>
        <v>東京都大田区</v>
      </c>
      <c r="B12" s="2" t="s">
        <v>2005</v>
      </c>
      <c r="C12" s="145" t="s">
        <v>266</v>
      </c>
      <c r="D12" s="2" t="s">
        <v>782</v>
      </c>
      <c r="F12" s="6" t="str">
        <f t="shared" si="1"/>
        <v>北海道留寿都村</v>
      </c>
      <c r="G12" s="6" t="s">
        <v>2006</v>
      </c>
      <c r="H12" s="6" t="s">
        <v>2007</v>
      </c>
      <c r="I12" s="6" t="s">
        <v>2040</v>
      </c>
      <c r="K12" s="6" t="str">
        <f t="shared" si="2"/>
        <v>北海道深川市</v>
      </c>
      <c r="L12" s="6" t="s">
        <v>2009</v>
      </c>
      <c r="M12" s="6" t="s">
        <v>2007</v>
      </c>
      <c r="N12" s="6" t="s">
        <v>2033</v>
      </c>
      <c r="P12" s="6" t="str">
        <f t="shared" si="3"/>
        <v>宮崎県都城市</v>
      </c>
      <c r="Q12" s="6" t="s">
        <v>2009</v>
      </c>
      <c r="R12" s="6" t="s">
        <v>2041</v>
      </c>
      <c r="S12" s="6" t="s">
        <v>2042</v>
      </c>
    </row>
    <row r="13" spans="1:19">
      <c r="A13" s="145" t="str">
        <f t="shared" si="0"/>
        <v>東京都世田谷区</v>
      </c>
      <c r="B13" s="2" t="s">
        <v>2005</v>
      </c>
      <c r="C13" s="145" t="s">
        <v>266</v>
      </c>
      <c r="D13" s="2" t="s">
        <v>829</v>
      </c>
      <c r="F13" s="6" t="str">
        <f t="shared" si="1"/>
        <v>北海道喜茂別町</v>
      </c>
      <c r="G13" s="6" t="s">
        <v>2006</v>
      </c>
      <c r="H13" s="6" t="s">
        <v>2007</v>
      </c>
      <c r="I13" s="6" t="s">
        <v>2043</v>
      </c>
      <c r="K13" s="6" t="str">
        <f t="shared" si="2"/>
        <v>北海道富良野市</v>
      </c>
      <c r="L13" s="6" t="s">
        <v>2009</v>
      </c>
      <c r="M13" s="6" t="s">
        <v>2007</v>
      </c>
      <c r="N13" s="6" t="s">
        <v>2037</v>
      </c>
      <c r="P13" s="6" t="str">
        <f t="shared" si="3"/>
        <v>宮崎県日南市</v>
      </c>
      <c r="Q13" s="6" t="s">
        <v>2009</v>
      </c>
      <c r="R13" s="6" t="s">
        <v>2041</v>
      </c>
      <c r="S13" s="6" t="s">
        <v>2044</v>
      </c>
    </row>
    <row r="14" spans="1:19">
      <c r="A14" s="145" t="str">
        <f t="shared" si="0"/>
        <v>東京都渋谷区</v>
      </c>
      <c r="B14" s="2" t="s">
        <v>2005</v>
      </c>
      <c r="C14" s="145" t="s">
        <v>266</v>
      </c>
      <c r="D14" s="2" t="s">
        <v>876</v>
      </c>
      <c r="F14" s="6" t="str">
        <f t="shared" si="1"/>
        <v>北海道倶知安町</v>
      </c>
      <c r="G14" s="6" t="s">
        <v>2006</v>
      </c>
      <c r="H14" s="6" t="s">
        <v>2007</v>
      </c>
      <c r="I14" s="6" t="s">
        <v>2045</v>
      </c>
      <c r="K14" s="6" t="str">
        <f t="shared" si="2"/>
        <v>北海道当別町</v>
      </c>
      <c r="L14" s="6" t="s">
        <v>2009</v>
      </c>
      <c r="M14" s="6" t="s">
        <v>2007</v>
      </c>
      <c r="N14" s="6" t="s">
        <v>2046</v>
      </c>
      <c r="P14" s="6" t="str">
        <f t="shared" si="3"/>
        <v>宮崎県小林市</v>
      </c>
      <c r="Q14" s="6" t="s">
        <v>2009</v>
      </c>
      <c r="R14" s="6" t="s">
        <v>2041</v>
      </c>
      <c r="S14" s="6" t="s">
        <v>2047</v>
      </c>
    </row>
    <row r="15" spans="1:19">
      <c r="A15" s="145" t="str">
        <f t="shared" si="0"/>
        <v>東京都中野区</v>
      </c>
      <c r="B15" s="2" t="s">
        <v>2005</v>
      </c>
      <c r="C15" s="145" t="s">
        <v>266</v>
      </c>
      <c r="D15" s="2" t="s">
        <v>923</v>
      </c>
      <c r="F15" s="6" t="str">
        <f t="shared" si="1"/>
        <v>北海道赤井川村</v>
      </c>
      <c r="G15" s="6" t="s">
        <v>2006</v>
      </c>
      <c r="H15" s="6" t="s">
        <v>2007</v>
      </c>
      <c r="I15" s="6" t="s">
        <v>2048</v>
      </c>
      <c r="K15" s="6" t="str">
        <f t="shared" si="2"/>
        <v>北海道新篠津村</v>
      </c>
      <c r="L15" s="6" t="s">
        <v>2009</v>
      </c>
      <c r="M15" s="6" t="s">
        <v>2007</v>
      </c>
      <c r="N15" s="6" t="s">
        <v>2049</v>
      </c>
      <c r="P15" s="6" t="str">
        <f t="shared" si="3"/>
        <v>宮崎県三股町</v>
      </c>
      <c r="Q15" s="6" t="s">
        <v>2009</v>
      </c>
      <c r="R15" s="6" t="s">
        <v>2041</v>
      </c>
      <c r="S15" s="6" t="s">
        <v>2050</v>
      </c>
    </row>
    <row r="16" spans="1:19">
      <c r="A16" s="145" t="str">
        <f t="shared" si="0"/>
        <v>東京都杉並区</v>
      </c>
      <c r="B16" s="2" t="s">
        <v>2005</v>
      </c>
      <c r="C16" s="145" t="s">
        <v>266</v>
      </c>
      <c r="D16" s="2" t="s">
        <v>971</v>
      </c>
      <c r="F16" s="6" t="str">
        <f t="shared" si="1"/>
        <v>北海道上砂川町</v>
      </c>
      <c r="G16" s="6" t="s">
        <v>2006</v>
      </c>
      <c r="H16" s="6" t="s">
        <v>2007</v>
      </c>
      <c r="I16" s="6" t="s">
        <v>2051</v>
      </c>
      <c r="K16" s="6" t="str">
        <f t="shared" si="2"/>
        <v>北海道木古内町</v>
      </c>
      <c r="L16" s="6" t="s">
        <v>2009</v>
      </c>
      <c r="M16" s="6" t="s">
        <v>2007</v>
      </c>
      <c r="N16" s="6" t="s">
        <v>2052</v>
      </c>
      <c r="P16" s="6" t="str">
        <f t="shared" si="3"/>
        <v>宮崎県高原町</v>
      </c>
      <c r="Q16" s="6" t="s">
        <v>2009</v>
      </c>
      <c r="R16" s="6" t="s">
        <v>2041</v>
      </c>
      <c r="S16" s="6" t="s">
        <v>2053</v>
      </c>
    </row>
    <row r="17" spans="1:14">
      <c r="A17" s="145" t="str">
        <f t="shared" si="0"/>
        <v>東京都豊島区</v>
      </c>
      <c r="B17" s="2" t="s">
        <v>2005</v>
      </c>
      <c r="C17" s="145" t="s">
        <v>266</v>
      </c>
      <c r="D17" s="2" t="s">
        <v>1018</v>
      </c>
      <c r="F17" s="6" t="str">
        <f t="shared" si="1"/>
        <v>北海道妹背牛町</v>
      </c>
      <c r="G17" s="6" t="s">
        <v>2006</v>
      </c>
      <c r="H17" s="6" t="s">
        <v>2007</v>
      </c>
      <c r="I17" s="6" t="s">
        <v>2054</v>
      </c>
      <c r="K17" s="6" t="str">
        <f t="shared" si="2"/>
        <v>北海道八雲町</v>
      </c>
      <c r="L17" s="6" t="s">
        <v>2009</v>
      </c>
      <c r="M17" s="6" t="s">
        <v>2007</v>
      </c>
      <c r="N17" s="6" t="s">
        <v>2055</v>
      </c>
    </row>
    <row r="18" spans="1:14">
      <c r="A18" s="145" t="str">
        <f t="shared" si="0"/>
        <v>東京都北区</v>
      </c>
      <c r="B18" s="2" t="s">
        <v>2005</v>
      </c>
      <c r="C18" s="145" t="s">
        <v>266</v>
      </c>
      <c r="D18" s="2" t="s">
        <v>1064</v>
      </c>
      <c r="F18" s="6" t="str">
        <f t="shared" si="1"/>
        <v>北海道秩父別町</v>
      </c>
      <c r="G18" s="6" t="s">
        <v>2006</v>
      </c>
      <c r="H18" s="6" t="s">
        <v>2007</v>
      </c>
      <c r="I18" s="6" t="s">
        <v>2056</v>
      </c>
      <c r="K18" s="6" t="str">
        <f t="shared" si="2"/>
        <v>北海道長万部町</v>
      </c>
      <c r="L18" s="6" t="s">
        <v>2009</v>
      </c>
      <c r="M18" s="6" t="s">
        <v>2007</v>
      </c>
      <c r="N18" s="6" t="s">
        <v>2057</v>
      </c>
    </row>
    <row r="19" spans="1:14">
      <c r="A19" s="145" t="str">
        <f t="shared" si="0"/>
        <v>東京都荒川区</v>
      </c>
      <c r="B19" s="2" t="s">
        <v>2005</v>
      </c>
      <c r="C19" s="145" t="s">
        <v>266</v>
      </c>
      <c r="D19" s="2" t="s">
        <v>1107</v>
      </c>
      <c r="F19" s="6" t="str">
        <f t="shared" si="1"/>
        <v>北海道雨竜町</v>
      </c>
      <c r="G19" s="6" t="s">
        <v>2006</v>
      </c>
      <c r="H19" s="6" t="s">
        <v>2007</v>
      </c>
      <c r="I19" s="6" t="s">
        <v>2058</v>
      </c>
      <c r="K19" s="6" t="str">
        <f t="shared" si="2"/>
        <v>北海道厚沢部町</v>
      </c>
      <c r="L19" s="6" t="s">
        <v>2009</v>
      </c>
      <c r="M19" s="6" t="s">
        <v>2007</v>
      </c>
      <c r="N19" s="6" t="s">
        <v>2059</v>
      </c>
    </row>
    <row r="20" spans="1:14">
      <c r="A20" s="145" t="str">
        <f t="shared" si="0"/>
        <v>東京都板橋区</v>
      </c>
      <c r="B20" s="2" t="s">
        <v>2005</v>
      </c>
      <c r="C20" s="145" t="s">
        <v>266</v>
      </c>
      <c r="D20" s="2" t="s">
        <v>1149</v>
      </c>
      <c r="F20" s="6" t="str">
        <f t="shared" si="1"/>
        <v>北海道北竜町</v>
      </c>
      <c r="G20" s="6" t="s">
        <v>2006</v>
      </c>
      <c r="H20" s="6" t="s">
        <v>2007</v>
      </c>
      <c r="I20" s="6" t="s">
        <v>2060</v>
      </c>
      <c r="K20" s="6" t="str">
        <f t="shared" si="2"/>
        <v>北海道今金町</v>
      </c>
      <c r="L20" s="6" t="s">
        <v>2009</v>
      </c>
      <c r="M20" s="6" t="s">
        <v>2007</v>
      </c>
      <c r="N20" s="6" t="s">
        <v>2061</v>
      </c>
    </row>
    <row r="21" spans="1:14">
      <c r="A21" s="145" t="str">
        <f t="shared" si="0"/>
        <v>東京都練馬区</v>
      </c>
      <c r="B21" s="2" t="s">
        <v>2005</v>
      </c>
      <c r="C21" s="145" t="s">
        <v>266</v>
      </c>
      <c r="D21" s="2" t="s">
        <v>1192</v>
      </c>
      <c r="F21" s="6" t="str">
        <f t="shared" si="1"/>
        <v>北海道沼田町</v>
      </c>
      <c r="G21" s="6" t="s">
        <v>2006</v>
      </c>
      <c r="H21" s="6" t="s">
        <v>2007</v>
      </c>
      <c r="I21" s="6" t="s">
        <v>2062</v>
      </c>
      <c r="K21" s="6" t="str">
        <f t="shared" si="2"/>
        <v>北海道黒松内町</v>
      </c>
      <c r="L21" s="6" t="s">
        <v>2009</v>
      </c>
      <c r="M21" s="6" t="s">
        <v>2007</v>
      </c>
      <c r="N21" s="6" t="s">
        <v>2063</v>
      </c>
    </row>
    <row r="22" spans="1:14">
      <c r="A22" s="145" t="str">
        <f t="shared" si="0"/>
        <v>東京都足立区</v>
      </c>
      <c r="B22" s="2" t="s">
        <v>2005</v>
      </c>
      <c r="C22" s="145" t="s">
        <v>266</v>
      </c>
      <c r="D22" s="2" t="s">
        <v>1229</v>
      </c>
      <c r="F22" s="6" t="str">
        <f t="shared" si="1"/>
        <v>北海道幌加内町</v>
      </c>
      <c r="G22" s="6" t="s">
        <v>2006</v>
      </c>
      <c r="H22" s="6" t="s">
        <v>2007</v>
      </c>
      <c r="I22" s="6" t="s">
        <v>2065</v>
      </c>
      <c r="K22" s="6" t="str">
        <f t="shared" si="2"/>
        <v>北海道蘭越町</v>
      </c>
      <c r="L22" s="6" t="s">
        <v>2009</v>
      </c>
      <c r="M22" s="6" t="s">
        <v>2007</v>
      </c>
      <c r="N22" s="6" t="s">
        <v>2066</v>
      </c>
    </row>
    <row r="23" spans="1:14">
      <c r="A23" s="145" t="str">
        <f t="shared" si="0"/>
        <v>東京都葛飾区</v>
      </c>
      <c r="B23" s="2" t="s">
        <v>2005</v>
      </c>
      <c r="C23" s="145" t="s">
        <v>266</v>
      </c>
      <c r="D23" s="2" t="s">
        <v>1263</v>
      </c>
      <c r="F23" s="6" t="str">
        <f t="shared" si="1"/>
        <v>北海道音威子府村</v>
      </c>
      <c r="G23" s="6" t="s">
        <v>2006</v>
      </c>
      <c r="H23" s="6" t="s">
        <v>2007</v>
      </c>
      <c r="I23" s="6" t="s">
        <v>2067</v>
      </c>
      <c r="K23" s="6" t="str">
        <f t="shared" si="2"/>
        <v>北海道ニセコ町</v>
      </c>
      <c r="L23" s="6" t="s">
        <v>2009</v>
      </c>
      <c r="M23" s="6" t="s">
        <v>2007</v>
      </c>
      <c r="N23" s="6" t="s">
        <v>2068</v>
      </c>
    </row>
    <row r="24" spans="1:14">
      <c r="A24" s="145" t="str">
        <f t="shared" si="0"/>
        <v>東京都江戸川区</v>
      </c>
      <c r="B24" s="2" t="s">
        <v>2005</v>
      </c>
      <c r="C24" s="145" t="s">
        <v>266</v>
      </c>
      <c r="D24" s="2" t="s">
        <v>1296</v>
      </c>
      <c r="F24" s="6" t="str">
        <f t="shared" si="1"/>
        <v>北海道中川町</v>
      </c>
      <c r="G24" s="6" t="s">
        <v>2006</v>
      </c>
      <c r="H24" s="6" t="s">
        <v>2007</v>
      </c>
      <c r="I24" s="6" t="s">
        <v>2069</v>
      </c>
      <c r="K24" s="6" t="str">
        <f t="shared" si="2"/>
        <v>北海道真狩村</v>
      </c>
      <c r="L24" s="6" t="s">
        <v>2009</v>
      </c>
      <c r="M24" s="6" t="s">
        <v>2007</v>
      </c>
      <c r="N24" s="6" t="s">
        <v>2070</v>
      </c>
    </row>
    <row r="25" spans="1:14">
      <c r="A25" s="145" t="str">
        <f t="shared" si="0"/>
        <v>茨城県取手市</v>
      </c>
      <c r="B25" s="2" t="s">
        <v>2071</v>
      </c>
      <c r="C25" s="145" t="s">
        <v>261</v>
      </c>
      <c r="D25" s="2" t="s">
        <v>2072</v>
      </c>
      <c r="F25" s="6" t="str">
        <f t="shared" si="1"/>
        <v>北海道美深町</v>
      </c>
      <c r="G25" s="6" t="s">
        <v>2006</v>
      </c>
      <c r="H25" s="6" t="s">
        <v>2007</v>
      </c>
      <c r="I25" s="6" t="s">
        <v>2073</v>
      </c>
      <c r="K25" s="6" t="str">
        <f t="shared" si="2"/>
        <v>北海道留寿都村</v>
      </c>
      <c r="L25" s="6" t="s">
        <v>2009</v>
      </c>
      <c r="M25" s="6" t="s">
        <v>2007</v>
      </c>
      <c r="N25" s="6" t="s">
        <v>2074</v>
      </c>
    </row>
    <row r="26" spans="1:14">
      <c r="A26" s="145" t="str">
        <f t="shared" si="0"/>
        <v>茨城県つくば市</v>
      </c>
      <c r="B26" s="2" t="s">
        <v>2071</v>
      </c>
      <c r="C26" s="145" t="s">
        <v>261</v>
      </c>
      <c r="D26" s="2" t="s">
        <v>2075</v>
      </c>
      <c r="F26" s="6" t="str">
        <f t="shared" si="1"/>
        <v>北海道幌加内町</v>
      </c>
      <c r="G26" s="6" t="s">
        <v>2006</v>
      </c>
      <c r="H26" s="6" t="s">
        <v>2007</v>
      </c>
      <c r="I26" s="6" t="s">
        <v>2064</v>
      </c>
      <c r="K26" s="6" t="str">
        <f t="shared" si="2"/>
        <v>北海道喜茂別町</v>
      </c>
      <c r="L26" s="6" t="s">
        <v>2009</v>
      </c>
      <c r="M26" s="6" t="s">
        <v>2007</v>
      </c>
      <c r="N26" s="6" t="s">
        <v>2076</v>
      </c>
    </row>
    <row r="27" spans="1:14">
      <c r="A27" s="145" t="str">
        <f t="shared" si="0"/>
        <v>埼玉県和光市</v>
      </c>
      <c r="B27" s="2" t="s">
        <v>2071</v>
      </c>
      <c r="C27" s="145" t="s">
        <v>264</v>
      </c>
      <c r="D27" s="2" t="s">
        <v>2077</v>
      </c>
      <c r="F27" s="6" t="str">
        <f t="shared" si="1"/>
        <v>北海道下川町</v>
      </c>
      <c r="G27" s="6" t="s">
        <v>2006</v>
      </c>
      <c r="H27" s="6" t="s">
        <v>2007</v>
      </c>
      <c r="I27" s="6" t="s">
        <v>2078</v>
      </c>
      <c r="K27" s="6" t="str">
        <f t="shared" si="2"/>
        <v>北海道京極町</v>
      </c>
      <c r="L27" s="6" t="s">
        <v>2009</v>
      </c>
      <c r="M27" s="6" t="s">
        <v>2007</v>
      </c>
      <c r="N27" s="6" t="s">
        <v>2079</v>
      </c>
    </row>
    <row r="28" spans="1:14">
      <c r="A28" s="145" t="str">
        <f t="shared" si="0"/>
        <v>千葉県我孫子市</v>
      </c>
      <c r="B28" s="2" t="s">
        <v>2071</v>
      </c>
      <c r="C28" s="145" t="s">
        <v>265</v>
      </c>
      <c r="D28" s="2" t="s">
        <v>2080</v>
      </c>
      <c r="F28" s="6" t="str">
        <f t="shared" si="1"/>
        <v>北海道剣淵町</v>
      </c>
      <c r="G28" s="6" t="s">
        <v>2006</v>
      </c>
      <c r="H28" s="6" t="s">
        <v>2007</v>
      </c>
      <c r="I28" s="6" t="s">
        <v>2081</v>
      </c>
      <c r="K28" s="6" t="str">
        <f t="shared" si="2"/>
        <v>北海道倶知安町</v>
      </c>
      <c r="L28" s="6" t="s">
        <v>2009</v>
      </c>
      <c r="M28" s="6" t="s">
        <v>2007</v>
      </c>
      <c r="N28" s="6" t="s">
        <v>2082</v>
      </c>
    </row>
    <row r="29" spans="1:14">
      <c r="A29" s="145" t="str">
        <f t="shared" si="0"/>
        <v>千葉県袖ケ浦市</v>
      </c>
      <c r="B29" s="2" t="s">
        <v>2071</v>
      </c>
      <c r="C29" s="145" t="s">
        <v>265</v>
      </c>
      <c r="D29" s="2" t="s">
        <v>3190</v>
      </c>
      <c r="F29" s="6" t="str">
        <f t="shared" si="1"/>
        <v>北海道愛別町</v>
      </c>
      <c r="G29" s="6" t="s">
        <v>2006</v>
      </c>
      <c r="H29" s="6" t="s">
        <v>2007</v>
      </c>
      <c r="I29" s="6" t="s">
        <v>2083</v>
      </c>
      <c r="K29" s="6" t="str">
        <f t="shared" si="2"/>
        <v>北海道豊浦町</v>
      </c>
      <c r="L29" s="6" t="s">
        <v>2009</v>
      </c>
      <c r="M29" s="6" t="s">
        <v>2007</v>
      </c>
      <c r="N29" s="6" t="s">
        <v>2084</v>
      </c>
    </row>
    <row r="30" spans="1:14">
      <c r="A30" s="145" t="str">
        <f t="shared" si="0"/>
        <v>千葉県印西市</v>
      </c>
      <c r="B30" s="2" t="s">
        <v>2071</v>
      </c>
      <c r="C30" s="145" t="s">
        <v>265</v>
      </c>
      <c r="D30" s="2" t="s">
        <v>2085</v>
      </c>
      <c r="F30" s="6" t="str">
        <f t="shared" si="1"/>
        <v>北海道和寒町</v>
      </c>
      <c r="G30" s="6" t="s">
        <v>2006</v>
      </c>
      <c r="H30" s="6" t="s">
        <v>2007</v>
      </c>
      <c r="I30" s="6" t="s">
        <v>2086</v>
      </c>
      <c r="K30" s="6" t="str">
        <f t="shared" si="2"/>
        <v>北海道共和町</v>
      </c>
      <c r="L30" s="6" t="s">
        <v>2009</v>
      </c>
      <c r="M30" s="6" t="s">
        <v>2007</v>
      </c>
      <c r="N30" s="6" t="s">
        <v>2087</v>
      </c>
    </row>
    <row r="31" spans="1:14">
      <c r="A31" s="145" t="str">
        <f t="shared" si="0"/>
        <v>東京都調布市</v>
      </c>
      <c r="B31" s="2" t="s">
        <v>2071</v>
      </c>
      <c r="C31" s="145" t="s">
        <v>266</v>
      </c>
      <c r="D31" s="2" t="s">
        <v>2088</v>
      </c>
      <c r="F31" s="6" t="str">
        <f t="shared" si="1"/>
        <v>北海道当麻町</v>
      </c>
      <c r="G31" s="6" t="s">
        <v>2006</v>
      </c>
      <c r="H31" s="6" t="s">
        <v>2007</v>
      </c>
      <c r="I31" s="6" t="s">
        <v>2089</v>
      </c>
      <c r="K31" s="6" t="str">
        <f t="shared" si="2"/>
        <v>北海道岩内町</v>
      </c>
      <c r="L31" s="6" t="s">
        <v>2009</v>
      </c>
      <c r="M31" s="6" t="s">
        <v>2007</v>
      </c>
      <c r="N31" s="6" t="s">
        <v>2090</v>
      </c>
    </row>
    <row r="32" spans="1:14">
      <c r="A32" s="145" t="str">
        <f t="shared" si="0"/>
        <v>東京都町田市</v>
      </c>
      <c r="B32" s="2" t="s">
        <v>2071</v>
      </c>
      <c r="C32" s="145" t="s">
        <v>266</v>
      </c>
      <c r="D32" s="2" t="s">
        <v>2091</v>
      </c>
      <c r="F32" s="6" t="str">
        <f t="shared" si="1"/>
        <v>北海道鷹栖町</v>
      </c>
      <c r="G32" s="6" t="s">
        <v>2006</v>
      </c>
      <c r="H32" s="6" t="s">
        <v>2007</v>
      </c>
      <c r="I32" s="6" t="s">
        <v>2092</v>
      </c>
      <c r="K32" s="6" t="str">
        <f t="shared" si="2"/>
        <v>北海道神恵内村</v>
      </c>
      <c r="L32" s="6" t="s">
        <v>2009</v>
      </c>
      <c r="M32" s="6" t="s">
        <v>2007</v>
      </c>
      <c r="N32" s="6" t="s">
        <v>2093</v>
      </c>
    </row>
    <row r="33" spans="1:14">
      <c r="A33" s="145" t="str">
        <f t="shared" si="0"/>
        <v>東京都小平市</v>
      </c>
      <c r="B33" s="2" t="s">
        <v>2071</v>
      </c>
      <c r="C33" s="145" t="s">
        <v>266</v>
      </c>
      <c r="D33" s="2" t="s">
        <v>2094</v>
      </c>
      <c r="F33" s="6" t="str">
        <f t="shared" si="1"/>
        <v>北海道東神楽町</v>
      </c>
      <c r="G33" s="6" t="s">
        <v>2006</v>
      </c>
      <c r="H33" s="6" t="s">
        <v>2007</v>
      </c>
      <c r="I33" s="6" t="s">
        <v>2095</v>
      </c>
      <c r="K33" s="6" t="str">
        <f t="shared" si="2"/>
        <v>北海道積丹町</v>
      </c>
      <c r="L33" s="6" t="s">
        <v>2009</v>
      </c>
      <c r="M33" s="6" t="s">
        <v>2007</v>
      </c>
      <c r="N33" s="6" t="s">
        <v>2096</v>
      </c>
    </row>
    <row r="34" spans="1:14">
      <c r="A34" s="145" t="str">
        <f t="shared" si="0"/>
        <v>東京都日野市</v>
      </c>
      <c r="B34" s="2" t="s">
        <v>2071</v>
      </c>
      <c r="C34" s="145" t="s">
        <v>266</v>
      </c>
      <c r="D34" s="2" t="s">
        <v>2097</v>
      </c>
      <c r="F34" s="6" t="str">
        <f t="shared" si="1"/>
        <v>北海道比布町</v>
      </c>
      <c r="G34" s="6" t="s">
        <v>2006</v>
      </c>
      <c r="H34" s="6" t="s">
        <v>2007</v>
      </c>
      <c r="I34" s="6" t="s">
        <v>2098</v>
      </c>
      <c r="K34" s="6" t="str">
        <f t="shared" si="2"/>
        <v>北海道古平町</v>
      </c>
      <c r="L34" s="6" t="s">
        <v>2009</v>
      </c>
      <c r="M34" s="6" t="s">
        <v>2007</v>
      </c>
      <c r="N34" s="6" t="s">
        <v>2099</v>
      </c>
    </row>
    <row r="35" spans="1:14">
      <c r="A35" s="145" t="str">
        <f t="shared" si="0"/>
        <v>東京都国分寺市</v>
      </c>
      <c r="B35" s="2" t="s">
        <v>2071</v>
      </c>
      <c r="C35" s="145" t="s">
        <v>266</v>
      </c>
      <c r="D35" s="2" t="s">
        <v>2100</v>
      </c>
      <c r="F35" s="6" t="str">
        <f t="shared" si="1"/>
        <v>北海道上川町</v>
      </c>
      <c r="G35" s="6" t="s">
        <v>2006</v>
      </c>
      <c r="H35" s="6" t="s">
        <v>2007</v>
      </c>
      <c r="I35" s="6" t="s">
        <v>2101</v>
      </c>
      <c r="K35" s="6" t="str">
        <f t="shared" si="2"/>
        <v>北海道仁木町</v>
      </c>
      <c r="L35" s="6" t="s">
        <v>2009</v>
      </c>
      <c r="M35" s="6" t="s">
        <v>2007</v>
      </c>
      <c r="N35" s="6" t="s">
        <v>2102</v>
      </c>
    </row>
    <row r="36" spans="1:14">
      <c r="A36" s="145" t="str">
        <f t="shared" si="0"/>
        <v>東京都狛江市</v>
      </c>
      <c r="B36" s="2" t="s">
        <v>2071</v>
      </c>
      <c r="C36" s="145" t="s">
        <v>266</v>
      </c>
      <c r="D36" s="2" t="s">
        <v>2103</v>
      </c>
      <c r="F36" s="6" t="str">
        <f t="shared" si="1"/>
        <v>北海道東川町</v>
      </c>
      <c r="G36" s="6" t="s">
        <v>2006</v>
      </c>
      <c r="H36" s="6" t="s">
        <v>2007</v>
      </c>
      <c r="I36" s="6" t="s">
        <v>2104</v>
      </c>
      <c r="K36" s="6" t="str">
        <f t="shared" si="2"/>
        <v>北海道赤井川村</v>
      </c>
      <c r="L36" s="6" t="s">
        <v>2009</v>
      </c>
      <c r="M36" s="6" t="s">
        <v>2007</v>
      </c>
      <c r="N36" s="6" t="s">
        <v>2048</v>
      </c>
    </row>
    <row r="37" spans="1:14">
      <c r="A37" s="145" t="str">
        <f t="shared" si="0"/>
        <v>東京都清瀬市</v>
      </c>
      <c r="B37" s="2" t="s">
        <v>2071</v>
      </c>
      <c r="C37" s="145" t="s">
        <v>266</v>
      </c>
      <c r="D37" s="2" t="s">
        <v>2105</v>
      </c>
      <c r="F37" s="6" t="str">
        <f t="shared" si="1"/>
        <v>北海道美瑛町</v>
      </c>
      <c r="G37" s="6" t="s">
        <v>2006</v>
      </c>
      <c r="H37" s="6" t="s">
        <v>2007</v>
      </c>
      <c r="I37" s="6" t="s">
        <v>2106</v>
      </c>
      <c r="K37" s="6" t="str">
        <f t="shared" si="2"/>
        <v>北海道月形町</v>
      </c>
      <c r="L37" s="6" t="s">
        <v>2009</v>
      </c>
      <c r="M37" s="6" t="s">
        <v>2007</v>
      </c>
      <c r="N37" s="6" t="s">
        <v>2107</v>
      </c>
    </row>
    <row r="38" spans="1:14">
      <c r="A38" s="145" t="str">
        <f t="shared" si="0"/>
        <v>東京都多摩市</v>
      </c>
      <c r="B38" s="2" t="s">
        <v>2071</v>
      </c>
      <c r="C38" s="145" t="s">
        <v>266</v>
      </c>
      <c r="D38" s="2" t="s">
        <v>2108</v>
      </c>
      <c r="F38" s="6" t="str">
        <f t="shared" si="1"/>
        <v>北海道上富良野町</v>
      </c>
      <c r="G38" s="6" t="s">
        <v>2006</v>
      </c>
      <c r="H38" s="6" t="s">
        <v>2007</v>
      </c>
      <c r="I38" s="6" t="s">
        <v>2109</v>
      </c>
      <c r="K38" s="6" t="str">
        <f t="shared" si="2"/>
        <v>北海道羅臼町</v>
      </c>
      <c r="L38" s="6" t="s">
        <v>2009</v>
      </c>
      <c r="M38" s="6" t="s">
        <v>2007</v>
      </c>
      <c r="N38" s="6" t="s">
        <v>2110</v>
      </c>
    </row>
    <row r="39" spans="1:14">
      <c r="A39" s="145" t="str">
        <f t="shared" si="0"/>
        <v>東京都武蔵野市</v>
      </c>
      <c r="B39" s="2" t="s">
        <v>2071</v>
      </c>
      <c r="C39" s="145" t="s">
        <v>266</v>
      </c>
      <c r="D39" s="2" t="s">
        <v>2111</v>
      </c>
      <c r="F39" s="6" t="str">
        <f t="shared" si="1"/>
        <v>北海道中富良野町</v>
      </c>
      <c r="G39" s="6" t="s">
        <v>2006</v>
      </c>
      <c r="H39" s="6" t="s">
        <v>2007</v>
      </c>
      <c r="I39" s="6" t="s">
        <v>2112</v>
      </c>
      <c r="K39" s="6" t="str">
        <f t="shared" si="2"/>
        <v>北海道新十津川町</v>
      </c>
      <c r="L39" s="6" t="s">
        <v>2009</v>
      </c>
      <c r="M39" s="6" t="s">
        <v>2007</v>
      </c>
      <c r="N39" s="6" t="s">
        <v>2113</v>
      </c>
    </row>
    <row r="40" spans="1:14">
      <c r="A40" s="145" t="str">
        <f t="shared" si="0"/>
        <v>神奈川県横浜市</v>
      </c>
      <c r="B40" s="2" t="s">
        <v>2071</v>
      </c>
      <c r="C40" s="145" t="s">
        <v>267</v>
      </c>
      <c r="D40" s="2" t="s">
        <v>2114</v>
      </c>
      <c r="F40" s="6" t="str">
        <f t="shared" si="1"/>
        <v>北海道南富良野町</v>
      </c>
      <c r="G40" s="6" t="s">
        <v>2006</v>
      </c>
      <c r="H40" s="6" t="s">
        <v>2007</v>
      </c>
      <c r="I40" s="6" t="s">
        <v>2115</v>
      </c>
      <c r="K40" s="6" t="str">
        <f t="shared" si="2"/>
        <v>北海道妹背牛町</v>
      </c>
      <c r="L40" s="6" t="s">
        <v>2009</v>
      </c>
      <c r="M40" s="6" t="s">
        <v>2007</v>
      </c>
      <c r="N40" s="6" t="s">
        <v>2116</v>
      </c>
    </row>
    <row r="41" spans="1:14">
      <c r="A41" s="145" t="str">
        <f t="shared" si="0"/>
        <v>神奈川県川崎市</v>
      </c>
      <c r="B41" s="2" t="s">
        <v>2071</v>
      </c>
      <c r="C41" s="145" t="s">
        <v>267</v>
      </c>
      <c r="D41" s="2" t="s">
        <v>2117</v>
      </c>
      <c r="F41" s="6" t="str">
        <f t="shared" si="1"/>
        <v>北海道占冠村</v>
      </c>
      <c r="G41" s="6" t="s">
        <v>2006</v>
      </c>
      <c r="H41" s="6" t="s">
        <v>2007</v>
      </c>
      <c r="I41" s="6" t="s">
        <v>2118</v>
      </c>
      <c r="K41" s="6" t="str">
        <f t="shared" si="2"/>
        <v>北海道秩父別町</v>
      </c>
      <c r="L41" s="6" t="s">
        <v>2009</v>
      </c>
      <c r="M41" s="6" t="s">
        <v>2007</v>
      </c>
      <c r="N41" s="6" t="s">
        <v>2119</v>
      </c>
    </row>
    <row r="42" spans="1:14">
      <c r="A42" s="145" t="str">
        <f t="shared" si="0"/>
        <v>神奈川県厚木市</v>
      </c>
      <c r="B42" s="2" t="s">
        <v>2071</v>
      </c>
      <c r="C42" s="145" t="s">
        <v>267</v>
      </c>
      <c r="D42" s="2" t="s">
        <v>2120</v>
      </c>
      <c r="F42" s="6" t="str">
        <f t="shared" si="1"/>
        <v>北海道浜頓別町</v>
      </c>
      <c r="G42" s="6" t="s">
        <v>2006</v>
      </c>
      <c r="H42" s="6" t="s">
        <v>2007</v>
      </c>
      <c r="I42" s="6" t="s">
        <v>2121</v>
      </c>
      <c r="K42" s="6" t="str">
        <f t="shared" si="2"/>
        <v>北海道雨竜町</v>
      </c>
      <c r="L42" s="6" t="s">
        <v>2009</v>
      </c>
      <c r="M42" s="6" t="s">
        <v>2007</v>
      </c>
      <c r="N42" s="6" t="s">
        <v>2122</v>
      </c>
    </row>
    <row r="43" spans="1:14">
      <c r="A43" s="145" t="str">
        <f t="shared" si="0"/>
        <v>愛知県刈谷市</v>
      </c>
      <c r="B43" s="2" t="s">
        <v>2071</v>
      </c>
      <c r="C43" s="145" t="s">
        <v>276</v>
      </c>
      <c r="D43" s="2" t="s">
        <v>2123</v>
      </c>
      <c r="F43" s="6" t="str">
        <f t="shared" si="1"/>
        <v>北海道中頓別町</v>
      </c>
      <c r="G43" s="6" t="s">
        <v>2006</v>
      </c>
      <c r="H43" s="6" t="s">
        <v>2007</v>
      </c>
      <c r="I43" s="6" t="s">
        <v>2124</v>
      </c>
      <c r="K43" s="6" t="str">
        <f t="shared" si="2"/>
        <v>北海道北竜町</v>
      </c>
      <c r="L43" s="6" t="s">
        <v>2009</v>
      </c>
      <c r="M43" s="6" t="s">
        <v>2007</v>
      </c>
      <c r="N43" s="6" t="s">
        <v>2125</v>
      </c>
    </row>
    <row r="44" spans="1:14">
      <c r="A44" s="145" t="str">
        <f t="shared" si="0"/>
        <v>愛知県豊田市</v>
      </c>
      <c r="B44" s="2" t="s">
        <v>2071</v>
      </c>
      <c r="C44" s="145" t="s">
        <v>276</v>
      </c>
      <c r="D44" s="2" t="s">
        <v>2126</v>
      </c>
      <c r="F44" s="6" t="str">
        <f t="shared" si="1"/>
        <v>北海道幌延町</v>
      </c>
      <c r="G44" s="6" t="s">
        <v>2006</v>
      </c>
      <c r="H44" s="6" t="s">
        <v>2007</v>
      </c>
      <c r="I44" s="6" t="s">
        <v>2127</v>
      </c>
      <c r="K44" s="6" t="str">
        <f t="shared" si="2"/>
        <v>北海道沼田町</v>
      </c>
      <c r="L44" s="6" t="s">
        <v>2009</v>
      </c>
      <c r="M44" s="6" t="s">
        <v>2007</v>
      </c>
      <c r="N44" s="6" t="s">
        <v>2128</v>
      </c>
    </row>
    <row r="45" spans="1:14">
      <c r="A45" s="145" t="str">
        <f t="shared" si="0"/>
        <v>愛知県日進市</v>
      </c>
      <c r="B45" s="2" t="s">
        <v>2071</v>
      </c>
      <c r="C45" s="145" t="s">
        <v>276</v>
      </c>
      <c r="D45" s="2" t="s">
        <v>2129</v>
      </c>
      <c r="F45" s="6" t="str">
        <f t="shared" si="1"/>
        <v>北海道美幌町</v>
      </c>
      <c r="G45" s="6" t="s">
        <v>2006</v>
      </c>
      <c r="H45" s="6" t="s">
        <v>2007</v>
      </c>
      <c r="I45" s="6" t="s">
        <v>2130</v>
      </c>
      <c r="K45" s="6" t="str">
        <f t="shared" si="2"/>
        <v>北海道幌加内町</v>
      </c>
      <c r="L45" s="6" t="s">
        <v>2009</v>
      </c>
      <c r="M45" s="6" t="s">
        <v>2007</v>
      </c>
      <c r="N45" s="6" t="s">
        <v>2131</v>
      </c>
    </row>
    <row r="46" spans="1:14">
      <c r="A46" s="145" t="str">
        <f t="shared" si="0"/>
        <v>京都府長岡京市</v>
      </c>
      <c r="B46" s="2" t="s">
        <v>2071</v>
      </c>
      <c r="C46" s="145" t="s">
        <v>279</v>
      </c>
      <c r="D46" s="2" t="s">
        <v>2132</v>
      </c>
      <c r="F46" s="6" t="str">
        <f t="shared" si="1"/>
        <v>北海道津別町</v>
      </c>
      <c r="G46" s="6" t="s">
        <v>2006</v>
      </c>
      <c r="H46" s="6" t="s">
        <v>2007</v>
      </c>
      <c r="I46" s="6" t="s">
        <v>2133</v>
      </c>
      <c r="K46" s="6" t="str">
        <f t="shared" si="2"/>
        <v>北海道鷹栖町</v>
      </c>
      <c r="L46" s="6" t="s">
        <v>2009</v>
      </c>
      <c r="M46" s="6" t="s">
        <v>2007</v>
      </c>
      <c r="N46" s="6" t="s">
        <v>2134</v>
      </c>
    </row>
    <row r="47" spans="1:14">
      <c r="A47" s="145" t="str">
        <f t="shared" si="0"/>
        <v>大阪府大阪市</v>
      </c>
      <c r="B47" s="2" t="s">
        <v>2071</v>
      </c>
      <c r="C47" s="145" t="s">
        <v>280</v>
      </c>
      <c r="D47" s="2" t="s">
        <v>2135</v>
      </c>
      <c r="F47" s="6" t="str">
        <f t="shared" si="1"/>
        <v>北海道大空町</v>
      </c>
      <c r="G47" s="6" t="s">
        <v>2006</v>
      </c>
      <c r="H47" s="6" t="s">
        <v>2007</v>
      </c>
      <c r="I47" s="6" t="s">
        <v>2136</v>
      </c>
      <c r="K47" s="6" t="str">
        <f t="shared" si="2"/>
        <v>北海道当麻町</v>
      </c>
      <c r="L47" s="6" t="s">
        <v>2009</v>
      </c>
      <c r="M47" s="6" t="s">
        <v>2007</v>
      </c>
      <c r="N47" s="6" t="s">
        <v>2089</v>
      </c>
    </row>
    <row r="48" spans="1:14">
      <c r="A48" s="145" t="str">
        <f t="shared" si="0"/>
        <v>大阪府守口市</v>
      </c>
      <c r="B48" s="2" t="s">
        <v>2071</v>
      </c>
      <c r="C48" s="145" t="s">
        <v>280</v>
      </c>
      <c r="D48" s="2" t="s">
        <v>2137</v>
      </c>
      <c r="F48" s="6" t="str">
        <f t="shared" si="1"/>
        <v>北海道清里町</v>
      </c>
      <c r="G48" s="6" t="s">
        <v>2006</v>
      </c>
      <c r="H48" s="6" t="s">
        <v>2007</v>
      </c>
      <c r="I48" s="6" t="s">
        <v>2138</v>
      </c>
      <c r="K48" s="6" t="str">
        <f t="shared" si="2"/>
        <v>北海道愛別町</v>
      </c>
      <c r="L48" s="6" t="s">
        <v>2009</v>
      </c>
      <c r="M48" s="6" t="s">
        <v>2007</v>
      </c>
      <c r="N48" s="6" t="s">
        <v>2083</v>
      </c>
    </row>
    <row r="49" spans="1:14">
      <c r="A49" s="145" t="str">
        <f t="shared" si="0"/>
        <v>茨城県守谷市</v>
      </c>
      <c r="B49" s="2" t="s">
        <v>2139</v>
      </c>
      <c r="C49" s="145" t="s">
        <v>261</v>
      </c>
      <c r="D49" s="2" t="s">
        <v>2140</v>
      </c>
      <c r="F49" s="6" t="str">
        <f t="shared" si="1"/>
        <v>北海道小清水町</v>
      </c>
      <c r="G49" s="6" t="s">
        <v>2006</v>
      </c>
      <c r="H49" s="6" t="s">
        <v>2007</v>
      </c>
      <c r="I49" s="6" t="s">
        <v>2141</v>
      </c>
      <c r="K49" s="6" t="str">
        <f t="shared" si="2"/>
        <v>北海道上川町</v>
      </c>
      <c r="L49" s="6" t="s">
        <v>2009</v>
      </c>
      <c r="M49" s="6" t="s">
        <v>2007</v>
      </c>
      <c r="N49" s="6" t="s">
        <v>2142</v>
      </c>
    </row>
    <row r="50" spans="1:14">
      <c r="A50" s="145" t="str">
        <f t="shared" si="0"/>
        <v>埼玉県さいたま市</v>
      </c>
      <c r="B50" s="2" t="s">
        <v>3191</v>
      </c>
      <c r="C50" s="145" t="s">
        <v>264</v>
      </c>
      <c r="D50" s="2" t="s">
        <v>2143</v>
      </c>
      <c r="F50" s="6" t="str">
        <f t="shared" si="1"/>
        <v>北海道訓子府町</v>
      </c>
      <c r="G50" s="6" t="s">
        <v>2006</v>
      </c>
      <c r="H50" s="6" t="s">
        <v>2007</v>
      </c>
      <c r="I50" s="6" t="s">
        <v>2144</v>
      </c>
      <c r="K50" s="6" t="str">
        <f t="shared" si="2"/>
        <v>北海道東川町</v>
      </c>
      <c r="L50" s="6" t="s">
        <v>2009</v>
      </c>
      <c r="M50" s="6" t="s">
        <v>2007</v>
      </c>
      <c r="N50" s="6" t="s">
        <v>2145</v>
      </c>
    </row>
    <row r="51" spans="1:14">
      <c r="A51" s="145" t="str">
        <f t="shared" si="0"/>
        <v>埼玉県蕨市</v>
      </c>
      <c r="B51" s="2" t="s">
        <v>2139</v>
      </c>
      <c r="C51" s="145" t="s">
        <v>264</v>
      </c>
      <c r="D51" s="2" t="s">
        <v>2146</v>
      </c>
      <c r="F51" s="6" t="str">
        <f t="shared" si="1"/>
        <v>北海道置戸町</v>
      </c>
      <c r="G51" s="6" t="s">
        <v>2006</v>
      </c>
      <c r="H51" s="6" t="s">
        <v>2007</v>
      </c>
      <c r="I51" s="6" t="s">
        <v>2147</v>
      </c>
      <c r="K51" s="6" t="str">
        <f t="shared" si="2"/>
        <v>北海道美瑛町</v>
      </c>
      <c r="L51" s="6" t="s">
        <v>2009</v>
      </c>
      <c r="M51" s="6" t="s">
        <v>2007</v>
      </c>
      <c r="N51" s="6" t="s">
        <v>2106</v>
      </c>
    </row>
    <row r="52" spans="1:14">
      <c r="A52" s="145" t="str">
        <f t="shared" si="0"/>
        <v>埼玉県志木市</v>
      </c>
      <c r="B52" s="2" t="s">
        <v>3192</v>
      </c>
      <c r="C52" s="145" t="s">
        <v>264</v>
      </c>
      <c r="D52" s="2" t="s">
        <v>2148</v>
      </c>
      <c r="F52" s="6" t="str">
        <f t="shared" si="1"/>
        <v>北海道佐呂間町</v>
      </c>
      <c r="G52" s="6" t="s">
        <v>2006</v>
      </c>
      <c r="H52" s="6" t="s">
        <v>2007</v>
      </c>
      <c r="I52" s="6" t="s">
        <v>2149</v>
      </c>
      <c r="K52" s="6" t="str">
        <f t="shared" si="2"/>
        <v>北海道和寒町</v>
      </c>
      <c r="L52" s="6" t="s">
        <v>2009</v>
      </c>
      <c r="M52" s="6" t="s">
        <v>2007</v>
      </c>
      <c r="N52" s="6" t="s">
        <v>2086</v>
      </c>
    </row>
    <row r="53" spans="1:14">
      <c r="A53" s="145" t="str">
        <f t="shared" si="0"/>
        <v>千葉県千葉市</v>
      </c>
      <c r="B53" s="2" t="s">
        <v>3193</v>
      </c>
      <c r="C53" s="145" t="s">
        <v>265</v>
      </c>
      <c r="D53" s="2" t="s">
        <v>2150</v>
      </c>
      <c r="F53" s="6" t="str">
        <f t="shared" si="1"/>
        <v>北海道遠軽町</v>
      </c>
      <c r="G53" s="6" t="s">
        <v>2006</v>
      </c>
      <c r="H53" s="6" t="s">
        <v>2007</v>
      </c>
      <c r="I53" s="6" t="s">
        <v>2151</v>
      </c>
      <c r="K53" s="6" t="str">
        <f t="shared" si="2"/>
        <v>北海道剣淵町</v>
      </c>
      <c r="L53" s="6" t="s">
        <v>2009</v>
      </c>
      <c r="M53" s="6" t="s">
        <v>2007</v>
      </c>
      <c r="N53" s="6" t="s">
        <v>2081</v>
      </c>
    </row>
    <row r="54" spans="1:14">
      <c r="A54" s="145" t="str">
        <f t="shared" si="0"/>
        <v>千葉県成田市</v>
      </c>
      <c r="B54" s="2" t="s">
        <v>2139</v>
      </c>
      <c r="C54" s="145" t="s">
        <v>265</v>
      </c>
      <c r="D54" s="2" t="s">
        <v>2152</v>
      </c>
      <c r="F54" s="6" t="str">
        <f t="shared" si="1"/>
        <v>北海道湧別町</v>
      </c>
      <c r="G54" s="6" t="s">
        <v>2006</v>
      </c>
      <c r="H54" s="6" t="s">
        <v>2007</v>
      </c>
      <c r="I54" s="6" t="s">
        <v>2153</v>
      </c>
      <c r="K54" s="6" t="str">
        <f t="shared" si="2"/>
        <v>北海道下川町</v>
      </c>
      <c r="L54" s="6" t="s">
        <v>2009</v>
      </c>
      <c r="M54" s="6" t="s">
        <v>2007</v>
      </c>
      <c r="N54" s="6" t="s">
        <v>2078</v>
      </c>
    </row>
    <row r="55" spans="1:14">
      <c r="A55" s="145" t="str">
        <f t="shared" si="0"/>
        <v>千葉県習志野市</v>
      </c>
      <c r="B55" s="2" t="s">
        <v>2139</v>
      </c>
      <c r="C55" s="145" t="s">
        <v>265</v>
      </c>
      <c r="D55" s="2" t="s">
        <v>2154</v>
      </c>
      <c r="F55" s="6" t="str">
        <f t="shared" si="1"/>
        <v>北海道滝上町</v>
      </c>
      <c r="G55" s="6" t="s">
        <v>2006</v>
      </c>
      <c r="H55" s="6" t="s">
        <v>2007</v>
      </c>
      <c r="I55" s="6" t="s">
        <v>2155</v>
      </c>
      <c r="K55" s="6" t="str">
        <f t="shared" si="2"/>
        <v>北海道新得町</v>
      </c>
      <c r="L55" s="6" t="s">
        <v>2009</v>
      </c>
      <c r="M55" s="6" t="s">
        <v>2007</v>
      </c>
      <c r="N55" s="6" t="s">
        <v>2156</v>
      </c>
    </row>
    <row r="56" spans="1:14">
      <c r="A56" s="145" t="str">
        <f t="shared" si="0"/>
        <v>東京都八王子市</v>
      </c>
      <c r="B56" s="2" t="s">
        <v>3194</v>
      </c>
      <c r="C56" s="145" t="s">
        <v>266</v>
      </c>
      <c r="D56" s="2" t="s">
        <v>2157</v>
      </c>
      <c r="F56" s="6" t="str">
        <f t="shared" si="1"/>
        <v>北海道興部町</v>
      </c>
      <c r="G56" s="6" t="s">
        <v>2006</v>
      </c>
      <c r="H56" s="6" t="s">
        <v>2007</v>
      </c>
      <c r="I56" s="6" t="s">
        <v>2158</v>
      </c>
      <c r="K56" s="6" t="str">
        <f t="shared" si="2"/>
        <v>北海道南富良野町</v>
      </c>
      <c r="L56" s="6" t="s">
        <v>2009</v>
      </c>
      <c r="M56" s="6" t="s">
        <v>2007</v>
      </c>
      <c r="N56" s="6" t="s">
        <v>2115</v>
      </c>
    </row>
    <row r="57" spans="1:14">
      <c r="A57" s="145" t="str">
        <f t="shared" si="0"/>
        <v>東京都青梅市</v>
      </c>
      <c r="B57" s="2" t="s">
        <v>3194</v>
      </c>
      <c r="C57" s="145" t="s">
        <v>266</v>
      </c>
      <c r="D57" s="2" t="s">
        <v>2159</v>
      </c>
      <c r="F57" s="6" t="str">
        <f t="shared" si="1"/>
        <v>北海道西興部村</v>
      </c>
      <c r="G57" s="6" t="s">
        <v>2006</v>
      </c>
      <c r="H57" s="6" t="s">
        <v>2007</v>
      </c>
      <c r="I57" s="6" t="s">
        <v>2160</v>
      </c>
      <c r="K57" s="6" t="str">
        <f t="shared" si="2"/>
        <v>北海道占冠村</v>
      </c>
      <c r="L57" s="6" t="s">
        <v>2009</v>
      </c>
      <c r="M57" s="6" t="s">
        <v>2007</v>
      </c>
      <c r="N57" s="6" t="s">
        <v>2118</v>
      </c>
    </row>
    <row r="58" spans="1:14">
      <c r="A58" s="145" t="str">
        <f t="shared" si="0"/>
        <v>東京都府中市</v>
      </c>
      <c r="B58" s="2" t="s">
        <v>2139</v>
      </c>
      <c r="C58" s="145" t="s">
        <v>266</v>
      </c>
      <c r="D58" s="2" t="s">
        <v>2161</v>
      </c>
      <c r="F58" s="6" t="str">
        <f t="shared" si="1"/>
        <v>北海道厚真町</v>
      </c>
      <c r="G58" s="6" t="s">
        <v>2006</v>
      </c>
      <c r="H58" s="6" t="s">
        <v>2007</v>
      </c>
      <c r="I58" s="6" t="s">
        <v>2162</v>
      </c>
      <c r="K58" s="6" t="str">
        <f t="shared" si="2"/>
        <v>北海道美深町</v>
      </c>
      <c r="L58" s="6" t="s">
        <v>2009</v>
      </c>
      <c r="M58" s="6" t="s">
        <v>2007</v>
      </c>
      <c r="N58" s="6" t="s">
        <v>2163</v>
      </c>
    </row>
    <row r="59" spans="1:14">
      <c r="A59" s="145" t="str">
        <f t="shared" si="0"/>
        <v>東京都昭島市</v>
      </c>
      <c r="B59" s="2" t="s">
        <v>2139</v>
      </c>
      <c r="C59" s="145" t="s">
        <v>266</v>
      </c>
      <c r="D59" s="2" t="s">
        <v>2164</v>
      </c>
      <c r="F59" s="6" t="str">
        <f t="shared" si="1"/>
        <v>北海道安平町</v>
      </c>
      <c r="G59" s="6" t="s">
        <v>2006</v>
      </c>
      <c r="H59" s="6" t="s">
        <v>2007</v>
      </c>
      <c r="I59" s="6" t="s">
        <v>2165</v>
      </c>
      <c r="K59" s="6" t="str">
        <f t="shared" si="2"/>
        <v>北海道音威子府村</v>
      </c>
      <c r="L59" s="6" t="s">
        <v>2009</v>
      </c>
      <c r="M59" s="6" t="s">
        <v>2007</v>
      </c>
      <c r="N59" s="6" t="s">
        <v>2166</v>
      </c>
    </row>
    <row r="60" spans="1:14">
      <c r="A60" s="145" t="str">
        <f t="shared" si="0"/>
        <v>東京都小金井市</v>
      </c>
      <c r="B60" s="2" t="s">
        <v>2139</v>
      </c>
      <c r="C60" s="145" t="s">
        <v>266</v>
      </c>
      <c r="D60" s="2" t="s">
        <v>2167</v>
      </c>
      <c r="F60" s="6" t="str">
        <f t="shared" si="1"/>
        <v>北海道平取町</v>
      </c>
      <c r="G60" s="6" t="s">
        <v>2006</v>
      </c>
      <c r="H60" s="6" t="s">
        <v>2007</v>
      </c>
      <c r="I60" s="6" t="s">
        <v>2168</v>
      </c>
      <c r="K60" s="6" t="str">
        <f t="shared" si="2"/>
        <v>北海道中川町</v>
      </c>
      <c r="L60" s="6" t="s">
        <v>2009</v>
      </c>
      <c r="M60" s="6" t="s">
        <v>2007</v>
      </c>
      <c r="N60" s="6" t="s">
        <v>2069</v>
      </c>
    </row>
    <row r="61" spans="1:14">
      <c r="A61" s="145" t="str">
        <f t="shared" si="0"/>
        <v>東京都東村山市</v>
      </c>
      <c r="B61" s="2" t="s">
        <v>2139</v>
      </c>
      <c r="C61" s="145" t="s">
        <v>266</v>
      </c>
      <c r="D61" s="2" t="s">
        <v>2169</v>
      </c>
      <c r="F61" s="6" t="str">
        <f t="shared" si="1"/>
        <v>北海道音更町</v>
      </c>
      <c r="G61" s="6" t="s">
        <v>2006</v>
      </c>
      <c r="H61" s="6" t="s">
        <v>2007</v>
      </c>
      <c r="I61" s="6" t="s">
        <v>2170</v>
      </c>
      <c r="K61" s="6" t="str">
        <f t="shared" si="2"/>
        <v>北海道増毛町</v>
      </c>
      <c r="L61" s="6" t="s">
        <v>2009</v>
      </c>
      <c r="M61" s="6" t="s">
        <v>2007</v>
      </c>
      <c r="N61" s="6" t="s">
        <v>2171</v>
      </c>
    </row>
    <row r="62" spans="1:14">
      <c r="A62" s="145" t="str">
        <f t="shared" si="0"/>
        <v>東京都国立市</v>
      </c>
      <c r="B62" s="2" t="s">
        <v>2139</v>
      </c>
      <c r="C62" s="145" t="s">
        <v>266</v>
      </c>
      <c r="D62" s="2" t="s">
        <v>2172</v>
      </c>
      <c r="F62" s="6" t="str">
        <f t="shared" si="1"/>
        <v>北海道士幌町</v>
      </c>
      <c r="G62" s="6" t="s">
        <v>2006</v>
      </c>
      <c r="H62" s="6" t="s">
        <v>2007</v>
      </c>
      <c r="I62" s="6" t="s">
        <v>1976</v>
      </c>
      <c r="K62" s="6" t="str">
        <f t="shared" si="2"/>
        <v>北海道小平町</v>
      </c>
      <c r="L62" s="6" t="s">
        <v>2009</v>
      </c>
      <c r="M62" s="6" t="s">
        <v>2007</v>
      </c>
      <c r="N62" s="6" t="s">
        <v>2173</v>
      </c>
    </row>
    <row r="63" spans="1:14">
      <c r="A63" s="145" t="str">
        <f t="shared" si="0"/>
        <v>東京都福生市</v>
      </c>
      <c r="B63" s="2" t="s">
        <v>2139</v>
      </c>
      <c r="C63" s="145" t="s">
        <v>266</v>
      </c>
      <c r="D63" s="2" t="s">
        <v>2174</v>
      </c>
      <c r="F63" s="6" t="str">
        <f t="shared" si="1"/>
        <v>北海道上士幌町</v>
      </c>
      <c r="G63" s="6" t="s">
        <v>2006</v>
      </c>
      <c r="H63" s="6" t="s">
        <v>2007</v>
      </c>
      <c r="I63" s="6" t="s">
        <v>1977</v>
      </c>
      <c r="K63" s="6" t="str">
        <f t="shared" si="2"/>
        <v>北海道苫前町</v>
      </c>
      <c r="L63" s="6" t="s">
        <v>2009</v>
      </c>
      <c r="M63" s="6" t="s">
        <v>2007</v>
      </c>
      <c r="N63" s="6" t="s">
        <v>2175</v>
      </c>
    </row>
    <row r="64" spans="1:14">
      <c r="A64" s="145" t="str">
        <f t="shared" si="0"/>
        <v>東京都稲城市</v>
      </c>
      <c r="B64" s="2" t="s">
        <v>2139</v>
      </c>
      <c r="C64" s="145" t="s">
        <v>266</v>
      </c>
      <c r="D64" s="2" t="s">
        <v>2176</v>
      </c>
      <c r="F64" s="6" t="str">
        <f t="shared" si="1"/>
        <v>北海道鹿追町</v>
      </c>
      <c r="G64" s="6" t="s">
        <v>2006</v>
      </c>
      <c r="H64" s="6" t="s">
        <v>2007</v>
      </c>
      <c r="I64" s="6" t="s">
        <v>1978</v>
      </c>
      <c r="K64" s="6" t="str">
        <f t="shared" si="2"/>
        <v>北海道羽幌町</v>
      </c>
      <c r="L64" s="6" t="s">
        <v>2009</v>
      </c>
      <c r="M64" s="6" t="s">
        <v>2007</v>
      </c>
      <c r="N64" s="6" t="s">
        <v>2177</v>
      </c>
    </row>
    <row r="65" spans="1:14">
      <c r="A65" s="145" t="str">
        <f t="shared" si="0"/>
        <v>東京都西東京市</v>
      </c>
      <c r="B65" s="2" t="s">
        <v>2139</v>
      </c>
      <c r="C65" s="145" t="s">
        <v>266</v>
      </c>
      <c r="D65" s="2" t="s">
        <v>2178</v>
      </c>
      <c r="F65" s="6" t="str">
        <f t="shared" si="1"/>
        <v>北海道清水町</v>
      </c>
      <c r="G65" s="6" t="s">
        <v>2006</v>
      </c>
      <c r="H65" s="6" t="s">
        <v>2007</v>
      </c>
      <c r="I65" s="6" t="s">
        <v>2179</v>
      </c>
      <c r="K65" s="6" t="str">
        <f t="shared" si="2"/>
        <v>北海道初山別村</v>
      </c>
      <c r="L65" s="6" t="s">
        <v>2009</v>
      </c>
      <c r="M65" s="6" t="s">
        <v>2007</v>
      </c>
      <c r="N65" s="6" t="s">
        <v>2180</v>
      </c>
    </row>
    <row r="66" spans="1:14">
      <c r="A66" s="145" t="str">
        <f>CONCATENATE(C66,D66)</f>
        <v>東京都三鷹市</v>
      </c>
      <c r="B66" s="424" t="s">
        <v>3195</v>
      </c>
      <c r="C66" s="145" t="s">
        <v>266</v>
      </c>
      <c r="D66" s="146" t="s">
        <v>2340</v>
      </c>
      <c r="F66" s="6" t="str">
        <f t="shared" si="1"/>
        <v>北海道芽室町</v>
      </c>
      <c r="G66" s="6" t="s">
        <v>2006</v>
      </c>
      <c r="H66" s="6" t="s">
        <v>2007</v>
      </c>
      <c r="I66" s="6" t="s">
        <v>1980</v>
      </c>
      <c r="K66" s="6" t="str">
        <f t="shared" si="2"/>
        <v>北海道遠別町</v>
      </c>
      <c r="L66" s="6" t="s">
        <v>2009</v>
      </c>
      <c r="M66" s="6" t="s">
        <v>2007</v>
      </c>
      <c r="N66" s="6" t="s">
        <v>2182</v>
      </c>
    </row>
    <row r="67" spans="1:14">
      <c r="A67" s="145" t="str">
        <f t="shared" si="0"/>
        <v>神奈川県鎌倉市</v>
      </c>
      <c r="B67" s="2" t="s">
        <v>2139</v>
      </c>
      <c r="C67" s="145" t="s">
        <v>267</v>
      </c>
      <c r="D67" s="2" t="s">
        <v>2181</v>
      </c>
      <c r="F67" s="6" t="str">
        <f t="shared" ref="F67:F130" si="4">CONCATENATE(H67,I67)</f>
        <v>北海道中札内村</v>
      </c>
      <c r="G67" s="6" t="s">
        <v>2006</v>
      </c>
      <c r="H67" s="6" t="s">
        <v>2007</v>
      </c>
      <c r="I67" s="6" t="s">
        <v>1981</v>
      </c>
      <c r="K67" s="6" t="str">
        <f t="shared" ref="K67:K130" si="5">CONCATENATE(M67,N67)</f>
        <v>北海道天塩町</v>
      </c>
      <c r="L67" s="6" t="s">
        <v>2009</v>
      </c>
      <c r="M67" s="6" t="s">
        <v>2007</v>
      </c>
      <c r="N67" s="6" t="s">
        <v>2184</v>
      </c>
    </row>
    <row r="68" spans="1:14">
      <c r="A68" s="145" t="str">
        <f t="shared" ref="A68:A131" si="6">CONCATENATE(C68,D68)</f>
        <v>神奈川県逗子市</v>
      </c>
      <c r="B68" s="2" t="s">
        <v>2139</v>
      </c>
      <c r="C68" s="145" t="s">
        <v>267</v>
      </c>
      <c r="D68" s="2" t="s">
        <v>2183</v>
      </c>
      <c r="F68" s="6" t="str">
        <f t="shared" si="4"/>
        <v>北海道更別村</v>
      </c>
      <c r="G68" s="6" t="s">
        <v>2006</v>
      </c>
      <c r="H68" s="6" t="s">
        <v>2007</v>
      </c>
      <c r="I68" s="6" t="s">
        <v>1982</v>
      </c>
      <c r="K68" s="6" t="str">
        <f t="shared" si="5"/>
        <v>北海道幌延町</v>
      </c>
      <c r="L68" s="6" t="s">
        <v>2009</v>
      </c>
      <c r="M68" s="6" t="s">
        <v>2007</v>
      </c>
      <c r="N68" s="6" t="s">
        <v>2127</v>
      </c>
    </row>
    <row r="69" spans="1:14">
      <c r="A69" s="145" t="str">
        <f t="shared" si="6"/>
        <v>静岡県裾野市</v>
      </c>
      <c r="B69" s="2" t="s">
        <v>2139</v>
      </c>
      <c r="C69" s="145" t="s">
        <v>275</v>
      </c>
      <c r="D69" s="2" t="s">
        <v>2185</v>
      </c>
      <c r="F69" s="6" t="str">
        <f t="shared" si="4"/>
        <v>北海道大樹町</v>
      </c>
      <c r="G69" s="6" t="s">
        <v>2006</v>
      </c>
      <c r="H69" s="6" t="s">
        <v>2007</v>
      </c>
      <c r="I69" s="6" t="s">
        <v>2187</v>
      </c>
      <c r="K69" s="6" t="str">
        <f t="shared" si="5"/>
        <v>北海道豊富町</v>
      </c>
      <c r="L69" s="6" t="s">
        <v>2009</v>
      </c>
      <c r="M69" s="6" t="s">
        <v>2007</v>
      </c>
      <c r="N69" s="6" t="s">
        <v>2188</v>
      </c>
    </row>
    <row r="70" spans="1:14">
      <c r="A70" s="145" t="str">
        <f t="shared" si="6"/>
        <v>愛知県名古屋市</v>
      </c>
      <c r="B70" s="2" t="s">
        <v>2139</v>
      </c>
      <c r="C70" s="145" t="s">
        <v>276</v>
      </c>
      <c r="D70" s="2" t="s">
        <v>2186</v>
      </c>
      <c r="F70" s="6" t="str">
        <f t="shared" si="4"/>
        <v>北海道幕別町</v>
      </c>
      <c r="G70" s="6" t="s">
        <v>2006</v>
      </c>
      <c r="H70" s="6" t="s">
        <v>2007</v>
      </c>
      <c r="I70" s="6" t="s">
        <v>1985</v>
      </c>
      <c r="K70" s="6" t="str">
        <f t="shared" si="5"/>
        <v>北海道猿払村</v>
      </c>
      <c r="L70" s="6" t="s">
        <v>2009</v>
      </c>
      <c r="M70" s="6" t="s">
        <v>2007</v>
      </c>
      <c r="N70" s="6" t="s">
        <v>2190</v>
      </c>
    </row>
    <row r="71" spans="1:14">
      <c r="A71" s="145" t="str">
        <f t="shared" si="6"/>
        <v>愛知県豊明市</v>
      </c>
      <c r="B71" s="2" t="s">
        <v>2139</v>
      </c>
      <c r="C71" s="145" t="s">
        <v>276</v>
      </c>
      <c r="D71" s="2" t="s">
        <v>2189</v>
      </c>
      <c r="F71" s="6" t="str">
        <f t="shared" si="4"/>
        <v>北海道池田町</v>
      </c>
      <c r="G71" s="6" t="s">
        <v>2006</v>
      </c>
      <c r="H71" s="6" t="s">
        <v>2007</v>
      </c>
      <c r="I71" s="6" t="s">
        <v>787</v>
      </c>
      <c r="K71" s="6" t="str">
        <f t="shared" si="5"/>
        <v>北海道浜頓別町</v>
      </c>
      <c r="L71" s="6" t="s">
        <v>2009</v>
      </c>
      <c r="M71" s="6" t="s">
        <v>2007</v>
      </c>
      <c r="N71" s="6" t="s">
        <v>2192</v>
      </c>
    </row>
    <row r="72" spans="1:14">
      <c r="A72" s="145" t="str">
        <f t="shared" si="6"/>
        <v>大阪府池田市</v>
      </c>
      <c r="B72" s="2" t="s">
        <v>2139</v>
      </c>
      <c r="C72" s="145" t="s">
        <v>280</v>
      </c>
      <c r="D72" s="2" t="s">
        <v>2191</v>
      </c>
      <c r="F72" s="6" t="str">
        <f t="shared" si="4"/>
        <v>北海道豊頃町</v>
      </c>
      <c r="G72" s="6" t="s">
        <v>2006</v>
      </c>
      <c r="H72" s="6" t="s">
        <v>2007</v>
      </c>
      <c r="I72" s="6" t="s">
        <v>1986</v>
      </c>
      <c r="K72" s="6" t="str">
        <f t="shared" si="5"/>
        <v>北海道中頓別町</v>
      </c>
      <c r="L72" s="6" t="s">
        <v>2009</v>
      </c>
      <c r="M72" s="6" t="s">
        <v>2007</v>
      </c>
      <c r="N72" s="6" t="s">
        <v>2194</v>
      </c>
    </row>
    <row r="73" spans="1:14">
      <c r="A73" s="145" t="str">
        <f t="shared" si="6"/>
        <v>大阪府高槻市</v>
      </c>
      <c r="B73" s="2" t="s">
        <v>2139</v>
      </c>
      <c r="C73" s="145" t="s">
        <v>280</v>
      </c>
      <c r="D73" s="2" t="s">
        <v>2193</v>
      </c>
      <c r="F73" s="6" t="str">
        <f t="shared" si="4"/>
        <v>北海道本別町</v>
      </c>
      <c r="G73" s="6" t="s">
        <v>2006</v>
      </c>
      <c r="H73" s="6" t="s">
        <v>2007</v>
      </c>
      <c r="I73" s="6" t="s">
        <v>1987</v>
      </c>
      <c r="K73" s="6" t="str">
        <f t="shared" si="5"/>
        <v>北海道枝幸町</v>
      </c>
      <c r="L73" s="6" t="s">
        <v>2009</v>
      </c>
      <c r="M73" s="6" t="s">
        <v>2007</v>
      </c>
      <c r="N73" s="6" t="s">
        <v>2196</v>
      </c>
    </row>
    <row r="74" spans="1:14">
      <c r="A74" s="145" t="str">
        <f t="shared" si="6"/>
        <v>大阪府大東市</v>
      </c>
      <c r="B74" s="2" t="s">
        <v>2139</v>
      </c>
      <c r="C74" s="145" t="s">
        <v>280</v>
      </c>
      <c r="D74" s="2" t="s">
        <v>2195</v>
      </c>
      <c r="F74" s="6" t="str">
        <f t="shared" si="4"/>
        <v>北海道足寄町</v>
      </c>
      <c r="G74" s="6" t="s">
        <v>2006</v>
      </c>
      <c r="H74" s="6" t="s">
        <v>2007</v>
      </c>
      <c r="I74" s="6" t="s">
        <v>2198</v>
      </c>
      <c r="K74" s="6" t="str">
        <f t="shared" si="5"/>
        <v>北海道津別町</v>
      </c>
      <c r="L74" s="6" t="s">
        <v>2009</v>
      </c>
      <c r="M74" s="6" t="s">
        <v>2007</v>
      </c>
      <c r="N74" s="6" t="s">
        <v>2199</v>
      </c>
    </row>
    <row r="75" spans="1:14">
      <c r="A75" s="145" t="str">
        <f t="shared" si="6"/>
        <v>大阪府門真市</v>
      </c>
      <c r="B75" s="2" t="s">
        <v>2139</v>
      </c>
      <c r="C75" s="145" t="s">
        <v>280</v>
      </c>
      <c r="D75" s="2" t="s">
        <v>2197</v>
      </c>
      <c r="F75" s="6" t="str">
        <f t="shared" si="4"/>
        <v>北海道陸別町</v>
      </c>
      <c r="G75" s="6" t="s">
        <v>2006</v>
      </c>
      <c r="H75" s="6" t="s">
        <v>2007</v>
      </c>
      <c r="I75" s="6" t="s">
        <v>2201</v>
      </c>
      <c r="K75" s="6" t="str">
        <f t="shared" si="5"/>
        <v>北海道清里町</v>
      </c>
      <c r="L75" s="6" t="s">
        <v>2009</v>
      </c>
      <c r="M75" s="6" t="s">
        <v>2007</v>
      </c>
      <c r="N75" s="6" t="s">
        <v>2138</v>
      </c>
    </row>
    <row r="76" spans="1:14">
      <c r="A76" s="145" t="str">
        <f t="shared" si="6"/>
        <v>大阪府高石市</v>
      </c>
      <c r="B76" s="2" t="s">
        <v>2139</v>
      </c>
      <c r="C76" s="145" t="s">
        <v>280</v>
      </c>
      <c r="D76" s="2" t="s">
        <v>2200</v>
      </c>
      <c r="F76" s="6" t="str">
        <f t="shared" si="4"/>
        <v>北海道浦幌町</v>
      </c>
      <c r="G76" s="6" t="s">
        <v>2006</v>
      </c>
      <c r="H76" s="6" t="s">
        <v>2007</v>
      </c>
      <c r="I76" s="6" t="s">
        <v>2203</v>
      </c>
      <c r="K76" s="6" t="str">
        <f t="shared" si="5"/>
        <v>北海道滝上町</v>
      </c>
      <c r="L76" s="6" t="s">
        <v>2009</v>
      </c>
      <c r="M76" s="6" t="s">
        <v>2007</v>
      </c>
      <c r="N76" s="6" t="s">
        <v>2204</v>
      </c>
    </row>
    <row r="77" spans="1:14">
      <c r="A77" s="145" t="str">
        <f t="shared" si="6"/>
        <v>大阪府大阪狭山市</v>
      </c>
      <c r="B77" s="2" t="s">
        <v>2139</v>
      </c>
      <c r="C77" s="145" t="s">
        <v>280</v>
      </c>
      <c r="D77" s="2" t="s">
        <v>2202</v>
      </c>
      <c r="F77" s="6" t="str">
        <f t="shared" si="4"/>
        <v>北海道標茶町</v>
      </c>
      <c r="G77" s="6" t="s">
        <v>2006</v>
      </c>
      <c r="H77" s="6" t="s">
        <v>2007</v>
      </c>
      <c r="I77" s="6" t="s">
        <v>2206</v>
      </c>
      <c r="K77" s="6" t="str">
        <f t="shared" si="5"/>
        <v>北海道興部町</v>
      </c>
      <c r="L77" s="6" t="s">
        <v>2009</v>
      </c>
      <c r="M77" s="6" t="s">
        <v>2007</v>
      </c>
      <c r="N77" s="6" t="s">
        <v>2158</v>
      </c>
    </row>
    <row r="78" spans="1:14">
      <c r="A78" s="145" t="str">
        <f t="shared" si="6"/>
        <v>兵庫県西宮市</v>
      </c>
      <c r="B78" s="2" t="s">
        <v>2139</v>
      </c>
      <c r="C78" s="145" t="s">
        <v>281</v>
      </c>
      <c r="D78" s="2" t="s">
        <v>2205</v>
      </c>
      <c r="F78" s="6" t="str">
        <f t="shared" si="4"/>
        <v>北海道弟子屈町</v>
      </c>
      <c r="G78" s="6" t="s">
        <v>2006</v>
      </c>
      <c r="H78" s="6" t="s">
        <v>2007</v>
      </c>
      <c r="I78" s="6" t="s">
        <v>2208</v>
      </c>
      <c r="K78" s="6" t="str">
        <f t="shared" si="5"/>
        <v>北海道西興部村</v>
      </c>
      <c r="L78" s="6" t="s">
        <v>2009</v>
      </c>
      <c r="M78" s="6" t="s">
        <v>2007</v>
      </c>
      <c r="N78" s="6" t="s">
        <v>2209</v>
      </c>
    </row>
    <row r="79" spans="1:14">
      <c r="A79" s="145" t="str">
        <f t="shared" si="6"/>
        <v>兵庫県芦屋市</v>
      </c>
      <c r="B79" s="2" t="s">
        <v>2139</v>
      </c>
      <c r="C79" s="145" t="s">
        <v>281</v>
      </c>
      <c r="D79" s="2" t="s">
        <v>2207</v>
      </c>
      <c r="F79" s="6" t="str">
        <f t="shared" si="4"/>
        <v>北海道鶴居村</v>
      </c>
      <c r="G79" s="6" t="s">
        <v>2006</v>
      </c>
      <c r="H79" s="6" t="s">
        <v>2007</v>
      </c>
      <c r="I79" s="6" t="s">
        <v>2211</v>
      </c>
      <c r="K79" s="6" t="str">
        <f t="shared" si="5"/>
        <v>北海道雄武町</v>
      </c>
      <c r="L79" s="6" t="s">
        <v>2009</v>
      </c>
      <c r="M79" s="6" t="s">
        <v>2007</v>
      </c>
      <c r="N79" s="6" t="s">
        <v>2212</v>
      </c>
    </row>
    <row r="80" spans="1:14">
      <c r="A80" s="145" t="str">
        <f t="shared" si="6"/>
        <v>兵庫県宝塚市</v>
      </c>
      <c r="B80" s="2" t="s">
        <v>2139</v>
      </c>
      <c r="C80" s="145" t="s">
        <v>281</v>
      </c>
      <c r="D80" s="2" t="s">
        <v>2210</v>
      </c>
      <c r="F80" s="6" t="str">
        <f t="shared" si="4"/>
        <v>北海道別海町</v>
      </c>
      <c r="G80" s="6" t="s">
        <v>2006</v>
      </c>
      <c r="H80" s="6" t="s">
        <v>2007</v>
      </c>
      <c r="I80" s="6" t="s">
        <v>2215</v>
      </c>
      <c r="K80" s="6" t="str">
        <f t="shared" si="5"/>
        <v>北海道中標津町</v>
      </c>
      <c r="L80" s="6" t="s">
        <v>2009</v>
      </c>
      <c r="M80" s="6" t="s">
        <v>2007</v>
      </c>
      <c r="N80" s="6" t="s">
        <v>2216</v>
      </c>
    </row>
    <row r="81" spans="1:14">
      <c r="A81" s="145" t="str">
        <f t="shared" si="6"/>
        <v>茨城県牛久市</v>
      </c>
      <c r="B81" s="2" t="s">
        <v>3196</v>
      </c>
      <c r="C81" s="145" t="s">
        <v>261</v>
      </c>
      <c r="D81" s="2" t="s">
        <v>2214</v>
      </c>
      <c r="F81" s="6" t="str">
        <f t="shared" si="4"/>
        <v>北海道中標津町</v>
      </c>
      <c r="G81" s="6" t="s">
        <v>2006</v>
      </c>
      <c r="H81" s="6" t="s">
        <v>2007</v>
      </c>
      <c r="I81" s="6" t="s">
        <v>2218</v>
      </c>
      <c r="K81" s="6" t="str">
        <f t="shared" si="5"/>
        <v>北海道標津町</v>
      </c>
      <c r="L81" s="6" t="s">
        <v>2009</v>
      </c>
      <c r="M81" s="6" t="s">
        <v>2007</v>
      </c>
      <c r="N81" s="6" t="s">
        <v>2219</v>
      </c>
    </row>
    <row r="82" spans="1:14">
      <c r="A82" s="145" t="str">
        <f t="shared" si="6"/>
        <v>埼玉県東松山市</v>
      </c>
      <c r="B82" s="2" t="s">
        <v>3196</v>
      </c>
      <c r="C82" s="145" t="s">
        <v>264</v>
      </c>
      <c r="D82" s="2" t="s">
        <v>2217</v>
      </c>
      <c r="F82" s="6" t="str">
        <f t="shared" si="4"/>
        <v>北海道札幌市</v>
      </c>
      <c r="G82" s="2" t="s">
        <v>2221</v>
      </c>
      <c r="H82" s="6" t="s">
        <v>2007</v>
      </c>
      <c r="I82" s="2" t="s">
        <v>2222</v>
      </c>
      <c r="K82" s="6" t="str">
        <f t="shared" si="5"/>
        <v>青森県青森市</v>
      </c>
      <c r="L82" s="6" t="s">
        <v>2009</v>
      </c>
      <c r="M82" s="6" t="s">
        <v>2223</v>
      </c>
      <c r="N82" s="6" t="s">
        <v>2224</v>
      </c>
    </row>
    <row r="83" spans="1:14">
      <c r="A83" s="145" t="str">
        <f t="shared" si="6"/>
        <v>埼玉県狭山市</v>
      </c>
      <c r="B83" s="2" t="s">
        <v>2213</v>
      </c>
      <c r="C83" s="145" t="s">
        <v>264</v>
      </c>
      <c r="D83" s="2" t="s">
        <v>2220</v>
      </c>
      <c r="F83" s="6" t="str">
        <f t="shared" si="4"/>
        <v>北海道小樽市</v>
      </c>
      <c r="G83" s="2" t="s">
        <v>2221</v>
      </c>
      <c r="H83" s="6" t="s">
        <v>2007</v>
      </c>
      <c r="I83" s="6" t="s">
        <v>2226</v>
      </c>
      <c r="K83" s="6" t="str">
        <f t="shared" si="5"/>
        <v>青森県黒石市</v>
      </c>
      <c r="L83" s="6" t="s">
        <v>2009</v>
      </c>
      <c r="M83" s="6" t="s">
        <v>2223</v>
      </c>
      <c r="N83" s="6" t="s">
        <v>2227</v>
      </c>
    </row>
    <row r="84" spans="1:14">
      <c r="A84" s="145" t="str">
        <f t="shared" si="6"/>
        <v>埼玉県朝霞市</v>
      </c>
      <c r="B84" s="2" t="s">
        <v>2213</v>
      </c>
      <c r="C84" s="145" t="s">
        <v>264</v>
      </c>
      <c r="D84" s="2" t="s">
        <v>2225</v>
      </c>
      <c r="F84" s="6" t="str">
        <f t="shared" si="4"/>
        <v>北海道釧路市</v>
      </c>
      <c r="G84" s="2" t="s">
        <v>2221</v>
      </c>
      <c r="H84" s="6" t="s">
        <v>2007</v>
      </c>
      <c r="I84" s="6" t="s">
        <v>2229</v>
      </c>
      <c r="K84" s="6" t="str">
        <f t="shared" si="5"/>
        <v>青森県平内町</v>
      </c>
      <c r="L84" s="6" t="s">
        <v>2009</v>
      </c>
      <c r="M84" s="6" t="s">
        <v>2223</v>
      </c>
      <c r="N84" s="6" t="s">
        <v>2230</v>
      </c>
    </row>
    <row r="85" spans="1:14">
      <c r="A85" s="145" t="str">
        <f t="shared" si="6"/>
        <v>埼玉県ふじみ野市</v>
      </c>
      <c r="B85" s="2" t="s">
        <v>2213</v>
      </c>
      <c r="C85" s="145" t="s">
        <v>264</v>
      </c>
      <c r="D85" s="2" t="s">
        <v>2228</v>
      </c>
      <c r="F85" s="6" t="str">
        <f t="shared" si="4"/>
        <v>北海道岩見沢市</v>
      </c>
      <c r="G85" s="2" t="s">
        <v>2221</v>
      </c>
      <c r="H85" s="6" t="s">
        <v>2007</v>
      </c>
      <c r="I85" s="6" t="s">
        <v>2232</v>
      </c>
      <c r="K85" s="6" t="str">
        <f t="shared" si="5"/>
        <v>青森県今別町</v>
      </c>
      <c r="L85" s="6" t="s">
        <v>2009</v>
      </c>
      <c r="M85" s="6" t="s">
        <v>2223</v>
      </c>
      <c r="N85" s="6" t="s">
        <v>2233</v>
      </c>
    </row>
    <row r="86" spans="1:14">
      <c r="A86" s="145" t="str">
        <f t="shared" si="6"/>
        <v>千葉県船橋市</v>
      </c>
      <c r="B86" s="2" t="s">
        <v>2213</v>
      </c>
      <c r="C86" s="145" t="s">
        <v>265</v>
      </c>
      <c r="D86" s="2" t="s">
        <v>2231</v>
      </c>
      <c r="F86" s="6" t="str">
        <f t="shared" si="4"/>
        <v>北海道網走市</v>
      </c>
      <c r="G86" s="2" t="s">
        <v>2221</v>
      </c>
      <c r="H86" s="6" t="s">
        <v>2007</v>
      </c>
      <c r="I86" s="6" t="s">
        <v>2235</v>
      </c>
      <c r="K86" s="6" t="str">
        <f t="shared" si="5"/>
        <v>青森県蓬田村</v>
      </c>
      <c r="L86" s="6" t="s">
        <v>2009</v>
      </c>
      <c r="M86" s="6" t="s">
        <v>2223</v>
      </c>
      <c r="N86" s="6" t="s">
        <v>2236</v>
      </c>
    </row>
    <row r="87" spans="1:14">
      <c r="A87" s="145" t="str">
        <f t="shared" si="6"/>
        <v>千葉県浦安市</v>
      </c>
      <c r="B87" s="2" t="s">
        <v>2213</v>
      </c>
      <c r="C87" s="145" t="s">
        <v>265</v>
      </c>
      <c r="D87" s="2" t="s">
        <v>2234</v>
      </c>
      <c r="F87" s="6" t="str">
        <f t="shared" si="4"/>
        <v>北海道留萌市</v>
      </c>
      <c r="G87" s="2" t="s">
        <v>2221</v>
      </c>
      <c r="H87" s="6" t="s">
        <v>2007</v>
      </c>
      <c r="I87" s="6" t="s">
        <v>2010</v>
      </c>
      <c r="K87" s="6" t="str">
        <f t="shared" si="5"/>
        <v>青森県鰺ヶ沢町</v>
      </c>
      <c r="L87" s="6" t="s">
        <v>2009</v>
      </c>
      <c r="M87" s="6" t="s">
        <v>2223</v>
      </c>
      <c r="N87" s="6" t="s">
        <v>959</v>
      </c>
    </row>
    <row r="88" spans="1:14">
      <c r="A88" s="145" t="str">
        <f t="shared" si="6"/>
        <v>東京都立川市</v>
      </c>
      <c r="B88" s="2" t="s">
        <v>2213</v>
      </c>
      <c r="C88" s="145" t="s">
        <v>266</v>
      </c>
      <c r="D88" s="2" t="s">
        <v>2237</v>
      </c>
      <c r="F88" s="6" t="str">
        <f t="shared" si="4"/>
        <v>北海道稚内市</v>
      </c>
      <c r="G88" s="2" t="s">
        <v>2221</v>
      </c>
      <c r="H88" s="6" t="s">
        <v>2007</v>
      </c>
      <c r="I88" s="6" t="s">
        <v>2014</v>
      </c>
      <c r="K88" s="6" t="str">
        <f t="shared" si="5"/>
        <v>青森県西目屋村</v>
      </c>
      <c r="L88" s="6" t="s">
        <v>2009</v>
      </c>
      <c r="M88" s="6" t="s">
        <v>2223</v>
      </c>
      <c r="N88" s="6" t="s">
        <v>2239</v>
      </c>
    </row>
    <row r="89" spans="1:14">
      <c r="A89" s="145" t="str">
        <f t="shared" si="6"/>
        <v>東京都東久留米市</v>
      </c>
      <c r="B89" s="2" t="s">
        <v>2213</v>
      </c>
      <c r="C89" s="145" t="s">
        <v>266</v>
      </c>
      <c r="D89" s="2" t="s">
        <v>2238</v>
      </c>
      <c r="F89" s="6" t="str">
        <f t="shared" si="4"/>
        <v>北海道美唄市</v>
      </c>
      <c r="G89" s="2" t="s">
        <v>2221</v>
      </c>
      <c r="H89" s="6" t="s">
        <v>2007</v>
      </c>
      <c r="I89" s="6" t="s">
        <v>2017</v>
      </c>
      <c r="K89" s="6" t="str">
        <f t="shared" si="5"/>
        <v>青森県野辺地町</v>
      </c>
      <c r="L89" s="6" t="s">
        <v>2009</v>
      </c>
      <c r="M89" s="6" t="s">
        <v>2223</v>
      </c>
      <c r="N89" s="6" t="s">
        <v>2241</v>
      </c>
    </row>
    <row r="90" spans="1:14">
      <c r="A90" s="145" t="str">
        <f t="shared" si="6"/>
        <v>東京都東大和市</v>
      </c>
      <c r="B90" s="2" t="s">
        <v>2213</v>
      </c>
      <c r="C90" s="145" t="s">
        <v>266</v>
      </c>
      <c r="D90" s="2" t="s">
        <v>2240</v>
      </c>
      <c r="F90" s="6" t="str">
        <f t="shared" si="4"/>
        <v>北海道芦別市</v>
      </c>
      <c r="G90" s="2" t="s">
        <v>2221</v>
      </c>
      <c r="H90" s="6" t="s">
        <v>2007</v>
      </c>
      <c r="I90" s="6" t="s">
        <v>2021</v>
      </c>
      <c r="K90" s="6" t="str">
        <f t="shared" si="5"/>
        <v>岩手県西和賀町</v>
      </c>
      <c r="L90" s="6" t="s">
        <v>2009</v>
      </c>
      <c r="M90" s="6" t="s">
        <v>2243</v>
      </c>
      <c r="N90" s="6" t="s">
        <v>2244</v>
      </c>
    </row>
    <row r="91" spans="1:14">
      <c r="A91" s="145" t="str">
        <f t="shared" si="6"/>
        <v>神奈川県相模原市</v>
      </c>
      <c r="B91" s="2" t="s">
        <v>2213</v>
      </c>
      <c r="C91" s="145" t="s">
        <v>267</v>
      </c>
      <c r="D91" s="2" t="s">
        <v>2242</v>
      </c>
      <c r="F91" s="6" t="str">
        <f t="shared" si="4"/>
        <v>北海道江別市</v>
      </c>
      <c r="G91" s="2" t="s">
        <v>2221</v>
      </c>
      <c r="H91" s="6" t="s">
        <v>2007</v>
      </c>
      <c r="I91" s="6" t="s">
        <v>2246</v>
      </c>
      <c r="K91" s="6" t="str">
        <f t="shared" si="5"/>
        <v>秋田県湯沢市</v>
      </c>
      <c r="L91" s="6" t="s">
        <v>2009</v>
      </c>
      <c r="M91" s="6" t="s">
        <v>2247</v>
      </c>
      <c r="N91" s="6" t="s">
        <v>2248</v>
      </c>
    </row>
    <row r="92" spans="1:14">
      <c r="A92" s="145" t="str">
        <f t="shared" si="6"/>
        <v>神奈川県藤沢市</v>
      </c>
      <c r="B92" s="2" t="s">
        <v>2213</v>
      </c>
      <c r="C92" s="145" t="s">
        <v>267</v>
      </c>
      <c r="D92" s="2" t="s">
        <v>2245</v>
      </c>
      <c r="F92" s="6" t="str">
        <f t="shared" si="4"/>
        <v>北海道紋別市</v>
      </c>
      <c r="G92" s="2" t="s">
        <v>2221</v>
      </c>
      <c r="H92" s="6" t="s">
        <v>2007</v>
      </c>
      <c r="I92" s="6" t="s">
        <v>2250</v>
      </c>
      <c r="K92" s="6" t="str">
        <f t="shared" si="5"/>
        <v>秋田県上小阿仁村</v>
      </c>
      <c r="L92" s="6" t="s">
        <v>2009</v>
      </c>
      <c r="M92" s="6" t="s">
        <v>2247</v>
      </c>
      <c r="N92" s="6" t="s">
        <v>2251</v>
      </c>
    </row>
    <row r="93" spans="1:14">
      <c r="A93" s="145" t="str">
        <f t="shared" si="6"/>
        <v>神奈川県海老名市</v>
      </c>
      <c r="B93" s="2" t="s">
        <v>2213</v>
      </c>
      <c r="C93" s="145" t="s">
        <v>267</v>
      </c>
      <c r="D93" s="2" t="s">
        <v>2249</v>
      </c>
      <c r="F93" s="6" t="str">
        <f t="shared" si="4"/>
        <v>北海道三笠市</v>
      </c>
      <c r="G93" s="2" t="s">
        <v>2221</v>
      </c>
      <c r="H93" s="6" t="s">
        <v>2007</v>
      </c>
      <c r="I93" s="6" t="s">
        <v>2031</v>
      </c>
      <c r="K93" s="6" t="str">
        <f t="shared" si="5"/>
        <v>秋田県藤里町</v>
      </c>
      <c r="L93" s="6" t="s">
        <v>2009</v>
      </c>
      <c r="M93" s="6" t="s">
        <v>2247</v>
      </c>
      <c r="N93" s="6" t="s">
        <v>2253</v>
      </c>
    </row>
    <row r="94" spans="1:14">
      <c r="A94" s="145" t="str">
        <f t="shared" si="6"/>
        <v>神奈川県座間市</v>
      </c>
      <c r="B94" s="2" t="s">
        <v>2213</v>
      </c>
      <c r="C94" s="145" t="s">
        <v>267</v>
      </c>
      <c r="D94" s="2" t="s">
        <v>2252</v>
      </c>
      <c r="F94" s="6" t="str">
        <f t="shared" si="4"/>
        <v>北海道根室市</v>
      </c>
      <c r="G94" s="2" t="s">
        <v>2221</v>
      </c>
      <c r="H94" s="6" t="s">
        <v>2007</v>
      </c>
      <c r="I94" s="6" t="s">
        <v>2255</v>
      </c>
      <c r="K94" s="6" t="str">
        <f t="shared" si="5"/>
        <v>秋田県羽後町</v>
      </c>
      <c r="L94" s="6" t="s">
        <v>2009</v>
      </c>
      <c r="M94" s="6" t="s">
        <v>2247</v>
      </c>
      <c r="N94" s="6" t="s">
        <v>2256</v>
      </c>
    </row>
    <row r="95" spans="1:14">
      <c r="A95" s="145" t="str">
        <f t="shared" si="6"/>
        <v>神奈川県愛川町</v>
      </c>
      <c r="B95" s="2" t="s">
        <v>2213</v>
      </c>
      <c r="C95" s="145" t="s">
        <v>267</v>
      </c>
      <c r="D95" s="2" t="s">
        <v>2254</v>
      </c>
      <c r="F95" s="6" t="str">
        <f t="shared" si="4"/>
        <v>北海道千歳市</v>
      </c>
      <c r="G95" s="2" t="s">
        <v>2221</v>
      </c>
      <c r="H95" s="6" t="s">
        <v>2007</v>
      </c>
      <c r="I95" s="6" t="s">
        <v>2258</v>
      </c>
      <c r="K95" s="6" t="str">
        <f t="shared" si="5"/>
        <v>秋田県東成瀬村</v>
      </c>
      <c r="L95" s="6" t="s">
        <v>2009</v>
      </c>
      <c r="M95" s="6" t="s">
        <v>2247</v>
      </c>
      <c r="N95" s="6" t="s">
        <v>2259</v>
      </c>
    </row>
    <row r="96" spans="1:14">
      <c r="A96" s="145" t="str">
        <f t="shared" si="6"/>
        <v>三重県鈴鹿市</v>
      </c>
      <c r="B96" s="2" t="s">
        <v>2213</v>
      </c>
      <c r="C96" s="145" t="s">
        <v>277</v>
      </c>
      <c r="D96" s="2" t="s">
        <v>2257</v>
      </c>
      <c r="F96" s="6" t="str">
        <f t="shared" si="4"/>
        <v>北海道滝川市</v>
      </c>
      <c r="G96" s="2" t="s">
        <v>2221</v>
      </c>
      <c r="H96" s="6" t="s">
        <v>2007</v>
      </c>
      <c r="I96" s="6" t="s">
        <v>2034</v>
      </c>
      <c r="K96" s="6" t="str">
        <f t="shared" si="5"/>
        <v>山形県米沢市</v>
      </c>
      <c r="L96" s="6" t="s">
        <v>2009</v>
      </c>
      <c r="M96" s="6" t="s">
        <v>2261</v>
      </c>
      <c r="N96" s="6" t="s">
        <v>2262</v>
      </c>
    </row>
    <row r="97" spans="1:14">
      <c r="A97" s="145" t="str">
        <f t="shared" si="6"/>
        <v>京都府京田辺市</v>
      </c>
      <c r="B97" s="2" t="s">
        <v>2213</v>
      </c>
      <c r="C97" s="145" t="s">
        <v>279</v>
      </c>
      <c r="D97" s="2" t="s">
        <v>2260</v>
      </c>
      <c r="F97" s="6" t="str">
        <f t="shared" si="4"/>
        <v>北海道砂川市</v>
      </c>
      <c r="G97" s="2" t="s">
        <v>2221</v>
      </c>
      <c r="H97" s="6" t="s">
        <v>2007</v>
      </c>
      <c r="I97" s="6" t="s">
        <v>2038</v>
      </c>
      <c r="K97" s="6" t="str">
        <f t="shared" si="5"/>
        <v>山形県新庄市</v>
      </c>
      <c r="L97" s="6" t="s">
        <v>2009</v>
      </c>
      <c r="M97" s="6" t="s">
        <v>2261</v>
      </c>
      <c r="N97" s="6" t="s">
        <v>2264</v>
      </c>
    </row>
    <row r="98" spans="1:14">
      <c r="A98" s="145" t="str">
        <f t="shared" si="6"/>
        <v>大阪府豊中市</v>
      </c>
      <c r="B98" s="2" t="s">
        <v>2213</v>
      </c>
      <c r="C98" s="145" t="s">
        <v>280</v>
      </c>
      <c r="D98" s="2" t="s">
        <v>2263</v>
      </c>
      <c r="F98" s="6" t="str">
        <f t="shared" si="4"/>
        <v>北海道恵庭市</v>
      </c>
      <c r="G98" s="2" t="s">
        <v>2221</v>
      </c>
      <c r="H98" s="6" t="s">
        <v>2007</v>
      </c>
      <c r="I98" s="6" t="s">
        <v>2266</v>
      </c>
      <c r="K98" s="6" t="str">
        <f t="shared" si="5"/>
        <v>山形県上山市</v>
      </c>
      <c r="L98" s="6" t="s">
        <v>2009</v>
      </c>
      <c r="M98" s="6" t="s">
        <v>2261</v>
      </c>
      <c r="N98" s="6" t="s">
        <v>2267</v>
      </c>
    </row>
    <row r="99" spans="1:14">
      <c r="A99" s="145" t="str">
        <f t="shared" si="6"/>
        <v>大阪府吹田市</v>
      </c>
      <c r="B99" s="2" t="s">
        <v>2213</v>
      </c>
      <c r="C99" s="145" t="s">
        <v>280</v>
      </c>
      <c r="D99" s="2" t="s">
        <v>2265</v>
      </c>
      <c r="F99" s="6" t="str">
        <f t="shared" si="4"/>
        <v>北海道伊達市</v>
      </c>
      <c r="G99" s="2" t="s">
        <v>2221</v>
      </c>
      <c r="H99" s="6" t="s">
        <v>2007</v>
      </c>
      <c r="I99" s="6" t="s">
        <v>2269</v>
      </c>
      <c r="K99" s="6" t="str">
        <f t="shared" si="5"/>
        <v>山形県村山市</v>
      </c>
      <c r="L99" s="6" t="s">
        <v>2009</v>
      </c>
      <c r="M99" s="6" t="s">
        <v>2261</v>
      </c>
      <c r="N99" s="6" t="s">
        <v>2270</v>
      </c>
    </row>
    <row r="100" spans="1:14">
      <c r="A100" s="145" t="str">
        <f t="shared" si="6"/>
        <v>大阪府寝屋川市</v>
      </c>
      <c r="B100" s="2" t="s">
        <v>2213</v>
      </c>
      <c r="C100" s="145" t="s">
        <v>280</v>
      </c>
      <c r="D100" s="2" t="s">
        <v>2268</v>
      </c>
      <c r="F100" s="6" t="str">
        <f t="shared" si="4"/>
        <v>北海道北広島市</v>
      </c>
      <c r="G100" s="2" t="s">
        <v>2221</v>
      </c>
      <c r="H100" s="6" t="s">
        <v>2007</v>
      </c>
      <c r="I100" s="6" t="s">
        <v>2272</v>
      </c>
      <c r="K100" s="6" t="str">
        <f t="shared" si="5"/>
        <v>山形県長井市</v>
      </c>
      <c r="L100" s="6" t="s">
        <v>2009</v>
      </c>
      <c r="M100" s="6" t="s">
        <v>2261</v>
      </c>
      <c r="N100" s="6" t="s">
        <v>2273</v>
      </c>
    </row>
    <row r="101" spans="1:14">
      <c r="A101" s="145" t="str">
        <f t="shared" si="6"/>
        <v>大阪府松原市</v>
      </c>
      <c r="B101" s="2" t="s">
        <v>2213</v>
      </c>
      <c r="C101" s="145" t="s">
        <v>280</v>
      </c>
      <c r="D101" s="2" t="s">
        <v>2271</v>
      </c>
      <c r="F101" s="6" t="str">
        <f t="shared" si="4"/>
        <v>北海道石狩市</v>
      </c>
      <c r="G101" s="2" t="s">
        <v>2221</v>
      </c>
      <c r="H101" s="6" t="s">
        <v>2007</v>
      </c>
      <c r="I101" s="6" t="s">
        <v>2275</v>
      </c>
      <c r="K101" s="6" t="str">
        <f t="shared" si="5"/>
        <v>山形県尾花沢市</v>
      </c>
      <c r="L101" s="6" t="s">
        <v>2009</v>
      </c>
      <c r="M101" s="6" t="s">
        <v>2261</v>
      </c>
      <c r="N101" s="6" t="s">
        <v>2276</v>
      </c>
    </row>
    <row r="102" spans="1:14">
      <c r="A102" s="145" t="str">
        <f t="shared" si="6"/>
        <v>大阪府箕面市</v>
      </c>
      <c r="B102" s="2" t="s">
        <v>2213</v>
      </c>
      <c r="C102" s="145" t="s">
        <v>280</v>
      </c>
      <c r="D102" s="2" t="s">
        <v>2274</v>
      </c>
      <c r="F102" s="6" t="str">
        <f t="shared" si="4"/>
        <v>北海道当別町</v>
      </c>
      <c r="G102" s="2" t="s">
        <v>2221</v>
      </c>
      <c r="H102" s="6" t="s">
        <v>2007</v>
      </c>
      <c r="I102" s="6" t="s">
        <v>2046</v>
      </c>
      <c r="K102" s="6" t="str">
        <f t="shared" si="5"/>
        <v>山形県南陽市</v>
      </c>
      <c r="L102" s="6" t="s">
        <v>2009</v>
      </c>
      <c r="M102" s="6" t="s">
        <v>2261</v>
      </c>
      <c r="N102" s="6" t="s">
        <v>2278</v>
      </c>
    </row>
    <row r="103" spans="1:14">
      <c r="A103" s="145" t="str">
        <f t="shared" si="6"/>
        <v>大阪府羽曳野市</v>
      </c>
      <c r="B103" s="2" t="s">
        <v>2213</v>
      </c>
      <c r="C103" s="145" t="s">
        <v>280</v>
      </c>
      <c r="D103" s="2" t="s">
        <v>2277</v>
      </c>
      <c r="F103" s="6" t="str">
        <f t="shared" si="4"/>
        <v>北海道新篠津村</v>
      </c>
      <c r="G103" s="2" t="s">
        <v>2221</v>
      </c>
      <c r="H103" s="6" t="s">
        <v>2007</v>
      </c>
      <c r="I103" s="6" t="s">
        <v>2049</v>
      </c>
      <c r="K103" s="6" t="str">
        <f t="shared" si="5"/>
        <v>山形県西川町</v>
      </c>
      <c r="L103" s="6" t="s">
        <v>2009</v>
      </c>
      <c r="M103" s="6" t="s">
        <v>2261</v>
      </c>
      <c r="N103" s="6" t="s">
        <v>2280</v>
      </c>
    </row>
    <row r="104" spans="1:14">
      <c r="A104" s="145" t="str">
        <f t="shared" si="6"/>
        <v>兵庫県神戸市</v>
      </c>
      <c r="B104" s="2" t="s">
        <v>2213</v>
      </c>
      <c r="C104" s="145" t="s">
        <v>281</v>
      </c>
      <c r="D104" s="2" t="s">
        <v>2279</v>
      </c>
      <c r="F104" s="6" t="str">
        <f t="shared" si="4"/>
        <v>北海道福島町</v>
      </c>
      <c r="G104" s="2" t="s">
        <v>2221</v>
      </c>
      <c r="H104" s="6" t="s">
        <v>2007</v>
      </c>
      <c r="I104" s="6" t="s">
        <v>2282</v>
      </c>
      <c r="K104" s="6" t="str">
        <f t="shared" si="5"/>
        <v>山形県朝日町</v>
      </c>
      <c r="L104" s="6" t="s">
        <v>2009</v>
      </c>
      <c r="M104" s="6" t="s">
        <v>2261</v>
      </c>
      <c r="N104" s="6" t="s">
        <v>2283</v>
      </c>
    </row>
    <row r="105" spans="1:14">
      <c r="A105" s="145" t="str">
        <f t="shared" si="6"/>
        <v>奈良県天理市</v>
      </c>
      <c r="B105" s="2" t="s">
        <v>2213</v>
      </c>
      <c r="C105" s="145" t="s">
        <v>282</v>
      </c>
      <c r="D105" s="2" t="s">
        <v>2281</v>
      </c>
      <c r="F105" s="6" t="str">
        <f t="shared" si="4"/>
        <v>北海道八雲町</v>
      </c>
      <c r="G105" s="2" t="s">
        <v>2221</v>
      </c>
      <c r="H105" s="6" t="s">
        <v>2007</v>
      </c>
      <c r="I105" s="6" t="s">
        <v>2055</v>
      </c>
      <c r="K105" s="6" t="str">
        <f t="shared" si="5"/>
        <v>山形県大江町</v>
      </c>
      <c r="L105" s="6" t="s">
        <v>2009</v>
      </c>
      <c r="M105" s="6" t="s">
        <v>2261</v>
      </c>
      <c r="N105" s="6" t="s">
        <v>2287</v>
      </c>
    </row>
    <row r="106" spans="1:14">
      <c r="A106" s="145" t="str">
        <f t="shared" si="6"/>
        <v>宮城県多賀城市</v>
      </c>
      <c r="B106" s="2" t="s">
        <v>2284</v>
      </c>
      <c r="C106" s="145" t="s">
        <v>257</v>
      </c>
      <c r="D106" s="2" t="s">
        <v>2286</v>
      </c>
      <c r="F106" s="6" t="str">
        <f t="shared" si="4"/>
        <v>北海道長万部町</v>
      </c>
      <c r="G106" s="2" t="s">
        <v>2221</v>
      </c>
      <c r="H106" s="6" t="s">
        <v>2007</v>
      </c>
      <c r="I106" s="6" t="s">
        <v>2057</v>
      </c>
      <c r="K106" s="6" t="str">
        <f t="shared" si="5"/>
        <v>山形県大石田町</v>
      </c>
      <c r="L106" s="6" t="s">
        <v>2009</v>
      </c>
      <c r="M106" s="6" t="s">
        <v>2261</v>
      </c>
      <c r="N106" s="6" t="s">
        <v>2289</v>
      </c>
    </row>
    <row r="107" spans="1:14">
      <c r="A107" s="145" t="str">
        <f t="shared" si="6"/>
        <v>茨城県水戸市</v>
      </c>
      <c r="B107" s="2" t="s">
        <v>2284</v>
      </c>
      <c r="C107" s="145" t="s">
        <v>261</v>
      </c>
      <c r="D107" s="2" t="s">
        <v>2288</v>
      </c>
      <c r="F107" s="6" t="str">
        <f t="shared" si="4"/>
        <v>北海道今金町</v>
      </c>
      <c r="G107" s="2" t="s">
        <v>2221</v>
      </c>
      <c r="H107" s="6" t="s">
        <v>2007</v>
      </c>
      <c r="I107" s="6" t="s">
        <v>2291</v>
      </c>
      <c r="K107" s="6" t="str">
        <f t="shared" si="5"/>
        <v>山形県金山町</v>
      </c>
      <c r="L107" s="6" t="s">
        <v>2009</v>
      </c>
      <c r="M107" s="6" t="s">
        <v>2261</v>
      </c>
      <c r="N107" s="6" t="s">
        <v>2292</v>
      </c>
    </row>
    <row r="108" spans="1:14">
      <c r="A108" s="145" t="str">
        <f t="shared" si="6"/>
        <v>茨城県日立市</v>
      </c>
      <c r="B108" s="2" t="s">
        <v>3197</v>
      </c>
      <c r="C108" s="145" t="s">
        <v>261</v>
      </c>
      <c r="D108" s="2" t="s">
        <v>2290</v>
      </c>
      <c r="F108" s="6" t="str">
        <f t="shared" si="4"/>
        <v>北海道せたな町</v>
      </c>
      <c r="G108" s="2" t="s">
        <v>2221</v>
      </c>
      <c r="H108" s="6" t="s">
        <v>2007</v>
      </c>
      <c r="I108" s="6" t="s">
        <v>2294</v>
      </c>
      <c r="K108" s="6" t="str">
        <f t="shared" si="5"/>
        <v>山形県最上町</v>
      </c>
      <c r="L108" s="6" t="s">
        <v>2009</v>
      </c>
      <c r="M108" s="6" t="s">
        <v>2261</v>
      </c>
      <c r="N108" s="6" t="s">
        <v>2295</v>
      </c>
    </row>
    <row r="109" spans="1:14">
      <c r="A109" s="145" t="str">
        <f t="shared" si="6"/>
        <v>茨城県土浦市</v>
      </c>
      <c r="B109" s="2" t="s">
        <v>3198</v>
      </c>
      <c r="C109" s="145" t="s">
        <v>261</v>
      </c>
      <c r="D109" s="2" t="s">
        <v>2293</v>
      </c>
      <c r="F109" s="6" t="str">
        <f t="shared" si="4"/>
        <v>北海道島牧村</v>
      </c>
      <c r="G109" s="2" t="s">
        <v>2221</v>
      </c>
      <c r="H109" s="6" t="s">
        <v>2007</v>
      </c>
      <c r="I109" s="6" t="s">
        <v>2296</v>
      </c>
      <c r="K109" s="6" t="str">
        <f t="shared" si="5"/>
        <v>山形県舟形町</v>
      </c>
      <c r="L109" s="6" t="s">
        <v>2009</v>
      </c>
      <c r="M109" s="6" t="s">
        <v>2261</v>
      </c>
      <c r="N109" s="6" t="s">
        <v>2297</v>
      </c>
    </row>
    <row r="110" spans="1:14">
      <c r="A110" s="145" t="str">
        <f t="shared" si="6"/>
        <v>茨城県龍ケ崎市</v>
      </c>
      <c r="B110" s="2" t="s">
        <v>3199</v>
      </c>
      <c r="C110" s="145" t="s">
        <v>261</v>
      </c>
      <c r="D110" s="2" t="s">
        <v>3200</v>
      </c>
      <c r="F110" s="6" t="str">
        <f t="shared" si="4"/>
        <v>北海道寿都町</v>
      </c>
      <c r="G110" s="2" t="s">
        <v>2221</v>
      </c>
      <c r="H110" s="6" t="s">
        <v>2007</v>
      </c>
      <c r="I110" s="6" t="s">
        <v>2299</v>
      </c>
      <c r="K110" s="6" t="str">
        <f t="shared" si="5"/>
        <v>山形県真室川町</v>
      </c>
      <c r="L110" s="6" t="s">
        <v>2009</v>
      </c>
      <c r="M110" s="6" t="s">
        <v>2261</v>
      </c>
      <c r="N110" s="6" t="s">
        <v>2300</v>
      </c>
    </row>
    <row r="111" spans="1:14">
      <c r="A111" s="145" t="str">
        <f t="shared" si="6"/>
        <v>茨城県稲敷市</v>
      </c>
      <c r="B111" s="2" t="s">
        <v>2284</v>
      </c>
      <c r="C111" s="145" t="s">
        <v>261</v>
      </c>
      <c r="D111" s="2" t="s">
        <v>2298</v>
      </c>
      <c r="F111" s="6" t="str">
        <f t="shared" si="4"/>
        <v>北海道黒松内町</v>
      </c>
      <c r="G111" s="2" t="s">
        <v>2221</v>
      </c>
      <c r="H111" s="6" t="s">
        <v>2007</v>
      </c>
      <c r="I111" s="6" t="s">
        <v>2302</v>
      </c>
      <c r="K111" s="6" t="str">
        <f t="shared" si="5"/>
        <v>山形県大蔵村</v>
      </c>
      <c r="L111" s="6" t="s">
        <v>2009</v>
      </c>
      <c r="M111" s="6" t="s">
        <v>2261</v>
      </c>
      <c r="N111" s="6" t="s">
        <v>2303</v>
      </c>
    </row>
    <row r="112" spans="1:14">
      <c r="A112" s="145" t="str">
        <f t="shared" si="6"/>
        <v>茨城県石岡市</v>
      </c>
      <c r="B112" s="2" t="s">
        <v>2284</v>
      </c>
      <c r="C112" s="145" t="s">
        <v>261</v>
      </c>
      <c r="D112" s="2" t="s">
        <v>2301</v>
      </c>
      <c r="F112" s="6" t="str">
        <f t="shared" si="4"/>
        <v>北海道蘭越町</v>
      </c>
      <c r="G112" s="2" t="s">
        <v>2221</v>
      </c>
      <c r="H112" s="6" t="s">
        <v>2007</v>
      </c>
      <c r="I112" s="6" t="s">
        <v>2305</v>
      </c>
      <c r="K112" s="6" t="str">
        <f t="shared" si="5"/>
        <v>山形県鮭川村</v>
      </c>
      <c r="L112" s="6" t="s">
        <v>2009</v>
      </c>
      <c r="M112" s="6" t="s">
        <v>2261</v>
      </c>
      <c r="N112" s="6" t="s">
        <v>2306</v>
      </c>
    </row>
    <row r="113" spans="1:14">
      <c r="A113" s="145" t="str">
        <f t="shared" si="6"/>
        <v>茨城県阿見町</v>
      </c>
      <c r="B113" s="2" t="s">
        <v>3201</v>
      </c>
      <c r="C113" s="145" t="s">
        <v>261</v>
      </c>
      <c r="D113" s="2" t="s">
        <v>2304</v>
      </c>
      <c r="F113" s="6" t="str">
        <f t="shared" si="4"/>
        <v>北海道ニセコ町</v>
      </c>
      <c r="G113" s="2" t="s">
        <v>2221</v>
      </c>
      <c r="H113" s="6" t="s">
        <v>2007</v>
      </c>
      <c r="I113" s="6" t="s">
        <v>2308</v>
      </c>
      <c r="K113" s="6" t="str">
        <f t="shared" si="5"/>
        <v>山形県戸沢村</v>
      </c>
      <c r="L113" s="6" t="s">
        <v>2009</v>
      </c>
      <c r="M113" s="6" t="s">
        <v>2261</v>
      </c>
      <c r="N113" s="6" t="s">
        <v>2309</v>
      </c>
    </row>
    <row r="114" spans="1:14">
      <c r="A114" s="145" t="str">
        <f t="shared" si="6"/>
        <v>埼玉県新座市</v>
      </c>
      <c r="B114" s="2" t="s">
        <v>3202</v>
      </c>
      <c r="C114" s="145" t="s">
        <v>264</v>
      </c>
      <c r="D114" s="2" t="s">
        <v>2307</v>
      </c>
      <c r="F114" s="6" t="str">
        <f t="shared" si="4"/>
        <v>北海道真狩村</v>
      </c>
      <c r="G114" s="2" t="s">
        <v>2221</v>
      </c>
      <c r="H114" s="6" t="s">
        <v>2007</v>
      </c>
      <c r="I114" s="6" t="s">
        <v>2070</v>
      </c>
      <c r="K114" s="6" t="str">
        <f t="shared" si="5"/>
        <v>山形県高畠町</v>
      </c>
      <c r="L114" s="6" t="s">
        <v>2009</v>
      </c>
      <c r="M114" s="6" t="s">
        <v>2261</v>
      </c>
      <c r="N114" s="6" t="s">
        <v>2311</v>
      </c>
    </row>
    <row r="115" spans="1:14">
      <c r="A115" s="145" t="str">
        <f t="shared" si="6"/>
        <v>埼玉県桶川市</v>
      </c>
      <c r="B115" s="2" t="s">
        <v>3202</v>
      </c>
      <c r="C115" s="145" t="s">
        <v>264</v>
      </c>
      <c r="D115" s="2" t="s">
        <v>2310</v>
      </c>
      <c r="F115" s="6" t="str">
        <f t="shared" si="4"/>
        <v>北海道京極町</v>
      </c>
      <c r="G115" s="2" t="s">
        <v>2221</v>
      </c>
      <c r="H115" s="6" t="s">
        <v>2007</v>
      </c>
      <c r="I115" s="6" t="s">
        <v>2079</v>
      </c>
      <c r="K115" s="6" t="str">
        <f t="shared" si="5"/>
        <v>山形県川西町</v>
      </c>
      <c r="L115" s="6" t="s">
        <v>2009</v>
      </c>
      <c r="M115" s="6" t="s">
        <v>2261</v>
      </c>
      <c r="N115" s="6" t="s">
        <v>2313</v>
      </c>
    </row>
    <row r="116" spans="1:14">
      <c r="A116" s="145" t="str">
        <f t="shared" si="6"/>
        <v>埼玉県富士見市</v>
      </c>
      <c r="B116" s="2" t="s">
        <v>3198</v>
      </c>
      <c r="C116" s="145" t="s">
        <v>264</v>
      </c>
      <c r="D116" s="2" t="s">
        <v>2312</v>
      </c>
      <c r="F116" s="6" t="str">
        <f t="shared" si="4"/>
        <v>北海道共和町</v>
      </c>
      <c r="G116" s="2" t="s">
        <v>2221</v>
      </c>
      <c r="H116" s="6" t="s">
        <v>2007</v>
      </c>
      <c r="I116" s="6" t="s">
        <v>2087</v>
      </c>
      <c r="K116" s="6" t="str">
        <f t="shared" si="5"/>
        <v>山形県小国町</v>
      </c>
      <c r="L116" s="6" t="s">
        <v>2009</v>
      </c>
      <c r="M116" s="6" t="s">
        <v>2261</v>
      </c>
      <c r="N116" s="6" t="s">
        <v>2315</v>
      </c>
    </row>
    <row r="117" spans="1:14">
      <c r="A117" s="145" t="str">
        <f t="shared" si="6"/>
        <v>埼玉県坂戸市</v>
      </c>
      <c r="B117" s="2" t="s">
        <v>3203</v>
      </c>
      <c r="C117" s="145" t="s">
        <v>264</v>
      </c>
      <c r="D117" s="2" t="s">
        <v>2314</v>
      </c>
      <c r="F117" s="6" t="str">
        <f t="shared" si="4"/>
        <v>北海道岩内町</v>
      </c>
      <c r="G117" s="2" t="s">
        <v>2221</v>
      </c>
      <c r="H117" s="6" t="s">
        <v>2007</v>
      </c>
      <c r="I117" s="6" t="s">
        <v>2090</v>
      </c>
      <c r="K117" s="6" t="str">
        <f t="shared" si="5"/>
        <v>山形県白鷹町</v>
      </c>
      <c r="L117" s="6" t="s">
        <v>2009</v>
      </c>
      <c r="M117" s="6" t="s">
        <v>2261</v>
      </c>
      <c r="N117" s="6" t="s">
        <v>2317</v>
      </c>
    </row>
    <row r="118" spans="1:14">
      <c r="A118" s="145" t="str">
        <f t="shared" si="6"/>
        <v>埼玉県鶴ヶ島市</v>
      </c>
      <c r="B118" s="2" t="s">
        <v>3203</v>
      </c>
      <c r="C118" s="145" t="s">
        <v>264</v>
      </c>
      <c r="D118" s="2" t="s">
        <v>2316</v>
      </c>
      <c r="F118" s="6" t="str">
        <f t="shared" si="4"/>
        <v>北海道泊村</v>
      </c>
      <c r="G118" s="2" t="s">
        <v>2221</v>
      </c>
      <c r="H118" s="6" t="s">
        <v>2007</v>
      </c>
      <c r="I118" s="6" t="s">
        <v>2319</v>
      </c>
      <c r="K118" s="6" t="str">
        <f t="shared" si="5"/>
        <v>山形県飯豊町</v>
      </c>
      <c r="L118" s="6" t="s">
        <v>2009</v>
      </c>
      <c r="M118" s="6" t="s">
        <v>2261</v>
      </c>
      <c r="N118" s="6" t="s">
        <v>2320</v>
      </c>
    </row>
    <row r="119" spans="1:14">
      <c r="A119" s="145" t="str">
        <f t="shared" si="6"/>
        <v>千葉県市川市</v>
      </c>
      <c r="B119" s="2" t="s">
        <v>3202</v>
      </c>
      <c r="C119" s="145" t="s">
        <v>265</v>
      </c>
      <c r="D119" s="2" t="s">
        <v>2318</v>
      </c>
      <c r="F119" s="6" t="str">
        <f t="shared" si="4"/>
        <v>北海道神恵内村</v>
      </c>
      <c r="G119" s="2" t="s">
        <v>2221</v>
      </c>
      <c r="H119" s="6" t="s">
        <v>2007</v>
      </c>
      <c r="I119" s="6" t="s">
        <v>2322</v>
      </c>
      <c r="K119" s="6" t="str">
        <f t="shared" si="5"/>
        <v>福島県下郷町</v>
      </c>
      <c r="L119" s="6" t="s">
        <v>2009</v>
      </c>
      <c r="M119" s="6" t="s">
        <v>2323</v>
      </c>
      <c r="N119" s="6" t="s">
        <v>2324</v>
      </c>
    </row>
    <row r="120" spans="1:14">
      <c r="A120" s="145" t="str">
        <f t="shared" si="6"/>
        <v>千葉県松戸市</v>
      </c>
      <c r="B120" s="2" t="s">
        <v>3202</v>
      </c>
      <c r="C120" s="145" t="s">
        <v>265</v>
      </c>
      <c r="D120" s="2" t="s">
        <v>2321</v>
      </c>
      <c r="F120" s="6" t="str">
        <f t="shared" si="4"/>
        <v>北海道積丹町</v>
      </c>
      <c r="G120" s="2" t="s">
        <v>2221</v>
      </c>
      <c r="H120" s="6" t="s">
        <v>2007</v>
      </c>
      <c r="I120" s="6" t="s">
        <v>2326</v>
      </c>
      <c r="K120" s="6" t="str">
        <f t="shared" si="5"/>
        <v>福島県檜枝岐村</v>
      </c>
      <c r="L120" s="6" t="s">
        <v>2009</v>
      </c>
      <c r="M120" s="6" t="s">
        <v>2323</v>
      </c>
      <c r="N120" s="6" t="s">
        <v>2327</v>
      </c>
    </row>
    <row r="121" spans="1:14">
      <c r="A121" s="145" t="str">
        <f t="shared" si="6"/>
        <v>千葉県佐倉市</v>
      </c>
      <c r="B121" s="2" t="s">
        <v>3202</v>
      </c>
      <c r="C121" s="145" t="s">
        <v>265</v>
      </c>
      <c r="D121" s="2" t="s">
        <v>2325</v>
      </c>
      <c r="F121" s="6" t="str">
        <f t="shared" si="4"/>
        <v>北海道古平町</v>
      </c>
      <c r="G121" s="2" t="s">
        <v>2221</v>
      </c>
      <c r="H121" s="6" t="s">
        <v>2007</v>
      </c>
      <c r="I121" s="6" t="s">
        <v>2329</v>
      </c>
      <c r="K121" s="6" t="str">
        <f t="shared" si="5"/>
        <v>福島県只見町</v>
      </c>
      <c r="L121" s="6" t="s">
        <v>2009</v>
      </c>
      <c r="M121" s="6" t="s">
        <v>2323</v>
      </c>
      <c r="N121" s="6" t="s">
        <v>2330</v>
      </c>
    </row>
    <row r="122" spans="1:14">
      <c r="A122" s="145" t="str">
        <f t="shared" si="6"/>
        <v>千葉県市原市</v>
      </c>
      <c r="B122" s="2" t="s">
        <v>3203</v>
      </c>
      <c r="C122" s="145" t="s">
        <v>265</v>
      </c>
      <c r="D122" s="2" t="s">
        <v>2328</v>
      </c>
      <c r="F122" s="6" t="str">
        <f t="shared" si="4"/>
        <v>北海道仁木町</v>
      </c>
      <c r="G122" s="2" t="s">
        <v>2221</v>
      </c>
      <c r="H122" s="6" t="s">
        <v>2007</v>
      </c>
      <c r="I122" s="6" t="s">
        <v>2332</v>
      </c>
      <c r="K122" s="6" t="str">
        <f t="shared" si="5"/>
        <v>福島県北塩原村</v>
      </c>
      <c r="L122" s="6" t="s">
        <v>2009</v>
      </c>
      <c r="M122" s="6" t="s">
        <v>2323</v>
      </c>
      <c r="N122" s="6" t="s">
        <v>2333</v>
      </c>
    </row>
    <row r="123" spans="1:14">
      <c r="A123" s="145" t="str">
        <f t="shared" si="6"/>
        <v>千葉県八千代市</v>
      </c>
      <c r="B123" s="2" t="s">
        <v>3202</v>
      </c>
      <c r="C123" s="145" t="s">
        <v>265</v>
      </c>
      <c r="D123" s="2" t="s">
        <v>2331</v>
      </c>
      <c r="F123" s="6" t="str">
        <f t="shared" si="4"/>
        <v>北海道余市町</v>
      </c>
      <c r="G123" s="2" t="s">
        <v>2221</v>
      </c>
      <c r="H123" s="6" t="s">
        <v>2007</v>
      </c>
      <c r="I123" s="6" t="s">
        <v>2335</v>
      </c>
      <c r="K123" s="6" t="str">
        <f t="shared" si="5"/>
        <v>福島県西会津町</v>
      </c>
      <c r="L123" s="6" t="s">
        <v>2009</v>
      </c>
      <c r="M123" s="6" t="s">
        <v>2323</v>
      </c>
      <c r="N123" s="6" t="s">
        <v>2336</v>
      </c>
    </row>
    <row r="124" spans="1:14">
      <c r="A124" s="145" t="str">
        <f t="shared" si="6"/>
        <v>千葉県富津市</v>
      </c>
      <c r="B124" s="2" t="s">
        <v>3202</v>
      </c>
      <c r="C124" s="145" t="s">
        <v>265</v>
      </c>
      <c r="D124" s="2" t="s">
        <v>2334</v>
      </c>
      <c r="F124" s="6" t="str">
        <f t="shared" si="4"/>
        <v>北海道南幌町</v>
      </c>
      <c r="G124" s="2" t="s">
        <v>2221</v>
      </c>
      <c r="H124" s="6" t="s">
        <v>2007</v>
      </c>
      <c r="I124" s="6" t="s">
        <v>2338</v>
      </c>
      <c r="K124" s="6" t="str">
        <f t="shared" si="5"/>
        <v>福島県磐梯町</v>
      </c>
      <c r="L124" s="6" t="s">
        <v>2009</v>
      </c>
      <c r="M124" s="6" t="s">
        <v>2323</v>
      </c>
      <c r="N124" s="6" t="s">
        <v>2339</v>
      </c>
    </row>
    <row r="125" spans="1:14">
      <c r="A125" s="145" t="str">
        <f t="shared" si="6"/>
        <v>千葉県四街道市</v>
      </c>
      <c r="B125" s="2" t="s">
        <v>3202</v>
      </c>
      <c r="C125" s="145" t="s">
        <v>265</v>
      </c>
      <c r="D125" s="2" t="s">
        <v>2337</v>
      </c>
      <c r="F125" s="6" t="str">
        <f t="shared" si="4"/>
        <v>北海道奈井江町</v>
      </c>
      <c r="G125" s="2" t="s">
        <v>2221</v>
      </c>
      <c r="H125" s="6" t="s">
        <v>2007</v>
      </c>
      <c r="I125" s="6" t="s">
        <v>2341</v>
      </c>
      <c r="K125" s="6" t="str">
        <f t="shared" si="5"/>
        <v>福島県猪苗代町</v>
      </c>
      <c r="L125" s="6" t="s">
        <v>2009</v>
      </c>
      <c r="M125" s="6" t="s">
        <v>2323</v>
      </c>
      <c r="N125" s="6" t="s">
        <v>2342</v>
      </c>
    </row>
    <row r="126" spans="1:14">
      <c r="A126" s="145" t="str">
        <f t="shared" si="6"/>
        <v>東京都あきる野市</v>
      </c>
      <c r="B126" s="2" t="s">
        <v>3202</v>
      </c>
      <c r="C126" s="145" t="s">
        <v>266</v>
      </c>
      <c r="D126" s="2" t="s">
        <v>2343</v>
      </c>
      <c r="F126" s="6" t="str">
        <f t="shared" si="4"/>
        <v>北海道由仁町</v>
      </c>
      <c r="G126" s="2" t="s">
        <v>2221</v>
      </c>
      <c r="H126" s="6" t="s">
        <v>2007</v>
      </c>
      <c r="I126" s="6" t="s">
        <v>2344</v>
      </c>
      <c r="K126" s="6" t="str">
        <f t="shared" si="5"/>
        <v>福島県柳津町</v>
      </c>
      <c r="L126" s="6" t="s">
        <v>2009</v>
      </c>
      <c r="M126" s="6" t="s">
        <v>2323</v>
      </c>
      <c r="N126" s="6" t="s">
        <v>2345</v>
      </c>
    </row>
    <row r="127" spans="1:14">
      <c r="A127" s="145" t="str">
        <f t="shared" si="6"/>
        <v>東京都羽村市</v>
      </c>
      <c r="B127" s="2" t="s">
        <v>3202</v>
      </c>
      <c r="C127" s="145" t="s">
        <v>266</v>
      </c>
      <c r="D127" s="2" t="s">
        <v>2346</v>
      </c>
      <c r="F127" s="6" t="str">
        <f t="shared" si="4"/>
        <v>北海道長沼町</v>
      </c>
      <c r="G127" s="2" t="s">
        <v>2221</v>
      </c>
      <c r="H127" s="6" t="s">
        <v>2007</v>
      </c>
      <c r="I127" s="6" t="s">
        <v>2347</v>
      </c>
      <c r="K127" s="6" t="str">
        <f t="shared" si="5"/>
        <v>福島県三島町</v>
      </c>
      <c r="L127" s="6" t="s">
        <v>2009</v>
      </c>
      <c r="M127" s="6" t="s">
        <v>2323</v>
      </c>
      <c r="N127" s="6" t="s">
        <v>2348</v>
      </c>
    </row>
    <row r="128" spans="1:14">
      <c r="A128" s="145" t="str">
        <f t="shared" si="6"/>
        <v>東京都日の出町</v>
      </c>
      <c r="B128" s="2" t="s">
        <v>3202</v>
      </c>
      <c r="C128" s="145" t="s">
        <v>266</v>
      </c>
      <c r="D128" s="2" t="s">
        <v>2349</v>
      </c>
      <c r="F128" s="6" t="str">
        <f t="shared" si="4"/>
        <v>北海道栗山町</v>
      </c>
      <c r="G128" s="2" t="s">
        <v>2221</v>
      </c>
      <c r="H128" s="6" t="s">
        <v>2007</v>
      </c>
      <c r="I128" s="6" t="s">
        <v>1903</v>
      </c>
      <c r="K128" s="6" t="str">
        <f t="shared" si="5"/>
        <v>福島県金山町</v>
      </c>
      <c r="L128" s="6" t="s">
        <v>2009</v>
      </c>
      <c r="M128" s="6" t="s">
        <v>2323</v>
      </c>
      <c r="N128" s="6" t="s">
        <v>2292</v>
      </c>
    </row>
    <row r="129" spans="1:14">
      <c r="A129" s="145" t="str">
        <f t="shared" si="6"/>
        <v>東京都檜原村</v>
      </c>
      <c r="B129" s="2" t="s">
        <v>3202</v>
      </c>
      <c r="C129" s="145" t="s">
        <v>266</v>
      </c>
      <c r="D129" s="2" t="s">
        <v>2350</v>
      </c>
      <c r="F129" s="6" t="str">
        <f t="shared" si="4"/>
        <v>北海道月形町</v>
      </c>
      <c r="G129" s="2" t="s">
        <v>2221</v>
      </c>
      <c r="H129" s="6" t="s">
        <v>2007</v>
      </c>
      <c r="I129" s="6" t="s">
        <v>1904</v>
      </c>
      <c r="K129" s="6" t="str">
        <f t="shared" si="5"/>
        <v>福島県昭和村</v>
      </c>
      <c r="L129" s="6" t="s">
        <v>2009</v>
      </c>
      <c r="M129" s="6" t="s">
        <v>2323</v>
      </c>
      <c r="N129" s="6" t="s">
        <v>2351</v>
      </c>
    </row>
    <row r="130" spans="1:14">
      <c r="A130" s="145" t="str">
        <f t="shared" si="6"/>
        <v>神奈川県横須賀市</v>
      </c>
      <c r="B130" s="2" t="s">
        <v>3202</v>
      </c>
      <c r="C130" s="145" t="s">
        <v>267</v>
      </c>
      <c r="D130" s="2" t="s">
        <v>2352</v>
      </c>
      <c r="F130" s="6" t="str">
        <f t="shared" si="4"/>
        <v>北海道浦臼町</v>
      </c>
      <c r="G130" s="2" t="s">
        <v>2221</v>
      </c>
      <c r="H130" s="6" t="s">
        <v>2007</v>
      </c>
      <c r="I130" s="6" t="s">
        <v>1905</v>
      </c>
      <c r="K130" s="6" t="str">
        <f t="shared" si="5"/>
        <v>群馬県片品村</v>
      </c>
      <c r="L130" s="6" t="s">
        <v>2009</v>
      </c>
      <c r="M130" s="6" t="s">
        <v>2353</v>
      </c>
      <c r="N130" s="6" t="s">
        <v>2354</v>
      </c>
    </row>
    <row r="131" spans="1:14">
      <c r="A131" s="145" t="str">
        <f t="shared" si="6"/>
        <v>神奈川県平塚市</v>
      </c>
      <c r="B131" s="2" t="s">
        <v>2284</v>
      </c>
      <c r="C131" s="145" t="s">
        <v>267</v>
      </c>
      <c r="D131" s="2" t="s">
        <v>2355</v>
      </c>
      <c r="F131" s="6" t="str">
        <f t="shared" ref="F131:F194" si="7">CONCATENATE(H131,I131)</f>
        <v>北海道新十津川町</v>
      </c>
      <c r="G131" s="2" t="s">
        <v>2221</v>
      </c>
      <c r="H131" s="6" t="s">
        <v>2007</v>
      </c>
      <c r="I131" s="6" t="s">
        <v>1906</v>
      </c>
      <c r="K131" s="6" t="str">
        <f t="shared" ref="K131:K195" si="8">CONCATENATE(M131,N131)</f>
        <v>新潟県小千谷市</v>
      </c>
      <c r="L131" s="6" t="s">
        <v>2009</v>
      </c>
      <c r="M131" s="6" t="s">
        <v>2356</v>
      </c>
      <c r="N131" s="6" t="s">
        <v>2357</v>
      </c>
    </row>
    <row r="132" spans="1:14">
      <c r="A132" s="145" t="str">
        <f t="shared" ref="A132:A200" si="9">CONCATENATE(C132,D132)</f>
        <v>神奈川県小田原市</v>
      </c>
      <c r="B132" s="2" t="s">
        <v>2284</v>
      </c>
      <c r="C132" s="145" t="s">
        <v>267</v>
      </c>
      <c r="D132" s="2" t="s">
        <v>2358</v>
      </c>
      <c r="F132" s="6" t="str">
        <f t="shared" si="7"/>
        <v>北海道天塩町</v>
      </c>
      <c r="G132" s="2" t="s">
        <v>2221</v>
      </c>
      <c r="H132" s="6" t="s">
        <v>2007</v>
      </c>
      <c r="I132" s="6" t="s">
        <v>2359</v>
      </c>
      <c r="K132" s="6" t="str">
        <f t="shared" si="8"/>
        <v>新潟県加茂市</v>
      </c>
      <c r="L132" s="6" t="s">
        <v>2009</v>
      </c>
      <c r="M132" s="6" t="s">
        <v>2356</v>
      </c>
      <c r="N132" s="6" t="s">
        <v>2360</v>
      </c>
    </row>
    <row r="133" spans="1:14">
      <c r="A133" s="145" t="str">
        <f t="shared" si="9"/>
        <v>神奈川県茅ヶ崎市</v>
      </c>
      <c r="B133" s="2" t="s">
        <v>2284</v>
      </c>
      <c r="C133" s="145" t="s">
        <v>267</v>
      </c>
      <c r="D133" s="2" t="s">
        <v>2361</v>
      </c>
      <c r="F133" s="6" t="str">
        <f t="shared" si="7"/>
        <v>北海道遠別町</v>
      </c>
      <c r="G133" s="2" t="s">
        <v>2221</v>
      </c>
      <c r="H133" s="6" t="s">
        <v>2007</v>
      </c>
      <c r="I133" s="6" t="s">
        <v>2182</v>
      </c>
      <c r="K133" s="6" t="str">
        <f t="shared" si="8"/>
        <v>新潟県十日町市</v>
      </c>
      <c r="L133" s="6" t="s">
        <v>2009</v>
      </c>
      <c r="M133" s="6" t="s">
        <v>2356</v>
      </c>
      <c r="N133" s="6" t="s">
        <v>2362</v>
      </c>
    </row>
    <row r="134" spans="1:14">
      <c r="A134" s="145" t="str">
        <f t="shared" si="9"/>
        <v>神奈川県大和市</v>
      </c>
      <c r="B134" s="2" t="s">
        <v>2284</v>
      </c>
      <c r="C134" s="145" t="s">
        <v>267</v>
      </c>
      <c r="D134" s="2" t="s">
        <v>2363</v>
      </c>
      <c r="F134" s="6" t="str">
        <f t="shared" si="7"/>
        <v>北海道初山別村</v>
      </c>
      <c r="G134" s="2" t="s">
        <v>2221</v>
      </c>
      <c r="H134" s="6" t="s">
        <v>2007</v>
      </c>
      <c r="I134" s="6" t="s">
        <v>2364</v>
      </c>
      <c r="K134" s="6" t="str">
        <f t="shared" si="8"/>
        <v>新潟県糸魚川市</v>
      </c>
      <c r="L134" s="6" t="s">
        <v>2009</v>
      </c>
      <c r="M134" s="6" t="s">
        <v>2356</v>
      </c>
      <c r="N134" s="6" t="s">
        <v>2365</v>
      </c>
    </row>
    <row r="135" spans="1:14">
      <c r="A135" s="145" t="str">
        <f t="shared" si="9"/>
        <v>神奈川県伊勢原市</v>
      </c>
      <c r="B135" s="2" t="s">
        <v>2284</v>
      </c>
      <c r="C135" s="145" t="s">
        <v>267</v>
      </c>
      <c r="D135" s="2" t="s">
        <v>2366</v>
      </c>
      <c r="F135" s="6" t="str">
        <f t="shared" si="7"/>
        <v>北海道羽幌町</v>
      </c>
      <c r="G135" s="2" t="s">
        <v>2221</v>
      </c>
      <c r="H135" s="6" t="s">
        <v>2007</v>
      </c>
      <c r="I135" s="6" t="s">
        <v>2177</v>
      </c>
      <c r="K135" s="6" t="str">
        <f t="shared" si="8"/>
        <v>新潟県妙高市</v>
      </c>
      <c r="L135" s="6" t="s">
        <v>2009</v>
      </c>
      <c r="M135" s="6" t="s">
        <v>2356</v>
      </c>
      <c r="N135" s="6" t="s">
        <v>2367</v>
      </c>
    </row>
    <row r="136" spans="1:14">
      <c r="A136" s="145" t="str">
        <f t="shared" si="9"/>
        <v>神奈川県綾瀬市</v>
      </c>
      <c r="B136" s="2" t="s">
        <v>2284</v>
      </c>
      <c r="C136" s="145" t="s">
        <v>267</v>
      </c>
      <c r="D136" s="2" t="s">
        <v>2368</v>
      </c>
      <c r="F136" s="6" t="str">
        <f t="shared" si="7"/>
        <v>北海道苫前町</v>
      </c>
      <c r="G136" s="2" t="s">
        <v>2221</v>
      </c>
      <c r="H136" s="6" t="s">
        <v>2007</v>
      </c>
      <c r="I136" s="6" t="s">
        <v>2175</v>
      </c>
      <c r="K136" s="6" t="str">
        <f t="shared" si="8"/>
        <v>新潟県魚沼市</v>
      </c>
      <c r="L136" s="6" t="s">
        <v>2009</v>
      </c>
      <c r="M136" s="6" t="s">
        <v>2356</v>
      </c>
      <c r="N136" s="6" t="s">
        <v>2369</v>
      </c>
    </row>
    <row r="137" spans="1:14">
      <c r="A137" s="145" t="str">
        <f t="shared" si="9"/>
        <v>神奈川県寒川町</v>
      </c>
      <c r="B137" s="2" t="s">
        <v>2284</v>
      </c>
      <c r="C137" s="145" t="s">
        <v>267</v>
      </c>
      <c r="D137" s="2" t="s">
        <v>2370</v>
      </c>
      <c r="F137" s="6" t="str">
        <f t="shared" si="7"/>
        <v>北海道小平町</v>
      </c>
      <c r="G137" s="2" t="s">
        <v>2221</v>
      </c>
      <c r="H137" s="6" t="s">
        <v>2007</v>
      </c>
      <c r="I137" s="6" t="s">
        <v>2173</v>
      </c>
      <c r="K137" s="6" t="str">
        <f t="shared" si="8"/>
        <v>新潟県南魚沼市</v>
      </c>
      <c r="L137" s="6" t="s">
        <v>2009</v>
      </c>
      <c r="M137" s="6" t="s">
        <v>2356</v>
      </c>
      <c r="N137" s="6" t="s">
        <v>2371</v>
      </c>
    </row>
    <row r="138" spans="1:14">
      <c r="A138" s="145" t="str">
        <f>CONCATENATE(C138,D138)</f>
        <v>神奈川県三浦市</v>
      </c>
      <c r="B138" s="425" t="s">
        <v>3147</v>
      </c>
      <c r="C138" s="145" t="s">
        <v>267</v>
      </c>
      <c r="D138" s="146" t="s">
        <v>2594</v>
      </c>
      <c r="F138" s="6" t="str">
        <f t="shared" si="7"/>
        <v>北海道増毛町</v>
      </c>
      <c r="G138" s="2" t="s">
        <v>2221</v>
      </c>
      <c r="H138" s="6" t="s">
        <v>2007</v>
      </c>
      <c r="I138" s="6" t="s">
        <v>2171</v>
      </c>
      <c r="K138" s="6" t="str">
        <f t="shared" si="8"/>
        <v>新潟県阿賀町</v>
      </c>
      <c r="L138" s="6" t="s">
        <v>2009</v>
      </c>
      <c r="M138" s="6" t="s">
        <v>2356</v>
      </c>
      <c r="N138" s="6" t="s">
        <v>2373</v>
      </c>
    </row>
    <row r="139" spans="1:14">
      <c r="A139" s="145" t="str">
        <f>CONCATENATE(C139,D139)</f>
        <v>神奈川県葉山町</v>
      </c>
      <c r="B139" s="425" t="s">
        <v>3147</v>
      </c>
      <c r="C139" s="145" t="s">
        <v>267</v>
      </c>
      <c r="D139" s="146" t="s">
        <v>2596</v>
      </c>
      <c r="F139" s="6" t="str">
        <f t="shared" si="7"/>
        <v>北海道猿払村</v>
      </c>
      <c r="G139" s="2" t="s">
        <v>2221</v>
      </c>
      <c r="H139" s="6" t="s">
        <v>2007</v>
      </c>
      <c r="I139" s="6" t="s">
        <v>2190</v>
      </c>
      <c r="K139" s="6" t="str">
        <f t="shared" si="8"/>
        <v>新潟県湯沢町</v>
      </c>
      <c r="L139" s="6" t="s">
        <v>2009</v>
      </c>
      <c r="M139" s="6" t="s">
        <v>2356</v>
      </c>
      <c r="N139" s="6" t="s">
        <v>2375</v>
      </c>
    </row>
    <row r="140" spans="1:14">
      <c r="A140" s="145" t="str">
        <f t="shared" si="9"/>
        <v>愛知県西尾市</v>
      </c>
      <c r="B140" s="2" t="s">
        <v>2284</v>
      </c>
      <c r="C140" s="145" t="s">
        <v>276</v>
      </c>
      <c r="D140" s="2" t="s">
        <v>2372</v>
      </c>
      <c r="F140" s="6" t="str">
        <f t="shared" si="7"/>
        <v>北海道枝幸町</v>
      </c>
      <c r="G140" s="2" t="s">
        <v>2221</v>
      </c>
      <c r="H140" s="6" t="s">
        <v>2007</v>
      </c>
      <c r="I140" s="6" t="s">
        <v>2196</v>
      </c>
      <c r="K140" s="6" t="str">
        <f t="shared" si="8"/>
        <v>新潟県津南町</v>
      </c>
      <c r="L140" s="6" t="s">
        <v>2009</v>
      </c>
      <c r="M140" s="6" t="s">
        <v>2356</v>
      </c>
      <c r="N140" s="6" t="s">
        <v>2377</v>
      </c>
    </row>
    <row r="141" spans="1:14">
      <c r="A141" s="145" t="str">
        <f t="shared" si="9"/>
        <v>愛知県知多市</v>
      </c>
      <c r="B141" s="2" t="s">
        <v>2284</v>
      </c>
      <c r="C141" s="145" t="s">
        <v>276</v>
      </c>
      <c r="D141" s="2" t="s">
        <v>2374</v>
      </c>
      <c r="F141" s="6" t="str">
        <f t="shared" si="7"/>
        <v>北海道豊富町</v>
      </c>
      <c r="G141" s="2" t="s">
        <v>2221</v>
      </c>
      <c r="H141" s="6" t="s">
        <v>2007</v>
      </c>
      <c r="I141" s="6" t="s">
        <v>2188</v>
      </c>
      <c r="K141" s="6" t="str">
        <f t="shared" si="8"/>
        <v>新潟県関川村</v>
      </c>
      <c r="L141" s="6" t="s">
        <v>2009</v>
      </c>
      <c r="M141" s="6" t="s">
        <v>2356</v>
      </c>
      <c r="N141" s="6" t="s">
        <v>2379</v>
      </c>
    </row>
    <row r="142" spans="1:14">
      <c r="A142" s="145" t="str">
        <f t="shared" si="9"/>
        <v>愛知県知立市</v>
      </c>
      <c r="B142" s="2" t="s">
        <v>3204</v>
      </c>
      <c r="C142" s="145" t="s">
        <v>276</v>
      </c>
      <c r="D142" s="2" t="s">
        <v>2376</v>
      </c>
      <c r="F142" s="6" t="str">
        <f t="shared" si="7"/>
        <v>北海道礼文町</v>
      </c>
      <c r="G142" s="2" t="s">
        <v>2221</v>
      </c>
      <c r="H142" s="6" t="s">
        <v>2007</v>
      </c>
      <c r="I142" s="6" t="s">
        <v>2381</v>
      </c>
      <c r="K142" s="6" t="str">
        <f t="shared" si="8"/>
        <v>富山県上市町</v>
      </c>
      <c r="L142" s="6" t="s">
        <v>2009</v>
      </c>
      <c r="M142" s="6" t="s">
        <v>2382</v>
      </c>
      <c r="N142" s="6" t="s">
        <v>2383</v>
      </c>
    </row>
    <row r="143" spans="1:14">
      <c r="A143" s="145" t="str">
        <f t="shared" si="9"/>
        <v>愛知県清須市</v>
      </c>
      <c r="B143" s="2" t="s">
        <v>3202</v>
      </c>
      <c r="C143" s="145" t="s">
        <v>276</v>
      </c>
      <c r="D143" s="2" t="s">
        <v>2378</v>
      </c>
      <c r="F143" s="6" t="str">
        <f t="shared" si="7"/>
        <v>北海道利尻町</v>
      </c>
      <c r="G143" s="2" t="s">
        <v>2221</v>
      </c>
      <c r="H143" s="6" t="s">
        <v>2007</v>
      </c>
      <c r="I143" s="6" t="s">
        <v>2385</v>
      </c>
      <c r="K143" s="6" t="str">
        <f t="shared" si="8"/>
        <v>富山県立山町</v>
      </c>
      <c r="L143" s="6" t="s">
        <v>2009</v>
      </c>
      <c r="M143" s="6" t="s">
        <v>2382</v>
      </c>
      <c r="N143" s="6" t="s">
        <v>2386</v>
      </c>
    </row>
    <row r="144" spans="1:14">
      <c r="A144" s="145" t="str">
        <f t="shared" si="9"/>
        <v>愛知県みよし市</v>
      </c>
      <c r="B144" s="2" t="s">
        <v>2284</v>
      </c>
      <c r="C144" s="145" t="s">
        <v>276</v>
      </c>
      <c r="D144" s="2" t="s">
        <v>2380</v>
      </c>
      <c r="F144" s="6" t="str">
        <f t="shared" si="7"/>
        <v>北海道利尻富士町</v>
      </c>
      <c r="G144" s="2" t="s">
        <v>2221</v>
      </c>
      <c r="H144" s="6" t="s">
        <v>2007</v>
      </c>
      <c r="I144" s="6" t="s">
        <v>2388</v>
      </c>
      <c r="K144" s="6" t="str">
        <f t="shared" si="8"/>
        <v>福井県大野市</v>
      </c>
      <c r="L144" s="6" t="s">
        <v>2009</v>
      </c>
      <c r="M144" s="6" t="s">
        <v>2389</v>
      </c>
      <c r="N144" s="6" t="s">
        <v>2390</v>
      </c>
    </row>
    <row r="145" spans="1:14">
      <c r="A145" s="145" t="str">
        <f t="shared" si="9"/>
        <v>愛知県長久手市</v>
      </c>
      <c r="B145" s="2" t="s">
        <v>3204</v>
      </c>
      <c r="C145" s="145" t="s">
        <v>276</v>
      </c>
      <c r="D145" s="2" t="s">
        <v>2384</v>
      </c>
      <c r="F145" s="6" t="str">
        <f t="shared" si="7"/>
        <v>北海道斜里町</v>
      </c>
      <c r="G145" s="2" t="s">
        <v>2221</v>
      </c>
      <c r="H145" s="6" t="s">
        <v>2007</v>
      </c>
      <c r="I145" s="6" t="s">
        <v>2393</v>
      </c>
      <c r="K145" s="6" t="str">
        <f t="shared" si="8"/>
        <v>福井県勝山市</v>
      </c>
      <c r="L145" s="6" t="s">
        <v>2009</v>
      </c>
      <c r="M145" s="6" t="s">
        <v>2389</v>
      </c>
      <c r="N145" s="6" t="s">
        <v>2394</v>
      </c>
    </row>
    <row r="146" spans="1:14">
      <c r="A146" s="145" t="str">
        <f>CONCATENATE(C146,D146)</f>
        <v>愛知県東郷町</v>
      </c>
      <c r="B146" s="425" t="s">
        <v>3147</v>
      </c>
      <c r="C146" s="145" t="s">
        <v>276</v>
      </c>
      <c r="D146" s="146" t="s">
        <v>2648</v>
      </c>
      <c r="F146" s="6" t="str">
        <f t="shared" si="7"/>
        <v>北海道雄武町</v>
      </c>
      <c r="G146" s="2" t="s">
        <v>2221</v>
      </c>
      <c r="H146" s="6" t="s">
        <v>2007</v>
      </c>
      <c r="I146" s="6" t="s">
        <v>2212</v>
      </c>
      <c r="K146" s="6" t="str">
        <f t="shared" si="8"/>
        <v>福井県池田町</v>
      </c>
      <c r="L146" s="6" t="s">
        <v>2009</v>
      </c>
      <c r="M146" s="6" t="s">
        <v>2389</v>
      </c>
      <c r="N146" s="6" t="s">
        <v>2396</v>
      </c>
    </row>
    <row r="147" spans="1:14">
      <c r="A147" s="145" t="str">
        <f t="shared" si="9"/>
        <v>三重県四日市市</v>
      </c>
      <c r="B147" s="2" t="s">
        <v>2284</v>
      </c>
      <c r="C147" s="145" t="s">
        <v>277</v>
      </c>
      <c r="D147" s="2" t="s">
        <v>2387</v>
      </c>
      <c r="F147" s="6" t="str">
        <f t="shared" si="7"/>
        <v>北海道豊浦町</v>
      </c>
      <c r="G147" s="2" t="s">
        <v>2221</v>
      </c>
      <c r="H147" s="6" t="s">
        <v>2007</v>
      </c>
      <c r="I147" s="6" t="s">
        <v>1962</v>
      </c>
      <c r="K147" s="6" t="str">
        <f t="shared" si="8"/>
        <v>長野県飯山市</v>
      </c>
      <c r="L147" s="6" t="s">
        <v>2009</v>
      </c>
      <c r="M147" s="6" t="s">
        <v>2398</v>
      </c>
      <c r="N147" s="6" t="s">
        <v>2399</v>
      </c>
    </row>
    <row r="148" spans="1:14">
      <c r="A148" s="145" t="str">
        <f t="shared" si="9"/>
        <v>滋賀県大津市</v>
      </c>
      <c r="B148" s="2" t="s">
        <v>2284</v>
      </c>
      <c r="C148" s="145" t="s">
        <v>278</v>
      </c>
      <c r="D148" s="2" t="s">
        <v>2392</v>
      </c>
      <c r="F148" s="6" t="str">
        <f t="shared" si="7"/>
        <v>北海道洞爺湖町</v>
      </c>
      <c r="G148" s="2" t="s">
        <v>2221</v>
      </c>
      <c r="H148" s="6" t="s">
        <v>2007</v>
      </c>
      <c r="I148" s="6" t="s">
        <v>1966</v>
      </c>
      <c r="K148" s="6" t="str">
        <f t="shared" si="8"/>
        <v>長野県白馬村</v>
      </c>
      <c r="L148" s="6" t="s">
        <v>2009</v>
      </c>
      <c r="M148" s="6" t="s">
        <v>2398</v>
      </c>
      <c r="N148" s="6" t="s">
        <v>2401</v>
      </c>
    </row>
    <row r="149" spans="1:14">
      <c r="A149" s="145" t="str">
        <f t="shared" si="9"/>
        <v>滋賀県草津市</v>
      </c>
      <c r="B149" s="2" t="s">
        <v>2284</v>
      </c>
      <c r="C149" s="145" t="s">
        <v>278</v>
      </c>
      <c r="D149" s="2" t="s">
        <v>2395</v>
      </c>
      <c r="F149" s="6" t="str">
        <f t="shared" si="7"/>
        <v>北海道壮瞥町</v>
      </c>
      <c r="G149" s="2" t="s">
        <v>2221</v>
      </c>
      <c r="H149" s="6" t="s">
        <v>2007</v>
      </c>
      <c r="I149" s="6" t="s">
        <v>2403</v>
      </c>
      <c r="K149" s="6" t="str">
        <f t="shared" si="8"/>
        <v>長野県小谷村</v>
      </c>
      <c r="L149" s="6" t="s">
        <v>2009</v>
      </c>
      <c r="M149" s="6" t="s">
        <v>2398</v>
      </c>
      <c r="N149" s="6" t="s">
        <v>2404</v>
      </c>
    </row>
    <row r="150" spans="1:14">
      <c r="A150" s="145" t="str">
        <f t="shared" si="9"/>
        <v>滋賀県栗東市</v>
      </c>
      <c r="B150" s="2" t="s">
        <v>2284</v>
      </c>
      <c r="C150" s="145" t="s">
        <v>278</v>
      </c>
      <c r="D150" s="2" t="s">
        <v>2397</v>
      </c>
      <c r="F150" s="6" t="str">
        <f t="shared" si="7"/>
        <v>北海道白老町</v>
      </c>
      <c r="G150" s="2" t="s">
        <v>2221</v>
      </c>
      <c r="H150" s="6" t="s">
        <v>2007</v>
      </c>
      <c r="I150" s="6" t="s">
        <v>2406</v>
      </c>
      <c r="K150" s="6" t="str">
        <f t="shared" si="8"/>
        <v>長野県高山村</v>
      </c>
      <c r="L150" s="6" t="s">
        <v>2009</v>
      </c>
      <c r="M150" s="6" t="s">
        <v>2398</v>
      </c>
      <c r="N150" s="6" t="s">
        <v>2407</v>
      </c>
    </row>
    <row r="151" spans="1:14">
      <c r="A151" s="145" t="str">
        <f t="shared" si="9"/>
        <v>京都府京都市</v>
      </c>
      <c r="B151" s="2" t="s">
        <v>2284</v>
      </c>
      <c r="C151" s="145" t="s">
        <v>279</v>
      </c>
      <c r="D151" s="2" t="s">
        <v>2400</v>
      </c>
      <c r="F151" s="6" t="str">
        <f t="shared" si="7"/>
        <v>北海道むかわ町</v>
      </c>
      <c r="G151" s="2" t="s">
        <v>2221</v>
      </c>
      <c r="H151" s="6" t="s">
        <v>2007</v>
      </c>
      <c r="I151" s="6" t="s">
        <v>2409</v>
      </c>
      <c r="K151" s="6" t="str">
        <f t="shared" si="8"/>
        <v>長野県山ノ内町</v>
      </c>
      <c r="L151" s="6" t="s">
        <v>2009</v>
      </c>
      <c r="M151" s="6" t="s">
        <v>2398</v>
      </c>
      <c r="N151" s="6" t="s">
        <v>2410</v>
      </c>
    </row>
    <row r="152" spans="1:14">
      <c r="A152" s="145" t="str">
        <f>CONCATENATE(C152,D152)</f>
        <v>京都府向日市</v>
      </c>
      <c r="B152" s="425" t="s">
        <v>3147</v>
      </c>
      <c r="C152" s="145" t="s">
        <v>279</v>
      </c>
      <c r="D152" s="146" t="s">
        <v>2666</v>
      </c>
      <c r="F152" s="6" t="str">
        <f t="shared" si="7"/>
        <v>北海道日高町</v>
      </c>
      <c r="G152" s="2" t="s">
        <v>2221</v>
      </c>
      <c r="H152" s="6" t="s">
        <v>2007</v>
      </c>
      <c r="I152" s="6" t="s">
        <v>2412</v>
      </c>
      <c r="K152" s="6" t="str">
        <f t="shared" si="8"/>
        <v>長野県木島平村</v>
      </c>
      <c r="L152" s="6" t="s">
        <v>2009</v>
      </c>
      <c r="M152" s="6" t="s">
        <v>2398</v>
      </c>
      <c r="N152" s="6" t="s">
        <v>2413</v>
      </c>
    </row>
    <row r="153" spans="1:14">
      <c r="A153" s="145" t="str">
        <f t="shared" si="9"/>
        <v>大阪府堺市</v>
      </c>
      <c r="B153" s="2" t="s">
        <v>3202</v>
      </c>
      <c r="C153" s="145" t="s">
        <v>280</v>
      </c>
      <c r="D153" s="2" t="s">
        <v>2402</v>
      </c>
      <c r="F153" s="6" t="str">
        <f t="shared" si="7"/>
        <v>北海道新冠町</v>
      </c>
      <c r="G153" s="2" t="s">
        <v>2221</v>
      </c>
      <c r="H153" s="6" t="s">
        <v>2007</v>
      </c>
      <c r="I153" s="6" t="s">
        <v>2415</v>
      </c>
      <c r="K153" s="6" t="str">
        <f t="shared" si="8"/>
        <v>長野県野沢温泉村</v>
      </c>
      <c r="L153" s="6" t="s">
        <v>2009</v>
      </c>
      <c r="M153" s="6" t="s">
        <v>2398</v>
      </c>
      <c r="N153" s="6" t="s">
        <v>2416</v>
      </c>
    </row>
    <row r="154" spans="1:14">
      <c r="A154" s="145" t="str">
        <f t="shared" si="9"/>
        <v>大阪府枚方市</v>
      </c>
      <c r="B154" s="2" t="s">
        <v>2284</v>
      </c>
      <c r="C154" s="145" t="s">
        <v>280</v>
      </c>
      <c r="D154" s="2" t="s">
        <v>2405</v>
      </c>
      <c r="F154" s="6" t="str">
        <f t="shared" si="7"/>
        <v>北海道様似町</v>
      </c>
      <c r="G154" s="2" t="s">
        <v>2221</v>
      </c>
      <c r="H154" s="6" t="s">
        <v>2007</v>
      </c>
      <c r="I154" s="6" t="s">
        <v>2418</v>
      </c>
      <c r="K154" s="6" t="str">
        <f t="shared" si="8"/>
        <v>長野県信濃町</v>
      </c>
      <c r="L154" s="6" t="s">
        <v>2009</v>
      </c>
      <c r="M154" s="6" t="s">
        <v>2398</v>
      </c>
      <c r="N154" s="6" t="s">
        <v>2419</v>
      </c>
    </row>
    <row r="155" spans="1:14">
      <c r="A155" s="145" t="str">
        <f t="shared" si="9"/>
        <v>大阪府茨木市</v>
      </c>
      <c r="B155" s="2" t="s">
        <v>2284</v>
      </c>
      <c r="C155" s="145" t="s">
        <v>280</v>
      </c>
      <c r="D155" s="2" t="s">
        <v>2408</v>
      </c>
      <c r="F155" s="6" t="str">
        <f t="shared" si="7"/>
        <v>北海道新得町</v>
      </c>
      <c r="G155" s="2" t="s">
        <v>2221</v>
      </c>
      <c r="H155" s="6" t="s">
        <v>2007</v>
      </c>
      <c r="I155" s="6" t="s">
        <v>2156</v>
      </c>
      <c r="K155" s="6" t="str">
        <f t="shared" si="8"/>
        <v>長野県栄村</v>
      </c>
      <c r="L155" s="6" t="s">
        <v>2009</v>
      </c>
      <c r="M155" s="6" t="s">
        <v>2398</v>
      </c>
      <c r="N155" s="6" t="s">
        <v>2421</v>
      </c>
    </row>
    <row r="156" spans="1:14">
      <c r="A156" s="145" t="str">
        <f t="shared" si="9"/>
        <v>大阪府八尾市</v>
      </c>
      <c r="B156" s="2" t="s">
        <v>2284</v>
      </c>
      <c r="C156" s="145" t="s">
        <v>280</v>
      </c>
      <c r="D156" s="2" t="s">
        <v>2411</v>
      </c>
      <c r="F156" s="6" t="str">
        <f t="shared" si="7"/>
        <v>北海道広尾町</v>
      </c>
      <c r="G156" s="2" t="s">
        <v>2221</v>
      </c>
      <c r="H156" s="6" t="s">
        <v>2007</v>
      </c>
      <c r="I156" s="6" t="s">
        <v>2423</v>
      </c>
      <c r="K156" s="6" t="str">
        <f t="shared" si="8"/>
        <v>岐阜県白川村</v>
      </c>
      <c r="L156" s="6" t="s">
        <v>2009</v>
      </c>
      <c r="M156" s="6" t="s">
        <v>2424</v>
      </c>
      <c r="N156" s="6" t="s">
        <v>2425</v>
      </c>
    </row>
    <row r="157" spans="1:14">
      <c r="A157" s="145" t="str">
        <f t="shared" si="9"/>
        <v>大阪府柏原市</v>
      </c>
      <c r="B157" s="2" t="s">
        <v>3205</v>
      </c>
      <c r="C157" s="145" t="s">
        <v>280</v>
      </c>
      <c r="D157" s="2" t="s">
        <v>2414</v>
      </c>
      <c r="F157" s="6" t="str">
        <f t="shared" si="7"/>
        <v>北海道釧路町</v>
      </c>
      <c r="G157" s="2" t="s">
        <v>2221</v>
      </c>
      <c r="H157" s="6" t="s">
        <v>2007</v>
      </c>
      <c r="I157" s="6" t="s">
        <v>2427</v>
      </c>
      <c r="K157" s="6" t="str">
        <f t="shared" si="8"/>
        <v>北海道岩見沢市</v>
      </c>
      <c r="L157" s="6" t="s">
        <v>2018</v>
      </c>
      <c r="M157" s="6" t="s">
        <v>2007</v>
      </c>
      <c r="N157" s="6" t="s">
        <v>2232</v>
      </c>
    </row>
    <row r="158" spans="1:14">
      <c r="A158" s="145" t="str">
        <f t="shared" si="9"/>
        <v>大阪府東大阪市</v>
      </c>
      <c r="B158" s="2" t="s">
        <v>3205</v>
      </c>
      <c r="C158" s="145" t="s">
        <v>280</v>
      </c>
      <c r="D158" s="2" t="s">
        <v>2417</v>
      </c>
      <c r="F158" s="6" t="str">
        <f t="shared" si="7"/>
        <v>北海道厚岸町</v>
      </c>
      <c r="G158" s="2" t="s">
        <v>2221</v>
      </c>
      <c r="H158" s="6" t="s">
        <v>2007</v>
      </c>
      <c r="I158" s="6" t="s">
        <v>1992</v>
      </c>
      <c r="K158" s="6" t="str">
        <f t="shared" si="8"/>
        <v>北海道伊達市</v>
      </c>
      <c r="L158" s="6" t="s">
        <v>2018</v>
      </c>
      <c r="M158" s="6" t="s">
        <v>2007</v>
      </c>
      <c r="N158" s="6" t="s">
        <v>2269</v>
      </c>
    </row>
    <row r="159" spans="1:14">
      <c r="A159" s="145" t="str">
        <f t="shared" si="9"/>
        <v>大阪府交野市</v>
      </c>
      <c r="B159" s="2" t="s">
        <v>3205</v>
      </c>
      <c r="C159" s="145" t="s">
        <v>280</v>
      </c>
      <c r="D159" s="2" t="s">
        <v>2420</v>
      </c>
      <c r="F159" s="6" t="str">
        <f t="shared" si="7"/>
        <v>北海道浜中町</v>
      </c>
      <c r="G159" s="2" t="s">
        <v>2221</v>
      </c>
      <c r="H159" s="6" t="s">
        <v>2007</v>
      </c>
      <c r="I159" s="6" t="s">
        <v>1993</v>
      </c>
      <c r="K159" s="6" t="str">
        <f t="shared" si="8"/>
        <v>北海道石狩市</v>
      </c>
      <c r="L159" s="6" t="s">
        <v>2018</v>
      </c>
      <c r="M159" s="6" t="s">
        <v>2007</v>
      </c>
      <c r="N159" s="6" t="s">
        <v>2275</v>
      </c>
    </row>
    <row r="160" spans="1:14">
      <c r="A160" s="145" t="str">
        <f t="shared" si="9"/>
        <v>大阪府摂津市</v>
      </c>
      <c r="B160" s="2" t="s">
        <v>2284</v>
      </c>
      <c r="C160" s="145" t="s">
        <v>280</v>
      </c>
      <c r="D160" s="2" t="s">
        <v>2422</v>
      </c>
      <c r="F160" s="6" t="str">
        <f t="shared" si="7"/>
        <v>北海道白糠町</v>
      </c>
      <c r="G160" s="2" t="s">
        <v>2221</v>
      </c>
      <c r="H160" s="6" t="s">
        <v>2007</v>
      </c>
      <c r="I160" s="6" t="s">
        <v>2431</v>
      </c>
      <c r="K160" s="6" t="str">
        <f t="shared" si="8"/>
        <v>北海道せたな町</v>
      </c>
      <c r="L160" s="6" t="s">
        <v>2018</v>
      </c>
      <c r="M160" s="6" t="s">
        <v>2007</v>
      </c>
      <c r="N160" s="6" t="s">
        <v>2432</v>
      </c>
    </row>
    <row r="161" spans="1:14">
      <c r="A161" s="145" t="str">
        <f t="shared" si="9"/>
        <v>大阪府島本町</v>
      </c>
      <c r="B161" s="2" t="s">
        <v>2284</v>
      </c>
      <c r="C161" s="145" t="s">
        <v>280</v>
      </c>
      <c r="D161" s="2" t="s">
        <v>2426</v>
      </c>
      <c r="F161" s="6" t="str">
        <f t="shared" si="7"/>
        <v>北海道標津町</v>
      </c>
      <c r="G161" s="2" t="s">
        <v>2221</v>
      </c>
      <c r="H161" s="6" t="s">
        <v>2007</v>
      </c>
      <c r="I161" s="6" t="s">
        <v>2219</v>
      </c>
      <c r="K161" s="6" t="str">
        <f t="shared" si="8"/>
        <v>北海道洞爺湖町</v>
      </c>
      <c r="L161" s="6" t="s">
        <v>2018</v>
      </c>
      <c r="M161" s="6" t="s">
        <v>2007</v>
      </c>
      <c r="N161" s="6" t="s">
        <v>2434</v>
      </c>
    </row>
    <row r="162" spans="1:14">
      <c r="A162" s="145" t="str">
        <f>CONCATENATE(C162,D162)</f>
        <v>大阪府藤井寺市</v>
      </c>
      <c r="B162" s="425" t="s">
        <v>3147</v>
      </c>
      <c r="C162" s="145" t="s">
        <v>280</v>
      </c>
      <c r="D162" s="146" t="s">
        <v>2693</v>
      </c>
      <c r="F162" s="6" t="str">
        <f t="shared" si="7"/>
        <v>北海道羅臼町</v>
      </c>
      <c r="G162" s="2" t="s">
        <v>2221</v>
      </c>
      <c r="H162" s="6" t="s">
        <v>2007</v>
      </c>
      <c r="I162" s="6" t="s">
        <v>2436</v>
      </c>
      <c r="K162" s="6" t="str">
        <f t="shared" si="8"/>
        <v>北海道遠軽町</v>
      </c>
      <c r="L162" s="6" t="s">
        <v>2018</v>
      </c>
      <c r="M162" s="6" t="s">
        <v>2007</v>
      </c>
      <c r="N162" s="6" t="s">
        <v>2437</v>
      </c>
    </row>
    <row r="163" spans="1:14">
      <c r="A163" s="145" t="str">
        <f t="shared" si="9"/>
        <v>兵庫県尼崎市</v>
      </c>
      <c r="B163" s="2" t="s">
        <v>2284</v>
      </c>
      <c r="C163" s="145" t="s">
        <v>281</v>
      </c>
      <c r="D163" s="2" t="s">
        <v>2428</v>
      </c>
      <c r="F163" s="6" t="str">
        <f t="shared" si="7"/>
        <v>北海道函館市</v>
      </c>
      <c r="G163" s="2" t="s">
        <v>2439</v>
      </c>
      <c r="H163" s="6" t="s">
        <v>2007</v>
      </c>
      <c r="I163" s="2" t="s">
        <v>2440</v>
      </c>
      <c r="K163" s="6" t="str">
        <f t="shared" si="8"/>
        <v>青森県弘前市</v>
      </c>
      <c r="L163" s="6" t="s">
        <v>2018</v>
      </c>
      <c r="M163" s="6" t="s">
        <v>2223</v>
      </c>
      <c r="N163" s="6" t="s">
        <v>2441</v>
      </c>
    </row>
    <row r="164" spans="1:14">
      <c r="A164" s="145" t="str">
        <f t="shared" si="9"/>
        <v>兵庫県伊丹市</v>
      </c>
      <c r="B164" s="2" t="s">
        <v>2284</v>
      </c>
      <c r="C164" s="145" t="s">
        <v>281</v>
      </c>
      <c r="D164" s="2" t="s">
        <v>2429</v>
      </c>
      <c r="F164" s="6" t="str">
        <f t="shared" si="7"/>
        <v>北海道室蘭市</v>
      </c>
      <c r="G164" s="2" t="s">
        <v>2439</v>
      </c>
      <c r="H164" s="6" t="s">
        <v>2007</v>
      </c>
      <c r="I164" s="6" t="s">
        <v>2443</v>
      </c>
      <c r="K164" s="6" t="str">
        <f t="shared" si="8"/>
        <v>青森県五所川原市</v>
      </c>
      <c r="L164" s="6" t="s">
        <v>2018</v>
      </c>
      <c r="M164" s="6" t="s">
        <v>2223</v>
      </c>
      <c r="N164" s="6" t="s">
        <v>2444</v>
      </c>
    </row>
    <row r="165" spans="1:14">
      <c r="A165" s="145" t="str">
        <f t="shared" si="9"/>
        <v>兵庫県高砂市</v>
      </c>
      <c r="B165" s="2" t="s">
        <v>2284</v>
      </c>
      <c r="C165" s="145" t="s">
        <v>281</v>
      </c>
      <c r="D165" s="2" t="s">
        <v>2430</v>
      </c>
      <c r="F165" s="6" t="str">
        <f t="shared" si="7"/>
        <v>北海道苫小牧市</v>
      </c>
      <c r="G165" s="2" t="s">
        <v>2439</v>
      </c>
      <c r="H165" s="6" t="s">
        <v>2007</v>
      </c>
      <c r="I165" s="6" t="s">
        <v>2445</v>
      </c>
      <c r="K165" s="6" t="str">
        <f t="shared" si="8"/>
        <v>青森県十和田市</v>
      </c>
      <c r="L165" s="6" t="s">
        <v>2018</v>
      </c>
      <c r="M165" s="6" t="s">
        <v>2223</v>
      </c>
      <c r="N165" s="6" t="s">
        <v>3082</v>
      </c>
    </row>
    <row r="166" spans="1:14">
      <c r="A166" s="145" t="str">
        <f t="shared" si="9"/>
        <v>兵庫県川西市</v>
      </c>
      <c r="B166" s="2" t="s">
        <v>2284</v>
      </c>
      <c r="C166" s="145" t="s">
        <v>281</v>
      </c>
      <c r="D166" s="2" t="s">
        <v>2433</v>
      </c>
      <c r="F166" s="6" t="str">
        <f t="shared" si="7"/>
        <v>北海道登別市</v>
      </c>
      <c r="G166" s="2" t="s">
        <v>2439</v>
      </c>
      <c r="H166" s="6" t="s">
        <v>2007</v>
      </c>
      <c r="I166" s="6" t="s">
        <v>2449</v>
      </c>
      <c r="K166" s="6" t="str">
        <f t="shared" si="8"/>
        <v>青森県平川市</v>
      </c>
      <c r="L166" s="6" t="s">
        <v>2018</v>
      </c>
      <c r="M166" s="6" t="s">
        <v>2223</v>
      </c>
      <c r="N166" s="6" t="s">
        <v>2446</v>
      </c>
    </row>
    <row r="167" spans="1:14">
      <c r="A167" s="145" t="str">
        <f t="shared" si="9"/>
        <v>兵庫県三田市</v>
      </c>
      <c r="B167" s="2" t="s">
        <v>2284</v>
      </c>
      <c r="C167" s="145" t="s">
        <v>281</v>
      </c>
      <c r="D167" s="2" t="s">
        <v>2435</v>
      </c>
      <c r="F167" s="6" t="str">
        <f t="shared" si="7"/>
        <v>北海道北斗市</v>
      </c>
      <c r="G167" s="2" t="s">
        <v>2439</v>
      </c>
      <c r="H167" s="6" t="s">
        <v>2007</v>
      </c>
      <c r="I167" s="6" t="s">
        <v>3080</v>
      </c>
      <c r="K167" s="6" t="str">
        <f t="shared" si="8"/>
        <v>青森県東北町</v>
      </c>
      <c r="L167" s="6" t="s">
        <v>2018</v>
      </c>
      <c r="M167" s="6" t="s">
        <v>2223</v>
      </c>
      <c r="N167" s="6" t="s">
        <v>2450</v>
      </c>
    </row>
    <row r="168" spans="1:14">
      <c r="A168" s="145" t="str">
        <f t="shared" si="9"/>
        <v>奈良県奈良市</v>
      </c>
      <c r="B168" s="2" t="s">
        <v>2284</v>
      </c>
      <c r="C168" s="145" t="s">
        <v>282</v>
      </c>
      <c r="D168" s="2" t="s">
        <v>2438</v>
      </c>
      <c r="F168" s="6" t="str">
        <f t="shared" si="7"/>
        <v>北海道松前町</v>
      </c>
      <c r="G168" s="2" t="s">
        <v>2439</v>
      </c>
      <c r="H168" s="6" t="s">
        <v>2007</v>
      </c>
      <c r="I168" s="6" t="s">
        <v>2455</v>
      </c>
      <c r="K168" s="6" t="str">
        <f t="shared" si="8"/>
        <v>岩手県八幡平市</v>
      </c>
      <c r="L168" s="6" t="s">
        <v>2018</v>
      </c>
      <c r="M168" s="6" t="s">
        <v>2243</v>
      </c>
      <c r="N168" s="6" t="s">
        <v>2453</v>
      </c>
    </row>
    <row r="169" spans="1:14">
      <c r="A169" s="145" t="str">
        <f t="shared" si="9"/>
        <v>奈良県大和郡山市</v>
      </c>
      <c r="B169" s="2" t="s">
        <v>2284</v>
      </c>
      <c r="C169" s="145" t="s">
        <v>282</v>
      </c>
      <c r="D169" s="2" t="s">
        <v>2442</v>
      </c>
      <c r="F169" s="6" t="str">
        <f t="shared" si="7"/>
        <v>北海道知内町</v>
      </c>
      <c r="G169" s="2" t="s">
        <v>2439</v>
      </c>
      <c r="H169" s="6" t="s">
        <v>2007</v>
      </c>
      <c r="I169" s="6" t="s">
        <v>2458</v>
      </c>
      <c r="K169" s="6" t="str">
        <f t="shared" si="8"/>
        <v>宮城県大崎市</v>
      </c>
      <c r="L169" s="6" t="s">
        <v>2018</v>
      </c>
      <c r="M169" s="6" t="s">
        <v>2285</v>
      </c>
      <c r="N169" s="6" t="s">
        <v>2456</v>
      </c>
    </row>
    <row r="170" spans="1:14">
      <c r="A170" s="145" t="str">
        <f t="shared" si="9"/>
        <v>奈良県川西町</v>
      </c>
      <c r="B170" s="2" t="s">
        <v>2284</v>
      </c>
      <c r="C170" s="145" t="s">
        <v>282</v>
      </c>
      <c r="D170" s="2" t="s">
        <v>2313</v>
      </c>
      <c r="F170" s="6" t="str">
        <f t="shared" si="7"/>
        <v>北海道木古内町</v>
      </c>
      <c r="G170" s="2" t="s">
        <v>2439</v>
      </c>
      <c r="H170" s="6" t="s">
        <v>2007</v>
      </c>
      <c r="I170" s="6" t="s">
        <v>2461</v>
      </c>
      <c r="K170" s="6" t="str">
        <f t="shared" si="8"/>
        <v>秋田県横手市</v>
      </c>
      <c r="L170" s="6" t="s">
        <v>2018</v>
      </c>
      <c r="M170" s="6" t="s">
        <v>2247</v>
      </c>
      <c r="N170" s="6" t="s">
        <v>2459</v>
      </c>
    </row>
    <row r="171" spans="1:14">
      <c r="A171" s="145" t="str">
        <f t="shared" si="9"/>
        <v>広島県広島市</v>
      </c>
      <c r="B171" s="2" t="s">
        <v>2284</v>
      </c>
      <c r="C171" s="145" t="s">
        <v>287</v>
      </c>
      <c r="D171" s="2" t="s">
        <v>2448</v>
      </c>
      <c r="F171" s="6" t="str">
        <f t="shared" si="7"/>
        <v>北海道七飯町</v>
      </c>
      <c r="G171" s="2" t="s">
        <v>2439</v>
      </c>
      <c r="H171" s="6" t="s">
        <v>2007</v>
      </c>
      <c r="I171" s="6" t="s">
        <v>2465</v>
      </c>
      <c r="K171" s="6" t="str">
        <f t="shared" si="8"/>
        <v>秋田県大館市</v>
      </c>
      <c r="L171" s="6" t="s">
        <v>2018</v>
      </c>
      <c r="M171" s="6" t="s">
        <v>2247</v>
      </c>
      <c r="N171" s="6" t="s">
        <v>2462</v>
      </c>
    </row>
    <row r="172" spans="1:14">
      <c r="A172" s="145" t="str">
        <f t="shared" si="9"/>
        <v>広島県府中町</v>
      </c>
      <c r="B172" s="2" t="s">
        <v>3206</v>
      </c>
      <c r="C172" s="145" t="s">
        <v>287</v>
      </c>
      <c r="D172" s="2" t="s">
        <v>2451</v>
      </c>
      <c r="F172" s="6" t="str">
        <f t="shared" si="7"/>
        <v>北海道鹿部町</v>
      </c>
      <c r="G172" s="2" t="s">
        <v>2439</v>
      </c>
      <c r="H172" s="6" t="s">
        <v>2007</v>
      </c>
      <c r="I172" s="6" t="s">
        <v>2468</v>
      </c>
      <c r="K172" s="6" t="str">
        <f t="shared" si="8"/>
        <v>秋田県鹿角市</v>
      </c>
      <c r="L172" s="6" t="s">
        <v>2018</v>
      </c>
      <c r="M172" s="6" t="s">
        <v>2247</v>
      </c>
      <c r="N172" s="6" t="s">
        <v>2466</v>
      </c>
    </row>
    <row r="173" spans="1:14">
      <c r="A173" s="145" t="str">
        <f t="shared" si="9"/>
        <v>福岡県福岡市</v>
      </c>
      <c r="B173" s="2" t="s">
        <v>2284</v>
      </c>
      <c r="C173" s="145" t="s">
        <v>293</v>
      </c>
      <c r="D173" s="2" t="s">
        <v>2454</v>
      </c>
      <c r="F173" s="6" t="str">
        <f t="shared" si="7"/>
        <v>北海道森町</v>
      </c>
      <c r="G173" s="2" t="s">
        <v>2439</v>
      </c>
      <c r="H173" s="6" t="s">
        <v>2007</v>
      </c>
      <c r="I173" s="6" t="s">
        <v>2471</v>
      </c>
      <c r="K173" s="6" t="str">
        <f t="shared" si="8"/>
        <v>秋田県由利本荘市</v>
      </c>
      <c r="L173" s="6" t="s">
        <v>2018</v>
      </c>
      <c r="M173" s="6" t="s">
        <v>2247</v>
      </c>
      <c r="N173" s="6" t="s">
        <v>2469</v>
      </c>
    </row>
    <row r="174" spans="1:14">
      <c r="A174" s="145" t="str">
        <f t="shared" si="9"/>
        <v>福岡県春日市</v>
      </c>
      <c r="B174" s="2" t="s">
        <v>3206</v>
      </c>
      <c r="C174" s="145" t="s">
        <v>293</v>
      </c>
      <c r="D174" s="2" t="s">
        <v>2457</v>
      </c>
      <c r="F174" s="6" t="str">
        <f t="shared" si="7"/>
        <v>北海道江差町</v>
      </c>
      <c r="G174" s="2" t="s">
        <v>2439</v>
      </c>
      <c r="H174" s="6" t="s">
        <v>2007</v>
      </c>
      <c r="I174" s="6" t="s">
        <v>1772</v>
      </c>
      <c r="K174" s="6" t="str">
        <f t="shared" si="8"/>
        <v>秋田県大仙市</v>
      </c>
      <c r="L174" s="6" t="s">
        <v>2018</v>
      </c>
      <c r="M174" s="6" t="s">
        <v>2247</v>
      </c>
      <c r="N174" s="6" t="s">
        <v>2472</v>
      </c>
    </row>
    <row r="175" spans="1:14">
      <c r="A175" s="145" t="str">
        <f t="shared" si="9"/>
        <v>福岡県福津市</v>
      </c>
      <c r="B175" s="2" t="s">
        <v>2284</v>
      </c>
      <c r="C175" s="145" t="s">
        <v>293</v>
      </c>
      <c r="D175" s="2" t="s">
        <v>2460</v>
      </c>
      <c r="F175" s="6" t="str">
        <f t="shared" si="7"/>
        <v>北海道上ノ国町</v>
      </c>
      <c r="G175" s="2" t="s">
        <v>2439</v>
      </c>
      <c r="H175" s="6" t="s">
        <v>2007</v>
      </c>
      <c r="I175" s="6" t="s">
        <v>1780</v>
      </c>
      <c r="K175" s="6" t="str">
        <f t="shared" si="8"/>
        <v>秋田県北秋田市</v>
      </c>
      <c r="L175" s="6" t="s">
        <v>2018</v>
      </c>
      <c r="M175" s="6" t="s">
        <v>2247</v>
      </c>
      <c r="N175" s="6" t="s">
        <v>2474</v>
      </c>
    </row>
    <row r="176" spans="1:14">
      <c r="A176" s="145" t="str">
        <f t="shared" si="9"/>
        <v>宮城県仙台市</v>
      </c>
      <c r="B176" s="2" t="s">
        <v>2463</v>
      </c>
      <c r="C176" s="145" t="s">
        <v>257</v>
      </c>
      <c r="D176" s="2" t="s">
        <v>2464</v>
      </c>
      <c r="F176" s="6" t="str">
        <f t="shared" si="7"/>
        <v>北海道厚沢部町</v>
      </c>
      <c r="G176" s="2" t="s">
        <v>2439</v>
      </c>
      <c r="H176" s="6" t="s">
        <v>2007</v>
      </c>
      <c r="I176" s="6" t="s">
        <v>1787</v>
      </c>
      <c r="K176" s="6" t="str">
        <f t="shared" si="8"/>
        <v>秋田県仙北市</v>
      </c>
      <c r="L176" s="6" t="s">
        <v>2018</v>
      </c>
      <c r="M176" s="6" t="s">
        <v>2247</v>
      </c>
      <c r="N176" s="6" t="s">
        <v>2476</v>
      </c>
    </row>
    <row r="177" spans="1:14">
      <c r="A177" s="145" t="str">
        <f t="shared" si="9"/>
        <v>宮城県七ヶ浜町</v>
      </c>
      <c r="B177" s="2" t="s">
        <v>2463</v>
      </c>
      <c r="C177" s="145" t="s">
        <v>257</v>
      </c>
      <c r="D177" s="2" t="s">
        <v>2467</v>
      </c>
      <c r="F177" s="6" t="str">
        <f t="shared" si="7"/>
        <v>北海道乙部町</v>
      </c>
      <c r="G177" s="2" t="s">
        <v>2439</v>
      </c>
      <c r="H177" s="6" t="s">
        <v>2007</v>
      </c>
      <c r="I177" s="6" t="s">
        <v>2480</v>
      </c>
      <c r="K177" s="6" t="str">
        <f t="shared" si="8"/>
        <v>秋田県美郷町</v>
      </c>
      <c r="L177" s="6" t="s">
        <v>2018</v>
      </c>
      <c r="M177" s="6" t="s">
        <v>2247</v>
      </c>
      <c r="N177" s="6" t="s">
        <v>2478</v>
      </c>
    </row>
    <row r="178" spans="1:14">
      <c r="A178" s="145" t="str">
        <f t="shared" si="9"/>
        <v>宮城県大和町</v>
      </c>
      <c r="B178" s="2" t="s">
        <v>2463</v>
      </c>
      <c r="C178" s="145" t="s">
        <v>257</v>
      </c>
      <c r="D178" s="2" t="s">
        <v>2470</v>
      </c>
      <c r="F178" s="6" t="str">
        <f t="shared" si="7"/>
        <v>北海道奥尻町</v>
      </c>
      <c r="G178" s="2" t="s">
        <v>2439</v>
      </c>
      <c r="H178" s="6" t="s">
        <v>2007</v>
      </c>
      <c r="I178" s="6" t="s">
        <v>2483</v>
      </c>
      <c r="K178" s="6" t="str">
        <f t="shared" si="8"/>
        <v>山形県鶴岡市</v>
      </c>
      <c r="L178" s="6" t="s">
        <v>2018</v>
      </c>
      <c r="M178" s="6" t="s">
        <v>2261</v>
      </c>
      <c r="N178" s="6" t="s">
        <v>2481</v>
      </c>
    </row>
    <row r="179" spans="1:14">
      <c r="A179" s="145" t="str">
        <f t="shared" si="9"/>
        <v>宮城県富谷市</v>
      </c>
      <c r="B179" s="2" t="s">
        <v>2463</v>
      </c>
      <c r="C179" s="145" t="s">
        <v>257</v>
      </c>
      <c r="D179" s="2" t="s">
        <v>2473</v>
      </c>
      <c r="F179" s="6" t="str">
        <f t="shared" si="7"/>
        <v>北海道浦河町</v>
      </c>
      <c r="G179" s="2" t="s">
        <v>2439</v>
      </c>
      <c r="H179" s="6" t="s">
        <v>2007</v>
      </c>
      <c r="I179" s="6" t="s">
        <v>2486</v>
      </c>
      <c r="K179" s="6" t="str">
        <f t="shared" si="8"/>
        <v>山形県酒田市</v>
      </c>
      <c r="L179" s="6" t="s">
        <v>2018</v>
      </c>
      <c r="M179" s="6" t="s">
        <v>2261</v>
      </c>
      <c r="N179" s="6" t="s">
        <v>2484</v>
      </c>
    </row>
    <row r="180" spans="1:14">
      <c r="A180" s="145" t="str">
        <f t="shared" si="9"/>
        <v>茨城県古河市</v>
      </c>
      <c r="B180" s="2" t="s">
        <v>2463</v>
      </c>
      <c r="C180" s="145" t="s">
        <v>261</v>
      </c>
      <c r="D180" s="2" t="s">
        <v>2475</v>
      </c>
      <c r="F180" s="6" t="str">
        <f t="shared" si="7"/>
        <v>北海道えりも町</v>
      </c>
      <c r="G180" s="2" t="s">
        <v>2439</v>
      </c>
      <c r="H180" s="6" t="s">
        <v>2007</v>
      </c>
      <c r="I180" s="6" t="s">
        <v>2489</v>
      </c>
      <c r="K180" s="6" t="str">
        <f t="shared" si="8"/>
        <v>山形県庄内町</v>
      </c>
      <c r="L180" s="6" t="s">
        <v>2018</v>
      </c>
      <c r="M180" s="6" t="s">
        <v>2261</v>
      </c>
      <c r="N180" s="6" t="s">
        <v>2487</v>
      </c>
    </row>
    <row r="181" spans="1:14">
      <c r="A181" s="145" t="str">
        <f t="shared" si="9"/>
        <v>茨城県常総市</v>
      </c>
      <c r="B181" s="2" t="s">
        <v>2463</v>
      </c>
      <c r="C181" s="145" t="s">
        <v>261</v>
      </c>
      <c r="D181" s="2" t="s">
        <v>2477</v>
      </c>
      <c r="F181" s="6" t="str">
        <f t="shared" si="7"/>
        <v>北海道新ひだか町</v>
      </c>
      <c r="G181" s="2" t="s">
        <v>2439</v>
      </c>
      <c r="H181" s="6" t="s">
        <v>2007</v>
      </c>
      <c r="I181" s="6" t="s">
        <v>2492</v>
      </c>
      <c r="K181" s="6" t="str">
        <f t="shared" si="8"/>
        <v>福島県喜多方市</v>
      </c>
      <c r="L181" s="6" t="s">
        <v>2018</v>
      </c>
      <c r="M181" s="6" t="s">
        <v>2323</v>
      </c>
      <c r="N181" s="6" t="s">
        <v>2490</v>
      </c>
    </row>
    <row r="182" spans="1:14">
      <c r="A182" s="145" t="str">
        <f t="shared" si="9"/>
        <v>茨城県ひたちなか市</v>
      </c>
      <c r="B182" s="2" t="s">
        <v>2463</v>
      </c>
      <c r="C182" s="145" t="s">
        <v>261</v>
      </c>
      <c r="D182" s="2" t="s">
        <v>2479</v>
      </c>
      <c r="F182" s="6" t="str">
        <f t="shared" si="7"/>
        <v>青森県青森市</v>
      </c>
      <c r="G182" s="2" t="s">
        <v>2495</v>
      </c>
      <c r="H182" s="6" t="s">
        <v>2223</v>
      </c>
      <c r="I182" s="2" t="s">
        <v>303</v>
      </c>
      <c r="K182" s="6" t="str">
        <f t="shared" si="8"/>
        <v>福島県南会津町</v>
      </c>
      <c r="L182" s="6" t="s">
        <v>2018</v>
      </c>
      <c r="M182" s="6" t="s">
        <v>2323</v>
      </c>
      <c r="N182" s="6" t="s">
        <v>2493</v>
      </c>
    </row>
    <row r="183" spans="1:14">
      <c r="A183" s="145" t="str">
        <f t="shared" si="9"/>
        <v>茨城県坂東市</v>
      </c>
      <c r="B183" s="2" t="s">
        <v>2463</v>
      </c>
      <c r="C183" s="145" t="s">
        <v>261</v>
      </c>
      <c r="D183" s="2" t="s">
        <v>2482</v>
      </c>
      <c r="F183" s="6" t="str">
        <f t="shared" si="7"/>
        <v>青森県弘前市</v>
      </c>
      <c r="G183" s="2" t="s">
        <v>2495</v>
      </c>
      <c r="H183" s="6" t="s">
        <v>2223</v>
      </c>
      <c r="I183" s="2" t="s">
        <v>350</v>
      </c>
      <c r="K183" s="6" t="str">
        <f t="shared" si="8"/>
        <v>福島県会津美里町</v>
      </c>
      <c r="L183" s="6" t="s">
        <v>2018</v>
      </c>
      <c r="M183" s="6" t="s">
        <v>2323</v>
      </c>
      <c r="N183" s="6" t="s">
        <v>2496</v>
      </c>
    </row>
    <row r="184" spans="1:14">
      <c r="A184" s="145" t="str">
        <f t="shared" si="9"/>
        <v>茨城県神栖市</v>
      </c>
      <c r="B184" s="2" t="s">
        <v>2463</v>
      </c>
      <c r="C184" s="145" t="s">
        <v>261</v>
      </c>
      <c r="D184" s="2" t="s">
        <v>2485</v>
      </c>
      <c r="F184" s="6" t="str">
        <f t="shared" si="7"/>
        <v>青森県八戸市</v>
      </c>
      <c r="G184" s="2" t="s">
        <v>2495</v>
      </c>
      <c r="H184" s="6" t="s">
        <v>2223</v>
      </c>
      <c r="I184" s="2" t="s">
        <v>397</v>
      </c>
      <c r="K184" s="6" t="str">
        <f t="shared" si="8"/>
        <v>新潟県長岡市</v>
      </c>
      <c r="L184" s="6" t="s">
        <v>2018</v>
      </c>
      <c r="M184" s="6" t="s">
        <v>2356</v>
      </c>
      <c r="N184" s="6" t="s">
        <v>2498</v>
      </c>
    </row>
    <row r="185" spans="1:14">
      <c r="A185" s="145" t="str">
        <f t="shared" si="9"/>
        <v>茨城県つくばみらい市</v>
      </c>
      <c r="B185" s="2" t="s">
        <v>2463</v>
      </c>
      <c r="C185" s="145" t="s">
        <v>261</v>
      </c>
      <c r="D185" s="2" t="s">
        <v>2488</v>
      </c>
      <c r="F185" s="6" t="str">
        <f t="shared" si="7"/>
        <v>青森県黒石市</v>
      </c>
      <c r="G185" s="2" t="s">
        <v>2495</v>
      </c>
      <c r="H185" s="6" t="s">
        <v>2223</v>
      </c>
      <c r="I185" s="2" t="s">
        <v>443</v>
      </c>
      <c r="K185" s="6" t="str">
        <f t="shared" si="8"/>
        <v>新潟県三条市</v>
      </c>
      <c r="L185" s="6" t="s">
        <v>2018</v>
      </c>
      <c r="M185" s="6" t="s">
        <v>2356</v>
      </c>
      <c r="N185" s="6" t="s">
        <v>2500</v>
      </c>
    </row>
    <row r="186" spans="1:14">
      <c r="A186" s="145" t="str">
        <f t="shared" si="9"/>
        <v>茨城県那珂市</v>
      </c>
      <c r="B186" s="2" t="s">
        <v>2463</v>
      </c>
      <c r="C186" s="145" t="s">
        <v>261</v>
      </c>
      <c r="D186" s="2" t="s">
        <v>2491</v>
      </c>
      <c r="F186" s="6" t="str">
        <f t="shared" si="7"/>
        <v>青森県五所川原市</v>
      </c>
      <c r="G186" s="2" t="s">
        <v>2495</v>
      </c>
      <c r="H186" s="6" t="s">
        <v>2223</v>
      </c>
      <c r="I186" s="2" t="s">
        <v>490</v>
      </c>
      <c r="K186" s="6" t="str">
        <f t="shared" si="8"/>
        <v>新潟県柏崎市</v>
      </c>
      <c r="L186" s="6" t="s">
        <v>2018</v>
      </c>
      <c r="M186" s="6" t="s">
        <v>2356</v>
      </c>
      <c r="N186" s="6" t="s">
        <v>2502</v>
      </c>
    </row>
    <row r="187" spans="1:14">
      <c r="A187" s="145" t="str">
        <f t="shared" si="9"/>
        <v>茨城県大洗町</v>
      </c>
      <c r="B187" s="2" t="s">
        <v>2463</v>
      </c>
      <c r="C187" s="145" t="s">
        <v>261</v>
      </c>
      <c r="D187" s="2" t="s">
        <v>2494</v>
      </c>
      <c r="F187" s="6" t="str">
        <f t="shared" si="7"/>
        <v>青森県十和田市</v>
      </c>
      <c r="G187" s="2" t="s">
        <v>2495</v>
      </c>
      <c r="H187" s="6" t="s">
        <v>2223</v>
      </c>
      <c r="I187" s="2" t="s">
        <v>537</v>
      </c>
      <c r="K187" s="6" t="str">
        <f t="shared" si="8"/>
        <v>新潟県村上市</v>
      </c>
      <c r="L187" s="6" t="s">
        <v>2018</v>
      </c>
      <c r="M187" s="6" t="s">
        <v>2356</v>
      </c>
      <c r="N187" s="6" t="s">
        <v>2504</v>
      </c>
    </row>
    <row r="188" spans="1:14">
      <c r="A188" s="145" t="str">
        <f t="shared" si="9"/>
        <v>茨城県河内町</v>
      </c>
      <c r="B188" s="2" t="s">
        <v>2463</v>
      </c>
      <c r="C188" s="145" t="s">
        <v>261</v>
      </c>
      <c r="D188" s="2" t="s">
        <v>2497</v>
      </c>
      <c r="F188" s="6" t="str">
        <f t="shared" si="7"/>
        <v>青森県三沢市</v>
      </c>
      <c r="G188" s="2" t="s">
        <v>2495</v>
      </c>
      <c r="H188" s="6" t="s">
        <v>2223</v>
      </c>
      <c r="I188" s="2" t="s">
        <v>584</v>
      </c>
      <c r="K188" s="6" t="str">
        <f t="shared" si="8"/>
        <v>新潟県五泉市</v>
      </c>
      <c r="L188" s="6" t="s">
        <v>2018</v>
      </c>
      <c r="M188" s="6" t="s">
        <v>2356</v>
      </c>
      <c r="N188" s="6" t="s">
        <v>2506</v>
      </c>
    </row>
    <row r="189" spans="1:14">
      <c r="A189" s="145" t="str">
        <f t="shared" si="9"/>
        <v>茨城県五霞町</v>
      </c>
      <c r="B189" s="2" t="s">
        <v>2463</v>
      </c>
      <c r="C189" s="145" t="s">
        <v>261</v>
      </c>
      <c r="D189" s="2" t="s">
        <v>2499</v>
      </c>
      <c r="F189" s="6" t="str">
        <f t="shared" si="7"/>
        <v>青森県むつ市</v>
      </c>
      <c r="G189" s="2" t="s">
        <v>2495</v>
      </c>
      <c r="H189" s="6" t="s">
        <v>2223</v>
      </c>
      <c r="I189" s="2" t="s">
        <v>630</v>
      </c>
      <c r="K189" s="6" t="str">
        <f t="shared" si="8"/>
        <v>新潟県上越市</v>
      </c>
      <c r="L189" s="6" t="s">
        <v>2018</v>
      </c>
      <c r="M189" s="6" t="s">
        <v>2356</v>
      </c>
      <c r="N189" s="6" t="s">
        <v>2508</v>
      </c>
    </row>
    <row r="190" spans="1:14">
      <c r="A190" s="145" t="str">
        <f t="shared" si="9"/>
        <v>茨城県境町</v>
      </c>
      <c r="B190" s="2" t="s">
        <v>2463</v>
      </c>
      <c r="C190" s="145" t="s">
        <v>261</v>
      </c>
      <c r="D190" s="2" t="s">
        <v>2501</v>
      </c>
      <c r="F190" s="6" t="str">
        <f t="shared" si="7"/>
        <v>青森県つがる市</v>
      </c>
      <c r="G190" s="2" t="s">
        <v>2495</v>
      </c>
      <c r="H190" s="6" t="s">
        <v>2223</v>
      </c>
      <c r="I190" s="2" t="s">
        <v>677</v>
      </c>
      <c r="K190" s="6" t="str">
        <f t="shared" si="8"/>
        <v>新潟県胎内市</v>
      </c>
      <c r="L190" s="6" t="s">
        <v>2018</v>
      </c>
      <c r="M190" s="6" t="s">
        <v>2356</v>
      </c>
      <c r="N190" s="6" t="s">
        <v>2510</v>
      </c>
    </row>
    <row r="191" spans="1:14">
      <c r="A191" s="145" t="str">
        <f t="shared" si="9"/>
        <v>茨城県利根町</v>
      </c>
      <c r="B191" s="2" t="s">
        <v>2463</v>
      </c>
      <c r="C191" s="145" t="s">
        <v>261</v>
      </c>
      <c r="D191" s="2" t="s">
        <v>2503</v>
      </c>
      <c r="F191" s="6" t="str">
        <f t="shared" si="7"/>
        <v>青森県平川市</v>
      </c>
      <c r="G191" s="2" t="s">
        <v>2495</v>
      </c>
      <c r="H191" s="6" t="s">
        <v>2223</v>
      </c>
      <c r="I191" s="2" t="s">
        <v>724</v>
      </c>
      <c r="K191" s="6" t="str">
        <f t="shared" si="8"/>
        <v>富山県富山市</v>
      </c>
      <c r="L191" s="6" t="s">
        <v>2018</v>
      </c>
      <c r="M191" s="6" t="s">
        <v>2382</v>
      </c>
      <c r="N191" s="6" t="s">
        <v>2512</v>
      </c>
    </row>
    <row r="192" spans="1:14">
      <c r="A192" s="145" t="str">
        <f t="shared" si="9"/>
        <v>茨城県東海村</v>
      </c>
      <c r="B192" s="2" t="s">
        <v>2463</v>
      </c>
      <c r="C192" s="145" t="s">
        <v>261</v>
      </c>
      <c r="D192" s="2" t="s">
        <v>2505</v>
      </c>
      <c r="F192" s="6" t="str">
        <f t="shared" si="7"/>
        <v>青森県平内町</v>
      </c>
      <c r="G192" s="2" t="s">
        <v>2495</v>
      </c>
      <c r="H192" s="6" t="s">
        <v>2223</v>
      </c>
      <c r="I192" s="2" t="s">
        <v>771</v>
      </c>
      <c r="K192" s="6" t="str">
        <f t="shared" si="8"/>
        <v>富山県黒部市</v>
      </c>
      <c r="L192" s="6" t="s">
        <v>2018</v>
      </c>
      <c r="M192" s="6" t="s">
        <v>2382</v>
      </c>
      <c r="N192" s="6" t="s">
        <v>2514</v>
      </c>
    </row>
    <row r="193" spans="1:14">
      <c r="A193" s="145" t="str">
        <f t="shared" si="9"/>
        <v>栃木県宇都宮市</v>
      </c>
      <c r="B193" s="2" t="s">
        <v>2463</v>
      </c>
      <c r="C193" s="145" t="s">
        <v>262</v>
      </c>
      <c r="D193" s="2" t="s">
        <v>2507</v>
      </c>
      <c r="F193" s="6" t="str">
        <f t="shared" si="7"/>
        <v>青森県今別町</v>
      </c>
      <c r="G193" s="2" t="s">
        <v>2495</v>
      </c>
      <c r="H193" s="6" t="s">
        <v>2223</v>
      </c>
      <c r="I193" s="2" t="s">
        <v>818</v>
      </c>
      <c r="K193" s="6" t="str">
        <f t="shared" si="8"/>
        <v>富山県砺波市</v>
      </c>
      <c r="L193" s="6" t="s">
        <v>2018</v>
      </c>
      <c r="M193" s="6" t="s">
        <v>2382</v>
      </c>
      <c r="N193" s="6" t="s">
        <v>2516</v>
      </c>
    </row>
    <row r="194" spans="1:14">
      <c r="A194" s="145" t="str">
        <f t="shared" si="9"/>
        <v>栃木県大田原市</v>
      </c>
      <c r="B194" s="2" t="s">
        <v>2463</v>
      </c>
      <c r="C194" s="145" t="s">
        <v>262</v>
      </c>
      <c r="D194" s="2" t="s">
        <v>2509</v>
      </c>
      <c r="F194" s="6" t="str">
        <f t="shared" si="7"/>
        <v>青森県蓬田村</v>
      </c>
      <c r="G194" s="2" t="s">
        <v>2495</v>
      </c>
      <c r="H194" s="6" t="s">
        <v>2223</v>
      </c>
      <c r="I194" s="2" t="s">
        <v>865</v>
      </c>
      <c r="K194" s="6" t="str">
        <f t="shared" si="8"/>
        <v>富山県南砺市</v>
      </c>
      <c r="L194" s="6" t="s">
        <v>2018</v>
      </c>
      <c r="M194" s="6" t="s">
        <v>2382</v>
      </c>
      <c r="N194" s="6" t="s">
        <v>2518</v>
      </c>
    </row>
    <row r="195" spans="1:14">
      <c r="A195" s="145" t="str">
        <f t="shared" si="9"/>
        <v>栃木県さくら市</v>
      </c>
      <c r="B195" s="2" t="s">
        <v>2463</v>
      </c>
      <c r="C195" s="145" t="s">
        <v>262</v>
      </c>
      <c r="D195" s="2" t="s">
        <v>2511</v>
      </c>
      <c r="F195" s="6" t="str">
        <f t="shared" ref="F195:F258" si="10">CONCATENATE(H195,I195)</f>
        <v>青森県外ヶ浜町</v>
      </c>
      <c r="G195" s="2" t="s">
        <v>2495</v>
      </c>
      <c r="H195" s="6" t="s">
        <v>2223</v>
      </c>
      <c r="I195" s="2" t="s">
        <v>912</v>
      </c>
      <c r="K195" s="6" t="str">
        <f t="shared" si="8"/>
        <v>石川県加賀市</v>
      </c>
      <c r="L195" s="6" t="s">
        <v>2018</v>
      </c>
      <c r="M195" s="6" t="s">
        <v>2520</v>
      </c>
      <c r="N195" s="6" t="s">
        <v>2521</v>
      </c>
    </row>
    <row r="196" spans="1:14">
      <c r="A196" s="145" t="str">
        <f t="shared" si="9"/>
        <v>栃木県下野市</v>
      </c>
      <c r="B196" s="2" t="s">
        <v>2463</v>
      </c>
      <c r="C196" s="145" t="s">
        <v>262</v>
      </c>
      <c r="D196" s="2" t="s">
        <v>2513</v>
      </c>
      <c r="F196" s="6" t="str">
        <f t="shared" si="10"/>
        <v>青森県鰺ヶ沢町</v>
      </c>
      <c r="G196" s="2" t="s">
        <v>2495</v>
      </c>
      <c r="H196" s="6" t="s">
        <v>2223</v>
      </c>
      <c r="I196" s="2" t="s">
        <v>2525</v>
      </c>
      <c r="K196" s="6" t="str">
        <f t="shared" ref="K196:K202" si="11">CONCATENATE(M196,N196)</f>
        <v>石川県白山市</v>
      </c>
      <c r="L196" s="6" t="s">
        <v>2018</v>
      </c>
      <c r="M196" s="6" t="s">
        <v>2520</v>
      </c>
      <c r="N196" s="6" t="s">
        <v>2523</v>
      </c>
    </row>
    <row r="197" spans="1:14">
      <c r="A197" s="145" t="str">
        <f t="shared" si="9"/>
        <v>栃木県野木町</v>
      </c>
      <c r="B197" s="2" t="s">
        <v>2463</v>
      </c>
      <c r="C197" s="145" t="s">
        <v>262</v>
      </c>
      <c r="D197" s="2" t="s">
        <v>2515</v>
      </c>
      <c r="F197" s="6" t="str">
        <f t="shared" si="10"/>
        <v>青森県深浦町</v>
      </c>
      <c r="G197" s="2" t="s">
        <v>2495</v>
      </c>
      <c r="H197" s="6" t="s">
        <v>2223</v>
      </c>
      <c r="I197" s="2" t="s">
        <v>1007</v>
      </c>
      <c r="K197" s="6" t="str">
        <f t="shared" si="11"/>
        <v>福井県南越前町</v>
      </c>
      <c r="L197" s="6" t="s">
        <v>2018</v>
      </c>
      <c r="M197" s="6" t="s">
        <v>2389</v>
      </c>
      <c r="N197" s="6" t="s">
        <v>2526</v>
      </c>
    </row>
    <row r="198" spans="1:14">
      <c r="A198" s="145" t="str">
        <f t="shared" si="9"/>
        <v>群馬県高崎市</v>
      </c>
      <c r="B198" s="2" t="s">
        <v>2463</v>
      </c>
      <c r="C198" s="145" t="s">
        <v>263</v>
      </c>
      <c r="D198" s="2" t="s">
        <v>2517</v>
      </c>
      <c r="F198" s="6" t="str">
        <f t="shared" si="10"/>
        <v>青森県西目屋村</v>
      </c>
      <c r="G198" s="2" t="s">
        <v>2495</v>
      </c>
      <c r="H198" s="6" t="s">
        <v>2223</v>
      </c>
      <c r="I198" s="2" t="s">
        <v>1053</v>
      </c>
      <c r="K198" s="6" t="str">
        <f t="shared" si="11"/>
        <v>長野県長野市</v>
      </c>
      <c r="L198" s="6" t="s">
        <v>2018</v>
      </c>
      <c r="M198" s="6" t="s">
        <v>2398</v>
      </c>
      <c r="N198" s="6" t="s">
        <v>2528</v>
      </c>
    </row>
    <row r="199" spans="1:14">
      <c r="A199" s="145" t="str">
        <f t="shared" si="9"/>
        <v>群馬県明和町</v>
      </c>
      <c r="B199" s="2" t="s">
        <v>2463</v>
      </c>
      <c r="C199" s="145" t="s">
        <v>263</v>
      </c>
      <c r="D199" s="2" t="s">
        <v>2519</v>
      </c>
      <c r="F199" s="6" t="str">
        <f t="shared" si="10"/>
        <v>青森県藤崎町</v>
      </c>
      <c r="G199" s="2" t="s">
        <v>2495</v>
      </c>
      <c r="H199" s="6" t="s">
        <v>2223</v>
      </c>
      <c r="I199" s="2" t="s">
        <v>1097</v>
      </c>
      <c r="K199" s="6" t="str">
        <f t="shared" si="11"/>
        <v>岐阜県高山市</v>
      </c>
      <c r="L199" s="6" t="s">
        <v>2018</v>
      </c>
      <c r="M199" s="6" t="s">
        <v>2424</v>
      </c>
      <c r="N199" s="6" t="s">
        <v>2530</v>
      </c>
    </row>
    <row r="200" spans="1:14">
      <c r="A200" s="145" t="str">
        <f t="shared" si="9"/>
        <v>埼玉県川越市</v>
      </c>
      <c r="B200" s="2" t="s">
        <v>2463</v>
      </c>
      <c r="C200" s="145" t="s">
        <v>264</v>
      </c>
      <c r="D200" s="2" t="s">
        <v>2522</v>
      </c>
      <c r="F200" s="6" t="str">
        <f t="shared" si="10"/>
        <v>青森県大鰐町</v>
      </c>
      <c r="G200" s="2" t="s">
        <v>2495</v>
      </c>
      <c r="H200" s="6" t="s">
        <v>2223</v>
      </c>
      <c r="I200" s="2" t="s">
        <v>1138</v>
      </c>
      <c r="K200" s="6" t="str">
        <f t="shared" si="11"/>
        <v>岐阜県飛騨市</v>
      </c>
      <c r="L200" s="6" t="s">
        <v>2018</v>
      </c>
      <c r="M200" s="6" t="s">
        <v>2424</v>
      </c>
      <c r="N200" s="6" t="s">
        <v>2532</v>
      </c>
    </row>
    <row r="201" spans="1:14">
      <c r="A201" s="145" t="str">
        <f t="shared" ref="A201:A264" si="12">CONCATENATE(C201,D201)</f>
        <v>埼玉県川口市</v>
      </c>
      <c r="B201" s="2" t="s">
        <v>2463</v>
      </c>
      <c r="C201" s="145" t="s">
        <v>264</v>
      </c>
      <c r="D201" s="2" t="s">
        <v>2524</v>
      </c>
      <c r="F201" s="6" t="str">
        <f t="shared" si="10"/>
        <v>青森県田舎館村</v>
      </c>
      <c r="G201" s="2" t="s">
        <v>2495</v>
      </c>
      <c r="H201" s="6" t="s">
        <v>2223</v>
      </c>
      <c r="I201" s="2" t="s">
        <v>1181</v>
      </c>
      <c r="K201" s="6" t="str">
        <f t="shared" si="11"/>
        <v>岐阜県揖斐川町</v>
      </c>
      <c r="L201" s="6" t="s">
        <v>2018</v>
      </c>
      <c r="M201" s="6" t="s">
        <v>2424</v>
      </c>
      <c r="N201" s="6" t="s">
        <v>2534</v>
      </c>
    </row>
    <row r="202" spans="1:14">
      <c r="A202" s="145" t="str">
        <f t="shared" si="12"/>
        <v>埼玉県行田市</v>
      </c>
      <c r="B202" s="2" t="s">
        <v>2463</v>
      </c>
      <c r="C202" s="145" t="s">
        <v>264</v>
      </c>
      <c r="D202" s="2" t="s">
        <v>2527</v>
      </c>
      <c r="F202" s="6" t="str">
        <f t="shared" si="10"/>
        <v>青森県板柳町</v>
      </c>
      <c r="G202" s="2" t="s">
        <v>2495</v>
      </c>
      <c r="H202" s="6" t="s">
        <v>2223</v>
      </c>
      <c r="I202" s="2" t="s">
        <v>1219</v>
      </c>
      <c r="K202" s="6" t="str">
        <f t="shared" si="11"/>
        <v>滋賀県長浜市</v>
      </c>
      <c r="L202" s="6" t="s">
        <v>2018</v>
      </c>
      <c r="M202" s="6" t="s">
        <v>2391</v>
      </c>
      <c r="N202" s="6" t="s">
        <v>2536</v>
      </c>
    </row>
    <row r="203" spans="1:14">
      <c r="A203" s="145" t="str">
        <f t="shared" si="12"/>
        <v>埼玉県所沢市</v>
      </c>
      <c r="B203" s="2" t="s">
        <v>2463</v>
      </c>
      <c r="C203" s="145" t="s">
        <v>264</v>
      </c>
      <c r="D203" s="2" t="s">
        <v>2529</v>
      </c>
      <c r="F203" s="6" t="str">
        <f t="shared" si="10"/>
        <v>青森県鶴田町</v>
      </c>
      <c r="G203" s="2" t="s">
        <v>2495</v>
      </c>
      <c r="H203" s="6" t="s">
        <v>2223</v>
      </c>
      <c r="I203" s="2" t="s">
        <v>1253</v>
      </c>
    </row>
    <row r="204" spans="1:14">
      <c r="A204" s="145" t="str">
        <f t="shared" si="12"/>
        <v>埼玉県飯能市</v>
      </c>
      <c r="B204" s="2" t="s">
        <v>2463</v>
      </c>
      <c r="C204" s="145" t="s">
        <v>264</v>
      </c>
      <c r="D204" s="2" t="s">
        <v>2531</v>
      </c>
      <c r="F204" s="6" t="str">
        <f t="shared" si="10"/>
        <v>青森県中泊町</v>
      </c>
      <c r="G204" s="2" t="s">
        <v>2495</v>
      </c>
      <c r="H204" s="6" t="s">
        <v>2223</v>
      </c>
      <c r="I204" s="2" t="s">
        <v>1286</v>
      </c>
    </row>
    <row r="205" spans="1:14">
      <c r="A205" s="145" t="str">
        <f t="shared" si="12"/>
        <v>埼玉県加須市</v>
      </c>
      <c r="B205" s="2" t="s">
        <v>2463</v>
      </c>
      <c r="C205" s="145" t="s">
        <v>264</v>
      </c>
      <c r="D205" s="2" t="s">
        <v>2533</v>
      </c>
      <c r="F205" s="6" t="str">
        <f t="shared" si="10"/>
        <v>青森県野辺地町</v>
      </c>
      <c r="G205" s="2" t="s">
        <v>2495</v>
      </c>
      <c r="H205" s="6" t="s">
        <v>2223</v>
      </c>
      <c r="I205" s="2" t="s">
        <v>1319</v>
      </c>
    </row>
    <row r="206" spans="1:14">
      <c r="A206" s="145" t="str">
        <f t="shared" si="12"/>
        <v>埼玉県春日部市</v>
      </c>
      <c r="B206" s="2" t="s">
        <v>2463</v>
      </c>
      <c r="C206" s="145" t="s">
        <v>264</v>
      </c>
      <c r="D206" s="2" t="s">
        <v>2535</v>
      </c>
      <c r="F206" s="6" t="str">
        <f t="shared" si="10"/>
        <v>青森県七戸町</v>
      </c>
      <c r="G206" s="2" t="s">
        <v>2495</v>
      </c>
      <c r="H206" s="6" t="s">
        <v>2223</v>
      </c>
      <c r="I206" s="2" t="s">
        <v>1353</v>
      </c>
    </row>
    <row r="207" spans="1:14">
      <c r="A207" s="145" t="str">
        <f t="shared" si="12"/>
        <v>埼玉県羽生市</v>
      </c>
      <c r="B207" s="2" t="s">
        <v>2463</v>
      </c>
      <c r="C207" s="145" t="s">
        <v>264</v>
      </c>
      <c r="D207" s="2" t="s">
        <v>2537</v>
      </c>
      <c r="F207" s="6" t="str">
        <f t="shared" si="10"/>
        <v>青森県六戸町</v>
      </c>
      <c r="G207" s="2" t="s">
        <v>2495</v>
      </c>
      <c r="H207" s="6" t="s">
        <v>2223</v>
      </c>
      <c r="I207" s="2" t="s">
        <v>1386</v>
      </c>
    </row>
    <row r="208" spans="1:14">
      <c r="A208" s="145" t="str">
        <f t="shared" si="12"/>
        <v>埼玉県鴻巣市</v>
      </c>
      <c r="B208" s="2" t="s">
        <v>2463</v>
      </c>
      <c r="C208" s="145" t="s">
        <v>264</v>
      </c>
      <c r="D208" s="2" t="s">
        <v>2538</v>
      </c>
      <c r="F208" s="6" t="str">
        <f t="shared" si="10"/>
        <v>青森県横浜町</v>
      </c>
      <c r="G208" s="2" t="s">
        <v>2495</v>
      </c>
      <c r="H208" s="6" t="s">
        <v>2223</v>
      </c>
      <c r="I208" s="2" t="s">
        <v>1417</v>
      </c>
    </row>
    <row r="209" spans="1:9">
      <c r="A209" s="145" t="str">
        <f t="shared" si="12"/>
        <v>埼玉県深谷市</v>
      </c>
      <c r="B209" s="2" t="s">
        <v>2463</v>
      </c>
      <c r="C209" s="145" t="s">
        <v>264</v>
      </c>
      <c r="D209" s="2" t="s">
        <v>2539</v>
      </c>
      <c r="F209" s="6" t="str">
        <f t="shared" si="10"/>
        <v>青森県東北町</v>
      </c>
      <c r="G209" s="2" t="s">
        <v>2495</v>
      </c>
      <c r="H209" s="6" t="s">
        <v>2223</v>
      </c>
      <c r="I209" s="2" t="s">
        <v>1445</v>
      </c>
    </row>
    <row r="210" spans="1:9">
      <c r="A210" s="145" t="str">
        <f t="shared" si="12"/>
        <v>埼玉県上尾市</v>
      </c>
      <c r="B210" s="2" t="s">
        <v>2463</v>
      </c>
      <c r="C210" s="145" t="s">
        <v>264</v>
      </c>
      <c r="D210" s="2" t="s">
        <v>2540</v>
      </c>
      <c r="F210" s="6" t="str">
        <f t="shared" si="10"/>
        <v>青森県六ヶ所村</v>
      </c>
      <c r="G210" s="2" t="s">
        <v>2495</v>
      </c>
      <c r="H210" s="6" t="s">
        <v>2223</v>
      </c>
      <c r="I210" s="2" t="s">
        <v>1472</v>
      </c>
    </row>
    <row r="211" spans="1:9">
      <c r="A211" s="145" t="str">
        <f t="shared" si="12"/>
        <v>埼玉県草加市</v>
      </c>
      <c r="B211" s="2" t="s">
        <v>2463</v>
      </c>
      <c r="C211" s="145" t="s">
        <v>264</v>
      </c>
      <c r="D211" s="2" t="s">
        <v>2541</v>
      </c>
      <c r="F211" s="6" t="str">
        <f t="shared" si="10"/>
        <v>青森県おいらせ町</v>
      </c>
      <c r="G211" s="2" t="s">
        <v>2495</v>
      </c>
      <c r="H211" s="6" t="s">
        <v>2223</v>
      </c>
      <c r="I211" s="2" t="s">
        <v>1496</v>
      </c>
    </row>
    <row r="212" spans="1:9">
      <c r="A212" s="145" t="str">
        <f t="shared" si="12"/>
        <v>埼玉県越谷市</v>
      </c>
      <c r="B212" s="2" t="s">
        <v>2463</v>
      </c>
      <c r="C212" s="145" t="s">
        <v>264</v>
      </c>
      <c r="D212" s="2" t="s">
        <v>2542</v>
      </c>
      <c r="F212" s="6" t="str">
        <f t="shared" si="10"/>
        <v>青森県大間町</v>
      </c>
      <c r="G212" s="2" t="s">
        <v>2495</v>
      </c>
      <c r="H212" s="6" t="s">
        <v>2223</v>
      </c>
      <c r="I212" s="2" t="s">
        <v>1520</v>
      </c>
    </row>
    <row r="213" spans="1:9">
      <c r="A213" s="145" t="str">
        <f t="shared" si="12"/>
        <v>埼玉県戸田市</v>
      </c>
      <c r="B213" s="2" t="s">
        <v>2463</v>
      </c>
      <c r="C213" s="145" t="s">
        <v>264</v>
      </c>
      <c r="D213" s="2" t="s">
        <v>2543</v>
      </c>
      <c r="F213" s="6" t="str">
        <f t="shared" si="10"/>
        <v>青森県東通村</v>
      </c>
      <c r="G213" s="2" t="s">
        <v>2495</v>
      </c>
      <c r="H213" s="6" t="s">
        <v>2223</v>
      </c>
      <c r="I213" s="2" t="s">
        <v>1543</v>
      </c>
    </row>
    <row r="214" spans="1:9">
      <c r="A214" s="145" t="str">
        <f t="shared" si="12"/>
        <v>埼玉県入間市</v>
      </c>
      <c r="B214" s="2" t="s">
        <v>2463</v>
      </c>
      <c r="C214" s="145" t="s">
        <v>264</v>
      </c>
      <c r="D214" s="2" t="s">
        <v>2544</v>
      </c>
      <c r="F214" s="6" t="str">
        <f t="shared" si="10"/>
        <v>青森県風間浦村</v>
      </c>
      <c r="G214" s="2" t="s">
        <v>2495</v>
      </c>
      <c r="H214" s="6" t="s">
        <v>2223</v>
      </c>
      <c r="I214" s="2" t="s">
        <v>1564</v>
      </c>
    </row>
    <row r="215" spans="1:9">
      <c r="A215" s="145" t="str">
        <f t="shared" si="12"/>
        <v>埼玉県久喜市</v>
      </c>
      <c r="B215" s="2" t="s">
        <v>2463</v>
      </c>
      <c r="C215" s="145" t="s">
        <v>264</v>
      </c>
      <c r="D215" s="2" t="s">
        <v>2545</v>
      </c>
      <c r="F215" s="6" t="str">
        <f t="shared" si="10"/>
        <v>青森県佐井村</v>
      </c>
      <c r="G215" s="2" t="s">
        <v>2495</v>
      </c>
      <c r="H215" s="6" t="s">
        <v>2223</v>
      </c>
      <c r="I215" s="2" t="s">
        <v>1585</v>
      </c>
    </row>
    <row r="216" spans="1:9">
      <c r="A216" s="145" t="str">
        <f t="shared" si="12"/>
        <v>埼玉県北本市</v>
      </c>
      <c r="B216" s="2" t="s">
        <v>2463</v>
      </c>
      <c r="C216" s="145" t="s">
        <v>264</v>
      </c>
      <c r="D216" s="2" t="s">
        <v>2546</v>
      </c>
      <c r="F216" s="6" t="str">
        <f t="shared" si="10"/>
        <v>青森県三戸町</v>
      </c>
      <c r="G216" s="2" t="s">
        <v>2495</v>
      </c>
      <c r="H216" s="6" t="s">
        <v>2223</v>
      </c>
      <c r="I216" s="2" t="s">
        <v>1607</v>
      </c>
    </row>
    <row r="217" spans="1:9">
      <c r="A217" s="145" t="str">
        <f t="shared" si="12"/>
        <v>埼玉県八潮市</v>
      </c>
      <c r="B217" s="2" t="s">
        <v>2463</v>
      </c>
      <c r="C217" s="145" t="s">
        <v>264</v>
      </c>
      <c r="D217" s="2" t="s">
        <v>2547</v>
      </c>
      <c r="F217" s="6" t="str">
        <f t="shared" si="10"/>
        <v>青森県五戸町</v>
      </c>
      <c r="G217" s="2" t="s">
        <v>2495</v>
      </c>
      <c r="H217" s="6" t="s">
        <v>2223</v>
      </c>
      <c r="I217" s="2" t="s">
        <v>1628</v>
      </c>
    </row>
    <row r="218" spans="1:9">
      <c r="A218" s="145" t="str">
        <f t="shared" si="12"/>
        <v>埼玉県三郷市</v>
      </c>
      <c r="B218" s="2" t="s">
        <v>2463</v>
      </c>
      <c r="C218" s="145" t="s">
        <v>264</v>
      </c>
      <c r="D218" s="2" t="s">
        <v>2548</v>
      </c>
      <c r="F218" s="6" t="str">
        <f t="shared" si="10"/>
        <v>青森県田子町</v>
      </c>
      <c r="G218" s="2" t="s">
        <v>2495</v>
      </c>
      <c r="H218" s="6" t="s">
        <v>2223</v>
      </c>
      <c r="I218" s="2" t="s">
        <v>1645</v>
      </c>
    </row>
    <row r="219" spans="1:9">
      <c r="A219" s="145" t="str">
        <f t="shared" si="12"/>
        <v>埼玉県蓮田市</v>
      </c>
      <c r="B219" s="2" t="s">
        <v>2463</v>
      </c>
      <c r="C219" s="145" t="s">
        <v>264</v>
      </c>
      <c r="D219" s="2" t="s">
        <v>2549</v>
      </c>
      <c r="F219" s="6" t="str">
        <f t="shared" si="10"/>
        <v>青森県南部町</v>
      </c>
      <c r="G219" s="2" t="s">
        <v>2495</v>
      </c>
      <c r="H219" s="6" t="s">
        <v>2223</v>
      </c>
      <c r="I219" s="2" t="s">
        <v>989</v>
      </c>
    </row>
    <row r="220" spans="1:9">
      <c r="A220" s="145" t="str">
        <f t="shared" si="12"/>
        <v>埼玉県幸手市</v>
      </c>
      <c r="B220" s="2" t="s">
        <v>2463</v>
      </c>
      <c r="C220" s="145" t="s">
        <v>264</v>
      </c>
      <c r="D220" s="2" t="s">
        <v>2550</v>
      </c>
      <c r="F220" s="6" t="str">
        <f t="shared" si="10"/>
        <v>青森県階上町</v>
      </c>
      <c r="G220" s="2" t="s">
        <v>2495</v>
      </c>
      <c r="H220" s="6" t="s">
        <v>2223</v>
      </c>
      <c r="I220" s="2" t="s">
        <v>1676</v>
      </c>
    </row>
    <row r="221" spans="1:9">
      <c r="A221" s="145" t="str">
        <f t="shared" si="12"/>
        <v>埼玉県吉川市</v>
      </c>
      <c r="B221" s="2" t="s">
        <v>2463</v>
      </c>
      <c r="C221" s="145" t="s">
        <v>264</v>
      </c>
      <c r="D221" s="2" t="s">
        <v>2551</v>
      </c>
      <c r="F221" s="6" t="str">
        <f t="shared" si="10"/>
        <v>青森県新郷村</v>
      </c>
      <c r="G221" s="2" t="s">
        <v>2495</v>
      </c>
      <c r="H221" s="6" t="s">
        <v>2223</v>
      </c>
      <c r="I221" s="2" t="s">
        <v>1693</v>
      </c>
    </row>
    <row r="222" spans="1:9">
      <c r="A222" s="145" t="str">
        <f t="shared" si="12"/>
        <v>埼玉県白岡市</v>
      </c>
      <c r="B222" s="2" t="s">
        <v>2463</v>
      </c>
      <c r="C222" s="145" t="s">
        <v>264</v>
      </c>
      <c r="D222" s="2" t="s">
        <v>2552</v>
      </c>
      <c r="F222" s="6" t="str">
        <f t="shared" si="10"/>
        <v>岩手県盛岡市</v>
      </c>
      <c r="G222" s="2" t="s">
        <v>2495</v>
      </c>
      <c r="H222" s="6" t="s">
        <v>2243</v>
      </c>
      <c r="I222" s="2" t="s">
        <v>2558</v>
      </c>
    </row>
    <row r="223" spans="1:9">
      <c r="A223" s="145" t="str">
        <f t="shared" si="12"/>
        <v>埼玉県伊奈町</v>
      </c>
      <c r="B223" s="2" t="s">
        <v>2463</v>
      </c>
      <c r="C223" s="145" t="s">
        <v>264</v>
      </c>
      <c r="D223" s="2" t="s">
        <v>2553</v>
      </c>
      <c r="F223" s="6" t="str">
        <f t="shared" si="10"/>
        <v>岩手県花巻市</v>
      </c>
      <c r="G223" s="2" t="s">
        <v>2495</v>
      </c>
      <c r="H223" s="6" t="s">
        <v>2243</v>
      </c>
      <c r="I223" s="2" t="s">
        <v>2560</v>
      </c>
    </row>
    <row r="224" spans="1:9">
      <c r="A224" s="145" t="str">
        <f t="shared" si="12"/>
        <v>埼玉県三芳町</v>
      </c>
      <c r="B224" s="2" t="s">
        <v>2463</v>
      </c>
      <c r="C224" s="145" t="s">
        <v>264</v>
      </c>
      <c r="D224" s="2" t="s">
        <v>2554</v>
      </c>
      <c r="F224" s="6" t="str">
        <f t="shared" si="10"/>
        <v>岩手県北上市</v>
      </c>
      <c r="G224" s="2" t="s">
        <v>2495</v>
      </c>
      <c r="H224" s="6" t="s">
        <v>2243</v>
      </c>
      <c r="I224" s="2" t="s">
        <v>2562</v>
      </c>
    </row>
    <row r="225" spans="1:9">
      <c r="A225" s="145" t="str">
        <f t="shared" si="12"/>
        <v>埼玉県川島町</v>
      </c>
      <c r="B225" s="2" t="s">
        <v>2463</v>
      </c>
      <c r="C225" s="145" t="s">
        <v>264</v>
      </c>
      <c r="D225" s="2" t="s">
        <v>2555</v>
      </c>
      <c r="F225" s="6" t="str">
        <f t="shared" si="10"/>
        <v>岩手県久慈市</v>
      </c>
      <c r="G225" s="2" t="s">
        <v>2495</v>
      </c>
      <c r="H225" s="6" t="s">
        <v>2243</v>
      </c>
      <c r="I225" s="2" t="s">
        <v>2564</v>
      </c>
    </row>
    <row r="226" spans="1:9">
      <c r="A226" s="145" t="str">
        <f t="shared" si="12"/>
        <v>埼玉県鳩山町</v>
      </c>
      <c r="B226" s="2" t="s">
        <v>2463</v>
      </c>
      <c r="C226" s="145" t="s">
        <v>264</v>
      </c>
      <c r="D226" s="2" t="s">
        <v>2556</v>
      </c>
      <c r="F226" s="6" t="str">
        <f t="shared" si="10"/>
        <v>岩手県遠野市</v>
      </c>
      <c r="G226" s="2" t="s">
        <v>2495</v>
      </c>
      <c r="H226" s="6" t="s">
        <v>2243</v>
      </c>
      <c r="I226" s="2" t="s">
        <v>2566</v>
      </c>
    </row>
    <row r="227" spans="1:9">
      <c r="A227" s="145" t="str">
        <f t="shared" si="12"/>
        <v>埼玉県ときがわ町</v>
      </c>
      <c r="B227" s="2" t="s">
        <v>2463</v>
      </c>
      <c r="C227" s="145" t="s">
        <v>264</v>
      </c>
      <c r="D227" s="2" t="s">
        <v>2557</v>
      </c>
      <c r="F227" s="6" t="str">
        <f t="shared" si="10"/>
        <v>岩手県一関市</v>
      </c>
      <c r="G227" s="2" t="s">
        <v>2495</v>
      </c>
      <c r="H227" s="6" t="s">
        <v>2243</v>
      </c>
      <c r="I227" s="2" t="s">
        <v>2568</v>
      </c>
    </row>
    <row r="228" spans="1:9">
      <c r="A228" s="145" t="str">
        <f t="shared" si="12"/>
        <v>埼玉県宮代町</v>
      </c>
      <c r="B228" s="2" t="s">
        <v>2463</v>
      </c>
      <c r="C228" s="145" t="s">
        <v>264</v>
      </c>
      <c r="D228" s="2" t="s">
        <v>2559</v>
      </c>
      <c r="F228" s="6" t="str">
        <f t="shared" si="10"/>
        <v>岩手県二戸市</v>
      </c>
      <c r="G228" s="2" t="s">
        <v>2495</v>
      </c>
      <c r="H228" s="6" t="s">
        <v>2243</v>
      </c>
      <c r="I228" s="2" t="s">
        <v>2570</v>
      </c>
    </row>
    <row r="229" spans="1:9">
      <c r="A229" s="145" t="str">
        <f t="shared" si="12"/>
        <v>埼玉県杉戸町</v>
      </c>
      <c r="B229" s="2" t="s">
        <v>2463</v>
      </c>
      <c r="C229" s="145" t="s">
        <v>264</v>
      </c>
      <c r="D229" s="2" t="s">
        <v>2561</v>
      </c>
      <c r="F229" s="6" t="str">
        <f t="shared" si="10"/>
        <v>岩手県八幡平市</v>
      </c>
      <c r="G229" s="2" t="s">
        <v>2495</v>
      </c>
      <c r="H229" s="6" t="s">
        <v>2243</v>
      </c>
      <c r="I229" s="2" t="s">
        <v>2453</v>
      </c>
    </row>
    <row r="230" spans="1:9">
      <c r="A230" s="145" t="str">
        <f t="shared" si="12"/>
        <v>埼玉県松伏町</v>
      </c>
      <c r="B230" s="2" t="s">
        <v>2463</v>
      </c>
      <c r="C230" s="145" t="s">
        <v>264</v>
      </c>
      <c r="D230" s="2" t="s">
        <v>2563</v>
      </c>
      <c r="F230" s="6" t="str">
        <f t="shared" si="10"/>
        <v>岩手県奥州市</v>
      </c>
      <c r="G230" s="2" t="s">
        <v>2495</v>
      </c>
      <c r="H230" s="6" t="s">
        <v>2243</v>
      </c>
      <c r="I230" s="2" t="s">
        <v>2573</v>
      </c>
    </row>
    <row r="231" spans="1:9">
      <c r="A231" s="145" t="str">
        <f t="shared" si="12"/>
        <v>埼玉県滑川町</v>
      </c>
      <c r="B231" s="2" t="s">
        <v>2463</v>
      </c>
      <c r="C231" s="145" t="s">
        <v>264</v>
      </c>
      <c r="D231" s="2" t="s">
        <v>2565</v>
      </c>
      <c r="F231" s="6" t="str">
        <f t="shared" si="10"/>
        <v>岩手県滝沢市</v>
      </c>
      <c r="G231" s="2" t="s">
        <v>2495</v>
      </c>
      <c r="H231" s="6" t="s">
        <v>2243</v>
      </c>
      <c r="I231" s="2" t="s">
        <v>2575</v>
      </c>
    </row>
    <row r="232" spans="1:9">
      <c r="A232" s="145" t="str">
        <f t="shared" si="12"/>
        <v>千葉県野田市</v>
      </c>
      <c r="B232" s="2" t="s">
        <v>2463</v>
      </c>
      <c r="C232" s="145" t="s">
        <v>265</v>
      </c>
      <c r="D232" s="2" t="s">
        <v>2567</v>
      </c>
      <c r="F232" s="6" t="str">
        <f t="shared" si="10"/>
        <v>岩手県雫石町</v>
      </c>
      <c r="G232" s="2" t="s">
        <v>2495</v>
      </c>
      <c r="H232" s="6" t="s">
        <v>2243</v>
      </c>
      <c r="I232" s="6" t="s">
        <v>961</v>
      </c>
    </row>
    <row r="233" spans="1:9">
      <c r="A233" s="145" t="str">
        <f t="shared" si="12"/>
        <v>千葉県茂原市</v>
      </c>
      <c r="B233" s="2" t="s">
        <v>2463</v>
      </c>
      <c r="C233" s="145" t="s">
        <v>265</v>
      </c>
      <c r="D233" s="2" t="s">
        <v>2569</v>
      </c>
      <c r="F233" s="6" t="str">
        <f t="shared" si="10"/>
        <v>岩手県葛巻町</v>
      </c>
      <c r="G233" s="2" t="s">
        <v>2495</v>
      </c>
      <c r="H233" s="6" t="s">
        <v>2243</v>
      </c>
      <c r="I233" s="6" t="s">
        <v>1008</v>
      </c>
    </row>
    <row r="234" spans="1:9">
      <c r="A234" s="145" t="str">
        <f t="shared" si="12"/>
        <v>千葉県東金市</v>
      </c>
      <c r="B234" s="2" t="s">
        <v>2463</v>
      </c>
      <c r="C234" s="145" t="s">
        <v>265</v>
      </c>
      <c r="D234" s="2" t="s">
        <v>2571</v>
      </c>
      <c r="F234" s="6" t="str">
        <f t="shared" si="10"/>
        <v>岩手県岩手町</v>
      </c>
      <c r="G234" s="2" t="s">
        <v>2495</v>
      </c>
      <c r="H234" s="6" t="s">
        <v>2243</v>
      </c>
      <c r="I234" s="6" t="s">
        <v>2578</v>
      </c>
    </row>
    <row r="235" spans="1:9">
      <c r="A235" s="145" t="str">
        <f t="shared" si="12"/>
        <v>千葉県柏市</v>
      </c>
      <c r="B235" s="2" t="s">
        <v>2463</v>
      </c>
      <c r="C235" s="145" t="s">
        <v>265</v>
      </c>
      <c r="D235" s="2" t="s">
        <v>2572</v>
      </c>
      <c r="F235" s="6" t="str">
        <f t="shared" si="10"/>
        <v>岩手県紫波町</v>
      </c>
      <c r="G235" s="2" t="s">
        <v>2495</v>
      </c>
      <c r="H235" s="6" t="s">
        <v>2243</v>
      </c>
      <c r="I235" s="6" t="s">
        <v>1098</v>
      </c>
    </row>
    <row r="236" spans="1:9">
      <c r="A236" s="145" t="str">
        <f t="shared" si="12"/>
        <v>千葉県流山市</v>
      </c>
      <c r="B236" s="2" t="s">
        <v>2463</v>
      </c>
      <c r="C236" s="145" t="s">
        <v>265</v>
      </c>
      <c r="D236" s="2" t="s">
        <v>2574</v>
      </c>
      <c r="F236" s="6" t="str">
        <f t="shared" si="10"/>
        <v>岩手県矢巾町</v>
      </c>
      <c r="G236" s="2" t="s">
        <v>2495</v>
      </c>
      <c r="H236" s="6" t="s">
        <v>2243</v>
      </c>
      <c r="I236" s="6" t="s">
        <v>1139</v>
      </c>
    </row>
    <row r="237" spans="1:9">
      <c r="A237" s="145" t="str">
        <f t="shared" si="12"/>
        <v>千葉県鎌ケ谷市</v>
      </c>
      <c r="B237" s="2" t="s">
        <v>2463</v>
      </c>
      <c r="C237" s="145" t="s">
        <v>265</v>
      </c>
      <c r="D237" s="2" t="s">
        <v>3207</v>
      </c>
      <c r="F237" s="6" t="str">
        <f t="shared" si="10"/>
        <v>岩手県西和賀町</v>
      </c>
      <c r="G237" s="2" t="s">
        <v>2495</v>
      </c>
      <c r="H237" s="6" t="s">
        <v>2243</v>
      </c>
      <c r="I237" s="6" t="s">
        <v>2582</v>
      </c>
    </row>
    <row r="238" spans="1:9">
      <c r="A238" s="145" t="str">
        <f t="shared" si="12"/>
        <v>千葉県白井市</v>
      </c>
      <c r="B238" s="2" t="s">
        <v>2463</v>
      </c>
      <c r="C238" s="145" t="s">
        <v>265</v>
      </c>
      <c r="D238" s="2" t="s">
        <v>2576</v>
      </c>
      <c r="F238" s="6" t="str">
        <f t="shared" si="10"/>
        <v>岩手県金ケ崎町</v>
      </c>
      <c r="G238" s="2" t="s">
        <v>2495</v>
      </c>
      <c r="H238" s="6" t="s">
        <v>2243</v>
      </c>
      <c r="I238" s="6" t="s">
        <v>3065</v>
      </c>
    </row>
    <row r="239" spans="1:9">
      <c r="A239" s="145" t="str">
        <f t="shared" si="12"/>
        <v>千葉県香取市</v>
      </c>
      <c r="B239" s="2" t="s">
        <v>2463</v>
      </c>
      <c r="C239" s="145" t="s">
        <v>265</v>
      </c>
      <c r="D239" s="2" t="s">
        <v>2577</v>
      </c>
      <c r="F239" s="6" t="str">
        <f t="shared" si="10"/>
        <v>岩手県平泉町</v>
      </c>
      <c r="G239" s="2" t="s">
        <v>2495</v>
      </c>
      <c r="H239" s="6" t="s">
        <v>2243</v>
      </c>
      <c r="I239" s="6" t="s">
        <v>2585</v>
      </c>
    </row>
    <row r="240" spans="1:9">
      <c r="A240" s="145" t="str">
        <f t="shared" si="12"/>
        <v>千葉県大網白里市</v>
      </c>
      <c r="B240" s="2" t="s">
        <v>2463</v>
      </c>
      <c r="C240" s="145" t="s">
        <v>265</v>
      </c>
      <c r="D240" s="2" t="s">
        <v>2579</v>
      </c>
      <c r="F240" s="6" t="str">
        <f t="shared" si="10"/>
        <v>岩手県住田町</v>
      </c>
      <c r="G240" s="2" t="s">
        <v>2495</v>
      </c>
      <c r="H240" s="6" t="s">
        <v>2243</v>
      </c>
      <c r="I240" s="6" t="s">
        <v>2587</v>
      </c>
    </row>
    <row r="241" spans="1:9">
      <c r="A241" s="145" t="str">
        <f t="shared" si="12"/>
        <v>千葉県木更津市</v>
      </c>
      <c r="B241" s="2" t="s">
        <v>2463</v>
      </c>
      <c r="C241" s="145" t="s">
        <v>265</v>
      </c>
      <c r="D241" s="2" t="s">
        <v>2580</v>
      </c>
      <c r="F241" s="6" t="str">
        <f t="shared" si="10"/>
        <v>岩手県岩泉町</v>
      </c>
      <c r="G241" s="2" t="s">
        <v>2495</v>
      </c>
      <c r="H241" s="6" t="s">
        <v>2243</v>
      </c>
      <c r="I241" s="6" t="s">
        <v>2589</v>
      </c>
    </row>
    <row r="242" spans="1:9">
      <c r="A242" s="145" t="str">
        <f t="shared" si="12"/>
        <v>千葉県君津市</v>
      </c>
      <c r="B242" s="2" t="s">
        <v>2463</v>
      </c>
      <c r="C242" s="145" t="s">
        <v>265</v>
      </c>
      <c r="D242" s="2" t="s">
        <v>2581</v>
      </c>
      <c r="F242" s="6" t="str">
        <f t="shared" si="10"/>
        <v>岩手県田野畑村</v>
      </c>
      <c r="G242" s="2" t="s">
        <v>2495</v>
      </c>
      <c r="H242" s="6" t="s">
        <v>2243</v>
      </c>
      <c r="I242" s="6" t="s">
        <v>2591</v>
      </c>
    </row>
    <row r="243" spans="1:9">
      <c r="A243" s="145" t="str">
        <f t="shared" si="12"/>
        <v>千葉県酒々井町</v>
      </c>
      <c r="B243" s="2" t="s">
        <v>2463</v>
      </c>
      <c r="C243" s="145" t="s">
        <v>265</v>
      </c>
      <c r="D243" s="2" t="s">
        <v>2583</v>
      </c>
      <c r="F243" s="6" t="str">
        <f t="shared" si="10"/>
        <v>岩手県普代村</v>
      </c>
      <c r="G243" s="2" t="s">
        <v>2495</v>
      </c>
      <c r="H243" s="6" t="s">
        <v>2243</v>
      </c>
      <c r="I243" s="6" t="s">
        <v>2593</v>
      </c>
    </row>
    <row r="244" spans="1:9">
      <c r="A244" s="145" t="str">
        <f t="shared" si="12"/>
        <v>千葉県栄町</v>
      </c>
      <c r="B244" s="2" t="s">
        <v>2463</v>
      </c>
      <c r="C244" s="145" t="s">
        <v>265</v>
      </c>
      <c r="D244" s="2" t="s">
        <v>2584</v>
      </c>
      <c r="F244" s="6" t="str">
        <f t="shared" si="10"/>
        <v>岩手県軽米町</v>
      </c>
      <c r="G244" s="2" t="s">
        <v>2495</v>
      </c>
      <c r="H244" s="6" t="s">
        <v>2243</v>
      </c>
      <c r="I244" s="6" t="s">
        <v>1473</v>
      </c>
    </row>
    <row r="245" spans="1:9">
      <c r="A245" s="145" t="str">
        <f t="shared" si="12"/>
        <v>千葉県白子町</v>
      </c>
      <c r="B245" s="2" t="s">
        <v>2463</v>
      </c>
      <c r="C245" s="145" t="s">
        <v>265</v>
      </c>
      <c r="D245" s="2" t="s">
        <v>2586</v>
      </c>
      <c r="F245" s="6" t="str">
        <f t="shared" si="10"/>
        <v>岩手県野田村</v>
      </c>
      <c r="G245" s="2" t="s">
        <v>2495</v>
      </c>
      <c r="H245" s="6" t="s">
        <v>2243</v>
      </c>
      <c r="I245" s="6" t="s">
        <v>1497</v>
      </c>
    </row>
    <row r="246" spans="1:9">
      <c r="A246" s="145" t="str">
        <f t="shared" si="12"/>
        <v>千葉県長柄町</v>
      </c>
      <c r="B246" s="2" t="s">
        <v>2463</v>
      </c>
      <c r="C246" s="145" t="s">
        <v>265</v>
      </c>
      <c r="D246" s="2" t="s">
        <v>2588</v>
      </c>
      <c r="F246" s="6" t="str">
        <f t="shared" si="10"/>
        <v>岩手県九戸村</v>
      </c>
      <c r="G246" s="2" t="s">
        <v>2495</v>
      </c>
      <c r="H246" s="6" t="s">
        <v>2243</v>
      </c>
      <c r="I246" s="6" t="s">
        <v>1521</v>
      </c>
    </row>
    <row r="247" spans="1:9">
      <c r="A247" s="145" t="str">
        <f t="shared" si="12"/>
        <v>千葉県長南町</v>
      </c>
      <c r="B247" s="2" t="s">
        <v>2463</v>
      </c>
      <c r="C247" s="145" t="s">
        <v>265</v>
      </c>
      <c r="D247" s="2" t="s">
        <v>2590</v>
      </c>
      <c r="F247" s="6" t="str">
        <f t="shared" si="10"/>
        <v>岩手県洋野町</v>
      </c>
      <c r="G247" s="2" t="s">
        <v>2495</v>
      </c>
      <c r="H247" s="6" t="s">
        <v>2243</v>
      </c>
      <c r="I247" s="6" t="s">
        <v>1544</v>
      </c>
    </row>
    <row r="248" spans="1:9">
      <c r="A248" s="145" t="str">
        <f t="shared" si="12"/>
        <v>東京都奥多摩町</v>
      </c>
      <c r="B248" s="2" t="s">
        <v>2463</v>
      </c>
      <c r="C248" s="145" t="s">
        <v>266</v>
      </c>
      <c r="D248" s="2" t="s">
        <v>2592</v>
      </c>
      <c r="F248" s="6" t="str">
        <f t="shared" si="10"/>
        <v>岩手県一戸町</v>
      </c>
      <c r="G248" s="2" t="s">
        <v>2495</v>
      </c>
      <c r="H248" s="6" t="s">
        <v>2243</v>
      </c>
      <c r="I248" s="6" t="s">
        <v>2599</v>
      </c>
    </row>
    <row r="249" spans="1:9">
      <c r="A249" s="145" t="str">
        <f t="shared" si="12"/>
        <v>神奈川県秦野市</v>
      </c>
      <c r="B249" s="2" t="s">
        <v>2463</v>
      </c>
      <c r="C249" s="145" t="s">
        <v>267</v>
      </c>
      <c r="D249" s="146" t="s">
        <v>2595</v>
      </c>
      <c r="F249" s="6" t="str">
        <f t="shared" si="10"/>
        <v>宮城県登米市</v>
      </c>
      <c r="G249" s="2" t="s">
        <v>2495</v>
      </c>
      <c r="H249" s="6" t="s">
        <v>2285</v>
      </c>
      <c r="I249" s="6" t="s">
        <v>2601</v>
      </c>
    </row>
    <row r="250" spans="1:9">
      <c r="A250" s="145" t="str">
        <f t="shared" si="12"/>
        <v>神奈川県大磯町</v>
      </c>
      <c r="B250" s="2" t="s">
        <v>2463</v>
      </c>
      <c r="C250" s="145" t="s">
        <v>267</v>
      </c>
      <c r="D250" s="2" t="s">
        <v>2597</v>
      </c>
      <c r="F250" s="6" t="str">
        <f t="shared" si="10"/>
        <v>宮城県栗原市</v>
      </c>
      <c r="G250" s="2" t="s">
        <v>2495</v>
      </c>
      <c r="H250" s="6" t="s">
        <v>2285</v>
      </c>
      <c r="I250" s="6" t="s">
        <v>2603</v>
      </c>
    </row>
    <row r="251" spans="1:9">
      <c r="A251" s="145" t="str">
        <f t="shared" si="12"/>
        <v>神奈川県二宮町</v>
      </c>
      <c r="B251" s="2" t="s">
        <v>2463</v>
      </c>
      <c r="C251" s="145" t="s">
        <v>267</v>
      </c>
      <c r="D251" s="2" t="s">
        <v>2598</v>
      </c>
      <c r="F251" s="6" t="str">
        <f t="shared" si="10"/>
        <v>宮城県大崎市</v>
      </c>
      <c r="G251" s="2" t="s">
        <v>2495</v>
      </c>
      <c r="H251" s="6" t="s">
        <v>2285</v>
      </c>
      <c r="I251" s="6" t="s">
        <v>2456</v>
      </c>
    </row>
    <row r="252" spans="1:9">
      <c r="A252" s="145" t="str">
        <f t="shared" si="12"/>
        <v>神奈川県中井町</v>
      </c>
      <c r="B252" s="2" t="s">
        <v>2463</v>
      </c>
      <c r="C252" s="145" t="s">
        <v>267</v>
      </c>
      <c r="D252" s="2" t="s">
        <v>2600</v>
      </c>
      <c r="F252" s="6" t="str">
        <f t="shared" si="10"/>
        <v>宮城県七ヶ宿町</v>
      </c>
      <c r="G252" s="2" t="s">
        <v>2495</v>
      </c>
      <c r="H252" s="6" t="s">
        <v>2285</v>
      </c>
      <c r="I252" s="6" t="s">
        <v>2606</v>
      </c>
    </row>
    <row r="253" spans="1:9">
      <c r="A253" s="145" t="str">
        <f t="shared" si="12"/>
        <v>神奈川県大井町</v>
      </c>
      <c r="B253" s="2" t="s">
        <v>2463</v>
      </c>
      <c r="C253" s="145" t="s">
        <v>267</v>
      </c>
      <c r="D253" s="2" t="s">
        <v>2602</v>
      </c>
      <c r="F253" s="6" t="str">
        <f t="shared" si="10"/>
        <v>宮城県川崎町</v>
      </c>
      <c r="G253" s="2" t="s">
        <v>2495</v>
      </c>
      <c r="H253" s="6" t="s">
        <v>2285</v>
      </c>
      <c r="I253" s="6" t="s">
        <v>2609</v>
      </c>
    </row>
    <row r="254" spans="1:9">
      <c r="A254" s="145" t="str">
        <f t="shared" si="12"/>
        <v>神奈川県山北町</v>
      </c>
      <c r="B254" s="2" t="s">
        <v>2463</v>
      </c>
      <c r="C254" s="145" t="s">
        <v>267</v>
      </c>
      <c r="D254" s="2" t="s">
        <v>2604</v>
      </c>
      <c r="F254" s="6" t="str">
        <f t="shared" si="10"/>
        <v>宮城県加美町</v>
      </c>
      <c r="G254" s="2" t="s">
        <v>2495</v>
      </c>
      <c r="H254" s="6" t="s">
        <v>2285</v>
      </c>
      <c r="I254" s="6" t="s">
        <v>2611</v>
      </c>
    </row>
    <row r="255" spans="1:9">
      <c r="A255" s="145" t="str">
        <f t="shared" si="12"/>
        <v>神奈川県清川村</v>
      </c>
      <c r="B255" s="2" t="s">
        <v>2463</v>
      </c>
      <c r="C255" s="145" t="s">
        <v>267</v>
      </c>
      <c r="D255" s="2" t="s">
        <v>2605</v>
      </c>
      <c r="F255" s="6" t="str">
        <f t="shared" si="10"/>
        <v>宮城県涌谷町</v>
      </c>
      <c r="G255" s="2" t="s">
        <v>2495</v>
      </c>
      <c r="H255" s="6" t="s">
        <v>2285</v>
      </c>
      <c r="I255" s="6" t="s">
        <v>1545</v>
      </c>
    </row>
    <row r="256" spans="1:9">
      <c r="A256" s="145" t="str">
        <f t="shared" si="12"/>
        <v>山梨県甲府市</v>
      </c>
      <c r="B256" s="2" t="s">
        <v>2463</v>
      </c>
      <c r="C256" s="145" t="s">
        <v>272</v>
      </c>
      <c r="D256" s="2" t="s">
        <v>2608</v>
      </c>
      <c r="F256" s="6" t="str">
        <f t="shared" si="10"/>
        <v>宮城県美里町</v>
      </c>
      <c r="G256" s="2" t="s">
        <v>2495</v>
      </c>
      <c r="H256" s="6" t="s">
        <v>2285</v>
      </c>
      <c r="I256" s="6" t="s">
        <v>1001</v>
      </c>
    </row>
    <row r="257" spans="1:9">
      <c r="A257" s="145" t="str">
        <f t="shared" si="12"/>
        <v>長野県塩尻市</v>
      </c>
      <c r="B257" s="2" t="s">
        <v>2463</v>
      </c>
      <c r="C257" s="145" t="s">
        <v>273</v>
      </c>
      <c r="D257" s="2" t="s">
        <v>2610</v>
      </c>
      <c r="F257" s="6" t="str">
        <f t="shared" si="10"/>
        <v>秋田県秋田市</v>
      </c>
      <c r="G257" s="2" t="s">
        <v>2495</v>
      </c>
      <c r="H257" s="6" t="s">
        <v>2247</v>
      </c>
      <c r="I257" s="6" t="s">
        <v>2615</v>
      </c>
    </row>
    <row r="258" spans="1:9">
      <c r="A258" s="145" t="str">
        <f t="shared" si="12"/>
        <v>岐阜県岐阜市</v>
      </c>
      <c r="B258" s="2" t="s">
        <v>2463</v>
      </c>
      <c r="C258" s="145" t="s">
        <v>274</v>
      </c>
      <c r="D258" s="2" t="s">
        <v>2612</v>
      </c>
      <c r="F258" s="6" t="str">
        <f t="shared" si="10"/>
        <v>秋田県能代市</v>
      </c>
      <c r="G258" s="2" t="s">
        <v>2495</v>
      </c>
      <c r="H258" s="6" t="s">
        <v>2247</v>
      </c>
      <c r="I258" s="6" t="s">
        <v>2617</v>
      </c>
    </row>
    <row r="259" spans="1:9">
      <c r="A259" s="145" t="str">
        <f t="shared" si="12"/>
        <v>岐阜県海津市</v>
      </c>
      <c r="B259" s="2" t="s">
        <v>2463</v>
      </c>
      <c r="C259" s="145" t="s">
        <v>274</v>
      </c>
      <c r="D259" s="2" t="s">
        <v>2613</v>
      </c>
      <c r="F259" s="6" t="str">
        <f t="shared" ref="F259:F322" si="13">CONCATENATE(H259,I259)</f>
        <v>秋田県横手市</v>
      </c>
      <c r="G259" s="2" t="s">
        <v>2495</v>
      </c>
      <c r="H259" s="6" t="s">
        <v>2247</v>
      </c>
      <c r="I259" s="6" t="s">
        <v>2459</v>
      </c>
    </row>
    <row r="260" spans="1:9">
      <c r="A260" s="145" t="str">
        <f t="shared" si="12"/>
        <v>静岡県静岡市</v>
      </c>
      <c r="B260" s="2" t="s">
        <v>2463</v>
      </c>
      <c r="C260" s="145" t="s">
        <v>275</v>
      </c>
      <c r="D260" s="2" t="s">
        <v>2614</v>
      </c>
      <c r="F260" s="6" t="str">
        <f t="shared" si="13"/>
        <v>秋田県大館市</v>
      </c>
      <c r="G260" s="2" t="s">
        <v>2495</v>
      </c>
      <c r="H260" s="6" t="s">
        <v>2247</v>
      </c>
      <c r="I260" s="6" t="s">
        <v>2462</v>
      </c>
    </row>
    <row r="261" spans="1:9">
      <c r="A261" s="145" t="str">
        <f t="shared" si="12"/>
        <v>静岡県沼津市</v>
      </c>
      <c r="B261" s="2" t="s">
        <v>2463</v>
      </c>
      <c r="C261" s="145" t="s">
        <v>275</v>
      </c>
      <c r="D261" s="2" t="s">
        <v>2616</v>
      </c>
      <c r="F261" s="6" t="str">
        <f t="shared" si="13"/>
        <v>秋田県湯沢市</v>
      </c>
      <c r="G261" s="2" t="s">
        <v>2495</v>
      </c>
      <c r="H261" s="6" t="s">
        <v>2247</v>
      </c>
      <c r="I261" s="6" t="s">
        <v>2248</v>
      </c>
    </row>
    <row r="262" spans="1:9">
      <c r="A262" s="145" t="str">
        <f t="shared" si="12"/>
        <v>静岡県磐田市</v>
      </c>
      <c r="B262" s="2" t="s">
        <v>2463</v>
      </c>
      <c r="C262" s="145" t="s">
        <v>275</v>
      </c>
      <c r="D262" s="2" t="s">
        <v>2618</v>
      </c>
      <c r="F262" s="6" t="str">
        <f t="shared" si="13"/>
        <v>秋田県鹿角市</v>
      </c>
      <c r="G262" s="2" t="s">
        <v>2495</v>
      </c>
      <c r="H262" s="6" t="s">
        <v>2247</v>
      </c>
      <c r="I262" s="6" t="s">
        <v>2466</v>
      </c>
    </row>
    <row r="263" spans="1:9">
      <c r="A263" s="145" t="str">
        <f t="shared" si="12"/>
        <v>静岡県御殿場市</v>
      </c>
      <c r="B263" s="2" t="s">
        <v>2463</v>
      </c>
      <c r="C263" s="145" t="s">
        <v>275</v>
      </c>
      <c r="D263" s="2" t="s">
        <v>2619</v>
      </c>
      <c r="F263" s="6" t="str">
        <f t="shared" si="13"/>
        <v>秋田県潟上市</v>
      </c>
      <c r="G263" s="2" t="s">
        <v>2495</v>
      </c>
      <c r="H263" s="6" t="s">
        <v>2247</v>
      </c>
      <c r="I263" s="6" t="s">
        <v>2623</v>
      </c>
    </row>
    <row r="264" spans="1:9">
      <c r="A264" s="145" t="str">
        <f t="shared" si="12"/>
        <v>愛知県岡崎市</v>
      </c>
      <c r="B264" s="2" t="s">
        <v>2463</v>
      </c>
      <c r="C264" s="145" t="s">
        <v>276</v>
      </c>
      <c r="D264" s="2" t="s">
        <v>2620</v>
      </c>
      <c r="F264" s="6" t="str">
        <f t="shared" si="13"/>
        <v>秋田県大仙市</v>
      </c>
      <c r="G264" s="2" t="s">
        <v>2495</v>
      </c>
      <c r="H264" s="6" t="s">
        <v>2247</v>
      </c>
      <c r="I264" s="6" t="s">
        <v>2472</v>
      </c>
    </row>
    <row r="265" spans="1:9">
      <c r="A265" s="145" t="str">
        <f t="shared" ref="A265:A328" si="14">CONCATENATE(C265,D265)</f>
        <v>愛知県瀬戸市</v>
      </c>
      <c r="B265" s="2" t="s">
        <v>2463</v>
      </c>
      <c r="C265" s="145" t="s">
        <v>276</v>
      </c>
      <c r="D265" s="2" t="s">
        <v>2621</v>
      </c>
      <c r="F265" s="6" t="str">
        <f t="shared" si="13"/>
        <v>秋田県北秋田市</v>
      </c>
      <c r="G265" s="2" t="s">
        <v>2495</v>
      </c>
      <c r="H265" s="6" t="s">
        <v>2247</v>
      </c>
      <c r="I265" s="6" t="s">
        <v>2474</v>
      </c>
    </row>
    <row r="266" spans="1:9">
      <c r="A266" s="145" t="str">
        <f t="shared" si="14"/>
        <v>愛知県春日井市</v>
      </c>
      <c r="B266" s="2" t="s">
        <v>2463</v>
      </c>
      <c r="C266" s="145" t="s">
        <v>276</v>
      </c>
      <c r="D266" s="2" t="s">
        <v>2622</v>
      </c>
      <c r="F266" s="6" t="str">
        <f t="shared" si="13"/>
        <v>秋田県仙北市</v>
      </c>
      <c r="G266" s="2" t="s">
        <v>2495</v>
      </c>
      <c r="H266" s="6" t="s">
        <v>2247</v>
      </c>
      <c r="I266" s="6" t="s">
        <v>2476</v>
      </c>
    </row>
    <row r="267" spans="1:9">
      <c r="A267" s="145" t="str">
        <f t="shared" si="14"/>
        <v>愛知県豊川市</v>
      </c>
      <c r="B267" s="2" t="s">
        <v>2463</v>
      </c>
      <c r="C267" s="145" t="s">
        <v>276</v>
      </c>
      <c r="D267" s="2" t="s">
        <v>2624</v>
      </c>
      <c r="F267" s="6" t="str">
        <f t="shared" si="13"/>
        <v>秋田県小坂町</v>
      </c>
      <c r="G267" s="2" t="s">
        <v>2495</v>
      </c>
      <c r="H267" s="6" t="s">
        <v>2247</v>
      </c>
      <c r="I267" s="6" t="s">
        <v>2628</v>
      </c>
    </row>
    <row r="268" spans="1:9">
      <c r="A268" s="145" t="str">
        <f t="shared" si="14"/>
        <v>愛知県津島市</v>
      </c>
      <c r="B268" s="2" t="s">
        <v>2463</v>
      </c>
      <c r="C268" s="145" t="s">
        <v>276</v>
      </c>
      <c r="D268" s="2" t="s">
        <v>2625</v>
      </c>
      <c r="F268" s="6" t="str">
        <f t="shared" si="13"/>
        <v>秋田県上小阿仁村</v>
      </c>
      <c r="G268" s="2" t="s">
        <v>2495</v>
      </c>
      <c r="H268" s="6" t="s">
        <v>2247</v>
      </c>
      <c r="I268" s="6" t="s">
        <v>2630</v>
      </c>
    </row>
    <row r="269" spans="1:9">
      <c r="A269" s="145" t="str">
        <f t="shared" si="14"/>
        <v>愛知県碧南市</v>
      </c>
      <c r="B269" s="2" t="s">
        <v>2463</v>
      </c>
      <c r="C269" s="145" t="s">
        <v>276</v>
      </c>
      <c r="D269" s="2" t="s">
        <v>2626</v>
      </c>
      <c r="F269" s="6" t="str">
        <f t="shared" si="13"/>
        <v>秋田県藤里町</v>
      </c>
      <c r="G269" s="2" t="s">
        <v>2495</v>
      </c>
      <c r="H269" s="6" t="s">
        <v>2247</v>
      </c>
      <c r="I269" s="6" t="s">
        <v>1010</v>
      </c>
    </row>
    <row r="270" spans="1:9">
      <c r="A270" s="145" t="str">
        <f t="shared" si="14"/>
        <v>愛知県安城市</v>
      </c>
      <c r="B270" s="2" t="s">
        <v>2463</v>
      </c>
      <c r="C270" s="145" t="s">
        <v>276</v>
      </c>
      <c r="D270" s="2" t="s">
        <v>2627</v>
      </c>
      <c r="F270" s="6" t="str">
        <f t="shared" si="13"/>
        <v>秋田県三種町</v>
      </c>
      <c r="G270" s="2" t="s">
        <v>2495</v>
      </c>
      <c r="H270" s="6" t="s">
        <v>2247</v>
      </c>
      <c r="I270" s="6" t="s">
        <v>1056</v>
      </c>
    </row>
    <row r="271" spans="1:9">
      <c r="A271" s="145" t="str">
        <f t="shared" si="14"/>
        <v>愛知県蒲郡市</v>
      </c>
      <c r="B271" s="2" t="s">
        <v>2463</v>
      </c>
      <c r="C271" s="145" t="s">
        <v>276</v>
      </c>
      <c r="D271" s="2" t="s">
        <v>2629</v>
      </c>
      <c r="F271" s="6" t="str">
        <f t="shared" si="13"/>
        <v>秋田県八峰町</v>
      </c>
      <c r="G271" s="2" t="s">
        <v>2495</v>
      </c>
      <c r="H271" s="6" t="s">
        <v>2247</v>
      </c>
      <c r="I271" s="6" t="s">
        <v>1100</v>
      </c>
    </row>
    <row r="272" spans="1:9">
      <c r="A272" s="145" t="str">
        <f t="shared" si="14"/>
        <v>愛知県犬山市</v>
      </c>
      <c r="B272" s="2" t="s">
        <v>2463</v>
      </c>
      <c r="C272" s="145" t="s">
        <v>276</v>
      </c>
      <c r="D272" s="2" t="s">
        <v>2631</v>
      </c>
      <c r="F272" s="6" t="str">
        <f t="shared" si="13"/>
        <v>秋田県五城目町</v>
      </c>
      <c r="G272" s="2" t="s">
        <v>2495</v>
      </c>
      <c r="H272" s="6" t="s">
        <v>2247</v>
      </c>
      <c r="I272" s="6" t="s">
        <v>1141</v>
      </c>
    </row>
    <row r="273" spans="1:9">
      <c r="A273" s="145" t="str">
        <f t="shared" si="14"/>
        <v>愛知県江南市</v>
      </c>
      <c r="B273" s="2" t="s">
        <v>2463</v>
      </c>
      <c r="C273" s="145" t="s">
        <v>276</v>
      </c>
      <c r="D273" s="2" t="s">
        <v>2632</v>
      </c>
      <c r="F273" s="6" t="str">
        <f t="shared" si="13"/>
        <v>秋田県八郎潟町</v>
      </c>
      <c r="G273" s="2" t="s">
        <v>2495</v>
      </c>
      <c r="H273" s="6" t="s">
        <v>2247</v>
      </c>
      <c r="I273" s="6" t="s">
        <v>1184</v>
      </c>
    </row>
    <row r="274" spans="1:9">
      <c r="A274" s="145" t="str">
        <f t="shared" si="14"/>
        <v>愛知県稲沢市</v>
      </c>
      <c r="B274" s="2" t="s">
        <v>2463</v>
      </c>
      <c r="C274" s="145" t="s">
        <v>276</v>
      </c>
      <c r="D274" s="2" t="s">
        <v>2633</v>
      </c>
      <c r="F274" s="6" t="str">
        <f t="shared" si="13"/>
        <v>秋田県井川町</v>
      </c>
      <c r="G274" s="2" t="s">
        <v>2495</v>
      </c>
      <c r="H274" s="6" t="s">
        <v>2247</v>
      </c>
      <c r="I274" s="6" t="s">
        <v>1221</v>
      </c>
    </row>
    <row r="275" spans="1:9">
      <c r="A275" s="145" t="str">
        <f t="shared" si="14"/>
        <v>愛知県東海市</v>
      </c>
      <c r="B275" s="2" t="s">
        <v>2463</v>
      </c>
      <c r="C275" s="145" t="s">
        <v>276</v>
      </c>
      <c r="D275" s="2" t="s">
        <v>2634</v>
      </c>
      <c r="F275" s="6" t="str">
        <f t="shared" si="13"/>
        <v>秋田県大潟村</v>
      </c>
      <c r="G275" s="2" t="s">
        <v>2495</v>
      </c>
      <c r="H275" s="6" t="s">
        <v>2247</v>
      </c>
      <c r="I275" s="6" t="s">
        <v>1256</v>
      </c>
    </row>
    <row r="276" spans="1:9">
      <c r="A276" s="145" t="str">
        <f t="shared" si="14"/>
        <v>愛知県大府市</v>
      </c>
      <c r="B276" s="2" t="s">
        <v>2463</v>
      </c>
      <c r="C276" s="145" t="s">
        <v>276</v>
      </c>
      <c r="D276" s="2" t="s">
        <v>2635</v>
      </c>
      <c r="F276" s="6" t="str">
        <f t="shared" si="13"/>
        <v>秋田県美郷町</v>
      </c>
      <c r="G276" s="2" t="s">
        <v>2495</v>
      </c>
      <c r="H276" s="6" t="s">
        <v>2247</v>
      </c>
      <c r="I276" s="6" t="s">
        <v>2639</v>
      </c>
    </row>
    <row r="277" spans="1:9">
      <c r="A277" s="145" t="str">
        <f t="shared" si="14"/>
        <v>愛知県尾張旭市</v>
      </c>
      <c r="B277" s="2" t="s">
        <v>2463</v>
      </c>
      <c r="C277" s="145" t="s">
        <v>276</v>
      </c>
      <c r="D277" s="2" t="s">
        <v>2636</v>
      </c>
      <c r="F277" s="6" t="str">
        <f t="shared" si="13"/>
        <v>秋田県羽後町</v>
      </c>
      <c r="G277" s="2" t="s">
        <v>2495</v>
      </c>
      <c r="H277" s="6" t="s">
        <v>2247</v>
      </c>
      <c r="I277" s="6" t="s">
        <v>1322</v>
      </c>
    </row>
    <row r="278" spans="1:9">
      <c r="A278" s="145" t="str">
        <f t="shared" si="14"/>
        <v>愛知県高浜市</v>
      </c>
      <c r="B278" s="2" t="s">
        <v>2463</v>
      </c>
      <c r="C278" s="145" t="s">
        <v>276</v>
      </c>
      <c r="D278" s="2" t="s">
        <v>2637</v>
      </c>
      <c r="F278" s="6" t="str">
        <f t="shared" si="13"/>
        <v>秋田県東成瀬村</v>
      </c>
      <c r="G278" s="2" t="s">
        <v>2495</v>
      </c>
      <c r="H278" s="6" t="s">
        <v>2247</v>
      </c>
      <c r="I278" s="6" t="s">
        <v>1356</v>
      </c>
    </row>
    <row r="279" spans="1:9">
      <c r="A279" s="145" t="str">
        <f t="shared" si="14"/>
        <v>愛知県岩倉市</v>
      </c>
      <c r="B279" s="2" t="s">
        <v>2463</v>
      </c>
      <c r="C279" s="145" t="s">
        <v>276</v>
      </c>
      <c r="D279" s="2" t="s">
        <v>2638</v>
      </c>
      <c r="F279" s="6" t="str">
        <f t="shared" si="13"/>
        <v>山形県山形市</v>
      </c>
      <c r="G279" s="2" t="s">
        <v>2495</v>
      </c>
      <c r="H279" s="6" t="s">
        <v>2261</v>
      </c>
      <c r="I279" s="6" t="s">
        <v>2643</v>
      </c>
    </row>
    <row r="280" spans="1:9">
      <c r="A280" s="145" t="str">
        <f t="shared" si="14"/>
        <v>愛知県田原市</v>
      </c>
      <c r="B280" s="2" t="s">
        <v>2463</v>
      </c>
      <c r="C280" s="145" t="s">
        <v>276</v>
      </c>
      <c r="D280" s="2" t="s">
        <v>2640</v>
      </c>
      <c r="F280" s="6" t="str">
        <f t="shared" si="13"/>
        <v>山形県米沢市</v>
      </c>
      <c r="G280" s="2" t="s">
        <v>2495</v>
      </c>
      <c r="H280" s="6" t="s">
        <v>2261</v>
      </c>
      <c r="I280" s="6" t="s">
        <v>2645</v>
      </c>
    </row>
    <row r="281" spans="1:9">
      <c r="A281" s="145" t="str">
        <f t="shared" si="14"/>
        <v>愛知県愛西市</v>
      </c>
      <c r="B281" s="2" t="s">
        <v>2463</v>
      </c>
      <c r="C281" s="145" t="s">
        <v>276</v>
      </c>
      <c r="D281" s="2" t="s">
        <v>2641</v>
      </c>
      <c r="F281" s="6" t="str">
        <f t="shared" si="13"/>
        <v>山形県新庄市</v>
      </c>
      <c r="G281" s="2" t="s">
        <v>2495</v>
      </c>
      <c r="H281" s="6" t="s">
        <v>2261</v>
      </c>
      <c r="I281" s="6" t="s">
        <v>2647</v>
      </c>
    </row>
    <row r="282" spans="1:9">
      <c r="A282" s="145" t="str">
        <f t="shared" si="14"/>
        <v>愛知県北名古屋市</v>
      </c>
      <c r="B282" s="2" t="s">
        <v>2463</v>
      </c>
      <c r="C282" s="145" t="s">
        <v>276</v>
      </c>
      <c r="D282" s="2" t="s">
        <v>2642</v>
      </c>
      <c r="F282" s="6" t="str">
        <f t="shared" si="13"/>
        <v>山形県寒河江市</v>
      </c>
      <c r="G282" s="2" t="s">
        <v>2495</v>
      </c>
      <c r="H282" s="6" t="s">
        <v>2261</v>
      </c>
      <c r="I282" s="6" t="s">
        <v>2649</v>
      </c>
    </row>
    <row r="283" spans="1:9">
      <c r="A283" s="145" t="str">
        <f t="shared" si="14"/>
        <v>愛知県弥富市</v>
      </c>
      <c r="B283" s="2" t="s">
        <v>2463</v>
      </c>
      <c r="C283" s="145" t="s">
        <v>276</v>
      </c>
      <c r="D283" s="2" t="s">
        <v>2644</v>
      </c>
      <c r="F283" s="6" t="str">
        <f t="shared" si="13"/>
        <v>山形県上山市</v>
      </c>
      <c r="G283" s="2" t="s">
        <v>2495</v>
      </c>
      <c r="H283" s="6" t="s">
        <v>2261</v>
      </c>
      <c r="I283" s="6" t="s">
        <v>2267</v>
      </c>
    </row>
    <row r="284" spans="1:9">
      <c r="A284" s="145" t="str">
        <f t="shared" si="14"/>
        <v>愛知県あま市</v>
      </c>
      <c r="B284" s="2" t="s">
        <v>2463</v>
      </c>
      <c r="C284" s="145" t="s">
        <v>276</v>
      </c>
      <c r="D284" s="2" t="s">
        <v>2646</v>
      </c>
      <c r="F284" s="6" t="str">
        <f t="shared" si="13"/>
        <v>山形県村山市</v>
      </c>
      <c r="G284" s="2" t="s">
        <v>2495</v>
      </c>
      <c r="H284" s="6" t="s">
        <v>2261</v>
      </c>
      <c r="I284" s="6" t="s">
        <v>2270</v>
      </c>
    </row>
    <row r="285" spans="1:9">
      <c r="A285" s="145" t="str">
        <f t="shared" si="14"/>
        <v>愛知県豊山町</v>
      </c>
      <c r="B285" s="2" t="s">
        <v>2463</v>
      </c>
      <c r="C285" s="145" t="s">
        <v>276</v>
      </c>
      <c r="D285" s="2" t="s">
        <v>2650</v>
      </c>
      <c r="F285" s="6" t="str">
        <f t="shared" si="13"/>
        <v>山形県長井市</v>
      </c>
      <c r="G285" s="2" t="s">
        <v>2495</v>
      </c>
      <c r="H285" s="6" t="s">
        <v>2261</v>
      </c>
      <c r="I285" s="6" t="s">
        <v>2273</v>
      </c>
    </row>
    <row r="286" spans="1:9">
      <c r="A286" s="145" t="str">
        <f t="shared" si="14"/>
        <v>愛知県大治町</v>
      </c>
      <c r="B286" s="2" t="s">
        <v>2463</v>
      </c>
      <c r="C286" s="145" t="s">
        <v>276</v>
      </c>
      <c r="D286" s="2" t="s">
        <v>2651</v>
      </c>
      <c r="F286" s="6" t="str">
        <f t="shared" si="13"/>
        <v>山形県天童市</v>
      </c>
      <c r="G286" s="2" t="s">
        <v>2495</v>
      </c>
      <c r="H286" s="6" t="s">
        <v>2261</v>
      </c>
      <c r="I286" s="6" t="s">
        <v>2654</v>
      </c>
    </row>
    <row r="287" spans="1:9">
      <c r="A287" s="145" t="str">
        <f t="shared" si="14"/>
        <v>愛知県蟹江町</v>
      </c>
      <c r="B287" s="2" t="s">
        <v>2463</v>
      </c>
      <c r="C287" s="145" t="s">
        <v>276</v>
      </c>
      <c r="D287" s="2" t="s">
        <v>2652</v>
      </c>
      <c r="F287" s="6" t="str">
        <f t="shared" si="13"/>
        <v>山形県東根市</v>
      </c>
      <c r="G287" s="2" t="s">
        <v>2495</v>
      </c>
      <c r="H287" s="6" t="s">
        <v>2261</v>
      </c>
      <c r="I287" s="6" t="s">
        <v>2656</v>
      </c>
    </row>
    <row r="288" spans="1:9">
      <c r="A288" s="145" t="str">
        <f t="shared" si="14"/>
        <v>愛知県幸田町</v>
      </c>
      <c r="B288" s="2" t="s">
        <v>2463</v>
      </c>
      <c r="C288" s="145" t="s">
        <v>276</v>
      </c>
      <c r="D288" s="2" t="s">
        <v>2653</v>
      </c>
      <c r="F288" s="6" t="str">
        <f t="shared" si="13"/>
        <v>山形県尾花沢市</v>
      </c>
      <c r="G288" s="2" t="s">
        <v>2495</v>
      </c>
      <c r="H288" s="6" t="s">
        <v>2261</v>
      </c>
      <c r="I288" s="6" t="s">
        <v>2276</v>
      </c>
    </row>
    <row r="289" spans="1:9">
      <c r="A289" s="145" t="str">
        <f>CONCATENATE(C289,D289)</f>
        <v>愛知県飛島村</v>
      </c>
      <c r="B289" s="424" t="s">
        <v>3148</v>
      </c>
      <c r="C289" s="145" t="s">
        <v>276</v>
      </c>
      <c r="D289" s="146" t="s">
        <v>2945</v>
      </c>
      <c r="F289" s="6" t="str">
        <f t="shared" si="13"/>
        <v>山形県南陽市</v>
      </c>
      <c r="G289" s="2" t="s">
        <v>2495</v>
      </c>
      <c r="H289" s="6" t="s">
        <v>2261</v>
      </c>
      <c r="I289" s="6" t="s">
        <v>2278</v>
      </c>
    </row>
    <row r="290" spans="1:9">
      <c r="A290" s="145" t="str">
        <f t="shared" si="14"/>
        <v>三重県津市</v>
      </c>
      <c r="B290" s="2" t="s">
        <v>2463</v>
      </c>
      <c r="C290" s="145" t="s">
        <v>277</v>
      </c>
      <c r="D290" s="2" t="s">
        <v>2655</v>
      </c>
      <c r="F290" s="6" t="str">
        <f t="shared" si="13"/>
        <v>山形県山辺町</v>
      </c>
      <c r="G290" s="2" t="s">
        <v>2495</v>
      </c>
      <c r="H290" s="6" t="s">
        <v>2261</v>
      </c>
      <c r="I290" s="6" t="s">
        <v>2660</v>
      </c>
    </row>
    <row r="291" spans="1:9">
      <c r="A291" s="145" t="str">
        <f t="shared" si="14"/>
        <v>三重県桑名市</v>
      </c>
      <c r="B291" s="2" t="s">
        <v>2463</v>
      </c>
      <c r="C291" s="145" t="s">
        <v>277</v>
      </c>
      <c r="D291" s="2" t="s">
        <v>2657</v>
      </c>
      <c r="F291" s="6" t="str">
        <f t="shared" si="13"/>
        <v>山形県中山町</v>
      </c>
      <c r="G291" s="2" t="s">
        <v>2495</v>
      </c>
      <c r="H291" s="6" t="s">
        <v>2261</v>
      </c>
      <c r="I291" s="6" t="s">
        <v>2662</v>
      </c>
    </row>
    <row r="292" spans="1:9">
      <c r="A292" s="145" t="str">
        <f t="shared" si="14"/>
        <v>三重県亀山市</v>
      </c>
      <c r="B292" s="2" t="s">
        <v>2463</v>
      </c>
      <c r="C292" s="145" t="s">
        <v>277</v>
      </c>
      <c r="D292" s="2" t="s">
        <v>2658</v>
      </c>
      <c r="F292" s="6" t="str">
        <f t="shared" si="13"/>
        <v>山形県河北町</v>
      </c>
      <c r="G292" s="2" t="s">
        <v>2495</v>
      </c>
      <c r="H292" s="6" t="s">
        <v>2261</v>
      </c>
      <c r="I292" s="6" t="s">
        <v>1011</v>
      </c>
    </row>
    <row r="293" spans="1:9">
      <c r="A293" s="145" t="str">
        <f>CONCATENATE(C293,D293)</f>
        <v>三重県木曽岬町</v>
      </c>
      <c r="B293" s="424" t="s">
        <v>3148</v>
      </c>
      <c r="C293" s="145" t="s">
        <v>277</v>
      </c>
      <c r="D293" s="146" t="s">
        <v>2949</v>
      </c>
      <c r="F293" s="6" t="str">
        <f t="shared" si="13"/>
        <v>山形県西川町</v>
      </c>
      <c r="G293" s="2" t="s">
        <v>2495</v>
      </c>
      <c r="H293" s="6" t="s">
        <v>2261</v>
      </c>
      <c r="I293" s="6" t="s">
        <v>1057</v>
      </c>
    </row>
    <row r="294" spans="1:9">
      <c r="A294" s="145" t="str">
        <f t="shared" si="14"/>
        <v>滋賀県彦根市</v>
      </c>
      <c r="B294" s="2" t="s">
        <v>2463</v>
      </c>
      <c r="C294" s="145" t="s">
        <v>278</v>
      </c>
      <c r="D294" s="2" t="s">
        <v>2659</v>
      </c>
      <c r="F294" s="6" t="str">
        <f t="shared" si="13"/>
        <v>山形県朝日町</v>
      </c>
      <c r="G294" s="2" t="s">
        <v>2495</v>
      </c>
      <c r="H294" s="6" t="s">
        <v>2261</v>
      </c>
      <c r="I294" s="6" t="s">
        <v>974</v>
      </c>
    </row>
    <row r="295" spans="1:9">
      <c r="A295" s="145" t="str">
        <f t="shared" si="14"/>
        <v>滋賀県守山市</v>
      </c>
      <c r="B295" s="2" t="s">
        <v>2463</v>
      </c>
      <c r="C295" s="145" t="s">
        <v>278</v>
      </c>
      <c r="D295" s="2" t="s">
        <v>2661</v>
      </c>
      <c r="F295" s="6" t="str">
        <f t="shared" si="13"/>
        <v>山形県大江町</v>
      </c>
      <c r="G295" s="2" t="s">
        <v>2495</v>
      </c>
      <c r="H295" s="6" t="s">
        <v>2261</v>
      </c>
      <c r="I295" s="6" t="s">
        <v>1142</v>
      </c>
    </row>
    <row r="296" spans="1:9">
      <c r="A296" s="145" t="str">
        <f t="shared" si="14"/>
        <v>滋賀県甲賀市</v>
      </c>
      <c r="B296" s="2" t="s">
        <v>2463</v>
      </c>
      <c r="C296" s="145" t="s">
        <v>278</v>
      </c>
      <c r="D296" s="2" t="s">
        <v>2663</v>
      </c>
      <c r="F296" s="6" t="str">
        <f t="shared" si="13"/>
        <v>山形県大石田町</v>
      </c>
      <c r="G296" s="2" t="s">
        <v>2495</v>
      </c>
      <c r="H296" s="6" t="s">
        <v>2261</v>
      </c>
      <c r="I296" s="6" t="s">
        <v>2667</v>
      </c>
    </row>
    <row r="297" spans="1:9">
      <c r="A297" s="145" t="str">
        <f t="shared" si="14"/>
        <v>滋賀県野洲市</v>
      </c>
      <c r="B297" s="2" t="s">
        <v>2463</v>
      </c>
      <c r="C297" s="145" t="s">
        <v>278</v>
      </c>
      <c r="D297" s="2" t="s">
        <v>2664</v>
      </c>
      <c r="F297" s="6" t="str">
        <f t="shared" si="13"/>
        <v>山形県金山町</v>
      </c>
      <c r="G297" s="2" t="s">
        <v>2495</v>
      </c>
      <c r="H297" s="6" t="s">
        <v>2261</v>
      </c>
      <c r="I297" s="6" t="s">
        <v>2669</v>
      </c>
    </row>
    <row r="298" spans="1:9">
      <c r="A298" s="145" t="str">
        <f t="shared" si="14"/>
        <v>京都府宇治市</v>
      </c>
      <c r="B298" s="2" t="s">
        <v>2463</v>
      </c>
      <c r="C298" s="145" t="s">
        <v>279</v>
      </c>
      <c r="D298" s="2" t="s">
        <v>2665</v>
      </c>
      <c r="F298" s="6" t="str">
        <f t="shared" si="13"/>
        <v>山形県最上町</v>
      </c>
      <c r="G298" s="2" t="s">
        <v>2495</v>
      </c>
      <c r="H298" s="6" t="s">
        <v>2261</v>
      </c>
      <c r="I298" s="6" t="s">
        <v>1257</v>
      </c>
    </row>
    <row r="299" spans="1:9">
      <c r="A299" s="145" t="str">
        <f t="shared" si="14"/>
        <v>京都府亀岡市</v>
      </c>
      <c r="B299" s="2" t="s">
        <v>2463</v>
      </c>
      <c r="C299" s="145" t="s">
        <v>279</v>
      </c>
      <c r="D299" s="2" t="s">
        <v>3066</v>
      </c>
      <c r="F299" s="6" t="str">
        <f t="shared" si="13"/>
        <v>山形県舟形町</v>
      </c>
      <c r="G299" s="2" t="s">
        <v>2495</v>
      </c>
      <c r="H299" s="6" t="s">
        <v>2261</v>
      </c>
      <c r="I299" s="6" t="s">
        <v>1289</v>
      </c>
    </row>
    <row r="300" spans="1:9">
      <c r="A300" s="145" t="str">
        <f t="shared" si="14"/>
        <v>京都府八幡市</v>
      </c>
      <c r="B300" s="2" t="s">
        <v>2463</v>
      </c>
      <c r="C300" s="145" t="s">
        <v>279</v>
      </c>
      <c r="D300" s="2" t="s">
        <v>2668</v>
      </c>
      <c r="F300" s="6" t="str">
        <f t="shared" si="13"/>
        <v>山形県真室川町</v>
      </c>
      <c r="G300" s="2" t="s">
        <v>2495</v>
      </c>
      <c r="H300" s="6" t="s">
        <v>2261</v>
      </c>
      <c r="I300" s="6" t="s">
        <v>1323</v>
      </c>
    </row>
    <row r="301" spans="1:9">
      <c r="A301" s="145" t="str">
        <f t="shared" si="14"/>
        <v>京都府南丹市</v>
      </c>
      <c r="B301" s="2" t="s">
        <v>2463</v>
      </c>
      <c r="C301" s="145" t="s">
        <v>279</v>
      </c>
      <c r="D301" s="2" t="s">
        <v>2670</v>
      </c>
      <c r="F301" s="6" t="str">
        <f t="shared" si="13"/>
        <v>山形県大蔵村</v>
      </c>
      <c r="G301" s="2" t="s">
        <v>2495</v>
      </c>
      <c r="H301" s="6" t="s">
        <v>2261</v>
      </c>
      <c r="I301" s="6" t="s">
        <v>1357</v>
      </c>
    </row>
    <row r="302" spans="1:9">
      <c r="A302" s="145" t="str">
        <f t="shared" si="14"/>
        <v>京都府木津川市</v>
      </c>
      <c r="B302" s="2" t="s">
        <v>2463</v>
      </c>
      <c r="C302" s="145" t="s">
        <v>279</v>
      </c>
      <c r="D302" s="2" t="s">
        <v>2671</v>
      </c>
      <c r="F302" s="6" t="str">
        <f t="shared" si="13"/>
        <v>山形県鮭川村</v>
      </c>
      <c r="G302" s="2" t="s">
        <v>2495</v>
      </c>
      <c r="H302" s="6" t="s">
        <v>2261</v>
      </c>
      <c r="I302" s="6" t="s">
        <v>1389</v>
      </c>
    </row>
    <row r="303" spans="1:9">
      <c r="A303" s="145" t="str">
        <f t="shared" si="14"/>
        <v>京都府城陽市</v>
      </c>
      <c r="B303" s="2" t="s">
        <v>2463</v>
      </c>
      <c r="C303" s="145" t="s">
        <v>279</v>
      </c>
      <c r="D303" s="2" t="s">
        <v>2672</v>
      </c>
      <c r="F303" s="6" t="str">
        <f t="shared" si="13"/>
        <v>山形県戸沢村</v>
      </c>
      <c r="G303" s="2" t="s">
        <v>2495</v>
      </c>
      <c r="H303" s="6" t="s">
        <v>2261</v>
      </c>
      <c r="I303" s="6" t="s">
        <v>1420</v>
      </c>
    </row>
    <row r="304" spans="1:9">
      <c r="A304" s="145" t="str">
        <f t="shared" si="14"/>
        <v>京都府笠置町</v>
      </c>
      <c r="B304" s="2" t="s">
        <v>2463</v>
      </c>
      <c r="C304" s="145" t="s">
        <v>279</v>
      </c>
      <c r="D304" s="2" t="s">
        <v>2673</v>
      </c>
      <c r="F304" s="6" t="str">
        <f t="shared" si="13"/>
        <v>山形県高畠町</v>
      </c>
      <c r="G304" s="2" t="s">
        <v>2495</v>
      </c>
      <c r="H304" s="6" t="s">
        <v>2261</v>
      </c>
      <c r="I304" s="6" t="s">
        <v>2677</v>
      </c>
    </row>
    <row r="305" spans="1:9">
      <c r="A305" s="145" t="str">
        <f t="shared" si="14"/>
        <v>京都府和束町</v>
      </c>
      <c r="B305" s="2" t="s">
        <v>2463</v>
      </c>
      <c r="C305" s="145" t="s">
        <v>279</v>
      </c>
      <c r="D305" s="2" t="s">
        <v>2674</v>
      </c>
      <c r="F305" s="6" t="str">
        <f t="shared" si="13"/>
        <v>山形県川西町</v>
      </c>
      <c r="G305" s="2" t="s">
        <v>2495</v>
      </c>
      <c r="H305" s="6" t="s">
        <v>2261</v>
      </c>
      <c r="I305" s="6" t="s">
        <v>2679</v>
      </c>
    </row>
    <row r="306" spans="1:9">
      <c r="A306" s="145" t="str">
        <f t="shared" si="14"/>
        <v>京都府精華町</v>
      </c>
      <c r="B306" s="2" t="s">
        <v>2463</v>
      </c>
      <c r="C306" s="145" t="s">
        <v>279</v>
      </c>
      <c r="D306" s="2" t="s">
        <v>2675</v>
      </c>
      <c r="F306" s="6" t="str">
        <f t="shared" si="13"/>
        <v>山形県小国町</v>
      </c>
      <c r="G306" s="2" t="s">
        <v>2495</v>
      </c>
      <c r="H306" s="6" t="s">
        <v>2261</v>
      </c>
      <c r="I306" s="6" t="s">
        <v>2681</v>
      </c>
    </row>
    <row r="307" spans="1:9">
      <c r="A307" s="145" t="str">
        <f t="shared" si="14"/>
        <v>京都府久御山町</v>
      </c>
      <c r="B307" s="2" t="s">
        <v>2463</v>
      </c>
      <c r="C307" s="145" t="s">
        <v>279</v>
      </c>
      <c r="D307" s="2" t="s">
        <v>2676</v>
      </c>
      <c r="F307" s="6" t="str">
        <f t="shared" si="13"/>
        <v>山形県白鷹町</v>
      </c>
      <c r="G307" s="2" t="s">
        <v>2495</v>
      </c>
      <c r="H307" s="6" t="s">
        <v>2261</v>
      </c>
      <c r="I307" s="6" t="s">
        <v>2683</v>
      </c>
    </row>
    <row r="308" spans="1:9">
      <c r="A308" s="145" t="str">
        <f t="shared" si="14"/>
        <v>京都府宇治田原町</v>
      </c>
      <c r="B308" s="2" t="s">
        <v>2463</v>
      </c>
      <c r="C308" s="145" t="s">
        <v>279</v>
      </c>
      <c r="D308" s="2" t="s">
        <v>2678</v>
      </c>
      <c r="F308" s="6" t="str">
        <f t="shared" si="13"/>
        <v>山形県飯豊町</v>
      </c>
      <c r="G308" s="2" t="s">
        <v>2495</v>
      </c>
      <c r="H308" s="6" t="s">
        <v>2261</v>
      </c>
      <c r="I308" s="6" t="s">
        <v>2685</v>
      </c>
    </row>
    <row r="309" spans="1:9">
      <c r="A309" s="145" t="str">
        <f>CONCATENATE(C309,D309)</f>
        <v>京都府大山崎町</v>
      </c>
      <c r="B309" s="424" t="s">
        <v>3148</v>
      </c>
      <c r="C309" s="145" t="s">
        <v>279</v>
      </c>
      <c r="D309" s="146" t="s">
        <v>2961</v>
      </c>
      <c r="F309" s="6" t="str">
        <f t="shared" si="13"/>
        <v>福島県会津若松市</v>
      </c>
      <c r="G309" s="2" t="s">
        <v>2495</v>
      </c>
      <c r="H309" s="6" t="s">
        <v>2323</v>
      </c>
      <c r="I309" s="6" t="s">
        <v>2687</v>
      </c>
    </row>
    <row r="310" spans="1:9">
      <c r="A310" s="145" t="str">
        <f t="shared" si="14"/>
        <v>大阪府岸和田市</v>
      </c>
      <c r="B310" s="2" t="s">
        <v>2463</v>
      </c>
      <c r="C310" s="145" t="s">
        <v>280</v>
      </c>
      <c r="D310" s="2" t="s">
        <v>2680</v>
      </c>
      <c r="F310" s="6" t="str">
        <f t="shared" si="13"/>
        <v>福島県喜多方市</v>
      </c>
      <c r="G310" s="2" t="s">
        <v>2495</v>
      </c>
      <c r="H310" s="6" t="s">
        <v>2323</v>
      </c>
      <c r="I310" s="6" t="s">
        <v>2490</v>
      </c>
    </row>
    <row r="311" spans="1:9">
      <c r="A311" s="145" t="str">
        <f t="shared" si="14"/>
        <v>大阪府泉大津市</v>
      </c>
      <c r="B311" s="2" t="s">
        <v>2463</v>
      </c>
      <c r="C311" s="145" t="s">
        <v>280</v>
      </c>
      <c r="D311" s="2" t="s">
        <v>2682</v>
      </c>
      <c r="F311" s="6" t="str">
        <f t="shared" si="13"/>
        <v>福島県田村市</v>
      </c>
      <c r="G311" s="2" t="s">
        <v>2495</v>
      </c>
      <c r="H311" s="6" t="s">
        <v>2323</v>
      </c>
      <c r="I311" s="6" t="s">
        <v>2690</v>
      </c>
    </row>
    <row r="312" spans="1:9">
      <c r="A312" s="145" t="str">
        <f t="shared" si="14"/>
        <v>大阪府貝塚市</v>
      </c>
      <c r="B312" s="2" t="s">
        <v>2463</v>
      </c>
      <c r="C312" s="145" t="s">
        <v>280</v>
      </c>
      <c r="D312" s="2" t="s">
        <v>2684</v>
      </c>
      <c r="F312" s="6" t="str">
        <f t="shared" si="13"/>
        <v>福島県大玉村</v>
      </c>
      <c r="G312" s="2" t="s">
        <v>2495</v>
      </c>
      <c r="H312" s="6" t="s">
        <v>2323</v>
      </c>
      <c r="I312" s="6" t="s">
        <v>2692</v>
      </c>
    </row>
    <row r="313" spans="1:9">
      <c r="A313" s="145" t="str">
        <f t="shared" si="14"/>
        <v>大阪府泉佐野市</v>
      </c>
      <c r="B313" s="2" t="s">
        <v>2463</v>
      </c>
      <c r="C313" s="145" t="s">
        <v>280</v>
      </c>
      <c r="D313" s="2" t="s">
        <v>2686</v>
      </c>
      <c r="F313" s="6" t="str">
        <f t="shared" si="13"/>
        <v>福島県天栄村</v>
      </c>
      <c r="G313" s="2" t="s">
        <v>2495</v>
      </c>
      <c r="H313" s="6" t="s">
        <v>2323</v>
      </c>
      <c r="I313" s="6" t="s">
        <v>2694</v>
      </c>
    </row>
    <row r="314" spans="1:9">
      <c r="A314" s="145" t="str">
        <f t="shared" si="14"/>
        <v>大阪府富田林市</v>
      </c>
      <c r="B314" s="2" t="s">
        <v>2463</v>
      </c>
      <c r="C314" s="145" t="s">
        <v>280</v>
      </c>
      <c r="D314" s="2" t="s">
        <v>2688</v>
      </c>
      <c r="F314" s="6" t="str">
        <f t="shared" si="13"/>
        <v>福島県下郷町</v>
      </c>
      <c r="G314" s="2" t="s">
        <v>2495</v>
      </c>
      <c r="H314" s="6" t="s">
        <v>2323</v>
      </c>
      <c r="I314" s="6" t="s">
        <v>2696</v>
      </c>
    </row>
    <row r="315" spans="1:9">
      <c r="A315" s="145" t="str">
        <f t="shared" si="14"/>
        <v>大阪府河内長野市</v>
      </c>
      <c r="B315" s="2" t="s">
        <v>2463</v>
      </c>
      <c r="C315" s="145" t="s">
        <v>280</v>
      </c>
      <c r="D315" s="2" t="s">
        <v>2689</v>
      </c>
      <c r="F315" s="6" t="str">
        <f t="shared" si="13"/>
        <v>福島県檜枝岐村</v>
      </c>
      <c r="G315" s="2" t="s">
        <v>2495</v>
      </c>
      <c r="H315" s="6" t="s">
        <v>2323</v>
      </c>
      <c r="I315" s="6" t="s">
        <v>2697</v>
      </c>
    </row>
    <row r="316" spans="1:9">
      <c r="A316" s="145" t="str">
        <f t="shared" si="14"/>
        <v>大阪府和泉市</v>
      </c>
      <c r="B316" s="2" t="s">
        <v>2463</v>
      </c>
      <c r="C316" s="145" t="s">
        <v>280</v>
      </c>
      <c r="D316" s="2" t="s">
        <v>2691</v>
      </c>
      <c r="F316" s="6" t="str">
        <f t="shared" si="13"/>
        <v>福島県只見町</v>
      </c>
      <c r="G316" s="2" t="s">
        <v>2495</v>
      </c>
      <c r="H316" s="6" t="s">
        <v>2323</v>
      </c>
      <c r="I316" s="6" t="s">
        <v>2699</v>
      </c>
    </row>
    <row r="317" spans="1:9">
      <c r="A317" s="145" t="str">
        <f t="shared" si="14"/>
        <v>大阪府泉南市</v>
      </c>
      <c r="B317" s="2" t="s">
        <v>2463</v>
      </c>
      <c r="C317" s="145" t="s">
        <v>280</v>
      </c>
      <c r="D317" s="2" t="s">
        <v>2695</v>
      </c>
      <c r="F317" s="6" t="str">
        <f t="shared" si="13"/>
        <v>福島県南会津町</v>
      </c>
      <c r="G317" s="2" t="s">
        <v>2495</v>
      </c>
      <c r="H317" s="6" t="s">
        <v>2323</v>
      </c>
      <c r="I317" s="6" t="s">
        <v>2701</v>
      </c>
    </row>
    <row r="318" spans="1:9">
      <c r="A318" s="145" t="str">
        <f t="shared" si="14"/>
        <v>大阪府四條畷市</v>
      </c>
      <c r="B318" s="2" t="s">
        <v>2463</v>
      </c>
      <c r="C318" s="145" t="s">
        <v>280</v>
      </c>
      <c r="D318" s="2" t="s">
        <v>3208</v>
      </c>
      <c r="F318" s="6" t="str">
        <f t="shared" si="13"/>
        <v>福島県北塩原村</v>
      </c>
      <c r="G318" s="2" t="s">
        <v>2495</v>
      </c>
      <c r="H318" s="6" t="s">
        <v>2323</v>
      </c>
      <c r="I318" s="6" t="s">
        <v>1324</v>
      </c>
    </row>
    <row r="319" spans="1:9">
      <c r="A319" s="145" t="str">
        <f t="shared" si="14"/>
        <v>大阪府阪南市</v>
      </c>
      <c r="B319" s="2" t="s">
        <v>2463</v>
      </c>
      <c r="C319" s="145" t="s">
        <v>280</v>
      </c>
      <c r="D319" s="2" t="s">
        <v>2698</v>
      </c>
      <c r="F319" s="6" t="str">
        <f t="shared" si="13"/>
        <v>福島県西会津町</v>
      </c>
      <c r="G319" s="2" t="s">
        <v>2495</v>
      </c>
      <c r="H319" s="6" t="s">
        <v>2323</v>
      </c>
      <c r="I319" s="6" t="s">
        <v>1358</v>
      </c>
    </row>
    <row r="320" spans="1:9">
      <c r="A320" s="145" t="str">
        <f t="shared" si="14"/>
        <v>大阪府豊能町</v>
      </c>
      <c r="B320" s="2" t="s">
        <v>2463</v>
      </c>
      <c r="C320" s="145" t="s">
        <v>280</v>
      </c>
      <c r="D320" s="2" t="s">
        <v>2700</v>
      </c>
      <c r="F320" s="6" t="str">
        <f t="shared" si="13"/>
        <v>福島県磐梯町</v>
      </c>
      <c r="G320" s="2" t="s">
        <v>2495</v>
      </c>
      <c r="H320" s="6" t="s">
        <v>2323</v>
      </c>
      <c r="I320" s="6" t="s">
        <v>1390</v>
      </c>
    </row>
    <row r="321" spans="1:9">
      <c r="A321" s="145" t="str">
        <f t="shared" si="14"/>
        <v>大阪府能勢町</v>
      </c>
      <c r="B321" s="2" t="s">
        <v>2463</v>
      </c>
      <c r="C321" s="145" t="s">
        <v>280</v>
      </c>
      <c r="D321" s="2" t="s">
        <v>2702</v>
      </c>
      <c r="F321" s="6" t="str">
        <f t="shared" si="13"/>
        <v>福島県猪苗代町</v>
      </c>
      <c r="G321" s="2" t="s">
        <v>2495</v>
      </c>
      <c r="H321" s="6" t="s">
        <v>2323</v>
      </c>
      <c r="I321" s="6" t="s">
        <v>1421</v>
      </c>
    </row>
    <row r="322" spans="1:9">
      <c r="A322" s="145" t="str">
        <f t="shared" si="14"/>
        <v>大阪府忠岡町</v>
      </c>
      <c r="B322" s="2" t="s">
        <v>2463</v>
      </c>
      <c r="C322" s="145" t="s">
        <v>280</v>
      </c>
      <c r="D322" s="2" t="s">
        <v>2703</v>
      </c>
      <c r="F322" s="6" t="str">
        <f t="shared" si="13"/>
        <v>福島県会津坂下町</v>
      </c>
      <c r="G322" s="2" t="s">
        <v>2495</v>
      </c>
      <c r="H322" s="6" t="s">
        <v>2323</v>
      </c>
      <c r="I322" s="6" t="s">
        <v>1449</v>
      </c>
    </row>
    <row r="323" spans="1:9">
      <c r="A323" s="145" t="str">
        <f t="shared" si="14"/>
        <v>大阪府熊取町</v>
      </c>
      <c r="B323" s="2" t="s">
        <v>2463</v>
      </c>
      <c r="C323" s="145" t="s">
        <v>280</v>
      </c>
      <c r="D323" s="2" t="s">
        <v>2704</v>
      </c>
      <c r="F323" s="6" t="str">
        <f t="shared" ref="F323:F386" si="15">CONCATENATE(H323,I323)</f>
        <v>福島県湯川村</v>
      </c>
      <c r="G323" s="2" t="s">
        <v>2495</v>
      </c>
      <c r="H323" s="6" t="s">
        <v>2323</v>
      </c>
      <c r="I323" s="6" t="s">
        <v>1475</v>
      </c>
    </row>
    <row r="324" spans="1:9">
      <c r="A324" s="145" t="str">
        <f t="shared" si="14"/>
        <v>大阪府田尻町</v>
      </c>
      <c r="B324" s="2" t="s">
        <v>2463</v>
      </c>
      <c r="C324" s="145" t="s">
        <v>280</v>
      </c>
      <c r="D324" s="2" t="s">
        <v>2705</v>
      </c>
      <c r="F324" s="6" t="str">
        <f t="shared" si="15"/>
        <v>福島県柳津町</v>
      </c>
      <c r="G324" s="2" t="s">
        <v>2495</v>
      </c>
      <c r="H324" s="6" t="s">
        <v>2323</v>
      </c>
      <c r="I324" s="6" t="s">
        <v>1499</v>
      </c>
    </row>
    <row r="325" spans="1:9">
      <c r="A325" s="145" t="str">
        <f t="shared" si="14"/>
        <v>大阪府岬町</v>
      </c>
      <c r="B325" s="2" t="s">
        <v>2463</v>
      </c>
      <c r="C325" s="145" t="s">
        <v>280</v>
      </c>
      <c r="D325" s="2" t="s">
        <v>2706</v>
      </c>
      <c r="F325" s="6" t="str">
        <f t="shared" si="15"/>
        <v>福島県三島町</v>
      </c>
      <c r="G325" s="2" t="s">
        <v>2495</v>
      </c>
      <c r="H325" s="6" t="s">
        <v>2323</v>
      </c>
      <c r="I325" s="6" t="s">
        <v>1524</v>
      </c>
    </row>
    <row r="326" spans="1:9">
      <c r="A326" s="145" t="str">
        <f t="shared" si="14"/>
        <v>大阪府太子町</v>
      </c>
      <c r="B326" s="2" t="s">
        <v>2463</v>
      </c>
      <c r="C326" s="145" t="s">
        <v>280</v>
      </c>
      <c r="D326" s="2" t="s">
        <v>2707</v>
      </c>
      <c r="F326" s="6" t="str">
        <f t="shared" si="15"/>
        <v>福島県金山町</v>
      </c>
      <c r="G326" s="2" t="s">
        <v>2495</v>
      </c>
      <c r="H326" s="6" t="s">
        <v>2323</v>
      </c>
      <c r="I326" s="6" t="s">
        <v>1222</v>
      </c>
    </row>
    <row r="327" spans="1:9">
      <c r="A327" s="145" t="str">
        <f t="shared" si="14"/>
        <v>大阪府河南町</v>
      </c>
      <c r="B327" s="2" t="s">
        <v>2463</v>
      </c>
      <c r="C327" s="145" t="s">
        <v>280</v>
      </c>
      <c r="D327" s="2" t="s">
        <v>2708</v>
      </c>
      <c r="F327" s="6" t="str">
        <f t="shared" si="15"/>
        <v>福島県昭和村</v>
      </c>
      <c r="G327" s="2" t="s">
        <v>2495</v>
      </c>
      <c r="H327" s="6" t="s">
        <v>2323</v>
      </c>
      <c r="I327" s="6" t="s">
        <v>1451</v>
      </c>
    </row>
    <row r="328" spans="1:9">
      <c r="A328" s="145" t="str">
        <f t="shared" si="14"/>
        <v>大阪府千早赤阪村</v>
      </c>
      <c r="B328" s="2" t="s">
        <v>2463</v>
      </c>
      <c r="C328" s="145" t="s">
        <v>280</v>
      </c>
      <c r="D328" s="2" t="s">
        <v>2709</v>
      </c>
      <c r="F328" s="6" t="str">
        <f t="shared" si="15"/>
        <v>福島県会津美里町</v>
      </c>
      <c r="G328" s="2" t="s">
        <v>2495</v>
      </c>
      <c r="H328" s="6" t="s">
        <v>2323</v>
      </c>
      <c r="I328" s="6" t="s">
        <v>1588</v>
      </c>
    </row>
    <row r="329" spans="1:9">
      <c r="A329" s="145" t="str">
        <f t="shared" ref="A329:A392" si="16">CONCATENATE(C329,D329)</f>
        <v>兵庫県明石市</v>
      </c>
      <c r="B329" s="2" t="s">
        <v>2463</v>
      </c>
      <c r="C329" s="145" t="s">
        <v>281</v>
      </c>
      <c r="D329" s="2" t="s">
        <v>2710</v>
      </c>
      <c r="F329" s="6" t="str">
        <f t="shared" si="15"/>
        <v>福島県西郷村</v>
      </c>
      <c r="G329" s="2" t="s">
        <v>2495</v>
      </c>
      <c r="H329" s="6" t="s">
        <v>2323</v>
      </c>
      <c r="I329" s="6" t="s">
        <v>2713</v>
      </c>
    </row>
    <row r="330" spans="1:9">
      <c r="A330" s="145" t="str">
        <f t="shared" si="16"/>
        <v>兵庫県赤穂市</v>
      </c>
      <c r="B330" s="2" t="s">
        <v>2463</v>
      </c>
      <c r="C330" s="145" t="s">
        <v>281</v>
      </c>
      <c r="D330" s="2" t="s">
        <v>2711</v>
      </c>
      <c r="F330" s="6" t="str">
        <f t="shared" si="15"/>
        <v>福島県中島村</v>
      </c>
      <c r="G330" s="2" t="s">
        <v>2495</v>
      </c>
      <c r="H330" s="6" t="s">
        <v>2323</v>
      </c>
      <c r="I330" s="6" t="s">
        <v>2715</v>
      </c>
    </row>
    <row r="331" spans="1:9">
      <c r="A331" s="145" t="str">
        <f t="shared" si="16"/>
        <v>兵庫県丹波篠山市</v>
      </c>
      <c r="B331" s="2" t="s">
        <v>2463</v>
      </c>
      <c r="C331" s="145" t="s">
        <v>281</v>
      </c>
      <c r="D331" s="426" t="s">
        <v>3209</v>
      </c>
      <c r="F331" s="6" t="str">
        <f t="shared" si="15"/>
        <v>福島県石川町</v>
      </c>
      <c r="G331" s="2" t="s">
        <v>2495</v>
      </c>
      <c r="H331" s="6" t="s">
        <v>2323</v>
      </c>
      <c r="I331" s="6" t="s">
        <v>2717</v>
      </c>
    </row>
    <row r="332" spans="1:9">
      <c r="A332" s="145" t="str">
        <f t="shared" si="16"/>
        <v>兵庫県猪名川町</v>
      </c>
      <c r="B332" s="2" t="s">
        <v>2463</v>
      </c>
      <c r="C332" s="145" t="s">
        <v>281</v>
      </c>
      <c r="D332" s="2" t="s">
        <v>2712</v>
      </c>
      <c r="F332" s="6" t="str">
        <f t="shared" si="15"/>
        <v>福島県浅川町</v>
      </c>
      <c r="G332" s="2" t="s">
        <v>2495</v>
      </c>
      <c r="H332" s="6" t="s">
        <v>2323</v>
      </c>
      <c r="I332" s="6" t="s">
        <v>2719</v>
      </c>
    </row>
    <row r="333" spans="1:9">
      <c r="A333" s="145" t="str">
        <f t="shared" si="16"/>
        <v>奈良県大和高田市</v>
      </c>
      <c r="B333" s="2" t="s">
        <v>2463</v>
      </c>
      <c r="C333" s="145" t="s">
        <v>282</v>
      </c>
      <c r="D333" s="2" t="s">
        <v>2714</v>
      </c>
      <c r="F333" s="6" t="str">
        <f t="shared" si="15"/>
        <v>福島県三春町</v>
      </c>
      <c r="G333" s="2" t="s">
        <v>2495</v>
      </c>
      <c r="H333" s="6" t="s">
        <v>2323</v>
      </c>
      <c r="I333" s="6" t="s">
        <v>1781</v>
      </c>
    </row>
    <row r="334" spans="1:9">
      <c r="A334" s="145" t="str">
        <f t="shared" si="16"/>
        <v>奈良県橿原市</v>
      </c>
      <c r="B334" s="2" t="s">
        <v>2463</v>
      </c>
      <c r="C334" s="145" t="s">
        <v>282</v>
      </c>
      <c r="D334" s="2" t="s">
        <v>2716</v>
      </c>
      <c r="F334" s="6" t="str">
        <f t="shared" si="15"/>
        <v>福島県小野町</v>
      </c>
      <c r="G334" s="2" t="s">
        <v>2495</v>
      </c>
      <c r="H334" s="6" t="s">
        <v>2323</v>
      </c>
      <c r="I334" s="6" t="s">
        <v>1788</v>
      </c>
    </row>
    <row r="335" spans="1:9">
      <c r="A335" s="145" t="str">
        <f t="shared" si="16"/>
        <v>奈良県生駒市</v>
      </c>
      <c r="B335" s="2" t="s">
        <v>2463</v>
      </c>
      <c r="C335" s="145" t="s">
        <v>282</v>
      </c>
      <c r="D335" s="2" t="s">
        <v>2718</v>
      </c>
      <c r="F335" s="6" t="str">
        <f t="shared" si="15"/>
        <v>福島県川内村</v>
      </c>
      <c r="G335" s="2" t="s">
        <v>2495</v>
      </c>
      <c r="H335" s="6" t="s">
        <v>2323</v>
      </c>
      <c r="I335" s="6" t="s">
        <v>2723</v>
      </c>
    </row>
    <row r="336" spans="1:9">
      <c r="A336" s="145" t="str">
        <f t="shared" si="16"/>
        <v>奈良県香芝市</v>
      </c>
      <c r="B336" s="2" t="s">
        <v>2463</v>
      </c>
      <c r="C336" s="145" t="s">
        <v>282</v>
      </c>
      <c r="D336" s="2" t="s">
        <v>2720</v>
      </c>
      <c r="F336" s="6" t="str">
        <f t="shared" si="15"/>
        <v>福島県葛尾村</v>
      </c>
      <c r="G336" s="2" t="s">
        <v>2495</v>
      </c>
      <c r="H336" s="6" t="s">
        <v>2323</v>
      </c>
      <c r="I336" s="6" t="s">
        <v>2725</v>
      </c>
    </row>
    <row r="337" spans="1:9">
      <c r="A337" s="145" t="str">
        <f t="shared" si="16"/>
        <v>奈良県葛城市</v>
      </c>
      <c r="B337" s="2" t="s">
        <v>2463</v>
      </c>
      <c r="C337" s="145" t="s">
        <v>282</v>
      </c>
      <c r="D337" s="2" t="s">
        <v>2721</v>
      </c>
      <c r="F337" s="6" t="str">
        <f t="shared" si="15"/>
        <v>福島県飯舘村</v>
      </c>
      <c r="G337" s="2" t="s">
        <v>2495</v>
      </c>
      <c r="H337" s="6" t="s">
        <v>2323</v>
      </c>
      <c r="I337" s="6" t="s">
        <v>3081</v>
      </c>
    </row>
    <row r="338" spans="1:9">
      <c r="A338" s="145" t="str">
        <f t="shared" si="16"/>
        <v>奈良県御所市</v>
      </c>
      <c r="B338" s="2" t="s">
        <v>2463</v>
      </c>
      <c r="C338" s="145" t="s">
        <v>282</v>
      </c>
      <c r="D338" s="2" t="s">
        <v>2722</v>
      </c>
      <c r="F338" s="6" t="str">
        <f t="shared" si="15"/>
        <v>群馬県沼田市</v>
      </c>
      <c r="G338" s="2" t="s">
        <v>2495</v>
      </c>
      <c r="H338" s="6" t="s">
        <v>2353</v>
      </c>
      <c r="I338" s="6" t="s">
        <v>2728</v>
      </c>
    </row>
    <row r="339" spans="1:9">
      <c r="A339" s="145" t="str">
        <f t="shared" si="16"/>
        <v>奈良県平群町</v>
      </c>
      <c r="B339" s="2" t="s">
        <v>2463</v>
      </c>
      <c r="C339" s="145" t="s">
        <v>282</v>
      </c>
      <c r="D339" s="2" t="s">
        <v>2724</v>
      </c>
      <c r="F339" s="6" t="str">
        <f t="shared" si="15"/>
        <v>群馬県上野村</v>
      </c>
      <c r="G339" s="2" t="s">
        <v>2495</v>
      </c>
      <c r="H339" s="6" t="s">
        <v>2353</v>
      </c>
      <c r="I339" s="6" t="s">
        <v>2730</v>
      </c>
    </row>
    <row r="340" spans="1:9">
      <c r="A340" s="145" t="str">
        <f t="shared" si="16"/>
        <v>奈良県三郷町</v>
      </c>
      <c r="B340" s="2" t="s">
        <v>2463</v>
      </c>
      <c r="C340" s="145" t="s">
        <v>282</v>
      </c>
      <c r="D340" s="2" t="s">
        <v>2726</v>
      </c>
      <c r="F340" s="6" t="str">
        <f t="shared" si="15"/>
        <v>群馬県南牧村</v>
      </c>
      <c r="G340" s="2" t="s">
        <v>2495</v>
      </c>
      <c r="H340" s="6" t="s">
        <v>2353</v>
      </c>
      <c r="I340" s="6" t="s">
        <v>2732</v>
      </c>
    </row>
    <row r="341" spans="1:9">
      <c r="A341" s="145" t="str">
        <f t="shared" si="16"/>
        <v>奈良県斑鳩町</v>
      </c>
      <c r="B341" s="2" t="s">
        <v>2463</v>
      </c>
      <c r="C341" s="145" t="s">
        <v>282</v>
      </c>
      <c r="D341" s="2" t="s">
        <v>2727</v>
      </c>
      <c r="F341" s="6" t="str">
        <f t="shared" si="15"/>
        <v>群馬県長野原町</v>
      </c>
      <c r="G341" s="2" t="s">
        <v>2495</v>
      </c>
      <c r="H341" s="6" t="s">
        <v>2353</v>
      </c>
      <c r="I341" s="6" t="s">
        <v>2734</v>
      </c>
    </row>
    <row r="342" spans="1:9">
      <c r="A342" s="145" t="str">
        <f t="shared" si="16"/>
        <v>奈良県安堵町</v>
      </c>
      <c r="B342" s="2" t="s">
        <v>2463</v>
      </c>
      <c r="C342" s="145" t="s">
        <v>282</v>
      </c>
      <c r="D342" s="2" t="s">
        <v>2729</v>
      </c>
      <c r="F342" s="6" t="str">
        <f t="shared" si="15"/>
        <v>群馬県嬬恋村</v>
      </c>
      <c r="G342" s="2" t="s">
        <v>2495</v>
      </c>
      <c r="H342" s="6" t="s">
        <v>2353</v>
      </c>
      <c r="I342" s="6" t="s">
        <v>2736</v>
      </c>
    </row>
    <row r="343" spans="1:9">
      <c r="A343" s="145" t="str">
        <f t="shared" si="16"/>
        <v>奈良県上牧町</v>
      </c>
      <c r="B343" s="2" t="s">
        <v>2463</v>
      </c>
      <c r="C343" s="145" t="s">
        <v>282</v>
      </c>
      <c r="D343" s="2" t="s">
        <v>2731</v>
      </c>
      <c r="F343" s="6" t="str">
        <f t="shared" si="15"/>
        <v>群馬県草津町</v>
      </c>
      <c r="G343" s="2" t="s">
        <v>2495</v>
      </c>
      <c r="H343" s="6" t="s">
        <v>2353</v>
      </c>
      <c r="I343" s="6" t="s">
        <v>2738</v>
      </c>
    </row>
    <row r="344" spans="1:9">
      <c r="A344" s="145" t="str">
        <f t="shared" si="16"/>
        <v>奈良県王寺町</v>
      </c>
      <c r="B344" s="2" t="s">
        <v>2463</v>
      </c>
      <c r="C344" s="145" t="s">
        <v>282</v>
      </c>
      <c r="D344" s="2" t="s">
        <v>2733</v>
      </c>
      <c r="F344" s="6" t="str">
        <f t="shared" si="15"/>
        <v>群馬県高山村</v>
      </c>
      <c r="G344" s="2" t="s">
        <v>2495</v>
      </c>
      <c r="H344" s="6" t="s">
        <v>2353</v>
      </c>
      <c r="I344" s="6" t="s">
        <v>2407</v>
      </c>
    </row>
    <row r="345" spans="1:9">
      <c r="A345" s="145" t="str">
        <f t="shared" si="16"/>
        <v>奈良県広陵町</v>
      </c>
      <c r="B345" s="2" t="s">
        <v>2463</v>
      </c>
      <c r="C345" s="145" t="s">
        <v>282</v>
      </c>
      <c r="D345" s="2" t="s">
        <v>2735</v>
      </c>
      <c r="F345" s="6" t="str">
        <f t="shared" si="15"/>
        <v>群馬県片品村</v>
      </c>
      <c r="G345" s="2" t="s">
        <v>2495</v>
      </c>
      <c r="H345" s="6" t="s">
        <v>2353</v>
      </c>
      <c r="I345" s="6" t="s">
        <v>2354</v>
      </c>
    </row>
    <row r="346" spans="1:9">
      <c r="A346" s="145" t="str">
        <f t="shared" si="16"/>
        <v>奈良県河合町</v>
      </c>
      <c r="B346" s="2" t="s">
        <v>2463</v>
      </c>
      <c r="C346" s="145" t="s">
        <v>282</v>
      </c>
      <c r="D346" s="2" t="s">
        <v>2737</v>
      </c>
      <c r="F346" s="6" t="str">
        <f t="shared" si="15"/>
        <v>群馬県川場村</v>
      </c>
      <c r="G346" s="2" t="s">
        <v>2495</v>
      </c>
      <c r="H346" s="6" t="s">
        <v>2353</v>
      </c>
      <c r="I346" s="6" t="s">
        <v>2742</v>
      </c>
    </row>
    <row r="347" spans="1:9">
      <c r="A347" s="145" t="str">
        <f t="shared" si="16"/>
        <v>和歌山県和歌山市</v>
      </c>
      <c r="B347" s="2" t="s">
        <v>2463</v>
      </c>
      <c r="C347" s="145" t="s">
        <v>283</v>
      </c>
      <c r="D347" s="2" t="s">
        <v>2739</v>
      </c>
      <c r="F347" s="6" t="str">
        <f t="shared" si="15"/>
        <v>群馬県みなかみ町</v>
      </c>
      <c r="G347" s="2" t="s">
        <v>2495</v>
      </c>
      <c r="H347" s="6" t="s">
        <v>2353</v>
      </c>
      <c r="I347" s="6" t="s">
        <v>2744</v>
      </c>
    </row>
    <row r="348" spans="1:9">
      <c r="A348" s="145" t="str">
        <f t="shared" si="16"/>
        <v>和歌山県橋本市</v>
      </c>
      <c r="B348" s="2" t="s">
        <v>2463</v>
      </c>
      <c r="C348" s="145" t="s">
        <v>283</v>
      </c>
      <c r="D348" s="2" t="s">
        <v>2740</v>
      </c>
      <c r="F348" s="6" t="str">
        <f t="shared" si="15"/>
        <v>新潟県長岡市</v>
      </c>
      <c r="G348" s="2" t="s">
        <v>2495</v>
      </c>
      <c r="H348" s="6" t="s">
        <v>2356</v>
      </c>
      <c r="I348" s="6" t="s">
        <v>2498</v>
      </c>
    </row>
    <row r="349" spans="1:9">
      <c r="A349" s="145" t="str">
        <f t="shared" si="16"/>
        <v>和歌山県紀の川市</v>
      </c>
      <c r="B349" s="2" t="s">
        <v>2463</v>
      </c>
      <c r="C349" s="145" t="s">
        <v>283</v>
      </c>
      <c r="D349" s="2" t="s">
        <v>2741</v>
      </c>
      <c r="F349" s="6" t="str">
        <f t="shared" si="15"/>
        <v>新潟県小千谷市</v>
      </c>
      <c r="G349" s="2" t="s">
        <v>2495</v>
      </c>
      <c r="H349" s="6" t="s">
        <v>2356</v>
      </c>
      <c r="I349" s="6" t="s">
        <v>2357</v>
      </c>
    </row>
    <row r="350" spans="1:9">
      <c r="A350" s="145" t="str">
        <f t="shared" si="16"/>
        <v>和歌山県岩出市</v>
      </c>
      <c r="B350" s="2" t="s">
        <v>2463</v>
      </c>
      <c r="C350" s="145" t="s">
        <v>283</v>
      </c>
      <c r="D350" s="2" t="s">
        <v>2743</v>
      </c>
      <c r="F350" s="6" t="str">
        <f t="shared" si="15"/>
        <v>新潟県十日町市</v>
      </c>
      <c r="G350" s="2" t="s">
        <v>2495</v>
      </c>
      <c r="H350" s="6" t="s">
        <v>2356</v>
      </c>
      <c r="I350" s="6" t="s">
        <v>2748</v>
      </c>
    </row>
    <row r="351" spans="1:9">
      <c r="A351" s="145" t="str">
        <f t="shared" si="16"/>
        <v>和歌山県かつらぎ町</v>
      </c>
      <c r="B351" s="2" t="s">
        <v>2463</v>
      </c>
      <c r="C351" s="145" t="s">
        <v>283</v>
      </c>
      <c r="D351" s="2" t="s">
        <v>2745</v>
      </c>
      <c r="F351" s="6" t="str">
        <f t="shared" si="15"/>
        <v>新潟県見附市</v>
      </c>
      <c r="G351" s="2" t="s">
        <v>2495</v>
      </c>
      <c r="H351" s="6" t="s">
        <v>2356</v>
      </c>
      <c r="I351" s="6" t="s">
        <v>2750</v>
      </c>
    </row>
    <row r="352" spans="1:9">
      <c r="A352" s="145" t="str">
        <f t="shared" si="16"/>
        <v>香川県高松市</v>
      </c>
      <c r="B352" s="2" t="s">
        <v>2463</v>
      </c>
      <c r="C352" s="145" t="s">
        <v>290</v>
      </c>
      <c r="D352" s="2" t="s">
        <v>2746</v>
      </c>
      <c r="F352" s="6" t="str">
        <f t="shared" si="15"/>
        <v>新潟県糸魚川市</v>
      </c>
      <c r="G352" s="2" t="s">
        <v>2495</v>
      </c>
      <c r="H352" s="6" t="s">
        <v>2356</v>
      </c>
      <c r="I352" s="6" t="s">
        <v>2365</v>
      </c>
    </row>
    <row r="353" spans="1:9">
      <c r="A353" s="145" t="str">
        <f t="shared" si="16"/>
        <v>福岡県大野城市</v>
      </c>
      <c r="B353" s="2" t="s">
        <v>2463</v>
      </c>
      <c r="C353" s="145" t="s">
        <v>293</v>
      </c>
      <c r="D353" s="2" t="s">
        <v>2747</v>
      </c>
      <c r="F353" s="6" t="str">
        <f t="shared" si="15"/>
        <v>新潟県妙高市</v>
      </c>
      <c r="G353" s="2" t="s">
        <v>2495</v>
      </c>
      <c r="H353" s="6" t="s">
        <v>2356</v>
      </c>
      <c r="I353" s="6" t="s">
        <v>2367</v>
      </c>
    </row>
    <row r="354" spans="1:9">
      <c r="A354" s="145" t="str">
        <f t="shared" si="16"/>
        <v>福岡県太宰府市</v>
      </c>
      <c r="B354" s="2" t="s">
        <v>2463</v>
      </c>
      <c r="C354" s="145" t="s">
        <v>293</v>
      </c>
      <c r="D354" s="2" t="s">
        <v>2749</v>
      </c>
      <c r="F354" s="6" t="str">
        <f t="shared" si="15"/>
        <v>新潟県魚沼市</v>
      </c>
      <c r="G354" s="2" t="s">
        <v>2495</v>
      </c>
      <c r="H354" s="6" t="s">
        <v>2356</v>
      </c>
      <c r="I354" s="6" t="s">
        <v>2369</v>
      </c>
    </row>
    <row r="355" spans="1:9">
      <c r="A355" s="145" t="str">
        <f t="shared" si="16"/>
        <v>福岡県糸島市</v>
      </c>
      <c r="B355" s="2" t="s">
        <v>2463</v>
      </c>
      <c r="C355" s="145" t="s">
        <v>293</v>
      </c>
      <c r="D355" s="2" t="s">
        <v>2751</v>
      </c>
      <c r="F355" s="6" t="str">
        <f t="shared" si="15"/>
        <v>新潟県南魚沼市</v>
      </c>
      <c r="G355" s="2" t="s">
        <v>2495</v>
      </c>
      <c r="H355" s="6" t="s">
        <v>2356</v>
      </c>
      <c r="I355" s="6" t="s">
        <v>2371</v>
      </c>
    </row>
    <row r="356" spans="1:9">
      <c r="A356" s="145" t="str">
        <f t="shared" si="16"/>
        <v>福岡県那珂川市</v>
      </c>
      <c r="B356" s="2" t="s">
        <v>2463</v>
      </c>
      <c r="C356" s="145" t="s">
        <v>293</v>
      </c>
      <c r="D356" s="426" t="s">
        <v>3210</v>
      </c>
      <c r="F356" s="6" t="str">
        <f t="shared" si="15"/>
        <v>新潟県胎内市</v>
      </c>
      <c r="G356" s="2" t="s">
        <v>2495</v>
      </c>
      <c r="H356" s="6" t="s">
        <v>2356</v>
      </c>
      <c r="I356" s="6" t="s">
        <v>2510</v>
      </c>
    </row>
    <row r="357" spans="1:9">
      <c r="A357" s="145" t="str">
        <f t="shared" si="16"/>
        <v>福岡県志免町</v>
      </c>
      <c r="B357" s="2" t="s">
        <v>2463</v>
      </c>
      <c r="C357" s="145" t="s">
        <v>293</v>
      </c>
      <c r="D357" s="2" t="s">
        <v>2752</v>
      </c>
      <c r="F357" s="6" t="str">
        <f t="shared" si="15"/>
        <v>新潟県阿賀町</v>
      </c>
      <c r="G357" s="2" t="s">
        <v>2495</v>
      </c>
      <c r="H357" s="6" t="s">
        <v>2356</v>
      </c>
      <c r="I357" s="6" t="s">
        <v>2756</v>
      </c>
    </row>
    <row r="358" spans="1:9">
      <c r="A358" s="145" t="str">
        <f t="shared" si="16"/>
        <v>福岡県新宮町</v>
      </c>
      <c r="B358" s="2" t="s">
        <v>2463</v>
      </c>
      <c r="C358" s="145" t="s">
        <v>293</v>
      </c>
      <c r="D358" s="2" t="s">
        <v>2753</v>
      </c>
      <c r="F358" s="6" t="str">
        <f t="shared" si="15"/>
        <v>新潟県湯沢町</v>
      </c>
      <c r="G358" s="2" t="s">
        <v>2495</v>
      </c>
      <c r="H358" s="6" t="s">
        <v>2356</v>
      </c>
      <c r="I358" s="6" t="s">
        <v>2758</v>
      </c>
    </row>
    <row r="359" spans="1:9">
      <c r="A359" s="145" t="str">
        <f t="shared" si="16"/>
        <v>福岡県粕屋町</v>
      </c>
      <c r="B359" s="2" t="s">
        <v>2463</v>
      </c>
      <c r="C359" s="145" t="s">
        <v>293</v>
      </c>
      <c r="D359" s="2" t="s">
        <v>2754</v>
      </c>
      <c r="F359" s="6" t="str">
        <f t="shared" si="15"/>
        <v>新潟県津南町</v>
      </c>
      <c r="G359" s="2" t="s">
        <v>2495</v>
      </c>
      <c r="H359" s="6" t="s">
        <v>2356</v>
      </c>
      <c r="I359" s="6" t="s">
        <v>2760</v>
      </c>
    </row>
    <row r="360" spans="1:9">
      <c r="A360" s="145" t="str">
        <f t="shared" si="16"/>
        <v>佐賀県佐賀市</v>
      </c>
      <c r="B360" s="2" t="s">
        <v>2463</v>
      </c>
      <c r="C360" s="145" t="s">
        <v>294</v>
      </c>
      <c r="D360" s="2" t="s">
        <v>2755</v>
      </c>
      <c r="F360" s="6" t="str">
        <f t="shared" si="15"/>
        <v>新潟県関川村</v>
      </c>
      <c r="G360" s="2" t="s">
        <v>2495</v>
      </c>
      <c r="H360" s="6" t="s">
        <v>2356</v>
      </c>
      <c r="I360" s="6" t="s">
        <v>2379</v>
      </c>
    </row>
    <row r="361" spans="1:9">
      <c r="A361" s="145" t="str">
        <f t="shared" si="16"/>
        <v>佐賀県吉野ヶ里町</v>
      </c>
      <c r="B361" s="2" t="s">
        <v>2463</v>
      </c>
      <c r="C361" s="145" t="s">
        <v>294</v>
      </c>
      <c r="D361" s="2" t="s">
        <v>2757</v>
      </c>
      <c r="F361" s="6" t="str">
        <f t="shared" si="15"/>
        <v>福井県勝山市</v>
      </c>
      <c r="G361" s="2" t="s">
        <v>2495</v>
      </c>
      <c r="H361" s="6" t="s">
        <v>2389</v>
      </c>
      <c r="I361" s="6" t="s">
        <v>2394</v>
      </c>
    </row>
    <row r="362" spans="1:9">
      <c r="A362" s="145" t="str">
        <f t="shared" si="16"/>
        <v>北海道札幌市</v>
      </c>
      <c r="B362" s="2" t="s">
        <v>2759</v>
      </c>
      <c r="C362" s="145" t="s">
        <v>254</v>
      </c>
      <c r="D362" s="2" t="s">
        <v>2222</v>
      </c>
      <c r="F362" s="6" t="str">
        <f t="shared" si="15"/>
        <v>福井県池田町</v>
      </c>
      <c r="G362" s="2" t="s">
        <v>2495</v>
      </c>
      <c r="H362" s="6" t="s">
        <v>2389</v>
      </c>
      <c r="I362" s="6" t="s">
        <v>2763</v>
      </c>
    </row>
    <row r="363" spans="1:9">
      <c r="A363" s="145" t="str">
        <f t="shared" si="16"/>
        <v>宮城県塩竈市</v>
      </c>
      <c r="B363" s="2" t="s">
        <v>2759</v>
      </c>
      <c r="C363" s="145" t="s">
        <v>257</v>
      </c>
      <c r="D363" s="2" t="s">
        <v>3211</v>
      </c>
      <c r="F363" s="6" t="str">
        <f t="shared" si="15"/>
        <v>山梨県富士吉田市</v>
      </c>
      <c r="G363" s="2" t="s">
        <v>2495</v>
      </c>
      <c r="H363" s="6" t="s">
        <v>2607</v>
      </c>
      <c r="I363" s="6" t="s">
        <v>2765</v>
      </c>
    </row>
    <row r="364" spans="1:9">
      <c r="A364" s="145" t="str">
        <f t="shared" si="16"/>
        <v>宮城県名取市</v>
      </c>
      <c r="B364" s="2" t="s">
        <v>2759</v>
      </c>
      <c r="C364" s="145" t="s">
        <v>257</v>
      </c>
      <c r="D364" s="2" t="s">
        <v>2761</v>
      </c>
      <c r="F364" s="6" t="str">
        <f t="shared" si="15"/>
        <v>山梨県道志村</v>
      </c>
      <c r="G364" s="2" t="s">
        <v>2495</v>
      </c>
      <c r="H364" s="6" t="s">
        <v>2607</v>
      </c>
      <c r="I364" s="6" t="s">
        <v>2767</v>
      </c>
    </row>
    <row r="365" spans="1:9">
      <c r="A365" s="145" t="str">
        <f t="shared" si="16"/>
        <v>宮城県村田町</v>
      </c>
      <c r="B365" s="2" t="s">
        <v>2759</v>
      </c>
      <c r="C365" s="145" t="s">
        <v>257</v>
      </c>
      <c r="D365" s="2" t="s">
        <v>2762</v>
      </c>
      <c r="F365" s="6" t="str">
        <f t="shared" si="15"/>
        <v>山梨県忍野村</v>
      </c>
      <c r="G365" s="2" t="s">
        <v>2495</v>
      </c>
      <c r="H365" s="6" t="s">
        <v>2607</v>
      </c>
      <c r="I365" s="6" t="s">
        <v>2769</v>
      </c>
    </row>
    <row r="366" spans="1:9">
      <c r="A366" s="145" t="str">
        <f t="shared" si="16"/>
        <v>宮城県利府町</v>
      </c>
      <c r="B366" s="2" t="s">
        <v>2759</v>
      </c>
      <c r="C366" s="145" t="s">
        <v>257</v>
      </c>
      <c r="D366" s="2" t="s">
        <v>2764</v>
      </c>
      <c r="F366" s="6" t="str">
        <f t="shared" si="15"/>
        <v>山梨県山中湖村</v>
      </c>
      <c r="G366" s="2" t="s">
        <v>2495</v>
      </c>
      <c r="H366" s="6" t="s">
        <v>2607</v>
      </c>
      <c r="I366" s="6" t="s">
        <v>2771</v>
      </c>
    </row>
    <row r="367" spans="1:9">
      <c r="A367" s="145" t="str">
        <f t="shared" si="16"/>
        <v>茨城県結城市</v>
      </c>
      <c r="B367" s="2" t="s">
        <v>2759</v>
      </c>
      <c r="C367" s="145" t="s">
        <v>261</v>
      </c>
      <c r="D367" s="2" t="s">
        <v>2766</v>
      </c>
      <c r="F367" s="6" t="str">
        <f t="shared" si="15"/>
        <v>山梨県鳴沢村</v>
      </c>
      <c r="G367" s="2" t="s">
        <v>2495</v>
      </c>
      <c r="H367" s="6" t="s">
        <v>2607</v>
      </c>
      <c r="I367" s="6" t="s">
        <v>2773</v>
      </c>
    </row>
    <row r="368" spans="1:9">
      <c r="A368" s="145" t="str">
        <f t="shared" si="16"/>
        <v>茨城県下妻市</v>
      </c>
      <c r="B368" s="2" t="s">
        <v>2759</v>
      </c>
      <c r="C368" s="145" t="s">
        <v>261</v>
      </c>
      <c r="D368" s="2" t="s">
        <v>2768</v>
      </c>
      <c r="F368" s="6" t="str">
        <f t="shared" si="15"/>
        <v>山梨県富士河口湖町</v>
      </c>
      <c r="G368" s="2" t="s">
        <v>2495</v>
      </c>
      <c r="H368" s="6" t="s">
        <v>2607</v>
      </c>
      <c r="I368" s="6" t="s">
        <v>2775</v>
      </c>
    </row>
    <row r="369" spans="1:9">
      <c r="A369" s="145" t="str">
        <f t="shared" si="16"/>
        <v>茨城県常陸太田市</v>
      </c>
      <c r="B369" s="2" t="s">
        <v>2759</v>
      </c>
      <c r="C369" s="145" t="s">
        <v>261</v>
      </c>
      <c r="D369" s="2" t="s">
        <v>2770</v>
      </c>
      <c r="F369" s="6" t="str">
        <f t="shared" si="15"/>
        <v>山梨県小菅村</v>
      </c>
      <c r="G369" s="2" t="s">
        <v>2495</v>
      </c>
      <c r="H369" s="6" t="s">
        <v>2607</v>
      </c>
      <c r="I369" s="6" t="s">
        <v>2777</v>
      </c>
    </row>
    <row r="370" spans="1:9">
      <c r="A370" s="145" t="str">
        <f t="shared" si="16"/>
        <v>茨城県笠間市</v>
      </c>
      <c r="B370" s="2" t="s">
        <v>2759</v>
      </c>
      <c r="C370" s="145" t="s">
        <v>261</v>
      </c>
      <c r="D370" s="2" t="s">
        <v>2772</v>
      </c>
      <c r="F370" s="6" t="str">
        <f t="shared" si="15"/>
        <v>山梨県丹波山村</v>
      </c>
      <c r="G370" s="2" t="s">
        <v>2495</v>
      </c>
      <c r="H370" s="6" t="s">
        <v>2607</v>
      </c>
      <c r="I370" s="6" t="s">
        <v>2779</v>
      </c>
    </row>
    <row r="371" spans="1:9">
      <c r="A371" s="145" t="str">
        <f t="shared" si="16"/>
        <v>茨城県鹿嶋市</v>
      </c>
      <c r="B371" s="2" t="s">
        <v>2759</v>
      </c>
      <c r="C371" s="145" t="s">
        <v>261</v>
      </c>
      <c r="D371" s="2" t="s">
        <v>2774</v>
      </c>
      <c r="F371" s="6" t="str">
        <f t="shared" si="15"/>
        <v>長野県長野市</v>
      </c>
      <c r="G371" s="2" t="s">
        <v>2495</v>
      </c>
      <c r="H371" s="6" t="s">
        <v>2398</v>
      </c>
      <c r="I371" s="6" t="s">
        <v>2528</v>
      </c>
    </row>
    <row r="372" spans="1:9">
      <c r="A372" s="145" t="str">
        <f t="shared" si="16"/>
        <v>茨城県潮来市</v>
      </c>
      <c r="B372" s="2" t="s">
        <v>2759</v>
      </c>
      <c r="C372" s="145" t="s">
        <v>261</v>
      </c>
      <c r="D372" s="2" t="s">
        <v>2776</v>
      </c>
      <c r="F372" s="6" t="str">
        <f t="shared" si="15"/>
        <v>長野県松本市</v>
      </c>
      <c r="G372" s="2" t="s">
        <v>2495</v>
      </c>
      <c r="H372" s="6" t="s">
        <v>2398</v>
      </c>
      <c r="I372" s="6" t="s">
        <v>2782</v>
      </c>
    </row>
    <row r="373" spans="1:9">
      <c r="A373" s="145" t="str">
        <f t="shared" si="16"/>
        <v>茨城県筑西市</v>
      </c>
      <c r="B373" s="2" t="s">
        <v>2759</v>
      </c>
      <c r="C373" s="145" t="s">
        <v>261</v>
      </c>
      <c r="D373" s="2" t="s">
        <v>2778</v>
      </c>
      <c r="F373" s="6" t="str">
        <f t="shared" si="15"/>
        <v>長野県上田市</v>
      </c>
      <c r="G373" s="2" t="s">
        <v>2495</v>
      </c>
      <c r="H373" s="6" t="s">
        <v>2398</v>
      </c>
      <c r="I373" s="6" t="s">
        <v>2784</v>
      </c>
    </row>
    <row r="374" spans="1:9">
      <c r="A374" s="145" t="str">
        <f t="shared" si="16"/>
        <v>茨城県桜川市</v>
      </c>
      <c r="B374" s="2" t="s">
        <v>2759</v>
      </c>
      <c r="C374" s="145" t="s">
        <v>261</v>
      </c>
      <c r="D374" s="2" t="s">
        <v>2780</v>
      </c>
      <c r="F374" s="6" t="str">
        <f t="shared" si="15"/>
        <v>長野県岡谷市</v>
      </c>
      <c r="G374" s="2" t="s">
        <v>2495</v>
      </c>
      <c r="H374" s="6" t="s">
        <v>2398</v>
      </c>
      <c r="I374" s="6" t="s">
        <v>2786</v>
      </c>
    </row>
    <row r="375" spans="1:9">
      <c r="A375" s="145" t="str">
        <f t="shared" si="16"/>
        <v>茨城県茨城町</v>
      </c>
      <c r="B375" s="2" t="s">
        <v>2759</v>
      </c>
      <c r="C375" s="145" t="s">
        <v>261</v>
      </c>
      <c r="D375" s="2" t="s">
        <v>2781</v>
      </c>
      <c r="F375" s="6" t="str">
        <f t="shared" si="15"/>
        <v>長野県諏訪市</v>
      </c>
      <c r="G375" s="2" t="s">
        <v>2495</v>
      </c>
      <c r="H375" s="6" t="s">
        <v>2398</v>
      </c>
      <c r="I375" s="6" t="s">
        <v>2788</v>
      </c>
    </row>
    <row r="376" spans="1:9">
      <c r="A376" s="145" t="str">
        <f t="shared" si="16"/>
        <v>茨城県城里町</v>
      </c>
      <c r="B376" s="2" t="s">
        <v>2759</v>
      </c>
      <c r="C376" s="145" t="s">
        <v>261</v>
      </c>
      <c r="D376" s="2" t="s">
        <v>2783</v>
      </c>
      <c r="F376" s="6" t="str">
        <f t="shared" si="15"/>
        <v>長野県須坂市</v>
      </c>
      <c r="G376" s="2" t="s">
        <v>2495</v>
      </c>
      <c r="H376" s="6" t="s">
        <v>2398</v>
      </c>
      <c r="I376" s="6" t="s">
        <v>2790</v>
      </c>
    </row>
    <row r="377" spans="1:9">
      <c r="A377" s="145" t="str">
        <f t="shared" si="16"/>
        <v>茨城県八千代町</v>
      </c>
      <c r="B377" s="2" t="s">
        <v>2759</v>
      </c>
      <c r="C377" s="145" t="s">
        <v>261</v>
      </c>
      <c r="D377" s="2" t="s">
        <v>2785</v>
      </c>
      <c r="F377" s="6" t="str">
        <f t="shared" si="15"/>
        <v>長野県小諸市</v>
      </c>
      <c r="G377" s="2" t="s">
        <v>2495</v>
      </c>
      <c r="H377" s="6" t="s">
        <v>2398</v>
      </c>
      <c r="I377" s="6" t="s">
        <v>2792</v>
      </c>
    </row>
    <row r="378" spans="1:9">
      <c r="A378" s="145" t="str">
        <f t="shared" si="16"/>
        <v>栃木県栃木市</v>
      </c>
      <c r="B378" s="2" t="s">
        <v>2759</v>
      </c>
      <c r="C378" s="145" t="s">
        <v>262</v>
      </c>
      <c r="D378" s="2" t="s">
        <v>2787</v>
      </c>
      <c r="F378" s="6" t="str">
        <f t="shared" si="15"/>
        <v>長野県伊那市</v>
      </c>
      <c r="G378" s="2" t="s">
        <v>2495</v>
      </c>
      <c r="H378" s="6" t="s">
        <v>2398</v>
      </c>
      <c r="I378" s="6" t="s">
        <v>2794</v>
      </c>
    </row>
    <row r="379" spans="1:9">
      <c r="A379" s="145" t="str">
        <f t="shared" si="16"/>
        <v>栃木県佐野市</v>
      </c>
      <c r="B379" s="2" t="s">
        <v>2759</v>
      </c>
      <c r="C379" s="145" t="s">
        <v>262</v>
      </c>
      <c r="D379" s="2" t="s">
        <v>2789</v>
      </c>
      <c r="F379" s="6" t="str">
        <f t="shared" si="15"/>
        <v>長野県駒ヶ根市</v>
      </c>
      <c r="G379" s="2" t="s">
        <v>2495</v>
      </c>
      <c r="H379" s="6" t="s">
        <v>2398</v>
      </c>
      <c r="I379" s="6" t="s">
        <v>2796</v>
      </c>
    </row>
    <row r="380" spans="1:9">
      <c r="A380" s="145" t="str">
        <f t="shared" si="16"/>
        <v>栃木県鹿沼市</v>
      </c>
      <c r="B380" s="2" t="s">
        <v>2759</v>
      </c>
      <c r="C380" s="145" t="s">
        <v>262</v>
      </c>
      <c r="D380" s="2" t="s">
        <v>2791</v>
      </c>
      <c r="F380" s="6" t="str">
        <f t="shared" si="15"/>
        <v>長野県中野市</v>
      </c>
      <c r="G380" s="2" t="s">
        <v>2495</v>
      </c>
      <c r="H380" s="6" t="s">
        <v>2398</v>
      </c>
      <c r="I380" s="6" t="s">
        <v>2798</v>
      </c>
    </row>
    <row r="381" spans="1:9">
      <c r="A381" s="145" t="str">
        <f t="shared" si="16"/>
        <v>栃木県日光市</v>
      </c>
      <c r="B381" s="2" t="s">
        <v>2759</v>
      </c>
      <c r="C381" s="145" t="s">
        <v>262</v>
      </c>
      <c r="D381" s="2" t="s">
        <v>2793</v>
      </c>
      <c r="F381" s="6" t="str">
        <f t="shared" si="15"/>
        <v>長野県大町市</v>
      </c>
      <c r="G381" s="2" t="s">
        <v>2495</v>
      </c>
      <c r="H381" s="6" t="s">
        <v>2398</v>
      </c>
      <c r="I381" s="6" t="s">
        <v>2800</v>
      </c>
    </row>
    <row r="382" spans="1:9">
      <c r="A382" s="145" t="str">
        <f t="shared" si="16"/>
        <v>栃木県小山市</v>
      </c>
      <c r="B382" s="2" t="s">
        <v>2759</v>
      </c>
      <c r="C382" s="145" t="s">
        <v>262</v>
      </c>
      <c r="D382" s="2" t="s">
        <v>2795</v>
      </c>
      <c r="F382" s="6" t="str">
        <f t="shared" si="15"/>
        <v>長野県飯山市</v>
      </c>
      <c r="G382" s="2" t="s">
        <v>2495</v>
      </c>
      <c r="H382" s="6" t="s">
        <v>2398</v>
      </c>
      <c r="I382" s="6" t="s">
        <v>2399</v>
      </c>
    </row>
    <row r="383" spans="1:9">
      <c r="A383" s="145" t="str">
        <f t="shared" si="16"/>
        <v>栃木県真岡市</v>
      </c>
      <c r="B383" s="2" t="s">
        <v>2759</v>
      </c>
      <c r="C383" s="145" t="s">
        <v>262</v>
      </c>
      <c r="D383" s="2" t="s">
        <v>2797</v>
      </c>
      <c r="F383" s="6" t="str">
        <f t="shared" si="15"/>
        <v>長野県茅野市</v>
      </c>
      <c r="G383" s="2" t="s">
        <v>2495</v>
      </c>
      <c r="H383" s="6" t="s">
        <v>2398</v>
      </c>
      <c r="I383" s="6" t="s">
        <v>2803</v>
      </c>
    </row>
    <row r="384" spans="1:9">
      <c r="A384" s="145" t="str">
        <f t="shared" si="16"/>
        <v>栃木県上三川町</v>
      </c>
      <c r="B384" s="2" t="s">
        <v>2759</v>
      </c>
      <c r="C384" s="145" t="s">
        <v>262</v>
      </c>
      <c r="D384" s="2" t="s">
        <v>2799</v>
      </c>
      <c r="F384" s="6" t="str">
        <f t="shared" si="15"/>
        <v>長野県塩尻市</v>
      </c>
      <c r="G384" s="2" t="s">
        <v>2495</v>
      </c>
      <c r="H384" s="6" t="s">
        <v>2398</v>
      </c>
      <c r="I384" s="6" t="s">
        <v>2610</v>
      </c>
    </row>
    <row r="385" spans="1:9">
      <c r="A385" s="145" t="str">
        <f t="shared" si="16"/>
        <v>栃木県芳賀町</v>
      </c>
      <c r="B385" s="2" t="s">
        <v>2759</v>
      </c>
      <c r="C385" s="145" t="s">
        <v>262</v>
      </c>
      <c r="D385" s="2" t="s">
        <v>2801</v>
      </c>
      <c r="F385" s="6" t="str">
        <f t="shared" si="15"/>
        <v>長野県佐久市</v>
      </c>
      <c r="G385" s="2" t="s">
        <v>2495</v>
      </c>
      <c r="H385" s="6" t="s">
        <v>2398</v>
      </c>
      <c r="I385" s="6" t="s">
        <v>2806</v>
      </c>
    </row>
    <row r="386" spans="1:9">
      <c r="A386" s="145" t="str">
        <f t="shared" si="16"/>
        <v>栃木県壬生町</v>
      </c>
      <c r="B386" s="2" t="s">
        <v>2759</v>
      </c>
      <c r="C386" s="145" t="s">
        <v>262</v>
      </c>
      <c r="D386" s="2" t="s">
        <v>2802</v>
      </c>
      <c r="F386" s="6" t="str">
        <f t="shared" si="15"/>
        <v>長野県千曲市</v>
      </c>
      <c r="G386" s="2" t="s">
        <v>2495</v>
      </c>
      <c r="H386" s="6" t="s">
        <v>2398</v>
      </c>
      <c r="I386" s="6" t="s">
        <v>2808</v>
      </c>
    </row>
    <row r="387" spans="1:9">
      <c r="A387" s="145" t="str">
        <f t="shared" si="16"/>
        <v>群馬県前橋市</v>
      </c>
      <c r="B387" s="2" t="s">
        <v>2759</v>
      </c>
      <c r="C387" s="145" t="s">
        <v>263</v>
      </c>
      <c r="D387" s="2" t="s">
        <v>2804</v>
      </c>
      <c r="F387" s="6" t="str">
        <f t="shared" ref="F387:F443" si="17">CONCATENATE(H387,I387)</f>
        <v>長野県東御市</v>
      </c>
      <c r="G387" s="2" t="s">
        <v>2495</v>
      </c>
      <c r="H387" s="6" t="s">
        <v>2398</v>
      </c>
      <c r="I387" s="6" t="s">
        <v>2810</v>
      </c>
    </row>
    <row r="388" spans="1:9">
      <c r="A388" s="145" t="str">
        <f t="shared" si="16"/>
        <v>群馬県桐生市</v>
      </c>
      <c r="B388" s="2" t="s">
        <v>2759</v>
      </c>
      <c r="C388" s="145" t="s">
        <v>263</v>
      </c>
      <c r="D388" s="2" t="s">
        <v>2805</v>
      </c>
      <c r="F388" s="6" t="str">
        <f t="shared" si="17"/>
        <v>長野県安曇野市</v>
      </c>
      <c r="G388" s="2" t="s">
        <v>2495</v>
      </c>
      <c r="H388" s="6" t="s">
        <v>2398</v>
      </c>
      <c r="I388" s="6" t="s">
        <v>2811</v>
      </c>
    </row>
    <row r="389" spans="1:9">
      <c r="A389" s="145" t="str">
        <f t="shared" si="16"/>
        <v>群馬県伊勢崎市</v>
      </c>
      <c r="B389" s="2" t="s">
        <v>2759</v>
      </c>
      <c r="C389" s="145" t="s">
        <v>263</v>
      </c>
      <c r="D389" s="2" t="s">
        <v>2807</v>
      </c>
      <c r="F389" s="6" t="str">
        <f t="shared" si="17"/>
        <v>長野県小海町</v>
      </c>
      <c r="G389" s="2" t="s">
        <v>2495</v>
      </c>
      <c r="H389" s="6" t="s">
        <v>2398</v>
      </c>
      <c r="I389" s="6" t="s">
        <v>1196</v>
      </c>
    </row>
    <row r="390" spans="1:9">
      <c r="A390" s="145" t="str">
        <f t="shared" si="16"/>
        <v>群馬県太田市</v>
      </c>
      <c r="B390" s="2" t="s">
        <v>2759</v>
      </c>
      <c r="C390" s="145" t="s">
        <v>263</v>
      </c>
      <c r="D390" s="2" t="s">
        <v>2809</v>
      </c>
      <c r="F390" s="6" t="str">
        <f t="shared" si="17"/>
        <v>長野県川上村</v>
      </c>
      <c r="G390" s="2" t="s">
        <v>2495</v>
      </c>
      <c r="H390" s="6" t="s">
        <v>2398</v>
      </c>
      <c r="I390" s="6" t="s">
        <v>1233</v>
      </c>
    </row>
    <row r="391" spans="1:9">
      <c r="A391" s="145" t="str">
        <f t="shared" si="16"/>
        <v>群馬県沼田市</v>
      </c>
      <c r="B391" s="2" t="s">
        <v>2759</v>
      </c>
      <c r="C391" s="145" t="s">
        <v>263</v>
      </c>
      <c r="D391" s="2" t="s">
        <v>2728</v>
      </c>
      <c r="F391" s="6" t="str">
        <f t="shared" si="17"/>
        <v>長野県南牧村</v>
      </c>
      <c r="G391" s="2" t="s">
        <v>2495</v>
      </c>
      <c r="H391" s="6" t="s">
        <v>2398</v>
      </c>
      <c r="I391" s="6" t="s">
        <v>1104</v>
      </c>
    </row>
    <row r="392" spans="1:9">
      <c r="A392" s="145" t="str">
        <f t="shared" si="16"/>
        <v>群馬県渋川市</v>
      </c>
      <c r="B392" s="2" t="s">
        <v>2759</v>
      </c>
      <c r="C392" s="145" t="s">
        <v>263</v>
      </c>
      <c r="D392" s="2" t="s">
        <v>2812</v>
      </c>
      <c r="F392" s="6" t="str">
        <f t="shared" si="17"/>
        <v>長野県南相木村</v>
      </c>
      <c r="G392" s="2" t="s">
        <v>2495</v>
      </c>
      <c r="H392" s="6" t="s">
        <v>2398</v>
      </c>
      <c r="I392" s="6" t="s">
        <v>1300</v>
      </c>
    </row>
    <row r="393" spans="1:9">
      <c r="A393" s="145" t="str">
        <f t="shared" ref="A393:A456" si="18">CONCATENATE(C393,D393)</f>
        <v>群馬県みどり市</v>
      </c>
      <c r="B393" s="2" t="s">
        <v>2759</v>
      </c>
      <c r="C393" s="145" t="s">
        <v>263</v>
      </c>
      <c r="D393" s="2" t="s">
        <v>2813</v>
      </c>
      <c r="F393" s="6" t="str">
        <f t="shared" si="17"/>
        <v>長野県北相木村</v>
      </c>
      <c r="G393" s="2" t="s">
        <v>2495</v>
      </c>
      <c r="H393" s="6" t="s">
        <v>2398</v>
      </c>
      <c r="I393" s="6" t="s">
        <v>1334</v>
      </c>
    </row>
    <row r="394" spans="1:9">
      <c r="A394" s="145" t="str">
        <f t="shared" si="18"/>
        <v>群馬県吉岡町</v>
      </c>
      <c r="B394" s="2" t="s">
        <v>2759</v>
      </c>
      <c r="C394" s="145" t="s">
        <v>263</v>
      </c>
      <c r="D394" s="2" t="s">
        <v>2814</v>
      </c>
      <c r="F394" s="6" t="str">
        <f t="shared" si="17"/>
        <v>長野県佐久穂町</v>
      </c>
      <c r="G394" s="2" t="s">
        <v>2495</v>
      </c>
      <c r="H394" s="6" t="s">
        <v>2398</v>
      </c>
      <c r="I394" s="6" t="s">
        <v>1368</v>
      </c>
    </row>
    <row r="395" spans="1:9">
      <c r="A395" s="145" t="str">
        <f t="shared" si="18"/>
        <v>群馬県東吾妻町</v>
      </c>
      <c r="B395" s="2" t="s">
        <v>2759</v>
      </c>
      <c r="C395" s="145" t="s">
        <v>263</v>
      </c>
      <c r="D395" s="2" t="s">
        <v>2815</v>
      </c>
      <c r="F395" s="6" t="str">
        <f t="shared" si="17"/>
        <v>長野県軽井沢町</v>
      </c>
      <c r="G395" s="2" t="s">
        <v>2495</v>
      </c>
      <c r="H395" s="6" t="s">
        <v>2398</v>
      </c>
      <c r="I395" s="6" t="s">
        <v>2819</v>
      </c>
    </row>
    <row r="396" spans="1:9">
      <c r="A396" s="145" t="str">
        <f t="shared" si="18"/>
        <v>群馬県玉村町</v>
      </c>
      <c r="B396" s="2" t="s">
        <v>2759</v>
      </c>
      <c r="C396" s="145" t="s">
        <v>263</v>
      </c>
      <c r="D396" s="2" t="s">
        <v>2816</v>
      </c>
      <c r="F396" s="6" t="str">
        <f t="shared" si="17"/>
        <v>長野県御代田町</v>
      </c>
      <c r="G396" s="2" t="s">
        <v>2495</v>
      </c>
      <c r="H396" s="6" t="s">
        <v>2398</v>
      </c>
      <c r="I396" s="6" t="s">
        <v>2821</v>
      </c>
    </row>
    <row r="397" spans="1:9">
      <c r="A397" s="145" t="str">
        <f t="shared" si="18"/>
        <v>群馬県板倉町</v>
      </c>
      <c r="B397" s="2" t="s">
        <v>2759</v>
      </c>
      <c r="C397" s="145" t="s">
        <v>263</v>
      </c>
      <c r="D397" s="2" t="s">
        <v>2817</v>
      </c>
      <c r="F397" s="6" t="str">
        <f t="shared" si="17"/>
        <v>長野県立科町</v>
      </c>
      <c r="G397" s="2" t="s">
        <v>2495</v>
      </c>
      <c r="H397" s="6" t="s">
        <v>2398</v>
      </c>
      <c r="I397" s="6" t="s">
        <v>2823</v>
      </c>
    </row>
    <row r="398" spans="1:9">
      <c r="A398" s="145" t="str">
        <f t="shared" si="18"/>
        <v>群馬県千代田町</v>
      </c>
      <c r="B398" s="2" t="s">
        <v>2759</v>
      </c>
      <c r="C398" s="145" t="s">
        <v>263</v>
      </c>
      <c r="D398" s="2" t="s">
        <v>2818</v>
      </c>
      <c r="F398" s="6" t="str">
        <f t="shared" si="17"/>
        <v>長野県青木村</v>
      </c>
      <c r="G398" s="2" t="s">
        <v>2495</v>
      </c>
      <c r="H398" s="6" t="s">
        <v>2398</v>
      </c>
      <c r="I398" s="6" t="s">
        <v>2825</v>
      </c>
    </row>
    <row r="399" spans="1:9">
      <c r="A399" s="145" t="str">
        <f t="shared" si="18"/>
        <v>群馬県大泉町</v>
      </c>
      <c r="B399" s="2" t="s">
        <v>2759</v>
      </c>
      <c r="C399" s="145" t="s">
        <v>263</v>
      </c>
      <c r="D399" s="2" t="s">
        <v>2820</v>
      </c>
      <c r="F399" s="6" t="str">
        <f t="shared" si="17"/>
        <v>長野県長和町</v>
      </c>
      <c r="G399" s="2" t="s">
        <v>2495</v>
      </c>
      <c r="H399" s="6" t="s">
        <v>2398</v>
      </c>
      <c r="I399" s="6" t="s">
        <v>2827</v>
      </c>
    </row>
    <row r="400" spans="1:9">
      <c r="A400" s="145" t="str">
        <f t="shared" si="18"/>
        <v>群馬県榛東村</v>
      </c>
      <c r="B400" s="2" t="s">
        <v>2759</v>
      </c>
      <c r="C400" s="145" t="s">
        <v>263</v>
      </c>
      <c r="D400" s="2" t="s">
        <v>2822</v>
      </c>
      <c r="F400" s="6" t="str">
        <f t="shared" si="17"/>
        <v>長野県下諏訪町</v>
      </c>
      <c r="G400" s="2" t="s">
        <v>2495</v>
      </c>
      <c r="H400" s="6" t="s">
        <v>2398</v>
      </c>
      <c r="I400" s="6" t="s">
        <v>2829</v>
      </c>
    </row>
    <row r="401" spans="1:9">
      <c r="A401" s="145" t="str">
        <f t="shared" si="18"/>
        <v>埼玉県熊谷市</v>
      </c>
      <c r="B401" s="2" t="s">
        <v>2759</v>
      </c>
      <c r="C401" s="145" t="s">
        <v>264</v>
      </c>
      <c r="D401" s="2" t="s">
        <v>2824</v>
      </c>
      <c r="F401" s="6" t="str">
        <f t="shared" si="17"/>
        <v>長野県富士見町</v>
      </c>
      <c r="G401" s="2" t="s">
        <v>2495</v>
      </c>
      <c r="H401" s="6" t="s">
        <v>2398</v>
      </c>
      <c r="I401" s="6" t="s">
        <v>2831</v>
      </c>
    </row>
    <row r="402" spans="1:9">
      <c r="A402" s="145" t="str">
        <f t="shared" si="18"/>
        <v>埼玉県日高市</v>
      </c>
      <c r="B402" s="2" t="s">
        <v>2759</v>
      </c>
      <c r="C402" s="145" t="s">
        <v>264</v>
      </c>
      <c r="D402" s="2" t="s">
        <v>2826</v>
      </c>
      <c r="F402" s="6" t="str">
        <f t="shared" si="17"/>
        <v>長野県原村</v>
      </c>
      <c r="G402" s="2" t="s">
        <v>2495</v>
      </c>
      <c r="H402" s="6" t="s">
        <v>2398</v>
      </c>
      <c r="I402" s="6" t="s">
        <v>2833</v>
      </c>
    </row>
    <row r="403" spans="1:9">
      <c r="A403" s="145" t="str">
        <f t="shared" si="18"/>
        <v>埼玉県毛呂山町</v>
      </c>
      <c r="B403" s="2" t="s">
        <v>2759</v>
      </c>
      <c r="C403" s="145" t="s">
        <v>264</v>
      </c>
      <c r="D403" s="2" t="s">
        <v>2828</v>
      </c>
      <c r="F403" s="6" t="str">
        <f t="shared" si="17"/>
        <v>長野県辰野町</v>
      </c>
      <c r="G403" s="2" t="s">
        <v>2495</v>
      </c>
      <c r="H403" s="6" t="s">
        <v>2398</v>
      </c>
      <c r="I403" s="6" t="s">
        <v>2835</v>
      </c>
    </row>
    <row r="404" spans="1:9">
      <c r="A404" s="145" t="str">
        <f t="shared" si="18"/>
        <v>埼玉県越生町</v>
      </c>
      <c r="B404" s="2" t="s">
        <v>2759</v>
      </c>
      <c r="C404" s="145" t="s">
        <v>264</v>
      </c>
      <c r="D404" s="2" t="s">
        <v>2830</v>
      </c>
      <c r="F404" s="6" t="str">
        <f t="shared" si="17"/>
        <v>長野県箕輪町</v>
      </c>
      <c r="G404" s="2" t="s">
        <v>2495</v>
      </c>
      <c r="H404" s="6" t="s">
        <v>2398</v>
      </c>
      <c r="I404" s="6" t="s">
        <v>2837</v>
      </c>
    </row>
    <row r="405" spans="1:9">
      <c r="A405" s="145" t="str">
        <f t="shared" si="18"/>
        <v>埼玉県嵐山町</v>
      </c>
      <c r="B405" s="2" t="s">
        <v>2759</v>
      </c>
      <c r="C405" s="145" t="s">
        <v>264</v>
      </c>
      <c r="D405" s="2" t="s">
        <v>2832</v>
      </c>
      <c r="F405" s="6" t="str">
        <f t="shared" si="17"/>
        <v>長野県飯島町</v>
      </c>
      <c r="G405" s="2" t="s">
        <v>2495</v>
      </c>
      <c r="H405" s="6" t="s">
        <v>2398</v>
      </c>
      <c r="I405" s="6" t="s">
        <v>2839</v>
      </c>
    </row>
    <row r="406" spans="1:9">
      <c r="A406" s="145" t="str">
        <f t="shared" si="18"/>
        <v>埼玉県吉見町</v>
      </c>
      <c r="B406" s="2" t="s">
        <v>2759</v>
      </c>
      <c r="C406" s="145" t="s">
        <v>264</v>
      </c>
      <c r="D406" s="2" t="s">
        <v>2834</v>
      </c>
      <c r="F406" s="6" t="str">
        <f t="shared" si="17"/>
        <v>長野県南箕輪村</v>
      </c>
      <c r="G406" s="2" t="s">
        <v>2495</v>
      </c>
      <c r="H406" s="6" t="s">
        <v>2398</v>
      </c>
      <c r="I406" s="6" t="s">
        <v>2841</v>
      </c>
    </row>
    <row r="407" spans="1:9">
      <c r="A407" s="145" t="str">
        <f t="shared" si="18"/>
        <v>千葉県鴨川市</v>
      </c>
      <c r="B407" s="2" t="s">
        <v>2759</v>
      </c>
      <c r="C407" s="145" t="s">
        <v>265</v>
      </c>
      <c r="D407" s="2" t="s">
        <v>2836</v>
      </c>
      <c r="F407" s="6" t="str">
        <f t="shared" si="17"/>
        <v>長野県宮田村</v>
      </c>
      <c r="G407" s="2" t="s">
        <v>2495</v>
      </c>
      <c r="H407" s="6" t="s">
        <v>2398</v>
      </c>
      <c r="I407" s="6" t="s">
        <v>2843</v>
      </c>
    </row>
    <row r="408" spans="1:9">
      <c r="A408" s="145" t="str">
        <f t="shared" si="18"/>
        <v>千葉県八街市</v>
      </c>
      <c r="B408" s="2" t="s">
        <v>2759</v>
      </c>
      <c r="C408" s="145" t="s">
        <v>265</v>
      </c>
      <c r="D408" s="2" t="s">
        <v>2838</v>
      </c>
      <c r="F408" s="6" t="str">
        <f t="shared" si="17"/>
        <v>長野県阿智村</v>
      </c>
      <c r="G408" s="2" t="s">
        <v>2495</v>
      </c>
      <c r="H408" s="6" t="s">
        <v>2398</v>
      </c>
      <c r="I408" s="6" t="s">
        <v>2845</v>
      </c>
    </row>
    <row r="409" spans="1:9">
      <c r="A409" s="145" t="str">
        <f t="shared" si="18"/>
        <v>千葉県富里市</v>
      </c>
      <c r="B409" s="2" t="s">
        <v>2759</v>
      </c>
      <c r="C409" s="145" t="s">
        <v>265</v>
      </c>
      <c r="D409" s="2" t="s">
        <v>2840</v>
      </c>
      <c r="F409" s="6" t="str">
        <f t="shared" si="17"/>
        <v>長野県平谷村</v>
      </c>
      <c r="G409" s="2" t="s">
        <v>2495</v>
      </c>
      <c r="H409" s="6" t="s">
        <v>2398</v>
      </c>
      <c r="I409" s="6" t="s">
        <v>2847</v>
      </c>
    </row>
    <row r="410" spans="1:9">
      <c r="A410" s="145" t="str">
        <f t="shared" si="18"/>
        <v>千葉県山武市</v>
      </c>
      <c r="B410" s="2" t="s">
        <v>2759</v>
      </c>
      <c r="C410" s="145" t="s">
        <v>265</v>
      </c>
      <c r="D410" s="2" t="s">
        <v>2842</v>
      </c>
      <c r="F410" s="6" t="str">
        <f t="shared" si="17"/>
        <v>長野県根羽村</v>
      </c>
      <c r="G410" s="2" t="s">
        <v>2495</v>
      </c>
      <c r="H410" s="6" t="s">
        <v>2398</v>
      </c>
      <c r="I410" s="6" t="s">
        <v>2848</v>
      </c>
    </row>
    <row r="411" spans="1:9">
      <c r="A411" s="145" t="str">
        <f t="shared" si="18"/>
        <v>千葉県九十九里町</v>
      </c>
      <c r="B411" s="2" t="s">
        <v>2759</v>
      </c>
      <c r="C411" s="145" t="s">
        <v>265</v>
      </c>
      <c r="D411" s="2" t="s">
        <v>2844</v>
      </c>
      <c r="F411" s="6" t="str">
        <f t="shared" si="17"/>
        <v>長野県下條村</v>
      </c>
      <c r="G411" s="2" t="s">
        <v>2495</v>
      </c>
      <c r="H411" s="6" t="s">
        <v>2398</v>
      </c>
      <c r="I411" s="6" t="s">
        <v>2850</v>
      </c>
    </row>
    <row r="412" spans="1:9">
      <c r="A412" s="145" t="str">
        <f t="shared" si="18"/>
        <v>千葉県芝山町</v>
      </c>
      <c r="B412" s="2" t="s">
        <v>2759</v>
      </c>
      <c r="C412" s="145" t="s">
        <v>265</v>
      </c>
      <c r="D412" s="2" t="s">
        <v>2846</v>
      </c>
      <c r="F412" s="6" t="str">
        <f t="shared" si="17"/>
        <v>長野県売木村</v>
      </c>
      <c r="G412" s="2" t="s">
        <v>2495</v>
      </c>
      <c r="H412" s="6" t="s">
        <v>2398</v>
      </c>
      <c r="I412" s="6" t="s">
        <v>2852</v>
      </c>
    </row>
    <row r="413" spans="1:9">
      <c r="A413" s="145" t="str">
        <f t="shared" si="18"/>
        <v>千葉県大多喜町</v>
      </c>
      <c r="B413" s="2" t="s">
        <v>2759</v>
      </c>
      <c r="C413" s="145" t="s">
        <v>265</v>
      </c>
      <c r="D413" s="2" t="s">
        <v>3212</v>
      </c>
      <c r="F413" s="6" t="str">
        <f t="shared" si="17"/>
        <v>長野県大鹿村</v>
      </c>
      <c r="G413" s="2" t="s">
        <v>2495</v>
      </c>
      <c r="H413" s="6" t="s">
        <v>2398</v>
      </c>
      <c r="I413" s="6" t="s">
        <v>2854</v>
      </c>
    </row>
    <row r="414" spans="1:9">
      <c r="A414" s="145" t="str">
        <f t="shared" si="18"/>
        <v>東京都武蔵村山市</v>
      </c>
      <c r="B414" s="2" t="s">
        <v>2759</v>
      </c>
      <c r="C414" s="145" t="s">
        <v>266</v>
      </c>
      <c r="D414" s="2" t="s">
        <v>2849</v>
      </c>
      <c r="F414" s="6" t="str">
        <f t="shared" si="17"/>
        <v>長野県上松町</v>
      </c>
      <c r="G414" s="2" t="s">
        <v>2495</v>
      </c>
      <c r="H414" s="6" t="s">
        <v>2398</v>
      </c>
      <c r="I414" s="6" t="s">
        <v>2856</v>
      </c>
    </row>
    <row r="415" spans="1:9">
      <c r="A415" s="145" t="str">
        <f t="shared" si="18"/>
        <v>東京都瑞穂町</v>
      </c>
      <c r="B415" s="2" t="s">
        <v>2759</v>
      </c>
      <c r="C415" s="145" t="s">
        <v>266</v>
      </c>
      <c r="D415" s="2" t="s">
        <v>2851</v>
      </c>
      <c r="F415" s="6" t="str">
        <f t="shared" si="17"/>
        <v>長野県木祖村</v>
      </c>
      <c r="G415" s="2" t="s">
        <v>2495</v>
      </c>
      <c r="H415" s="6" t="s">
        <v>2398</v>
      </c>
      <c r="I415" s="6" t="s">
        <v>2857</v>
      </c>
    </row>
    <row r="416" spans="1:9">
      <c r="A416" s="145" t="str">
        <f t="shared" si="18"/>
        <v>神奈川県箱根町</v>
      </c>
      <c r="B416" s="2" t="s">
        <v>2759</v>
      </c>
      <c r="C416" s="145" t="s">
        <v>267</v>
      </c>
      <c r="D416" s="2" t="s">
        <v>2853</v>
      </c>
      <c r="F416" s="6" t="str">
        <f t="shared" si="17"/>
        <v>長野県王滝村</v>
      </c>
      <c r="G416" s="2" t="s">
        <v>2495</v>
      </c>
      <c r="H416" s="6" t="s">
        <v>2398</v>
      </c>
      <c r="I416" s="6" t="s">
        <v>2858</v>
      </c>
    </row>
    <row r="417" spans="1:9">
      <c r="A417" s="145" t="str">
        <f t="shared" si="18"/>
        <v>新潟県新潟市</v>
      </c>
      <c r="B417" s="2" t="s">
        <v>2759</v>
      </c>
      <c r="C417" s="145" t="s">
        <v>268</v>
      </c>
      <c r="D417" s="2" t="s">
        <v>2855</v>
      </c>
      <c r="F417" s="6" t="str">
        <f t="shared" si="17"/>
        <v>長野県大桑村</v>
      </c>
      <c r="G417" s="2" t="s">
        <v>2495</v>
      </c>
      <c r="H417" s="6" t="s">
        <v>2398</v>
      </c>
      <c r="I417" s="6" t="s">
        <v>2859</v>
      </c>
    </row>
    <row r="418" spans="1:9">
      <c r="A418" s="145" t="str">
        <f t="shared" si="18"/>
        <v>富山県富山市</v>
      </c>
      <c r="B418" s="2" t="s">
        <v>2759</v>
      </c>
      <c r="C418" s="145" t="s">
        <v>269</v>
      </c>
      <c r="D418" s="2" t="s">
        <v>2512</v>
      </c>
      <c r="F418" s="6" t="str">
        <f t="shared" si="17"/>
        <v>長野県木曽町</v>
      </c>
      <c r="G418" s="2" t="s">
        <v>2495</v>
      </c>
      <c r="H418" s="6" t="s">
        <v>2398</v>
      </c>
      <c r="I418" s="6" t="s">
        <v>2860</v>
      </c>
    </row>
    <row r="419" spans="1:9">
      <c r="A419" s="145" t="str">
        <f t="shared" si="18"/>
        <v>富山県南砺市</v>
      </c>
      <c r="B419" s="2" t="s">
        <v>2759</v>
      </c>
      <c r="C419" s="145" t="s">
        <v>269</v>
      </c>
      <c r="D419" s="2" t="s">
        <v>2518</v>
      </c>
      <c r="F419" s="6" t="str">
        <f t="shared" si="17"/>
        <v>長野県麻績村</v>
      </c>
      <c r="G419" s="2" t="s">
        <v>2495</v>
      </c>
      <c r="H419" s="6" t="s">
        <v>2398</v>
      </c>
      <c r="I419" s="6" t="s">
        <v>1859</v>
      </c>
    </row>
    <row r="420" spans="1:9">
      <c r="A420" s="145" t="str">
        <f t="shared" si="18"/>
        <v>富山県上市町</v>
      </c>
      <c r="B420" s="2" t="s">
        <v>2759</v>
      </c>
      <c r="C420" s="145" t="s">
        <v>269</v>
      </c>
      <c r="D420" s="2" t="s">
        <v>2383</v>
      </c>
      <c r="F420" s="6" t="str">
        <f t="shared" si="17"/>
        <v>長野県生坂村</v>
      </c>
      <c r="G420" s="2" t="s">
        <v>2495</v>
      </c>
      <c r="H420" s="6" t="s">
        <v>2398</v>
      </c>
      <c r="I420" s="6" t="s">
        <v>1864</v>
      </c>
    </row>
    <row r="421" spans="1:9">
      <c r="A421" s="145" t="str">
        <f t="shared" si="18"/>
        <v>富山県立山町</v>
      </c>
      <c r="B421" s="2" t="s">
        <v>2759</v>
      </c>
      <c r="C421" s="145" t="s">
        <v>269</v>
      </c>
      <c r="D421" s="2" t="s">
        <v>2386</v>
      </c>
      <c r="F421" s="6" t="str">
        <f t="shared" si="17"/>
        <v>長野県山形村</v>
      </c>
      <c r="G421" s="2" t="s">
        <v>2495</v>
      </c>
      <c r="H421" s="6" t="s">
        <v>2398</v>
      </c>
      <c r="I421" s="6" t="s">
        <v>1869</v>
      </c>
    </row>
    <row r="422" spans="1:9">
      <c r="A422" s="145" t="str">
        <f t="shared" si="18"/>
        <v>富山県舟橋村</v>
      </c>
      <c r="B422" s="2" t="s">
        <v>2759</v>
      </c>
      <c r="C422" s="145" t="s">
        <v>269</v>
      </c>
      <c r="D422" s="2" t="s">
        <v>2861</v>
      </c>
      <c r="F422" s="6" t="str">
        <f t="shared" si="17"/>
        <v>長野県朝日村</v>
      </c>
      <c r="G422" s="2" t="s">
        <v>2495</v>
      </c>
      <c r="H422" s="6" t="s">
        <v>2398</v>
      </c>
      <c r="I422" s="6" t="s">
        <v>1873</v>
      </c>
    </row>
    <row r="423" spans="1:9">
      <c r="A423" s="145" t="str">
        <f t="shared" si="18"/>
        <v>石川県金沢市</v>
      </c>
      <c r="B423" s="2" t="s">
        <v>2759</v>
      </c>
      <c r="C423" s="145" t="s">
        <v>270</v>
      </c>
      <c r="D423" s="2" t="s">
        <v>2862</v>
      </c>
      <c r="F423" s="6" t="str">
        <f t="shared" si="17"/>
        <v>長野県筑北村</v>
      </c>
      <c r="G423" s="2" t="s">
        <v>2495</v>
      </c>
      <c r="H423" s="6" t="s">
        <v>2398</v>
      </c>
      <c r="I423" s="6" t="s">
        <v>1876</v>
      </c>
    </row>
    <row r="424" spans="1:9">
      <c r="A424" s="145" t="str">
        <f t="shared" si="18"/>
        <v>石川県津幡町</v>
      </c>
      <c r="B424" s="2" t="s">
        <v>2759</v>
      </c>
      <c r="C424" s="145" t="s">
        <v>270</v>
      </c>
      <c r="D424" s="2" t="s">
        <v>2863</v>
      </c>
      <c r="F424" s="6" t="str">
        <f t="shared" si="17"/>
        <v>長野県池田町</v>
      </c>
      <c r="G424" s="2" t="s">
        <v>2495</v>
      </c>
      <c r="H424" s="6" t="s">
        <v>2398</v>
      </c>
      <c r="I424" s="6" t="s">
        <v>2867</v>
      </c>
    </row>
    <row r="425" spans="1:9">
      <c r="A425" s="145" t="str">
        <f t="shared" si="18"/>
        <v>石川県内灘町</v>
      </c>
      <c r="B425" s="2" t="s">
        <v>2759</v>
      </c>
      <c r="C425" s="145" t="s">
        <v>270</v>
      </c>
      <c r="D425" s="2" t="s">
        <v>2864</v>
      </c>
      <c r="F425" s="6" t="str">
        <f t="shared" si="17"/>
        <v>長野県松川村</v>
      </c>
      <c r="G425" s="2" t="s">
        <v>2495</v>
      </c>
      <c r="H425" s="6" t="s">
        <v>2398</v>
      </c>
      <c r="I425" s="6" t="s">
        <v>2868</v>
      </c>
    </row>
    <row r="426" spans="1:9">
      <c r="A426" s="145" t="str">
        <f t="shared" si="18"/>
        <v>福井県福井市</v>
      </c>
      <c r="B426" s="2" t="s">
        <v>2759</v>
      </c>
      <c r="C426" s="145" t="s">
        <v>271</v>
      </c>
      <c r="D426" s="2" t="s">
        <v>2865</v>
      </c>
      <c r="F426" s="6" t="str">
        <f t="shared" si="17"/>
        <v>長野県白馬村</v>
      </c>
      <c r="G426" s="2" t="s">
        <v>2495</v>
      </c>
      <c r="H426" s="6" t="s">
        <v>2398</v>
      </c>
      <c r="I426" s="6" t="s">
        <v>2870</v>
      </c>
    </row>
    <row r="427" spans="1:9">
      <c r="A427" s="145" t="str">
        <f t="shared" si="18"/>
        <v>山梨県南アルプス市</v>
      </c>
      <c r="B427" s="2" t="s">
        <v>2759</v>
      </c>
      <c r="C427" s="145" t="s">
        <v>272</v>
      </c>
      <c r="D427" s="2" t="s">
        <v>2866</v>
      </c>
      <c r="F427" s="6" t="str">
        <f t="shared" si="17"/>
        <v>長野県小谷村</v>
      </c>
      <c r="G427" s="2" t="s">
        <v>2495</v>
      </c>
      <c r="H427" s="6" t="s">
        <v>2398</v>
      </c>
      <c r="I427" s="6" t="s">
        <v>2872</v>
      </c>
    </row>
    <row r="428" spans="1:9">
      <c r="A428" s="145" t="str">
        <f t="shared" si="18"/>
        <v>山梨県北杜市</v>
      </c>
      <c r="B428" s="2" t="s">
        <v>2759</v>
      </c>
      <c r="C428" s="145" t="s">
        <v>272</v>
      </c>
      <c r="D428" s="2" t="s">
        <v>2452</v>
      </c>
      <c r="F428" s="6" t="str">
        <f t="shared" si="17"/>
        <v>長野県坂城町</v>
      </c>
      <c r="G428" s="2" t="s">
        <v>2495</v>
      </c>
      <c r="H428" s="6" t="s">
        <v>2398</v>
      </c>
      <c r="I428" s="6" t="s">
        <v>2874</v>
      </c>
    </row>
    <row r="429" spans="1:9">
      <c r="A429" s="145" t="str">
        <f t="shared" si="18"/>
        <v>山梨県甲斐市</v>
      </c>
      <c r="B429" s="2" t="s">
        <v>2759</v>
      </c>
      <c r="C429" s="145" t="s">
        <v>272</v>
      </c>
      <c r="D429" s="2" t="s">
        <v>2869</v>
      </c>
      <c r="F429" s="6" t="str">
        <f t="shared" si="17"/>
        <v>長野県小布施町</v>
      </c>
      <c r="G429" s="2" t="s">
        <v>2495</v>
      </c>
      <c r="H429" s="6" t="s">
        <v>2398</v>
      </c>
      <c r="I429" s="6" t="s">
        <v>2876</v>
      </c>
    </row>
    <row r="430" spans="1:9">
      <c r="A430" s="145" t="str">
        <f t="shared" si="18"/>
        <v>山梨県上野原市</v>
      </c>
      <c r="B430" s="2" t="s">
        <v>2759</v>
      </c>
      <c r="C430" s="145" t="s">
        <v>272</v>
      </c>
      <c r="D430" s="2" t="s">
        <v>2871</v>
      </c>
      <c r="F430" s="6" t="str">
        <f t="shared" si="17"/>
        <v>長野県高山村</v>
      </c>
      <c r="G430" s="2" t="s">
        <v>2495</v>
      </c>
      <c r="H430" s="6" t="s">
        <v>2398</v>
      </c>
      <c r="I430" s="6" t="s">
        <v>2878</v>
      </c>
    </row>
    <row r="431" spans="1:9">
      <c r="A431" s="145" t="str">
        <f t="shared" si="18"/>
        <v>山梨県中央市</v>
      </c>
      <c r="B431" s="2" t="s">
        <v>2759</v>
      </c>
      <c r="C431" s="145" t="s">
        <v>272</v>
      </c>
      <c r="D431" s="2" t="s">
        <v>2873</v>
      </c>
      <c r="F431" s="6" t="str">
        <f t="shared" si="17"/>
        <v>長野県山ノ内町</v>
      </c>
      <c r="G431" s="2" t="s">
        <v>2495</v>
      </c>
      <c r="H431" s="6" t="s">
        <v>2398</v>
      </c>
      <c r="I431" s="6" t="s">
        <v>2880</v>
      </c>
    </row>
    <row r="432" spans="1:9">
      <c r="A432" s="145" t="str">
        <f t="shared" si="18"/>
        <v>山梨県市川三郷町</v>
      </c>
      <c r="B432" s="2" t="s">
        <v>2759</v>
      </c>
      <c r="C432" s="145" t="s">
        <v>272</v>
      </c>
      <c r="D432" s="2" t="s">
        <v>2875</v>
      </c>
      <c r="F432" s="6" t="str">
        <f t="shared" si="17"/>
        <v>長野県木島平村</v>
      </c>
      <c r="G432" s="2" t="s">
        <v>2495</v>
      </c>
      <c r="H432" s="6" t="s">
        <v>2398</v>
      </c>
      <c r="I432" s="6" t="s">
        <v>2882</v>
      </c>
    </row>
    <row r="433" spans="1:9">
      <c r="A433" s="145" t="str">
        <f t="shared" si="18"/>
        <v>山梨県早川町</v>
      </c>
      <c r="B433" s="2" t="s">
        <v>2759</v>
      </c>
      <c r="C433" s="145" t="s">
        <v>272</v>
      </c>
      <c r="D433" s="2" t="s">
        <v>2877</v>
      </c>
      <c r="F433" s="6" t="str">
        <f t="shared" si="17"/>
        <v>長野県野沢温泉村</v>
      </c>
      <c r="G433" s="2" t="s">
        <v>2495</v>
      </c>
      <c r="H433" s="6" t="s">
        <v>2398</v>
      </c>
      <c r="I433" s="6" t="s">
        <v>2884</v>
      </c>
    </row>
    <row r="434" spans="1:9">
      <c r="A434" s="145" t="str">
        <f t="shared" si="18"/>
        <v>山梨県身延町</v>
      </c>
      <c r="B434" s="2" t="s">
        <v>2759</v>
      </c>
      <c r="C434" s="145" t="s">
        <v>272</v>
      </c>
      <c r="D434" s="2" t="s">
        <v>2879</v>
      </c>
      <c r="F434" s="6" t="str">
        <f t="shared" si="17"/>
        <v>長野県信濃町</v>
      </c>
      <c r="G434" s="2" t="s">
        <v>2495</v>
      </c>
      <c r="H434" s="6" t="s">
        <v>2398</v>
      </c>
      <c r="I434" s="6" t="s">
        <v>2886</v>
      </c>
    </row>
    <row r="435" spans="1:9">
      <c r="A435" s="145" t="str">
        <f t="shared" si="18"/>
        <v>山梨県南部町</v>
      </c>
      <c r="B435" s="2" t="s">
        <v>2759</v>
      </c>
      <c r="C435" s="145" t="s">
        <v>272</v>
      </c>
      <c r="D435" s="2" t="s">
        <v>2881</v>
      </c>
      <c r="F435" s="6" t="str">
        <f t="shared" si="17"/>
        <v>長野県小川村</v>
      </c>
      <c r="G435" s="2" t="s">
        <v>2495</v>
      </c>
      <c r="H435" s="6" t="s">
        <v>2398</v>
      </c>
      <c r="I435" s="6" t="s">
        <v>2888</v>
      </c>
    </row>
    <row r="436" spans="1:9">
      <c r="A436" s="145" t="str">
        <f t="shared" si="18"/>
        <v>山梨県昭和町</v>
      </c>
      <c r="B436" s="2" t="s">
        <v>2759</v>
      </c>
      <c r="C436" s="145" t="s">
        <v>272</v>
      </c>
      <c r="D436" s="2" t="s">
        <v>2883</v>
      </c>
      <c r="F436" s="6" t="str">
        <f t="shared" si="17"/>
        <v>長野県飯綱町</v>
      </c>
      <c r="G436" s="2" t="s">
        <v>2495</v>
      </c>
      <c r="H436" s="6" t="s">
        <v>2398</v>
      </c>
      <c r="I436" s="6" t="s">
        <v>2889</v>
      </c>
    </row>
    <row r="437" spans="1:9">
      <c r="A437" s="145" t="str">
        <f t="shared" si="18"/>
        <v>山梨県富士河口湖町</v>
      </c>
      <c r="B437" s="2" t="s">
        <v>2759</v>
      </c>
      <c r="C437" s="145" t="s">
        <v>272</v>
      </c>
      <c r="D437" s="2" t="s">
        <v>2885</v>
      </c>
      <c r="F437" s="6" t="str">
        <f t="shared" si="17"/>
        <v>長野県栄村</v>
      </c>
      <c r="G437" s="2" t="s">
        <v>2495</v>
      </c>
      <c r="H437" s="6" t="s">
        <v>2398</v>
      </c>
      <c r="I437" s="6" t="s">
        <v>2890</v>
      </c>
    </row>
    <row r="438" spans="1:9">
      <c r="A438" s="145" t="str">
        <f t="shared" si="18"/>
        <v>山梨県道志村</v>
      </c>
      <c r="B438" s="2" t="s">
        <v>2759</v>
      </c>
      <c r="C438" s="145" t="s">
        <v>272</v>
      </c>
      <c r="D438" s="2" t="s">
        <v>2887</v>
      </c>
      <c r="F438" s="6" t="str">
        <f t="shared" si="17"/>
        <v>岐阜県高山市</v>
      </c>
      <c r="G438" s="2" t="s">
        <v>2495</v>
      </c>
      <c r="H438" s="6" t="s">
        <v>2424</v>
      </c>
      <c r="I438" s="6" t="s">
        <v>2530</v>
      </c>
    </row>
    <row r="439" spans="1:9">
      <c r="A439" s="145" t="str">
        <f t="shared" si="18"/>
        <v>長野県長野市</v>
      </c>
      <c r="B439" s="2" t="s">
        <v>2759</v>
      </c>
      <c r="C439" s="145" t="s">
        <v>273</v>
      </c>
      <c r="D439" s="2" t="s">
        <v>2528</v>
      </c>
      <c r="F439" s="6" t="str">
        <f t="shared" si="17"/>
        <v>岐阜県飛騨市</v>
      </c>
      <c r="G439" s="2" t="s">
        <v>2495</v>
      </c>
      <c r="H439" s="6" t="s">
        <v>2424</v>
      </c>
      <c r="I439" s="6" t="s">
        <v>2532</v>
      </c>
    </row>
    <row r="440" spans="1:9">
      <c r="A440" s="145" t="str">
        <f t="shared" si="18"/>
        <v>長野県松本市</v>
      </c>
      <c r="B440" s="2" t="s">
        <v>2759</v>
      </c>
      <c r="C440" s="145" t="s">
        <v>273</v>
      </c>
      <c r="D440" s="2" t="s">
        <v>2782</v>
      </c>
      <c r="F440" s="6" t="str">
        <f t="shared" si="17"/>
        <v>岐阜県郡上市</v>
      </c>
      <c r="G440" s="2" t="s">
        <v>2495</v>
      </c>
      <c r="H440" s="6" t="s">
        <v>2424</v>
      </c>
      <c r="I440" s="6" t="s">
        <v>2892</v>
      </c>
    </row>
    <row r="441" spans="1:9">
      <c r="A441" s="145" t="str">
        <f t="shared" si="18"/>
        <v>長野県上田市</v>
      </c>
      <c r="B441" s="2" t="s">
        <v>2759</v>
      </c>
      <c r="C441" s="145" t="s">
        <v>273</v>
      </c>
      <c r="D441" s="2" t="s">
        <v>2784</v>
      </c>
      <c r="F441" s="6" t="str">
        <f t="shared" si="17"/>
        <v>岐阜県白川村</v>
      </c>
      <c r="G441" s="2" t="s">
        <v>2495</v>
      </c>
      <c r="H441" s="6" t="s">
        <v>2424</v>
      </c>
      <c r="I441" s="6" t="s">
        <v>2425</v>
      </c>
    </row>
    <row r="442" spans="1:9">
      <c r="A442" s="145" t="str">
        <f t="shared" si="18"/>
        <v>長野県岡谷市</v>
      </c>
      <c r="B442" s="2" t="s">
        <v>2759</v>
      </c>
      <c r="C442" s="145" t="s">
        <v>273</v>
      </c>
      <c r="D442" s="2" t="s">
        <v>2786</v>
      </c>
      <c r="F442" s="6" t="str">
        <f t="shared" si="17"/>
        <v>岡山県新庄村</v>
      </c>
      <c r="G442" s="2" t="s">
        <v>2495</v>
      </c>
      <c r="H442" s="6" t="s">
        <v>2893</v>
      </c>
      <c r="I442" s="6" t="s">
        <v>2894</v>
      </c>
    </row>
    <row r="443" spans="1:9">
      <c r="A443" s="145" t="str">
        <f t="shared" si="18"/>
        <v>長野県飯田市</v>
      </c>
      <c r="B443" s="2" t="s">
        <v>2759</v>
      </c>
      <c r="C443" s="145" t="s">
        <v>273</v>
      </c>
      <c r="D443" s="2" t="s">
        <v>2891</v>
      </c>
      <c r="F443" s="6" t="str">
        <f t="shared" si="17"/>
        <v>広島県安芸太田町</v>
      </c>
      <c r="G443" s="2" t="s">
        <v>2495</v>
      </c>
      <c r="H443" s="6" t="s">
        <v>2447</v>
      </c>
      <c r="I443" s="6" t="s">
        <v>2895</v>
      </c>
    </row>
    <row r="444" spans="1:9">
      <c r="A444" s="145" t="str">
        <f t="shared" si="18"/>
        <v>長野県諏訪市</v>
      </c>
      <c r="B444" s="2" t="s">
        <v>2759</v>
      </c>
      <c r="C444" s="145" t="s">
        <v>273</v>
      </c>
      <c r="D444" s="2" t="s">
        <v>2788</v>
      </c>
    </row>
    <row r="445" spans="1:9">
      <c r="A445" s="145" t="str">
        <f t="shared" si="18"/>
        <v>長野県伊那市</v>
      </c>
      <c r="B445" s="2" t="s">
        <v>2759</v>
      </c>
      <c r="C445" s="145" t="s">
        <v>273</v>
      </c>
      <c r="D445" s="2" t="s">
        <v>2794</v>
      </c>
    </row>
    <row r="446" spans="1:9">
      <c r="A446" s="145" t="str">
        <f t="shared" si="18"/>
        <v>長野県大町市</v>
      </c>
      <c r="B446" s="2" t="s">
        <v>2759</v>
      </c>
      <c r="C446" s="145" t="s">
        <v>273</v>
      </c>
      <c r="D446" s="2" t="s">
        <v>2800</v>
      </c>
    </row>
    <row r="447" spans="1:9">
      <c r="A447" s="145" t="str">
        <f t="shared" si="18"/>
        <v>長野県茅野市</v>
      </c>
      <c r="B447" s="2" t="s">
        <v>2759</v>
      </c>
      <c r="C447" s="145" t="s">
        <v>273</v>
      </c>
      <c r="D447" s="2" t="s">
        <v>2803</v>
      </c>
    </row>
    <row r="448" spans="1:9">
      <c r="A448" s="145" t="str">
        <f t="shared" si="18"/>
        <v>長野県長和町</v>
      </c>
      <c r="B448" s="2" t="s">
        <v>2759</v>
      </c>
      <c r="C448" s="145" t="s">
        <v>273</v>
      </c>
      <c r="D448" s="2" t="s">
        <v>2896</v>
      </c>
    </row>
    <row r="449" spans="1:4">
      <c r="A449" s="145" t="str">
        <f t="shared" si="18"/>
        <v>長野県下諏訪町</v>
      </c>
      <c r="B449" s="2" t="s">
        <v>2759</v>
      </c>
      <c r="C449" s="145" t="s">
        <v>273</v>
      </c>
      <c r="D449" s="2" t="s">
        <v>2897</v>
      </c>
    </row>
    <row r="450" spans="1:4">
      <c r="A450" s="145" t="str">
        <f t="shared" si="18"/>
        <v>長野県辰野町</v>
      </c>
      <c r="B450" s="2" t="s">
        <v>2759</v>
      </c>
      <c r="C450" s="145" t="s">
        <v>273</v>
      </c>
      <c r="D450" s="2" t="s">
        <v>2898</v>
      </c>
    </row>
    <row r="451" spans="1:4">
      <c r="A451" s="145" t="str">
        <f t="shared" si="18"/>
        <v>長野県箕輪町</v>
      </c>
      <c r="B451" s="2" t="s">
        <v>2759</v>
      </c>
      <c r="C451" s="145" t="s">
        <v>273</v>
      </c>
      <c r="D451" s="2" t="s">
        <v>2837</v>
      </c>
    </row>
    <row r="452" spans="1:4">
      <c r="A452" s="145" t="str">
        <f t="shared" si="18"/>
        <v>長野県木曽町</v>
      </c>
      <c r="B452" s="2" t="s">
        <v>2759</v>
      </c>
      <c r="C452" s="145" t="s">
        <v>273</v>
      </c>
      <c r="D452" s="2" t="s">
        <v>2899</v>
      </c>
    </row>
    <row r="453" spans="1:4">
      <c r="A453" s="145" t="str">
        <f t="shared" si="18"/>
        <v>長野県南箕輪村</v>
      </c>
      <c r="B453" s="2" t="s">
        <v>2759</v>
      </c>
      <c r="C453" s="145" t="s">
        <v>273</v>
      </c>
      <c r="D453" s="2" t="s">
        <v>2900</v>
      </c>
    </row>
    <row r="454" spans="1:4">
      <c r="A454" s="145" t="str">
        <f t="shared" si="18"/>
        <v>長野県大鹿村</v>
      </c>
      <c r="B454" s="2" t="s">
        <v>2759</v>
      </c>
      <c r="C454" s="145" t="s">
        <v>273</v>
      </c>
      <c r="D454" s="2" t="s">
        <v>2854</v>
      </c>
    </row>
    <row r="455" spans="1:4">
      <c r="A455" s="145" t="str">
        <f t="shared" si="18"/>
        <v>長野県木祖村</v>
      </c>
      <c r="B455" s="2" t="s">
        <v>2759</v>
      </c>
      <c r="C455" s="145" t="s">
        <v>273</v>
      </c>
      <c r="D455" s="2" t="s">
        <v>2857</v>
      </c>
    </row>
    <row r="456" spans="1:4">
      <c r="A456" s="145" t="str">
        <f t="shared" si="18"/>
        <v>長野県朝日村</v>
      </c>
      <c r="B456" s="2" t="s">
        <v>2759</v>
      </c>
      <c r="C456" s="145" t="s">
        <v>273</v>
      </c>
      <c r="D456" s="2" t="s">
        <v>2901</v>
      </c>
    </row>
    <row r="457" spans="1:4">
      <c r="A457" s="145" t="str">
        <f t="shared" ref="A457:A520" si="19">CONCATENATE(C457,D457)</f>
        <v>長野県筑北村</v>
      </c>
      <c r="B457" s="2" t="s">
        <v>2759</v>
      </c>
      <c r="C457" s="145" t="s">
        <v>273</v>
      </c>
      <c r="D457" s="2" t="s">
        <v>2902</v>
      </c>
    </row>
    <row r="458" spans="1:4">
      <c r="A458" s="145" t="str">
        <f t="shared" si="19"/>
        <v>岐阜県大垣市</v>
      </c>
      <c r="B458" s="2" t="s">
        <v>2759</v>
      </c>
      <c r="C458" s="145" t="s">
        <v>274</v>
      </c>
      <c r="D458" s="2" t="s">
        <v>2903</v>
      </c>
    </row>
    <row r="459" spans="1:4">
      <c r="A459" s="145" t="str">
        <f t="shared" si="19"/>
        <v>岐阜県高山市</v>
      </c>
      <c r="B459" s="2" t="s">
        <v>2759</v>
      </c>
      <c r="C459" s="145" t="s">
        <v>274</v>
      </c>
      <c r="D459" s="2" t="s">
        <v>2530</v>
      </c>
    </row>
    <row r="460" spans="1:4">
      <c r="A460" s="145" t="str">
        <f t="shared" si="19"/>
        <v>岐阜県多治見市</v>
      </c>
      <c r="B460" s="2" t="s">
        <v>2759</v>
      </c>
      <c r="C460" s="145" t="s">
        <v>274</v>
      </c>
      <c r="D460" s="2" t="s">
        <v>2904</v>
      </c>
    </row>
    <row r="461" spans="1:4">
      <c r="A461" s="145" t="str">
        <f t="shared" si="19"/>
        <v>岐阜県関市</v>
      </c>
      <c r="B461" s="2" t="s">
        <v>2759</v>
      </c>
      <c r="C461" s="145" t="s">
        <v>274</v>
      </c>
      <c r="D461" s="2" t="s">
        <v>2905</v>
      </c>
    </row>
    <row r="462" spans="1:4">
      <c r="A462" s="145" t="str">
        <f t="shared" si="19"/>
        <v>岐阜県羽島市</v>
      </c>
      <c r="B462" s="2" t="s">
        <v>2759</v>
      </c>
      <c r="C462" s="145" t="s">
        <v>274</v>
      </c>
      <c r="D462" s="2" t="s">
        <v>2906</v>
      </c>
    </row>
    <row r="463" spans="1:4">
      <c r="A463" s="145" t="str">
        <f t="shared" si="19"/>
        <v>岐阜県美濃加茂市</v>
      </c>
      <c r="B463" s="2" t="s">
        <v>2759</v>
      </c>
      <c r="C463" s="145" t="s">
        <v>274</v>
      </c>
      <c r="D463" s="2" t="s">
        <v>2907</v>
      </c>
    </row>
    <row r="464" spans="1:4">
      <c r="A464" s="145" t="str">
        <f t="shared" si="19"/>
        <v>岐阜県土岐市</v>
      </c>
      <c r="B464" s="2" t="s">
        <v>2759</v>
      </c>
      <c r="C464" s="145" t="s">
        <v>274</v>
      </c>
      <c r="D464" s="2" t="s">
        <v>2908</v>
      </c>
    </row>
    <row r="465" spans="1:4">
      <c r="A465" s="145" t="str">
        <f t="shared" si="19"/>
        <v>岐阜県各務原市</v>
      </c>
      <c r="B465" s="2" t="s">
        <v>2759</v>
      </c>
      <c r="C465" s="145" t="s">
        <v>274</v>
      </c>
      <c r="D465" s="2" t="s">
        <v>2909</v>
      </c>
    </row>
    <row r="466" spans="1:4">
      <c r="A466" s="145" t="str">
        <f t="shared" si="19"/>
        <v>岐阜県可児市</v>
      </c>
      <c r="B466" s="2" t="s">
        <v>2759</v>
      </c>
      <c r="C466" s="145" t="s">
        <v>274</v>
      </c>
      <c r="D466" s="2" t="s">
        <v>2910</v>
      </c>
    </row>
    <row r="467" spans="1:4">
      <c r="A467" s="145" t="str">
        <f t="shared" si="19"/>
        <v>岐阜県瑞穂市</v>
      </c>
      <c r="B467" s="2" t="s">
        <v>2759</v>
      </c>
      <c r="C467" s="145" t="s">
        <v>274</v>
      </c>
      <c r="D467" s="2" t="s">
        <v>2911</v>
      </c>
    </row>
    <row r="468" spans="1:4">
      <c r="A468" s="145" t="str">
        <f t="shared" si="19"/>
        <v>岐阜県本巣市</v>
      </c>
      <c r="B468" s="2" t="s">
        <v>2759</v>
      </c>
      <c r="C468" s="145" t="s">
        <v>274</v>
      </c>
      <c r="D468" s="2" t="s">
        <v>2912</v>
      </c>
    </row>
    <row r="469" spans="1:4">
      <c r="A469" s="145" t="str">
        <f t="shared" si="19"/>
        <v>岐阜県岐南町</v>
      </c>
      <c r="B469" s="2" t="s">
        <v>2759</v>
      </c>
      <c r="C469" s="145" t="s">
        <v>274</v>
      </c>
      <c r="D469" s="2" t="s">
        <v>2913</v>
      </c>
    </row>
    <row r="470" spans="1:4">
      <c r="A470" s="145" t="str">
        <f t="shared" si="19"/>
        <v>岐阜県笠松町</v>
      </c>
      <c r="B470" s="2" t="s">
        <v>2759</v>
      </c>
      <c r="C470" s="145" t="s">
        <v>274</v>
      </c>
      <c r="D470" s="2" t="s">
        <v>2914</v>
      </c>
    </row>
    <row r="471" spans="1:4">
      <c r="A471" s="145" t="str">
        <f t="shared" si="19"/>
        <v>岐阜県神戸町</v>
      </c>
      <c r="B471" s="2" t="s">
        <v>2759</v>
      </c>
      <c r="C471" s="145" t="s">
        <v>274</v>
      </c>
      <c r="D471" s="2" t="s">
        <v>2915</v>
      </c>
    </row>
    <row r="472" spans="1:4">
      <c r="A472" s="145" t="str">
        <f t="shared" si="19"/>
        <v>岐阜県安八町</v>
      </c>
      <c r="B472" s="2" t="s">
        <v>2759</v>
      </c>
      <c r="C472" s="145" t="s">
        <v>274</v>
      </c>
      <c r="D472" s="2" t="s">
        <v>2916</v>
      </c>
    </row>
    <row r="473" spans="1:4">
      <c r="A473" s="145" t="str">
        <f t="shared" si="19"/>
        <v>岐阜県北方町</v>
      </c>
      <c r="B473" s="2" t="s">
        <v>2759</v>
      </c>
      <c r="C473" s="145" t="s">
        <v>274</v>
      </c>
      <c r="D473" s="2" t="s">
        <v>2917</v>
      </c>
    </row>
    <row r="474" spans="1:4">
      <c r="A474" s="145" t="str">
        <f t="shared" si="19"/>
        <v>岐阜県坂祝町</v>
      </c>
      <c r="B474" s="2" t="s">
        <v>2759</v>
      </c>
      <c r="C474" s="145" t="s">
        <v>274</v>
      </c>
      <c r="D474" s="2" t="s">
        <v>2918</v>
      </c>
    </row>
    <row r="475" spans="1:4">
      <c r="A475" s="145" t="str">
        <f t="shared" si="19"/>
        <v>岐阜県八百津町</v>
      </c>
      <c r="B475" s="2" t="s">
        <v>2759</v>
      </c>
      <c r="C475" s="145" t="s">
        <v>274</v>
      </c>
      <c r="D475" s="2" t="s">
        <v>2919</v>
      </c>
    </row>
    <row r="476" spans="1:4">
      <c r="A476" s="145" t="str">
        <f t="shared" si="19"/>
        <v>岐阜県御嵩町</v>
      </c>
      <c r="B476" s="2" t="s">
        <v>2759</v>
      </c>
      <c r="C476" s="145" t="s">
        <v>274</v>
      </c>
      <c r="D476" s="2" t="s">
        <v>2920</v>
      </c>
    </row>
    <row r="477" spans="1:4">
      <c r="A477" s="145" t="str">
        <f t="shared" si="19"/>
        <v>静岡県浜松市</v>
      </c>
      <c r="B477" s="2" t="s">
        <v>2759</v>
      </c>
      <c r="C477" s="145" t="s">
        <v>275</v>
      </c>
      <c r="D477" s="2" t="s">
        <v>2921</v>
      </c>
    </row>
    <row r="478" spans="1:4">
      <c r="A478" s="145" t="str">
        <f t="shared" si="19"/>
        <v>静岡県三島市</v>
      </c>
      <c r="B478" s="2" t="s">
        <v>2759</v>
      </c>
      <c r="C478" s="145" t="s">
        <v>275</v>
      </c>
      <c r="D478" s="2" t="s">
        <v>2922</v>
      </c>
    </row>
    <row r="479" spans="1:4">
      <c r="A479" s="145" t="str">
        <f t="shared" si="19"/>
        <v>静岡県富士宮市</v>
      </c>
      <c r="B479" s="2" t="s">
        <v>2759</v>
      </c>
      <c r="C479" s="145" t="s">
        <v>275</v>
      </c>
      <c r="D479" s="2" t="s">
        <v>2923</v>
      </c>
    </row>
    <row r="480" spans="1:4">
      <c r="A480" s="145" t="str">
        <f t="shared" si="19"/>
        <v>静岡県島田市</v>
      </c>
      <c r="B480" s="2" t="s">
        <v>2759</v>
      </c>
      <c r="C480" s="145" t="s">
        <v>275</v>
      </c>
      <c r="D480" s="2" t="s">
        <v>2924</v>
      </c>
    </row>
    <row r="481" spans="1:4">
      <c r="A481" s="145" t="str">
        <f t="shared" si="19"/>
        <v>静岡県富士市</v>
      </c>
      <c r="B481" s="2" t="s">
        <v>2759</v>
      </c>
      <c r="C481" s="145" t="s">
        <v>275</v>
      </c>
      <c r="D481" s="2" t="s">
        <v>2925</v>
      </c>
    </row>
    <row r="482" spans="1:4">
      <c r="A482" s="145" t="str">
        <f t="shared" si="19"/>
        <v>静岡県焼津市</v>
      </c>
      <c r="B482" s="2" t="s">
        <v>2759</v>
      </c>
      <c r="C482" s="145" t="s">
        <v>275</v>
      </c>
      <c r="D482" s="2" t="s">
        <v>2926</v>
      </c>
    </row>
    <row r="483" spans="1:4">
      <c r="A483" s="145" t="str">
        <f t="shared" si="19"/>
        <v>静岡県掛川市</v>
      </c>
      <c r="B483" s="2" t="s">
        <v>2759</v>
      </c>
      <c r="C483" s="145" t="s">
        <v>275</v>
      </c>
      <c r="D483" s="2" t="s">
        <v>2927</v>
      </c>
    </row>
    <row r="484" spans="1:4">
      <c r="A484" s="145" t="str">
        <f t="shared" si="19"/>
        <v>静岡県藤枝市</v>
      </c>
      <c r="B484" s="2" t="s">
        <v>2759</v>
      </c>
      <c r="C484" s="145" t="s">
        <v>275</v>
      </c>
      <c r="D484" s="2" t="s">
        <v>2928</v>
      </c>
    </row>
    <row r="485" spans="1:4">
      <c r="A485" s="145" t="str">
        <f t="shared" si="19"/>
        <v>静岡県袋井市</v>
      </c>
      <c r="B485" s="2" t="s">
        <v>2759</v>
      </c>
      <c r="C485" s="145" t="s">
        <v>275</v>
      </c>
      <c r="D485" s="2" t="s">
        <v>2929</v>
      </c>
    </row>
    <row r="486" spans="1:4">
      <c r="A486" s="145" t="str">
        <f t="shared" si="19"/>
        <v>静岡県湖西市</v>
      </c>
      <c r="B486" s="2" t="s">
        <v>2759</v>
      </c>
      <c r="C486" s="145" t="s">
        <v>275</v>
      </c>
      <c r="D486" s="2" t="s">
        <v>2930</v>
      </c>
    </row>
    <row r="487" spans="1:4">
      <c r="A487" s="145" t="str">
        <f t="shared" si="19"/>
        <v>静岡県函南町</v>
      </c>
      <c r="B487" s="2" t="s">
        <v>2759</v>
      </c>
      <c r="C487" s="145" t="s">
        <v>275</v>
      </c>
      <c r="D487" s="2" t="s">
        <v>2931</v>
      </c>
    </row>
    <row r="488" spans="1:4">
      <c r="A488" s="145" t="str">
        <f t="shared" si="19"/>
        <v>静岡県清水町</v>
      </c>
      <c r="B488" s="2" t="s">
        <v>2759</v>
      </c>
      <c r="C488" s="145" t="s">
        <v>275</v>
      </c>
      <c r="D488" s="2" t="s">
        <v>2179</v>
      </c>
    </row>
    <row r="489" spans="1:4">
      <c r="A489" s="145" t="str">
        <f t="shared" si="19"/>
        <v>静岡県長泉町</v>
      </c>
      <c r="B489" s="2" t="s">
        <v>2759</v>
      </c>
      <c r="C489" s="145" t="s">
        <v>275</v>
      </c>
      <c r="D489" s="2" t="s">
        <v>2932</v>
      </c>
    </row>
    <row r="490" spans="1:4">
      <c r="A490" s="145" t="str">
        <f t="shared" si="19"/>
        <v>静岡県小山町</v>
      </c>
      <c r="B490" s="2" t="s">
        <v>2759</v>
      </c>
      <c r="C490" s="145" t="s">
        <v>275</v>
      </c>
      <c r="D490" s="2" t="s">
        <v>2933</v>
      </c>
    </row>
    <row r="491" spans="1:4">
      <c r="A491" s="145" t="str">
        <f t="shared" si="19"/>
        <v>静岡県川根本町</v>
      </c>
      <c r="B491" s="2" t="s">
        <v>2759</v>
      </c>
      <c r="C491" s="145" t="s">
        <v>275</v>
      </c>
      <c r="D491" s="2" t="s">
        <v>2934</v>
      </c>
    </row>
    <row r="492" spans="1:4">
      <c r="A492" s="145" t="str">
        <f t="shared" si="19"/>
        <v>静岡県森町</v>
      </c>
      <c r="B492" s="2" t="s">
        <v>2759</v>
      </c>
      <c r="C492" s="145" t="s">
        <v>275</v>
      </c>
      <c r="D492" s="2" t="s">
        <v>2471</v>
      </c>
    </row>
    <row r="493" spans="1:4">
      <c r="A493" s="145" t="str">
        <f t="shared" si="19"/>
        <v>愛知県豊橋市</v>
      </c>
      <c r="B493" s="2" t="s">
        <v>2759</v>
      </c>
      <c r="C493" s="145" t="s">
        <v>276</v>
      </c>
      <c r="D493" s="2" t="s">
        <v>2935</v>
      </c>
    </row>
    <row r="494" spans="1:4">
      <c r="A494" s="145" t="str">
        <f t="shared" si="19"/>
        <v>愛知県一宮市</v>
      </c>
      <c r="B494" s="2" t="s">
        <v>2759</v>
      </c>
      <c r="C494" s="145" t="s">
        <v>276</v>
      </c>
      <c r="D494" s="2" t="s">
        <v>2936</v>
      </c>
    </row>
    <row r="495" spans="1:4">
      <c r="A495" s="145" t="str">
        <f t="shared" si="19"/>
        <v>愛知県半田市</v>
      </c>
      <c r="B495" s="2" t="s">
        <v>2759</v>
      </c>
      <c r="C495" s="145" t="s">
        <v>276</v>
      </c>
      <c r="D495" s="2" t="s">
        <v>2937</v>
      </c>
    </row>
    <row r="496" spans="1:4">
      <c r="A496" s="145" t="str">
        <f t="shared" si="19"/>
        <v>愛知県常滑市</v>
      </c>
      <c r="B496" s="2" t="s">
        <v>2759</v>
      </c>
      <c r="C496" s="145" t="s">
        <v>276</v>
      </c>
      <c r="D496" s="2" t="s">
        <v>2938</v>
      </c>
    </row>
    <row r="497" spans="1:4">
      <c r="A497" s="145" t="str">
        <f t="shared" si="19"/>
        <v>愛知県小牧市</v>
      </c>
      <c r="B497" s="2" t="s">
        <v>2759</v>
      </c>
      <c r="C497" s="145" t="s">
        <v>276</v>
      </c>
      <c r="D497" s="2" t="s">
        <v>2939</v>
      </c>
    </row>
    <row r="498" spans="1:4">
      <c r="A498" s="145" t="str">
        <f t="shared" si="19"/>
        <v>愛知県新城市</v>
      </c>
      <c r="B498" s="2" t="s">
        <v>2759</v>
      </c>
      <c r="C498" s="145" t="s">
        <v>276</v>
      </c>
      <c r="D498" s="2" t="s">
        <v>2940</v>
      </c>
    </row>
    <row r="499" spans="1:4">
      <c r="A499" s="145" t="str">
        <f t="shared" si="19"/>
        <v>愛知県大口町</v>
      </c>
      <c r="B499" s="2" t="s">
        <v>2759</v>
      </c>
      <c r="C499" s="145" t="s">
        <v>276</v>
      </c>
      <c r="D499" s="2" t="s">
        <v>2941</v>
      </c>
    </row>
    <row r="500" spans="1:4">
      <c r="A500" s="145" t="str">
        <f t="shared" si="19"/>
        <v>愛知県扶桑町</v>
      </c>
      <c r="B500" s="2" t="s">
        <v>2759</v>
      </c>
      <c r="C500" s="145" t="s">
        <v>276</v>
      </c>
      <c r="D500" s="2" t="s">
        <v>2942</v>
      </c>
    </row>
    <row r="501" spans="1:4">
      <c r="A501" s="145" t="str">
        <f t="shared" si="19"/>
        <v>愛知県阿久比町</v>
      </c>
      <c r="B501" s="2" t="s">
        <v>2759</v>
      </c>
      <c r="C501" s="145" t="s">
        <v>276</v>
      </c>
      <c r="D501" s="2" t="s">
        <v>3213</v>
      </c>
    </row>
    <row r="502" spans="1:4">
      <c r="A502" s="145" t="str">
        <f t="shared" si="19"/>
        <v>愛知県東浦町</v>
      </c>
      <c r="B502" s="2" t="s">
        <v>2759</v>
      </c>
      <c r="C502" s="145" t="s">
        <v>276</v>
      </c>
      <c r="D502" s="2" t="s">
        <v>2943</v>
      </c>
    </row>
    <row r="503" spans="1:4">
      <c r="A503" s="145" t="str">
        <f t="shared" si="19"/>
        <v>愛知県武豊町</v>
      </c>
      <c r="B503" s="2" t="s">
        <v>2759</v>
      </c>
      <c r="C503" s="145" t="s">
        <v>276</v>
      </c>
      <c r="D503" s="2" t="s">
        <v>2944</v>
      </c>
    </row>
    <row r="504" spans="1:4">
      <c r="A504" s="145" t="str">
        <f t="shared" si="19"/>
        <v>三重県名張市</v>
      </c>
      <c r="B504" s="2" t="s">
        <v>2759</v>
      </c>
      <c r="C504" s="145" t="s">
        <v>277</v>
      </c>
      <c r="D504" s="2" t="s">
        <v>2946</v>
      </c>
    </row>
    <row r="505" spans="1:4">
      <c r="A505" s="145" t="str">
        <f t="shared" si="19"/>
        <v>三重県いなべ市</v>
      </c>
      <c r="B505" s="2" t="s">
        <v>2759</v>
      </c>
      <c r="C505" s="145" t="s">
        <v>277</v>
      </c>
      <c r="D505" s="2" t="s">
        <v>2947</v>
      </c>
    </row>
    <row r="506" spans="1:4">
      <c r="A506" s="145" t="str">
        <f t="shared" si="19"/>
        <v>三重県伊賀市</v>
      </c>
      <c r="B506" s="2" t="s">
        <v>2759</v>
      </c>
      <c r="C506" s="145" t="s">
        <v>277</v>
      </c>
      <c r="D506" s="2" t="s">
        <v>2948</v>
      </c>
    </row>
    <row r="507" spans="1:4">
      <c r="A507" s="145" t="str">
        <f t="shared" si="19"/>
        <v>三重県東員町</v>
      </c>
      <c r="B507" s="2" t="s">
        <v>2759</v>
      </c>
      <c r="C507" s="145" t="s">
        <v>277</v>
      </c>
      <c r="D507" s="2" t="s">
        <v>2950</v>
      </c>
    </row>
    <row r="508" spans="1:4">
      <c r="A508" s="145" t="str">
        <f t="shared" si="19"/>
        <v>三重県菰野町</v>
      </c>
      <c r="B508" s="2" t="s">
        <v>2759</v>
      </c>
      <c r="C508" s="145" t="s">
        <v>277</v>
      </c>
      <c r="D508" s="2" t="s">
        <v>2951</v>
      </c>
    </row>
    <row r="509" spans="1:4">
      <c r="A509" s="145" t="str">
        <f t="shared" si="19"/>
        <v>三重県朝日町</v>
      </c>
      <c r="B509" s="2" t="s">
        <v>2759</v>
      </c>
      <c r="C509" s="145" t="s">
        <v>277</v>
      </c>
      <c r="D509" s="2" t="s">
        <v>2283</v>
      </c>
    </row>
    <row r="510" spans="1:4">
      <c r="A510" s="145" t="str">
        <f t="shared" si="19"/>
        <v>三重県川越町</v>
      </c>
      <c r="B510" s="2" t="s">
        <v>2759</v>
      </c>
      <c r="C510" s="145" t="s">
        <v>277</v>
      </c>
      <c r="D510" s="2" t="s">
        <v>2952</v>
      </c>
    </row>
    <row r="511" spans="1:4">
      <c r="A511" s="145" t="str">
        <f t="shared" si="19"/>
        <v>滋賀県長浜市</v>
      </c>
      <c r="B511" s="2" t="s">
        <v>2759</v>
      </c>
      <c r="C511" s="145" t="s">
        <v>278</v>
      </c>
      <c r="D511" s="2" t="s">
        <v>2536</v>
      </c>
    </row>
    <row r="512" spans="1:4">
      <c r="A512" s="145" t="str">
        <f t="shared" si="19"/>
        <v>滋賀県湖南市</v>
      </c>
      <c r="B512" s="2" t="s">
        <v>2759</v>
      </c>
      <c r="C512" s="145" t="s">
        <v>278</v>
      </c>
      <c r="D512" s="2" t="s">
        <v>2953</v>
      </c>
    </row>
    <row r="513" spans="1:4">
      <c r="A513" s="145" t="str">
        <f t="shared" si="19"/>
        <v>滋賀県高島市</v>
      </c>
      <c r="B513" s="2" t="s">
        <v>2759</v>
      </c>
      <c r="C513" s="145" t="s">
        <v>278</v>
      </c>
      <c r="D513" s="2" t="s">
        <v>2954</v>
      </c>
    </row>
    <row r="514" spans="1:4">
      <c r="A514" s="145" t="str">
        <f t="shared" si="19"/>
        <v>滋賀県東近江市</v>
      </c>
      <c r="B514" s="2" t="s">
        <v>2759</v>
      </c>
      <c r="C514" s="145" t="s">
        <v>278</v>
      </c>
      <c r="D514" s="2" t="s">
        <v>2955</v>
      </c>
    </row>
    <row r="515" spans="1:4">
      <c r="A515" s="145" t="str">
        <f t="shared" si="19"/>
        <v>滋賀県米原市</v>
      </c>
      <c r="B515" s="2" t="s">
        <v>2759</v>
      </c>
      <c r="C515" s="145" t="s">
        <v>278</v>
      </c>
      <c r="D515" s="2" t="s">
        <v>2956</v>
      </c>
    </row>
    <row r="516" spans="1:4">
      <c r="A516" s="145" t="str">
        <f t="shared" si="19"/>
        <v>滋賀県日野町</v>
      </c>
      <c r="B516" s="2" t="s">
        <v>2759</v>
      </c>
      <c r="C516" s="145" t="s">
        <v>278</v>
      </c>
      <c r="D516" s="2" t="s">
        <v>2957</v>
      </c>
    </row>
    <row r="517" spans="1:4">
      <c r="A517" s="145" t="str">
        <f t="shared" si="19"/>
        <v>滋賀県竜王町</v>
      </c>
      <c r="B517" s="2" t="s">
        <v>2759</v>
      </c>
      <c r="C517" s="145" t="s">
        <v>278</v>
      </c>
      <c r="D517" s="2" t="s">
        <v>2958</v>
      </c>
    </row>
    <row r="518" spans="1:4">
      <c r="A518" s="145" t="str">
        <f t="shared" si="19"/>
        <v>滋賀県愛荘町</v>
      </c>
      <c r="B518" s="2" t="s">
        <v>2759</v>
      </c>
      <c r="C518" s="145" t="s">
        <v>278</v>
      </c>
      <c r="D518" s="2" t="s">
        <v>2959</v>
      </c>
    </row>
    <row r="519" spans="1:4">
      <c r="A519" s="145" t="str">
        <f t="shared" si="19"/>
        <v>滋賀県多賀町</v>
      </c>
      <c r="B519" s="2" t="s">
        <v>2759</v>
      </c>
      <c r="C519" s="145" t="s">
        <v>278</v>
      </c>
      <c r="D519" s="2" t="s">
        <v>2960</v>
      </c>
    </row>
    <row r="520" spans="1:4">
      <c r="A520" s="145" t="str">
        <f t="shared" si="19"/>
        <v>京都府井手町</v>
      </c>
      <c r="B520" s="2" t="s">
        <v>2759</v>
      </c>
      <c r="C520" s="145" t="s">
        <v>279</v>
      </c>
      <c r="D520" s="2" t="s">
        <v>3070</v>
      </c>
    </row>
    <row r="521" spans="1:4">
      <c r="A521" s="145" t="str">
        <f t="shared" ref="A521:A579" si="20">CONCATENATE(C521,D521)</f>
        <v>京都府南山城村</v>
      </c>
      <c r="B521" s="2" t="s">
        <v>2759</v>
      </c>
      <c r="C521" s="145" t="s">
        <v>279</v>
      </c>
      <c r="D521" s="2" t="s">
        <v>2962</v>
      </c>
    </row>
    <row r="522" spans="1:4">
      <c r="A522" s="145" t="str">
        <f t="shared" si="20"/>
        <v>兵庫県姫路市</v>
      </c>
      <c r="B522" s="2" t="s">
        <v>2759</v>
      </c>
      <c r="C522" s="145" t="s">
        <v>281</v>
      </c>
      <c r="D522" s="2" t="s">
        <v>2963</v>
      </c>
    </row>
    <row r="523" spans="1:4">
      <c r="A523" s="145" t="str">
        <f t="shared" si="20"/>
        <v>兵庫県加古川市</v>
      </c>
      <c r="B523" s="2" t="s">
        <v>2759</v>
      </c>
      <c r="C523" s="145" t="s">
        <v>281</v>
      </c>
      <c r="D523" s="2" t="s">
        <v>2964</v>
      </c>
    </row>
    <row r="524" spans="1:4">
      <c r="A524" s="145" t="str">
        <f t="shared" si="20"/>
        <v>兵庫県三木市</v>
      </c>
      <c r="B524" s="2" t="s">
        <v>2759</v>
      </c>
      <c r="C524" s="145" t="s">
        <v>281</v>
      </c>
      <c r="D524" s="2" t="s">
        <v>2965</v>
      </c>
    </row>
    <row r="525" spans="1:4">
      <c r="A525" s="145" t="str">
        <f t="shared" si="20"/>
        <v>兵庫県小野市</v>
      </c>
      <c r="B525" s="2" t="s">
        <v>2759</v>
      </c>
      <c r="C525" s="145" t="s">
        <v>281</v>
      </c>
      <c r="D525" s="2" t="s">
        <v>2966</v>
      </c>
    </row>
    <row r="526" spans="1:4">
      <c r="A526" s="145" t="str">
        <f t="shared" si="20"/>
        <v>兵庫県加西市</v>
      </c>
      <c r="B526" s="2" t="s">
        <v>2759</v>
      </c>
      <c r="C526" s="145" t="s">
        <v>281</v>
      </c>
      <c r="D526" s="2" t="s">
        <v>2967</v>
      </c>
    </row>
    <row r="527" spans="1:4">
      <c r="A527" s="145" t="str">
        <f t="shared" si="20"/>
        <v>兵庫県加東市</v>
      </c>
      <c r="B527" s="2" t="s">
        <v>2759</v>
      </c>
      <c r="C527" s="145" t="s">
        <v>281</v>
      </c>
      <c r="D527" s="2" t="s">
        <v>2968</v>
      </c>
    </row>
    <row r="528" spans="1:4">
      <c r="A528" s="145" t="str">
        <f t="shared" si="20"/>
        <v>兵庫県稲美町</v>
      </c>
      <c r="B528" s="2" t="s">
        <v>2759</v>
      </c>
      <c r="C528" s="145" t="s">
        <v>281</v>
      </c>
      <c r="D528" s="2" t="s">
        <v>2969</v>
      </c>
    </row>
    <row r="529" spans="1:4">
      <c r="A529" s="145" t="str">
        <f t="shared" si="20"/>
        <v>兵庫県播磨町</v>
      </c>
      <c r="B529" s="2" t="s">
        <v>2759</v>
      </c>
      <c r="C529" s="145" t="s">
        <v>281</v>
      </c>
      <c r="D529" s="2" t="s">
        <v>2970</v>
      </c>
    </row>
    <row r="530" spans="1:4">
      <c r="A530" s="145" t="str">
        <f t="shared" si="20"/>
        <v>奈良県桜井市</v>
      </c>
      <c r="B530" s="2" t="s">
        <v>2759</v>
      </c>
      <c r="C530" s="145" t="s">
        <v>282</v>
      </c>
      <c r="D530" s="2" t="s">
        <v>2971</v>
      </c>
    </row>
    <row r="531" spans="1:4">
      <c r="A531" s="145" t="str">
        <f t="shared" si="20"/>
        <v>奈良県五條市</v>
      </c>
      <c r="B531" s="2" t="s">
        <v>2759</v>
      </c>
      <c r="C531" s="145" t="s">
        <v>282</v>
      </c>
      <c r="D531" s="2" t="s">
        <v>2972</v>
      </c>
    </row>
    <row r="532" spans="1:4">
      <c r="A532" s="145" t="str">
        <f t="shared" si="20"/>
        <v>奈良県宇陀市</v>
      </c>
      <c r="B532" s="2" t="s">
        <v>2759</v>
      </c>
      <c r="C532" s="145" t="s">
        <v>282</v>
      </c>
      <c r="D532" s="2" t="s">
        <v>2973</v>
      </c>
    </row>
    <row r="533" spans="1:4">
      <c r="A533" s="145" t="str">
        <f t="shared" si="20"/>
        <v>奈良県三宅町</v>
      </c>
      <c r="B533" s="2" t="s">
        <v>2759</v>
      </c>
      <c r="C533" s="145" t="s">
        <v>282</v>
      </c>
      <c r="D533" s="2" t="s">
        <v>2974</v>
      </c>
    </row>
    <row r="534" spans="1:4">
      <c r="A534" s="145" t="str">
        <f t="shared" si="20"/>
        <v>奈良県田原本町</v>
      </c>
      <c r="B534" s="2" t="s">
        <v>2759</v>
      </c>
      <c r="C534" s="145" t="s">
        <v>282</v>
      </c>
      <c r="D534" s="2" t="s">
        <v>2975</v>
      </c>
    </row>
    <row r="535" spans="1:4">
      <c r="A535" s="145" t="str">
        <f t="shared" si="20"/>
        <v>奈良県高取町</v>
      </c>
      <c r="B535" s="2" t="s">
        <v>2759</v>
      </c>
      <c r="C535" s="145" t="s">
        <v>282</v>
      </c>
      <c r="D535" s="2" t="s">
        <v>2976</v>
      </c>
    </row>
    <row r="536" spans="1:4">
      <c r="A536" s="145" t="str">
        <f t="shared" si="20"/>
        <v>奈良県吉野町</v>
      </c>
      <c r="B536" s="2" t="s">
        <v>2759</v>
      </c>
      <c r="C536" s="145" t="s">
        <v>282</v>
      </c>
      <c r="D536" s="2" t="s">
        <v>2977</v>
      </c>
    </row>
    <row r="537" spans="1:4">
      <c r="A537" s="145" t="str">
        <f t="shared" si="20"/>
        <v>奈良県山添村</v>
      </c>
      <c r="B537" s="2" t="s">
        <v>2759</v>
      </c>
      <c r="C537" s="145" t="s">
        <v>282</v>
      </c>
      <c r="D537" s="2" t="s">
        <v>2978</v>
      </c>
    </row>
    <row r="538" spans="1:4">
      <c r="A538" s="145" t="str">
        <f t="shared" si="20"/>
        <v>奈良県曽爾村</v>
      </c>
      <c r="B538" s="2" t="s">
        <v>2759</v>
      </c>
      <c r="C538" s="145" t="s">
        <v>282</v>
      </c>
      <c r="D538" s="2" t="s">
        <v>2979</v>
      </c>
    </row>
    <row r="539" spans="1:4">
      <c r="A539" s="145" t="str">
        <f t="shared" si="20"/>
        <v>奈良県明日香村</v>
      </c>
      <c r="B539" s="2" t="s">
        <v>2759</v>
      </c>
      <c r="C539" s="145" t="s">
        <v>282</v>
      </c>
      <c r="D539" s="2" t="s">
        <v>2980</v>
      </c>
    </row>
    <row r="540" spans="1:4">
      <c r="A540" s="145" t="str">
        <f t="shared" si="20"/>
        <v>岡山県岡山市</v>
      </c>
      <c r="B540" s="2" t="s">
        <v>2759</v>
      </c>
      <c r="C540" s="145" t="s">
        <v>286</v>
      </c>
      <c r="D540" s="2" t="s">
        <v>2981</v>
      </c>
    </row>
    <row r="541" spans="1:4">
      <c r="A541" s="145" t="str">
        <f t="shared" si="20"/>
        <v>岡山県玉野市</v>
      </c>
      <c r="B541" s="2" t="s">
        <v>2759</v>
      </c>
      <c r="C541" s="145" t="s">
        <v>286</v>
      </c>
      <c r="D541" s="2" t="s">
        <v>2982</v>
      </c>
    </row>
    <row r="542" spans="1:4">
      <c r="A542" s="145" t="str">
        <f t="shared" si="20"/>
        <v>岡山県備前市</v>
      </c>
      <c r="B542" s="2" t="s">
        <v>2759</v>
      </c>
      <c r="C542" s="145" t="s">
        <v>286</v>
      </c>
      <c r="D542" s="2" t="s">
        <v>2983</v>
      </c>
    </row>
    <row r="543" spans="1:4">
      <c r="A543" s="145" t="str">
        <f t="shared" si="20"/>
        <v>広島県呉市</v>
      </c>
      <c r="B543" s="2" t="s">
        <v>2759</v>
      </c>
      <c r="C543" s="145" t="s">
        <v>287</v>
      </c>
      <c r="D543" s="2" t="s">
        <v>2984</v>
      </c>
    </row>
    <row r="544" spans="1:4">
      <c r="A544" s="145" t="str">
        <f t="shared" si="20"/>
        <v>広島県竹原市</v>
      </c>
      <c r="B544" s="2" t="s">
        <v>2759</v>
      </c>
      <c r="C544" s="145" t="s">
        <v>287</v>
      </c>
      <c r="D544" s="2" t="s">
        <v>2985</v>
      </c>
    </row>
    <row r="545" spans="1:4">
      <c r="A545" s="145" t="str">
        <f t="shared" si="20"/>
        <v>広島県三原市</v>
      </c>
      <c r="B545" s="2" t="s">
        <v>2759</v>
      </c>
      <c r="C545" s="145" t="s">
        <v>287</v>
      </c>
      <c r="D545" s="2" t="s">
        <v>2986</v>
      </c>
    </row>
    <row r="546" spans="1:4">
      <c r="A546" s="145" t="str">
        <f t="shared" si="20"/>
        <v>広島県東広島市</v>
      </c>
      <c r="B546" s="2" t="s">
        <v>2759</v>
      </c>
      <c r="C546" s="145" t="s">
        <v>287</v>
      </c>
      <c r="D546" s="2" t="s">
        <v>2987</v>
      </c>
    </row>
    <row r="547" spans="1:4">
      <c r="A547" s="145" t="str">
        <f t="shared" si="20"/>
        <v>広島県廿日市市</v>
      </c>
      <c r="B547" s="2" t="s">
        <v>2759</v>
      </c>
      <c r="C547" s="145" t="s">
        <v>287</v>
      </c>
      <c r="D547" s="2" t="s">
        <v>2988</v>
      </c>
    </row>
    <row r="548" spans="1:4">
      <c r="A548" s="145" t="str">
        <f t="shared" si="20"/>
        <v>広島県安芸高田市</v>
      </c>
      <c r="B548" s="2" t="s">
        <v>2759</v>
      </c>
      <c r="C548" s="145" t="s">
        <v>287</v>
      </c>
      <c r="D548" s="2" t="s">
        <v>2989</v>
      </c>
    </row>
    <row r="549" spans="1:4">
      <c r="A549" s="145" t="str">
        <f t="shared" si="20"/>
        <v>広島県熊野町</v>
      </c>
      <c r="B549" s="2" t="s">
        <v>2759</v>
      </c>
      <c r="C549" s="145" t="s">
        <v>287</v>
      </c>
      <c r="D549" s="2" t="s">
        <v>2990</v>
      </c>
    </row>
    <row r="550" spans="1:4">
      <c r="A550" s="145" t="str">
        <f t="shared" si="20"/>
        <v>広島県安芸太田町</v>
      </c>
      <c r="B550" s="2" t="s">
        <v>2759</v>
      </c>
      <c r="C550" s="145" t="s">
        <v>287</v>
      </c>
      <c r="D550" s="2" t="s">
        <v>2895</v>
      </c>
    </row>
    <row r="551" spans="1:4">
      <c r="A551" s="145" t="str">
        <f t="shared" si="20"/>
        <v>広島県世羅町</v>
      </c>
      <c r="B551" s="2" t="s">
        <v>2759</v>
      </c>
      <c r="C551" s="145" t="s">
        <v>287</v>
      </c>
      <c r="D551" s="2" t="s">
        <v>2991</v>
      </c>
    </row>
    <row r="552" spans="1:4">
      <c r="A552" s="145" t="str">
        <f t="shared" si="20"/>
        <v>広島県海田町</v>
      </c>
      <c r="B552" s="2" t="s">
        <v>2759</v>
      </c>
      <c r="C552" s="145" t="s">
        <v>287</v>
      </c>
      <c r="D552" s="2" t="s">
        <v>2992</v>
      </c>
    </row>
    <row r="553" spans="1:4">
      <c r="A553" s="145" t="str">
        <f t="shared" si="20"/>
        <v>広島県坂町</v>
      </c>
      <c r="B553" s="2" t="s">
        <v>2759</v>
      </c>
      <c r="C553" s="145" t="s">
        <v>287</v>
      </c>
      <c r="D553" s="2" t="s">
        <v>2993</v>
      </c>
    </row>
    <row r="554" spans="1:4">
      <c r="A554" s="145" t="str">
        <f t="shared" si="20"/>
        <v>山口県岩国市</v>
      </c>
      <c r="B554" s="2" t="s">
        <v>2759</v>
      </c>
      <c r="C554" s="145" t="s">
        <v>288</v>
      </c>
      <c r="D554" s="2" t="s">
        <v>2994</v>
      </c>
    </row>
    <row r="555" spans="1:4">
      <c r="A555" s="145" t="str">
        <f t="shared" si="20"/>
        <v>山口県周南市</v>
      </c>
      <c r="B555" s="2" t="s">
        <v>2759</v>
      </c>
      <c r="C555" s="145" t="s">
        <v>288</v>
      </c>
      <c r="D555" s="2" t="s">
        <v>2995</v>
      </c>
    </row>
    <row r="556" spans="1:4">
      <c r="A556" s="145" t="str">
        <f>CONCATENATE(C556,D556)</f>
        <v>徳島県徳島市</v>
      </c>
      <c r="B556" s="2" t="s">
        <v>2759</v>
      </c>
      <c r="C556" s="145" t="s">
        <v>289</v>
      </c>
      <c r="D556" s="2" t="s">
        <v>3071</v>
      </c>
    </row>
    <row r="557" spans="1:4">
      <c r="A557" s="145" t="str">
        <f>CONCATENATE(C557,D557)</f>
        <v>徳島県鳴門市</v>
      </c>
      <c r="B557" s="2" t="s">
        <v>2759</v>
      </c>
      <c r="C557" s="145" t="s">
        <v>289</v>
      </c>
      <c r="D557" s="2" t="s">
        <v>3072</v>
      </c>
    </row>
    <row r="558" spans="1:4">
      <c r="A558" s="145" t="str">
        <f t="shared" si="20"/>
        <v>徳島県小松島市</v>
      </c>
      <c r="B558" s="2" t="s">
        <v>2759</v>
      </c>
      <c r="C558" s="145" t="s">
        <v>289</v>
      </c>
      <c r="D558" s="2" t="s">
        <v>3073</v>
      </c>
    </row>
    <row r="559" spans="1:4">
      <c r="A559" s="145" t="str">
        <f t="shared" si="20"/>
        <v>徳島県阿南市</v>
      </c>
      <c r="B559" s="2" t="s">
        <v>2759</v>
      </c>
      <c r="C559" s="145" t="s">
        <v>289</v>
      </c>
      <c r="D559" s="2" t="s">
        <v>3074</v>
      </c>
    </row>
    <row r="560" spans="1:4">
      <c r="A560" s="145" t="str">
        <f t="shared" si="20"/>
        <v>徳島県美馬市</v>
      </c>
      <c r="B560" s="2" t="s">
        <v>2759</v>
      </c>
      <c r="C560" s="145" t="s">
        <v>289</v>
      </c>
      <c r="D560" s="2" t="s">
        <v>3075</v>
      </c>
    </row>
    <row r="561" spans="1:4">
      <c r="A561" s="145" t="str">
        <f t="shared" si="20"/>
        <v>徳島県勝浦町</v>
      </c>
      <c r="B561" s="2" t="s">
        <v>2759</v>
      </c>
      <c r="C561" s="145" t="s">
        <v>289</v>
      </c>
      <c r="D561" s="2" t="s">
        <v>3076</v>
      </c>
    </row>
    <row r="562" spans="1:4">
      <c r="A562" s="145" t="str">
        <f t="shared" si="20"/>
        <v>徳島県松茂町</v>
      </c>
      <c r="B562" s="2" t="s">
        <v>2759</v>
      </c>
      <c r="C562" s="145" t="s">
        <v>289</v>
      </c>
      <c r="D562" s="2" t="s">
        <v>3077</v>
      </c>
    </row>
    <row r="563" spans="1:4">
      <c r="A563" s="145" t="str">
        <f t="shared" si="20"/>
        <v>徳島県北島町</v>
      </c>
      <c r="B563" s="2" t="s">
        <v>2759</v>
      </c>
      <c r="C563" s="145" t="s">
        <v>289</v>
      </c>
      <c r="D563" s="2" t="s">
        <v>3078</v>
      </c>
    </row>
    <row r="564" spans="1:4">
      <c r="A564" s="145" t="str">
        <f t="shared" si="20"/>
        <v>徳島県藍住町</v>
      </c>
      <c r="B564" s="2" t="s">
        <v>2759</v>
      </c>
      <c r="C564" s="145" t="s">
        <v>289</v>
      </c>
      <c r="D564" s="2" t="s">
        <v>3079</v>
      </c>
    </row>
    <row r="565" spans="1:4">
      <c r="A565" s="145" t="str">
        <f t="shared" si="20"/>
        <v>香川県坂出市</v>
      </c>
      <c r="B565" s="2" t="s">
        <v>2759</v>
      </c>
      <c r="C565" s="145" t="s">
        <v>290</v>
      </c>
      <c r="D565" s="2" t="s">
        <v>2996</v>
      </c>
    </row>
    <row r="566" spans="1:4">
      <c r="A566" s="145" t="str">
        <f t="shared" si="20"/>
        <v>香川県さぬき市</v>
      </c>
      <c r="B566" s="2" t="s">
        <v>2759</v>
      </c>
      <c r="C566" s="145" t="s">
        <v>290</v>
      </c>
      <c r="D566" s="2" t="s">
        <v>2997</v>
      </c>
    </row>
    <row r="567" spans="1:4">
      <c r="A567" s="145" t="str">
        <f t="shared" si="20"/>
        <v>香川県三木町</v>
      </c>
      <c r="B567" s="2" t="s">
        <v>2759</v>
      </c>
      <c r="C567" s="145" t="s">
        <v>290</v>
      </c>
      <c r="D567" s="2" t="s">
        <v>2998</v>
      </c>
    </row>
    <row r="568" spans="1:4">
      <c r="A568" s="145" t="str">
        <f t="shared" si="20"/>
        <v>香川県綾川町</v>
      </c>
      <c r="B568" s="2" t="s">
        <v>2759</v>
      </c>
      <c r="C568" s="145" t="s">
        <v>290</v>
      </c>
      <c r="D568" s="2" t="s">
        <v>2999</v>
      </c>
    </row>
    <row r="569" spans="1:4">
      <c r="A569" s="145" t="str">
        <f t="shared" si="20"/>
        <v>福岡県北九州市</v>
      </c>
      <c r="B569" s="2" t="s">
        <v>2759</v>
      </c>
      <c r="C569" s="145" t="s">
        <v>293</v>
      </c>
      <c r="D569" s="2" t="s">
        <v>3000</v>
      </c>
    </row>
    <row r="570" spans="1:4">
      <c r="A570" s="145" t="str">
        <f t="shared" si="20"/>
        <v>福岡県飯塚市</v>
      </c>
      <c r="B570" s="2" t="s">
        <v>2759</v>
      </c>
      <c r="C570" s="145" t="s">
        <v>293</v>
      </c>
      <c r="D570" s="2" t="s">
        <v>3001</v>
      </c>
    </row>
    <row r="571" spans="1:4">
      <c r="A571" s="145" t="str">
        <f t="shared" si="20"/>
        <v>福岡県筑紫野市</v>
      </c>
      <c r="B571" s="2" t="s">
        <v>2759</v>
      </c>
      <c r="C571" s="145" t="s">
        <v>293</v>
      </c>
      <c r="D571" s="2" t="s">
        <v>3002</v>
      </c>
    </row>
    <row r="572" spans="1:4">
      <c r="A572" s="145" t="str">
        <f t="shared" si="20"/>
        <v>福岡県古賀市</v>
      </c>
      <c r="B572" s="2" t="s">
        <v>2759</v>
      </c>
      <c r="C572" s="145" t="s">
        <v>293</v>
      </c>
      <c r="D572" s="2" t="s">
        <v>3003</v>
      </c>
    </row>
    <row r="573" spans="1:4">
      <c r="A573" s="145" t="str">
        <f t="shared" si="20"/>
        <v>福岡県宮若市</v>
      </c>
      <c r="B573" s="2" t="s">
        <v>2759</v>
      </c>
      <c r="C573" s="145" t="s">
        <v>293</v>
      </c>
      <c r="D573" s="2" t="s">
        <v>3004</v>
      </c>
    </row>
    <row r="574" spans="1:4">
      <c r="A574" s="145" t="str">
        <f t="shared" si="20"/>
        <v>福岡県宇美町</v>
      </c>
      <c r="B574" s="2" t="s">
        <v>2759</v>
      </c>
      <c r="C574" s="145" t="s">
        <v>293</v>
      </c>
      <c r="D574" s="2" t="s">
        <v>3005</v>
      </c>
    </row>
    <row r="575" spans="1:4">
      <c r="A575" s="145" t="str">
        <f t="shared" si="20"/>
        <v>福岡県篠栗町</v>
      </c>
      <c r="B575" s="2" t="s">
        <v>2759</v>
      </c>
      <c r="C575" s="145" t="s">
        <v>293</v>
      </c>
      <c r="D575" s="2" t="s">
        <v>3006</v>
      </c>
    </row>
    <row r="576" spans="1:4">
      <c r="A576" s="145" t="str">
        <f t="shared" si="20"/>
        <v>福岡県須惠町</v>
      </c>
      <c r="B576" s="2" t="s">
        <v>2759</v>
      </c>
      <c r="C576" s="145" t="s">
        <v>293</v>
      </c>
      <c r="D576" s="2" t="s">
        <v>3007</v>
      </c>
    </row>
    <row r="577" spans="1:4">
      <c r="A577" s="145" t="str">
        <f t="shared" si="20"/>
        <v>福岡県久山町</v>
      </c>
      <c r="B577" s="2" t="s">
        <v>2759</v>
      </c>
      <c r="C577" s="145" t="s">
        <v>293</v>
      </c>
      <c r="D577" s="2" t="s">
        <v>3008</v>
      </c>
    </row>
    <row r="578" spans="1:4">
      <c r="A578" s="145" t="str">
        <f t="shared" si="20"/>
        <v>佐賀県鳥栖市</v>
      </c>
      <c r="B578" s="2" t="s">
        <v>2759</v>
      </c>
      <c r="C578" s="145" t="s">
        <v>294</v>
      </c>
      <c r="D578" s="2" t="s">
        <v>3009</v>
      </c>
    </row>
    <row r="579" spans="1:4">
      <c r="A579" s="145" t="str">
        <f t="shared" si="20"/>
        <v>長崎県長崎市</v>
      </c>
      <c r="B579" s="2" t="s">
        <v>2759</v>
      </c>
      <c r="C579" s="145" t="s">
        <v>295</v>
      </c>
      <c r="D579" s="2" t="s">
        <v>3010</v>
      </c>
    </row>
    <row r="580" spans="1:4">
      <c r="B580" s="2" t="s">
        <v>42</v>
      </c>
    </row>
  </sheetData>
  <sheetProtection algorithmName="SHA-512" hashValue="ptooj48nQmo6S2seFwjk74E8ev6AuaiNv6wjzfYEWJmsHlvsEYWiPiOcoziNb68FJ2x7hLKy4k8LaGJAT6BtJQ==" saltValue="bcQt0PzcCSUx0qMMCQQDdQ==" spinCount="100000" sheet="1" selectLockedCells="1" selectUnlockedCells="1"/>
  <phoneticPr fontId="6"/>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2:AG27"/>
  <sheetViews>
    <sheetView view="pageBreakPreview" zoomScaleNormal="100" zoomScaleSheetLayoutView="100" workbookViewId="0">
      <selection activeCell="M10" sqref="M10"/>
    </sheetView>
  </sheetViews>
  <sheetFormatPr defaultColWidth="2.5" defaultRowHeight="15" customHeight="1"/>
  <cols>
    <col min="1" max="16384" width="2.5" style="1"/>
  </cols>
  <sheetData>
    <row r="2" spans="1:11" ht="15" customHeight="1">
      <c r="A2" s="1" t="s">
        <v>245</v>
      </c>
    </row>
    <row r="4" spans="1:11" ht="15" customHeight="1">
      <c r="B4" s="1024" t="s">
        <v>247</v>
      </c>
      <c r="C4" s="1024"/>
      <c r="D4" s="1024"/>
      <c r="E4" s="1024"/>
      <c r="F4" s="1024"/>
      <c r="G4" s="1" t="s">
        <v>246</v>
      </c>
    </row>
    <row r="5" spans="1:11" ht="15" customHeight="1">
      <c r="B5" s="1024" t="s">
        <v>250</v>
      </c>
      <c r="C5" s="1024"/>
      <c r="D5" s="1024"/>
      <c r="E5" s="1024"/>
      <c r="F5" s="1024"/>
      <c r="G5" s="1" t="s">
        <v>248</v>
      </c>
    </row>
    <row r="6" spans="1:11" ht="15" customHeight="1">
      <c r="B6" s="1024"/>
      <c r="C6" s="1024"/>
      <c r="D6" s="1024"/>
      <c r="E6" s="1024"/>
      <c r="F6" s="1024"/>
      <c r="K6" s="1" t="s">
        <v>249</v>
      </c>
    </row>
    <row r="7" spans="1:11" ht="15" customHeight="1">
      <c r="B7" s="1024" t="s">
        <v>252</v>
      </c>
      <c r="C7" s="1024"/>
      <c r="D7" s="1024"/>
      <c r="E7" s="1024"/>
      <c r="F7" s="1024"/>
      <c r="G7" s="1" t="s">
        <v>251</v>
      </c>
    </row>
    <row r="8" spans="1:11" ht="15" customHeight="1">
      <c r="B8" s="1024" t="s">
        <v>3057</v>
      </c>
      <c r="C8" s="1024"/>
      <c r="D8" s="1024"/>
      <c r="E8" s="1024"/>
      <c r="F8" s="1024"/>
      <c r="G8" s="1" t="s">
        <v>3011</v>
      </c>
    </row>
    <row r="9" spans="1:11" ht="15" customHeight="1">
      <c r="B9" s="1024" t="s">
        <v>3058</v>
      </c>
      <c r="C9" s="1024"/>
      <c r="D9" s="1024"/>
      <c r="E9" s="1024"/>
      <c r="F9" s="1024"/>
      <c r="G9" s="1" t="s">
        <v>3059</v>
      </c>
    </row>
    <row r="10" spans="1:11" ht="15" customHeight="1">
      <c r="B10" s="1024" t="s">
        <v>3061</v>
      </c>
      <c r="C10" s="1024"/>
      <c r="D10" s="1024"/>
      <c r="E10" s="1024"/>
      <c r="F10" s="1024"/>
      <c r="G10" s="1" t="s">
        <v>3060</v>
      </c>
    </row>
    <row r="11" spans="1:11" ht="15" customHeight="1">
      <c r="B11" s="1024" t="s">
        <v>3091</v>
      </c>
      <c r="C11" s="1024"/>
      <c r="D11" s="1024"/>
      <c r="E11" s="1024"/>
      <c r="F11" s="1024"/>
      <c r="G11" s="1" t="s">
        <v>3083</v>
      </c>
    </row>
    <row r="12" spans="1:11" ht="15" customHeight="1">
      <c r="B12" s="1024"/>
      <c r="C12" s="1024"/>
      <c r="D12" s="1024"/>
      <c r="E12" s="1024"/>
      <c r="F12" s="1024"/>
      <c r="K12" s="1" t="s">
        <v>3084</v>
      </c>
    </row>
    <row r="13" spans="1:11" ht="15" customHeight="1">
      <c r="B13" s="1024"/>
      <c r="C13" s="1024"/>
      <c r="D13" s="1024"/>
      <c r="E13" s="1024"/>
      <c r="F13" s="1024"/>
      <c r="K13" s="1" t="s">
        <v>3089</v>
      </c>
    </row>
    <row r="14" spans="1:11" s="59" customFormat="1" ht="15" customHeight="1">
      <c r="B14" s="1024" t="s">
        <v>3144</v>
      </c>
      <c r="C14" s="1024"/>
      <c r="D14" s="1024"/>
      <c r="E14" s="1024"/>
      <c r="F14" s="1024"/>
      <c r="G14" s="59" t="s">
        <v>3121</v>
      </c>
    </row>
    <row r="15" spans="1:11" s="59" customFormat="1" ht="15" customHeight="1">
      <c r="B15" s="1024" t="s">
        <v>3144</v>
      </c>
      <c r="C15" s="1024"/>
      <c r="D15" s="1024"/>
      <c r="E15" s="1024"/>
      <c r="F15" s="1024"/>
      <c r="G15" s="59" t="s">
        <v>3120</v>
      </c>
    </row>
    <row r="16" spans="1:11" ht="15" customHeight="1">
      <c r="B16" s="1024"/>
      <c r="C16" s="1024"/>
      <c r="D16" s="1024"/>
      <c r="E16" s="1024"/>
      <c r="F16" s="1024"/>
      <c r="K16" s="1" t="s">
        <v>3138</v>
      </c>
    </row>
    <row r="17" spans="2:33" ht="15" customHeight="1">
      <c r="B17" s="1024" t="s">
        <v>3145</v>
      </c>
      <c r="C17" s="1024"/>
      <c r="D17" s="1024"/>
      <c r="E17" s="1024"/>
      <c r="F17" s="1024"/>
      <c r="G17" s="1" t="s">
        <v>3146</v>
      </c>
    </row>
    <row r="18" spans="2:33" ht="15" customHeight="1">
      <c r="B18" s="1024" t="s">
        <v>3173</v>
      </c>
      <c r="C18" s="1024"/>
      <c r="D18" s="1024"/>
      <c r="E18" s="1024"/>
      <c r="F18" s="1024"/>
      <c r="G18" s="1" t="s">
        <v>3363</v>
      </c>
    </row>
    <row r="19" spans="2:33" ht="15" customHeight="1">
      <c r="B19" s="1024"/>
      <c r="C19" s="1024"/>
      <c r="D19" s="1024"/>
      <c r="E19" s="1024"/>
      <c r="F19" s="1024"/>
      <c r="K19" s="1" t="s">
        <v>3174</v>
      </c>
    </row>
    <row r="20" spans="2:33" ht="15" customHeight="1">
      <c r="B20" s="1024" t="s">
        <v>3365</v>
      </c>
      <c r="C20" s="1024"/>
      <c r="D20" s="1024"/>
      <c r="E20" s="1024"/>
      <c r="F20" s="1024"/>
      <c r="G20" s="446" t="s">
        <v>3364</v>
      </c>
    </row>
    <row r="21" spans="2:33" ht="15" customHeight="1">
      <c r="B21" s="1024" t="s">
        <v>3368</v>
      </c>
      <c r="C21" s="1024"/>
      <c r="D21" s="1024"/>
      <c r="E21" s="1024"/>
      <c r="F21" s="1024"/>
      <c r="G21" s="447" t="s">
        <v>3366</v>
      </c>
      <c r="H21" s="447"/>
      <c r="I21" s="447"/>
      <c r="J21" s="447"/>
      <c r="K21" s="447"/>
      <c r="L21" s="447"/>
      <c r="M21" s="447"/>
      <c r="N21" s="447"/>
      <c r="O21" s="447"/>
      <c r="P21" s="447"/>
      <c r="Q21" s="447"/>
      <c r="R21" s="447"/>
      <c r="S21" s="447"/>
      <c r="T21" s="447"/>
      <c r="U21" s="447"/>
      <c r="V21" s="447"/>
      <c r="W21" s="447"/>
      <c r="X21" s="447"/>
    </row>
    <row r="22" spans="2:33" ht="15" customHeight="1">
      <c r="B22" s="1024"/>
      <c r="C22" s="1024"/>
      <c r="D22" s="1024"/>
      <c r="E22" s="1024"/>
      <c r="F22" s="1024"/>
      <c r="G22" s="447"/>
      <c r="H22" s="447"/>
      <c r="I22" s="447"/>
      <c r="J22" s="447"/>
      <c r="K22" s="447" t="s">
        <v>3367</v>
      </c>
      <c r="L22" s="447"/>
      <c r="M22" s="447"/>
      <c r="N22" s="447"/>
      <c r="O22" s="447"/>
      <c r="P22" s="447"/>
      <c r="Q22" s="447"/>
      <c r="R22" s="447"/>
      <c r="S22" s="447"/>
      <c r="T22" s="447"/>
      <c r="U22" s="447"/>
      <c r="V22" s="447"/>
      <c r="W22" s="447"/>
      <c r="X22" s="447"/>
    </row>
    <row r="23" spans="2:33" s="448" customFormat="1" ht="15" customHeight="1">
      <c r="B23" s="1024" t="s">
        <v>3376</v>
      </c>
      <c r="C23" s="1024"/>
      <c r="D23" s="1024"/>
      <c r="E23" s="1024"/>
      <c r="F23" s="1024"/>
      <c r="G23" s="448" t="s">
        <v>3377</v>
      </c>
    </row>
    <row r="24" spans="2:33" ht="15" customHeight="1">
      <c r="B24" s="1024"/>
      <c r="C24" s="1024"/>
      <c r="D24" s="1024"/>
      <c r="E24" s="1024"/>
      <c r="F24" s="1024"/>
      <c r="K24" s="1" t="s">
        <v>3378</v>
      </c>
    </row>
    <row r="25" spans="2:33" ht="15" customHeight="1">
      <c r="B25" s="1024" t="s">
        <v>3383</v>
      </c>
      <c r="C25" s="1024"/>
      <c r="D25" s="1024"/>
      <c r="E25" s="1024"/>
      <c r="F25" s="1024"/>
      <c r="G25" s="484" t="s">
        <v>3381</v>
      </c>
      <c r="H25" s="484"/>
      <c r="I25" s="484"/>
      <c r="J25" s="484"/>
      <c r="K25" s="484"/>
      <c r="L25" s="484"/>
      <c r="M25" s="484"/>
      <c r="N25" s="484"/>
      <c r="O25" s="484"/>
      <c r="P25" s="484"/>
      <c r="Q25" s="484"/>
      <c r="R25" s="484"/>
      <c r="S25" s="484"/>
      <c r="T25" s="484"/>
    </row>
    <row r="26" spans="2:33" ht="15" customHeight="1">
      <c r="B26" s="1024" t="s">
        <v>3385</v>
      </c>
      <c r="C26" s="1024"/>
      <c r="D26" s="1024"/>
      <c r="E26" s="1024"/>
      <c r="F26" s="1024"/>
      <c r="G26" s="485" t="s">
        <v>3384</v>
      </c>
      <c r="H26" s="485"/>
      <c r="I26" s="485"/>
      <c r="J26" s="485"/>
      <c r="K26" s="485"/>
      <c r="L26" s="485"/>
      <c r="M26" s="485"/>
      <c r="N26" s="485"/>
      <c r="O26" s="485"/>
      <c r="P26" s="485"/>
      <c r="Q26" s="485"/>
      <c r="R26" s="485"/>
      <c r="S26" s="485"/>
      <c r="T26" s="485"/>
      <c r="U26" s="485"/>
    </row>
    <row r="27" spans="2:33" ht="15" customHeight="1">
      <c r="B27" s="1024" t="s">
        <v>3414</v>
      </c>
      <c r="C27" s="1024"/>
      <c r="D27" s="1024"/>
      <c r="E27" s="1024"/>
      <c r="F27" s="1024"/>
      <c r="G27" s="499" t="s">
        <v>3415</v>
      </c>
      <c r="H27" s="499"/>
      <c r="I27" s="499"/>
      <c r="J27" s="499"/>
      <c r="K27" s="499"/>
      <c r="L27" s="499"/>
      <c r="M27" s="499"/>
      <c r="N27" s="499"/>
      <c r="O27" s="499"/>
      <c r="P27" s="499"/>
      <c r="Q27" s="499"/>
      <c r="R27" s="499"/>
      <c r="S27" s="499"/>
      <c r="T27" s="499"/>
      <c r="U27" s="499"/>
      <c r="V27" s="499"/>
      <c r="W27" s="499"/>
      <c r="X27" s="499"/>
      <c r="Y27" s="499"/>
      <c r="Z27" s="499"/>
      <c r="AA27" s="499"/>
      <c r="AB27" s="499"/>
      <c r="AC27" s="499"/>
      <c r="AD27" s="499"/>
      <c r="AE27" s="499"/>
      <c r="AF27" s="499"/>
      <c r="AG27" s="499"/>
    </row>
  </sheetData>
  <sheetProtection algorithmName="SHA-512" hashValue="ZcLkJWxYdf3VNYFPO+R7l+ZdbEfPwQNCKpU/Ul2hWVs/7vdcoBiV8B66NiIPIgISiaASSCW7rHNCsxwL4o5utQ==" saltValue="ECKPGi+2XwSfI5+Z/3g9/A==" spinCount="100000" sheet="1" selectLockedCells="1" selectUnlockedCells="1"/>
  <mergeCells count="24">
    <mergeCell ref="B27:F27"/>
    <mergeCell ref="B10:F10"/>
    <mergeCell ref="B4:F4"/>
    <mergeCell ref="B5:F5"/>
    <mergeCell ref="B6:F6"/>
    <mergeCell ref="B7:F7"/>
    <mergeCell ref="B8:F8"/>
    <mergeCell ref="B9:F9"/>
    <mergeCell ref="B26:F26"/>
    <mergeCell ref="B18:F18"/>
    <mergeCell ref="B19:F19"/>
    <mergeCell ref="B21:F21"/>
    <mergeCell ref="B22:F22"/>
    <mergeCell ref="B23:F23"/>
    <mergeCell ref="B16:F16"/>
    <mergeCell ref="B17:F17"/>
    <mergeCell ref="B24:F24"/>
    <mergeCell ref="B25:F25"/>
    <mergeCell ref="B20:F20"/>
    <mergeCell ref="B11:F11"/>
    <mergeCell ref="B12:F12"/>
    <mergeCell ref="B13:F13"/>
    <mergeCell ref="B14:F14"/>
    <mergeCell ref="B15:F15"/>
  </mergeCells>
  <phoneticPr fontId="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67</vt:i4>
      </vt:variant>
    </vt:vector>
  </HeadingPairs>
  <TitlesOfParts>
    <vt:vector size="76" baseType="lpstr">
      <vt:lpstr>入力シート</vt:lpstr>
      <vt:lpstr>計算シート（全体）</vt:lpstr>
      <vt:lpstr>保育単価表</vt:lpstr>
      <vt:lpstr>保育単価表②</vt:lpstr>
      <vt:lpstr>保育単価表③</vt:lpstr>
      <vt:lpstr>都道府県市区町村</vt:lpstr>
      <vt:lpstr>対応表</vt:lpstr>
      <vt:lpstr>自動入力</vt:lpstr>
      <vt:lpstr>Ver.</vt:lpstr>
      <vt:lpstr>Ａ地域区分</vt:lpstr>
      <vt:lpstr>Ｂ有無</vt:lpstr>
      <vt:lpstr>Ｃ処遇改善</vt:lpstr>
      <vt:lpstr>Ver.!Print_Area</vt:lpstr>
      <vt:lpstr>'計算シート（全体）'!Print_Area</vt:lpstr>
      <vt:lpstr>入力シート!Print_Area</vt:lpstr>
      <vt:lpstr>保育単価表!Print_Area</vt:lpstr>
      <vt:lpstr>保育単価表③!Print_Area</vt:lpstr>
      <vt:lpstr>保育単価表!Print_Titles</vt:lpstr>
      <vt:lpstr>愛知県</vt:lpstr>
      <vt:lpstr>愛媛県</vt:lpstr>
      <vt:lpstr>茨城県</vt:lpstr>
      <vt:lpstr>栄養管理加算</vt:lpstr>
      <vt:lpstr>岡山県</vt:lpstr>
      <vt:lpstr>沖縄県</vt:lpstr>
      <vt:lpstr>岩手県</vt:lpstr>
      <vt:lpstr>岐阜県</vt:lpstr>
      <vt:lpstr>宮崎県</vt:lpstr>
      <vt:lpstr>宮城県</vt:lpstr>
      <vt:lpstr>京都府</vt:lpstr>
      <vt:lpstr>熊本県</vt:lpstr>
      <vt:lpstr>群馬県</vt:lpstr>
      <vt:lpstr>広島県</vt:lpstr>
      <vt:lpstr>香川県</vt:lpstr>
      <vt:lpstr>高知県</vt:lpstr>
      <vt:lpstr>高齢者者等の年間総雇用時間数</vt:lpstr>
      <vt:lpstr>佐賀県</vt:lpstr>
      <vt:lpstr>埼玉県</vt:lpstr>
      <vt:lpstr>三重県</vt:lpstr>
      <vt:lpstr>山形県</vt:lpstr>
      <vt:lpstr>山口県</vt:lpstr>
      <vt:lpstr>山梨県</vt:lpstr>
      <vt:lpstr>滋賀県</vt:lpstr>
      <vt:lpstr>鹿児島県</vt:lpstr>
      <vt:lpstr>質改善</vt:lpstr>
      <vt:lpstr>秋田県</vt:lpstr>
      <vt:lpstr>処遇改善等加算Ⅱ</vt:lpstr>
      <vt:lpstr>新潟県</vt:lpstr>
      <vt:lpstr>神奈川県</vt:lpstr>
      <vt:lpstr>青森県</vt:lpstr>
      <vt:lpstr>静岡県</vt:lpstr>
      <vt:lpstr>石川県</vt:lpstr>
      <vt:lpstr>千葉県</vt:lpstr>
      <vt:lpstr>大阪府</vt:lpstr>
      <vt:lpstr>大分県</vt:lpstr>
      <vt:lpstr>地域区分_減価償却費加算</vt:lpstr>
      <vt:lpstr>地域区分_賃借料加算</vt:lpstr>
      <vt:lpstr>長崎県</vt:lpstr>
      <vt:lpstr>長野県</vt:lpstr>
      <vt:lpstr>鳥取県</vt:lpstr>
      <vt:lpstr>都道府県</vt:lpstr>
      <vt:lpstr>土曜日閉所</vt:lpstr>
      <vt:lpstr>島根県</vt:lpstr>
      <vt:lpstr>東京都</vt:lpstr>
      <vt:lpstr>徳島県</vt:lpstr>
      <vt:lpstr>栃木県</vt:lpstr>
      <vt:lpstr>奈良県</vt:lpstr>
      <vt:lpstr>標準_都市部</vt:lpstr>
      <vt:lpstr>富山県</vt:lpstr>
      <vt:lpstr>福井県</vt:lpstr>
      <vt:lpstr>福岡県</vt:lpstr>
      <vt:lpstr>福島県</vt:lpstr>
      <vt:lpstr>兵庫県</vt:lpstr>
      <vt:lpstr>北海道</vt:lpstr>
      <vt:lpstr>有無2</vt:lpstr>
      <vt:lpstr>冷暖房費加算用地域区分</vt:lpstr>
      <vt:lpstr>和歌山県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保育所版</dc:title>
  <dc:creator/>
  <cp:lastModifiedBy/>
  <dcterms:created xsi:type="dcterms:W3CDTF">2022-11-17T09:38:21Z</dcterms:created>
  <dcterms:modified xsi:type="dcterms:W3CDTF">2023-08-29T06:34:32Z</dcterms:modified>
</cp:coreProperties>
</file>