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" i="1" l="1"/>
  <c r="AI45" i="1" l="1"/>
  <c r="AI46" i="1"/>
  <c r="AI47" i="1"/>
  <c r="AI48" i="1"/>
  <c r="AI35" i="1"/>
  <c r="AI36" i="1"/>
  <c r="AI37" i="1"/>
  <c r="AI38" i="1"/>
  <c r="AI25" i="1"/>
  <c r="AI26" i="1"/>
  <c r="AI27" i="1"/>
  <c r="AI28" i="1"/>
  <c r="AI15" i="1"/>
  <c r="AI16" i="1"/>
  <c r="AI17" i="1"/>
  <c r="AI18" i="1"/>
  <c r="AI8" i="1"/>
  <c r="AI9" i="1"/>
  <c r="AI10" i="1"/>
  <c r="AI11" i="1"/>
  <c r="AI12" i="1"/>
  <c r="AI13" i="1"/>
  <c r="AI14" i="1"/>
  <c r="AI19" i="1"/>
  <c r="AI20" i="1"/>
  <c r="AI21" i="1"/>
  <c r="AI22" i="1"/>
  <c r="AI23" i="1"/>
  <c r="AI24" i="1"/>
  <c r="AI29" i="1"/>
  <c r="AI30" i="1"/>
  <c r="AI31" i="1"/>
  <c r="AI32" i="1"/>
  <c r="AI33" i="1"/>
  <c r="AI34" i="1"/>
  <c r="AI39" i="1"/>
  <c r="AI40" i="1"/>
  <c r="AI41" i="1"/>
  <c r="AI42" i="1"/>
  <c r="AI43" i="1"/>
  <c r="AI44" i="1"/>
  <c r="AI49" i="1"/>
  <c r="AI50" i="1"/>
  <c r="AI51" i="1"/>
  <c r="AI52" i="1"/>
  <c r="AI53" i="1"/>
  <c r="H14" i="1"/>
  <c r="AC14" i="1" s="1"/>
  <c r="AF14" i="1" s="1"/>
  <c r="I14" i="1"/>
  <c r="AH14" i="1" s="1"/>
  <c r="H15" i="1"/>
  <c r="AC15" i="1" s="1"/>
  <c r="AF15" i="1" s="1"/>
  <c r="I15" i="1"/>
  <c r="AH15" i="1" s="1"/>
  <c r="H16" i="1"/>
  <c r="AC16" i="1" s="1"/>
  <c r="AF16" i="1" s="1"/>
  <c r="I16" i="1"/>
  <c r="AH16" i="1" s="1"/>
  <c r="H17" i="1"/>
  <c r="AC17" i="1" s="1"/>
  <c r="AF17" i="1" s="1"/>
  <c r="I17" i="1"/>
  <c r="AH17" i="1" s="1"/>
  <c r="H18" i="1"/>
  <c r="AC18" i="1" s="1"/>
  <c r="AF18" i="1" s="1"/>
  <c r="I18" i="1"/>
  <c r="AH18" i="1" s="1"/>
  <c r="H19" i="1"/>
  <c r="AC19" i="1" s="1"/>
  <c r="AF19" i="1" s="1"/>
  <c r="I19" i="1"/>
  <c r="AH19" i="1" s="1"/>
  <c r="H20" i="1"/>
  <c r="I20" i="1"/>
  <c r="AH20" i="1" s="1"/>
  <c r="H21" i="1"/>
  <c r="I21" i="1"/>
  <c r="AH21" i="1" s="1"/>
  <c r="H22" i="1"/>
  <c r="AF22" i="1" s="1"/>
  <c r="I22" i="1"/>
  <c r="AH22" i="1" s="1"/>
  <c r="H23" i="1"/>
  <c r="AF23" i="1" s="1"/>
  <c r="I23" i="1"/>
  <c r="AH23" i="1" s="1"/>
  <c r="H24" i="1"/>
  <c r="AC24" i="1" s="1"/>
  <c r="AF24" i="1" s="1"/>
  <c r="I24" i="1"/>
  <c r="AH24" i="1" s="1"/>
  <c r="H25" i="1"/>
  <c r="AC25" i="1" s="1"/>
  <c r="AF25" i="1" s="1"/>
  <c r="I25" i="1"/>
  <c r="AH25" i="1" s="1"/>
  <c r="H26" i="1"/>
  <c r="AC26" i="1" s="1"/>
  <c r="AF26" i="1" s="1"/>
  <c r="I26" i="1"/>
  <c r="AH26" i="1" s="1"/>
  <c r="H27" i="1"/>
  <c r="AC27" i="1" s="1"/>
  <c r="AF27" i="1" s="1"/>
  <c r="I27" i="1"/>
  <c r="AH27" i="1" s="1"/>
  <c r="H28" i="1"/>
  <c r="AC28" i="1" s="1"/>
  <c r="AF28" i="1" s="1"/>
  <c r="I28" i="1"/>
  <c r="AH28" i="1" s="1"/>
  <c r="H29" i="1"/>
  <c r="AC29" i="1" s="1"/>
  <c r="AF29" i="1" s="1"/>
  <c r="I29" i="1"/>
  <c r="AH29" i="1" s="1"/>
  <c r="H30" i="1"/>
  <c r="I30" i="1"/>
  <c r="AH30" i="1" s="1"/>
  <c r="H31" i="1"/>
  <c r="I31" i="1"/>
  <c r="AH31" i="1" s="1"/>
  <c r="H32" i="1"/>
  <c r="AF32" i="1" s="1"/>
  <c r="I32" i="1"/>
  <c r="AH32" i="1" s="1"/>
  <c r="H33" i="1"/>
  <c r="AF33" i="1" s="1"/>
  <c r="I33" i="1"/>
  <c r="AH33" i="1" s="1"/>
  <c r="H34" i="1"/>
  <c r="AC34" i="1" s="1"/>
  <c r="AF34" i="1" s="1"/>
  <c r="I34" i="1"/>
  <c r="AH34" i="1" s="1"/>
  <c r="H35" i="1"/>
  <c r="AC35" i="1" s="1"/>
  <c r="AF35" i="1" s="1"/>
  <c r="I35" i="1"/>
  <c r="AH35" i="1" s="1"/>
  <c r="H36" i="1"/>
  <c r="AC36" i="1" s="1"/>
  <c r="AF36" i="1" s="1"/>
  <c r="I36" i="1"/>
  <c r="AH36" i="1" s="1"/>
  <c r="H37" i="1"/>
  <c r="AC37" i="1" s="1"/>
  <c r="AF37" i="1" s="1"/>
  <c r="I37" i="1"/>
  <c r="AH37" i="1" s="1"/>
  <c r="H38" i="1"/>
  <c r="AC38" i="1" s="1"/>
  <c r="AF38" i="1" s="1"/>
  <c r="I38" i="1"/>
  <c r="AH38" i="1" s="1"/>
  <c r="H39" i="1"/>
  <c r="AC39" i="1" s="1"/>
  <c r="AF39" i="1" s="1"/>
  <c r="I39" i="1"/>
  <c r="AH39" i="1" s="1"/>
  <c r="H40" i="1"/>
  <c r="I40" i="1"/>
  <c r="AH40" i="1" s="1"/>
  <c r="H41" i="1"/>
  <c r="I41" i="1"/>
  <c r="AH41" i="1" s="1"/>
  <c r="H42" i="1"/>
  <c r="AF42" i="1" s="1"/>
  <c r="I42" i="1"/>
  <c r="AH42" i="1" s="1"/>
  <c r="H43" i="1"/>
  <c r="AF43" i="1" s="1"/>
  <c r="I43" i="1"/>
  <c r="AH43" i="1" s="1"/>
  <c r="H44" i="1"/>
  <c r="AC44" i="1" s="1"/>
  <c r="AF44" i="1" s="1"/>
  <c r="I44" i="1"/>
  <c r="AH44" i="1" s="1"/>
  <c r="H45" i="1"/>
  <c r="AC45" i="1" s="1"/>
  <c r="AF45" i="1" s="1"/>
  <c r="AG45" i="1" s="1"/>
  <c r="AK45" i="1" s="1"/>
  <c r="I45" i="1"/>
  <c r="AH45" i="1" s="1"/>
  <c r="H46" i="1"/>
  <c r="AC46" i="1" s="1"/>
  <c r="AF46" i="1" s="1"/>
  <c r="I46" i="1"/>
  <c r="AH46" i="1" s="1"/>
  <c r="H47" i="1"/>
  <c r="AC47" i="1" s="1"/>
  <c r="AF47" i="1" s="1"/>
  <c r="I47" i="1"/>
  <c r="AH47" i="1" s="1"/>
  <c r="H48" i="1"/>
  <c r="AC48" i="1" s="1"/>
  <c r="AF48" i="1" s="1"/>
  <c r="I48" i="1"/>
  <c r="AH48" i="1" s="1"/>
  <c r="H49" i="1"/>
  <c r="AC49" i="1" s="1"/>
  <c r="AF49" i="1" s="1"/>
  <c r="I49" i="1"/>
  <c r="AH49" i="1" s="1"/>
  <c r="H50" i="1"/>
  <c r="I50" i="1"/>
  <c r="AH50" i="1" s="1"/>
  <c r="H51" i="1"/>
  <c r="I51" i="1"/>
  <c r="AH51" i="1" s="1"/>
  <c r="H52" i="1"/>
  <c r="AF52" i="1" s="1"/>
  <c r="I52" i="1"/>
  <c r="AH52" i="1" s="1"/>
  <c r="H53" i="1"/>
  <c r="AF53" i="1" s="1"/>
  <c r="AG53" i="1" s="1"/>
  <c r="AK53" i="1" s="1"/>
  <c r="I53" i="1"/>
  <c r="AH53" i="1" s="1"/>
  <c r="I8" i="1"/>
  <c r="AH8" i="1" s="1"/>
  <c r="H8" i="1"/>
  <c r="AC8" i="1" s="1"/>
  <c r="AF8" i="1" s="1"/>
  <c r="AI5" i="1"/>
  <c r="I5" i="1"/>
  <c r="AH5" i="1" s="1"/>
  <c r="H5" i="1"/>
  <c r="AC5" i="1" s="1"/>
  <c r="AF5" i="1" s="1"/>
  <c r="AJ48" i="1" l="1"/>
  <c r="AG48" i="1"/>
  <c r="AK48" i="1" s="1"/>
  <c r="AG36" i="1"/>
  <c r="AK36" i="1" s="1"/>
  <c r="AJ36" i="1"/>
  <c r="AJ32" i="1"/>
  <c r="AG32" i="1"/>
  <c r="AK32" i="1" s="1"/>
  <c r="AJ24" i="1"/>
  <c r="AG24" i="1"/>
  <c r="AK24" i="1" s="1"/>
  <c r="AG29" i="1"/>
  <c r="AK29" i="1" s="1"/>
  <c r="AJ29" i="1"/>
  <c r="AJ52" i="1"/>
  <c r="AG52" i="1"/>
  <c r="AK52" i="1" s="1"/>
  <c r="AG46" i="1"/>
  <c r="AK46" i="1" s="1"/>
  <c r="AJ46" i="1"/>
  <c r="AJ42" i="1"/>
  <c r="AG42" i="1"/>
  <c r="AK42" i="1" s="1"/>
  <c r="AJ38" i="1"/>
  <c r="AG38" i="1"/>
  <c r="AK38" i="1" s="1"/>
  <c r="AJ26" i="1"/>
  <c r="AG26" i="1"/>
  <c r="AK26" i="1" s="1"/>
  <c r="AG47" i="1"/>
  <c r="AK47" i="1" s="1"/>
  <c r="AJ47" i="1"/>
  <c r="AG43" i="1"/>
  <c r="AK43" i="1" s="1"/>
  <c r="AJ43" i="1"/>
  <c r="AJ27" i="1"/>
  <c r="AG27" i="1"/>
  <c r="AK27" i="1" s="1"/>
  <c r="AG39" i="1"/>
  <c r="AK39" i="1" s="1"/>
  <c r="AJ39" i="1"/>
  <c r="AG25" i="1"/>
  <c r="AK25" i="1" s="1"/>
  <c r="AJ25" i="1"/>
  <c r="AJ44" i="1"/>
  <c r="AG44" i="1"/>
  <c r="AK44" i="1" s="1"/>
  <c r="AJ34" i="1"/>
  <c r="AG34" i="1"/>
  <c r="AK34" i="1" s="1"/>
  <c r="AG28" i="1"/>
  <c r="AK28" i="1" s="1"/>
  <c r="AJ28" i="1"/>
  <c r="AJ37" i="1"/>
  <c r="AG37" i="1"/>
  <c r="AK37" i="1" s="1"/>
  <c r="AG33" i="1"/>
  <c r="AK33" i="1" s="1"/>
  <c r="AJ33" i="1"/>
  <c r="AG49" i="1"/>
  <c r="AK49" i="1" s="1"/>
  <c r="AJ49" i="1"/>
  <c r="AG35" i="1"/>
  <c r="AK35" i="1" s="1"/>
  <c r="AJ35" i="1"/>
  <c r="AJ53" i="1"/>
  <c r="AJ18" i="1"/>
  <c r="AG18" i="1"/>
  <c r="AK18" i="1" s="1"/>
  <c r="AJ16" i="1"/>
  <c r="AG16" i="1"/>
  <c r="AK16" i="1" s="1"/>
  <c r="AJ14" i="1"/>
  <c r="AG14" i="1"/>
  <c r="AK14" i="1" s="1"/>
  <c r="AJ22" i="1"/>
  <c r="AG22" i="1"/>
  <c r="AK22" i="1" s="1"/>
  <c r="AG23" i="1"/>
  <c r="AK23" i="1" s="1"/>
  <c r="AJ23" i="1"/>
  <c r="AG15" i="1"/>
  <c r="AK15" i="1" s="1"/>
  <c r="AJ15" i="1"/>
  <c r="AG19" i="1"/>
  <c r="AK19" i="1" s="1"/>
  <c r="AJ19" i="1"/>
  <c r="AG17" i="1"/>
  <c r="AK17" i="1" s="1"/>
  <c r="AJ17" i="1"/>
  <c r="AJ8" i="1"/>
  <c r="AG8" i="1"/>
  <c r="AK8" i="1" s="1"/>
  <c r="AJ45" i="1"/>
  <c r="AG5" i="1"/>
  <c r="AK5" i="1" s="1"/>
  <c r="AJ5" i="1"/>
  <c r="Q51" i="1" l="1"/>
  <c r="AC51" i="1" s="1"/>
  <c r="AF51" i="1" s="1"/>
  <c r="Q41" i="1"/>
  <c r="AC41" i="1" s="1"/>
  <c r="AF41" i="1" s="1"/>
  <c r="Q31" i="1"/>
  <c r="AC31" i="1" s="1"/>
  <c r="AF31" i="1" s="1"/>
  <c r="Q21" i="1"/>
  <c r="AC21" i="1" s="1"/>
  <c r="AF21" i="1" s="1"/>
  <c r="Q11" i="1"/>
  <c r="AG41" i="1" l="1"/>
  <c r="AK41" i="1" s="1"/>
  <c r="AJ41" i="1"/>
  <c r="AG51" i="1"/>
  <c r="AK51" i="1" s="1"/>
  <c r="AJ51" i="1"/>
  <c r="AG21" i="1"/>
  <c r="AK21" i="1" s="1"/>
  <c r="AJ21" i="1"/>
  <c r="AG31" i="1"/>
  <c r="AK31" i="1" s="1"/>
  <c r="AJ31" i="1"/>
  <c r="AI7" i="1"/>
  <c r="I4" i="1"/>
  <c r="AC11" i="1"/>
  <c r="AF11" i="1" s="1"/>
  <c r="H7" i="1"/>
  <c r="AC7" i="1" s="1"/>
  <c r="AF7" i="1" s="1"/>
  <c r="I7" i="1"/>
  <c r="AH7" i="1" s="1"/>
  <c r="H9" i="1"/>
  <c r="AC9" i="1" s="1"/>
  <c r="AF9" i="1" s="1"/>
  <c r="I9" i="1"/>
  <c r="AH9" i="1" s="1"/>
  <c r="AJ11" i="1" l="1"/>
  <c r="AG11" i="1"/>
  <c r="AK11" i="1" s="1"/>
  <c r="AG9" i="1"/>
  <c r="AK9" i="1" s="1"/>
  <c r="AJ9" i="1"/>
  <c r="AJ7" i="1"/>
  <c r="AG7" i="1"/>
  <c r="AK7" i="1" s="1"/>
  <c r="H12" i="1"/>
  <c r="AF12" i="1" s="1"/>
  <c r="I12" i="1"/>
  <c r="AH12" i="1" s="1"/>
  <c r="H13" i="1"/>
  <c r="AF13" i="1" s="1"/>
  <c r="I13" i="1"/>
  <c r="AH13" i="1" s="1"/>
  <c r="AG13" i="1" l="1"/>
  <c r="AK13" i="1" s="1"/>
  <c r="AJ13" i="1"/>
  <c r="AG12" i="1"/>
  <c r="AK12" i="1" s="1"/>
  <c r="AJ12" i="1"/>
  <c r="AI6" i="1"/>
  <c r="H6" i="1"/>
  <c r="AC6" i="1" s="1"/>
  <c r="AF6" i="1" s="1"/>
  <c r="H10" i="1"/>
  <c r="H11" i="1"/>
  <c r="H4" i="1"/>
  <c r="AC4" i="1" s="1"/>
  <c r="AF4" i="1" s="1"/>
  <c r="AJ6" i="1" l="1"/>
  <c r="AG6" i="1"/>
  <c r="AK6" i="1" s="1"/>
  <c r="I6" i="1"/>
  <c r="AH6" i="1" s="1"/>
  <c r="I10" i="1"/>
  <c r="AH10" i="1" s="1"/>
  <c r="I11" i="1"/>
  <c r="AH11" i="1" s="1"/>
  <c r="AH4" i="1"/>
  <c r="T11" i="1"/>
  <c r="T20" i="1"/>
  <c r="P20" i="1" s="1"/>
  <c r="AC20" i="1" s="1"/>
  <c r="AF20" i="1" s="1"/>
  <c r="T21" i="1"/>
  <c r="T30" i="1"/>
  <c r="P30" i="1" s="1"/>
  <c r="AC30" i="1" s="1"/>
  <c r="AF30" i="1" s="1"/>
  <c r="T31" i="1"/>
  <c r="T40" i="1"/>
  <c r="P40" i="1" s="1"/>
  <c r="AC40" i="1" s="1"/>
  <c r="AF40" i="1" s="1"/>
  <c r="T41" i="1"/>
  <c r="T50" i="1"/>
  <c r="P50" i="1" s="1"/>
  <c r="AC50" i="1" s="1"/>
  <c r="AF50" i="1" s="1"/>
  <c r="T51" i="1"/>
  <c r="T10" i="1"/>
  <c r="P10" i="1" s="1"/>
  <c r="AC10" i="1" s="1"/>
  <c r="AF10" i="1" s="1"/>
  <c r="AG10" i="1" l="1"/>
  <c r="AK10" i="1" s="1"/>
  <c r="AJ10" i="1"/>
  <c r="AJ40" i="1"/>
  <c r="AG40" i="1"/>
  <c r="AK40" i="1" s="1"/>
  <c r="AJ20" i="1"/>
  <c r="AG20" i="1"/>
  <c r="AK20" i="1" s="1"/>
  <c r="AG50" i="1"/>
  <c r="AK50" i="1" s="1"/>
  <c r="AJ50" i="1"/>
  <c r="AJ30" i="1"/>
  <c r="AG30" i="1"/>
  <c r="AK30" i="1" s="1"/>
  <c r="AJ4" i="1"/>
  <c r="AG4" i="1"/>
  <c r="AK4" i="1" s="1"/>
</calcChain>
</file>

<file path=xl/comments1.xml><?xml version="1.0" encoding="utf-8"?>
<comments xmlns="http://schemas.openxmlformats.org/spreadsheetml/2006/main">
  <authors>
    <author>Author</author>
  </authors>
  <commentList>
    <comment ref="T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fraction means mg/cm2lung per mg/m3 air
</t>
        </r>
      </text>
    </comment>
  </commentList>
</comments>
</file>

<file path=xl/sharedStrings.xml><?xml version="1.0" encoding="utf-8"?>
<sst xmlns="http://schemas.openxmlformats.org/spreadsheetml/2006/main" count="103" uniqueCount="60">
  <si>
    <t>particle</t>
  </si>
  <si>
    <t>Days per week exposure</t>
  </si>
  <si>
    <t>Hours a day exposure</t>
  </si>
  <si>
    <t>K vivo vitro</t>
  </si>
  <si>
    <t>subacute to chronic extrapolation factor</t>
  </si>
  <si>
    <t>subacute-chronic k</t>
  </si>
  <si>
    <t>type</t>
  </si>
  <si>
    <t>min_aerodynamic_dep_fraction</t>
  </si>
  <si>
    <t>max_aerodynamic_dep_fraction</t>
  </si>
  <si>
    <t>SA lung human</t>
  </si>
  <si>
    <t>vitro bmd k</t>
  </si>
  <si>
    <t>Vivo human bmd k</t>
  </si>
  <si>
    <t>If the primary particle is in air</t>
  </si>
  <si>
    <t>Amorphous SiO2</t>
  </si>
  <si>
    <t>TiO2</t>
  </si>
  <si>
    <t>anatase</t>
  </si>
  <si>
    <t>rutile</t>
  </si>
  <si>
    <t>circa 80 anatase 20 rutile</t>
  </si>
  <si>
    <t>sample size</t>
  </si>
  <si>
    <t>Median SA BMD vitro human cm2/cm2</t>
  </si>
  <si>
    <t>human k considering in vitro variability</t>
  </si>
  <si>
    <t>human k excluding vitro variability</t>
  </si>
  <si>
    <t>VIVO HUMAN MEDIAN SA BMD cm2/cm2</t>
  </si>
  <si>
    <t>EF cases/cm2 intake</t>
  </si>
  <si>
    <t>EF cases/(m2/g *kg intake)</t>
  </si>
  <si>
    <t>Human chronic BMD20 in cm2 intake lifetime</t>
  </si>
  <si>
    <t>VIVO HUMAN MEDIAN SA BMD IN CM2 DAILY INTAKE CONTINUOUS</t>
  </si>
  <si>
    <t>Human chronic BMD20 in m2/g kg intake</t>
  </si>
  <si>
    <t>Inhaled m3 air per day continuous exposure</t>
  </si>
  <si>
    <t>min_pp_retained_fraction_per_lung_area</t>
  </si>
  <si>
    <t>avg_pp_retained_fraction_per_lung_area</t>
  </si>
  <si>
    <t>max_pp_retained_fraction_per_lung_area</t>
  </si>
  <si>
    <t>avg retained fraction pp per area lifetime continuous exp</t>
  </si>
  <si>
    <t>max retained fraction pp per area lifetime continuous exposure</t>
  </si>
  <si>
    <t>if the particle is an agglomerate with aerodynamic diameter between 10 and 1000 nm</t>
  </si>
  <si>
    <t>max_aerodynamic_retention_fraction_7days_continuous_exp</t>
  </si>
  <si>
    <t>If the particle is an agglomerate with aerodynamic diameter ranging from 10 to 1000nm</t>
  </si>
  <si>
    <t>avg_aerodynamic_dep_fraction</t>
  </si>
  <si>
    <t>avg_aerodynamic_retention_fraction_7days_continuous_exp</t>
  </si>
  <si>
    <t>avg_pp_retained_fraction_5d_workplace</t>
  </si>
  <si>
    <t>max_pp_retained_fraction_5d_workplace</t>
  </si>
  <si>
    <t>avg_pp_retained_fraction_lifetime</t>
  </si>
  <si>
    <t>max_pp_retained_fraction_lifetime</t>
  </si>
  <si>
    <t>if we have the primary particle</t>
  </si>
  <si>
    <t>This is dep or retained fraction of air intake</t>
  </si>
  <si>
    <t>aerodynamic avg deposited</t>
  </si>
  <si>
    <t>aerodynamic max deposited</t>
  </si>
  <si>
    <t>aerodynamic avg retained</t>
  </si>
  <si>
    <t>aerodynamic max retained</t>
  </si>
  <si>
    <t>pp avg retained short expo</t>
  </si>
  <si>
    <t>pp max retained short exp</t>
  </si>
  <si>
    <t>pp avg retained lifetime</t>
  </si>
  <si>
    <t>pp max retained lifetime</t>
  </si>
  <si>
    <t>SCENARIO</t>
  </si>
  <si>
    <t>this is retained per cm2 per mg/m3</t>
  </si>
  <si>
    <t>min_aerodynamic_retention_fraction_7days_continuous_exp</t>
  </si>
  <si>
    <t>aerodynamic min dep</t>
  </si>
  <si>
    <t>aerodynamic min retained</t>
  </si>
  <si>
    <t>Vivo vitro extrapolation factor from mouse data</t>
  </si>
  <si>
    <t>rutile and anatase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</si>
</sst>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0.0E+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4" xfId="0" applyNumberFormat="1" applyBorder="1" applyAlignment="1">
      <alignment wrapText="1"/>
    </xf>
    <xf numFmtId="164" fontId="0" fillId="0" borderId="6" xfId="0" applyNumberFormat="1" applyBorder="1" applyAlignment="1">
      <alignment wrapText="1"/>
    </xf>
    <xf numFmtId="164" fontId="0" fillId="3" borderId="4" xfId="0" applyNumberFormat="1" applyFill="1" applyBorder="1" applyAlignment="1">
      <alignment wrapText="1"/>
    </xf>
    <xf numFmtId="164" fontId="0" fillId="4" borderId="5" xfId="0" applyNumberFormat="1" applyFill="1" applyBorder="1" applyAlignment="1">
      <alignment wrapText="1"/>
    </xf>
    <xf numFmtId="11" fontId="0" fillId="0" borderId="0" xfId="0" applyNumberFormat="1"/>
    <xf numFmtId="0" fontId="0" fillId="5" borderId="8" xfId="0" applyFill="1" applyBorder="1"/>
    <xf numFmtId="11" fontId="0" fillId="5" borderId="8" xfId="0" applyNumberFormat="1" applyFill="1" applyBorder="1"/>
    <xf numFmtId="0" fontId="0" fillId="5" borderId="2" xfId="0" applyFill="1" applyBorder="1"/>
    <xf numFmtId="11" fontId="0" fillId="5" borderId="2" xfId="0" applyNumberFormat="1" applyFill="1" applyBorder="1"/>
    <xf numFmtId="0" fontId="0" fillId="7" borderId="2" xfId="0" applyFill="1" applyBorder="1"/>
    <xf numFmtId="11" fontId="0" fillId="7" borderId="2" xfId="0" applyNumberFormat="1" applyFill="1" applyBorder="1"/>
    <xf numFmtId="0" fontId="0" fillId="8" borderId="2" xfId="0" applyFill="1" applyBorder="1"/>
    <xf numFmtId="11" fontId="0" fillId="8" borderId="2" xfId="0" applyNumberFormat="1" applyFill="1" applyBorder="1"/>
    <xf numFmtId="0" fontId="0" fillId="2" borderId="2" xfId="0" applyFill="1" applyBorder="1"/>
    <xf numFmtId="11" fontId="0" fillId="2" borderId="2" xfId="0" applyNumberFormat="1" applyFill="1" applyBorder="1"/>
    <xf numFmtId="0" fontId="0" fillId="6" borderId="2" xfId="0" applyFill="1" applyBorder="1"/>
    <xf numFmtId="11" fontId="0" fillId="6" borderId="2" xfId="0" applyNumberFormat="1" applyFill="1" applyBorder="1"/>
    <xf numFmtId="0" fontId="0" fillId="6" borderId="9" xfId="0" applyFill="1" applyBorder="1"/>
    <xf numFmtId="11" fontId="0" fillId="6" borderId="9" xfId="0" applyNumberFormat="1" applyFill="1" applyBorder="1"/>
    <xf numFmtId="164" fontId="0" fillId="3" borderId="10" xfId="0" applyNumberFormat="1" applyFill="1" applyBorder="1" applyAlignment="1">
      <alignment wrapText="1"/>
    </xf>
    <xf numFmtId="165" fontId="0" fillId="5" borderId="8" xfId="0" applyNumberFormat="1" applyFill="1" applyBorder="1"/>
    <xf numFmtId="166" fontId="0" fillId="5" borderId="8" xfId="0" applyNumberFormat="1" applyFill="1" applyBorder="1"/>
    <xf numFmtId="1" fontId="0" fillId="5" borderId="8" xfId="0" applyNumberFormat="1" applyFill="1" applyBorder="1"/>
    <xf numFmtId="164" fontId="0" fillId="4" borderId="1" xfId="0" applyNumberForma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6" borderId="0" xfId="0" applyFill="1" applyBorder="1"/>
    <xf numFmtId="11" fontId="0" fillId="6" borderId="0" xfId="0" applyNumberFormat="1" applyFill="1" applyBorder="1"/>
    <xf numFmtId="11" fontId="0" fillId="0" borderId="4" xfId="0" applyNumberFormat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53"/>
  <sheetViews>
    <sheetView tabSelected="1" workbookViewId="0">
      <pane xSplit="3" ySplit="3" topLeftCell="AI4" activePane="bottomRight" state="frozen"/>
      <selection pane="topRight" activeCell="D1" sqref="D1"/>
      <selection pane="bottomLeft" activeCell="A3" sqref="A3"/>
      <selection pane="bottomRight" activeCell="AI5" sqref="AI5"/>
    </sheetView>
  </sheetViews>
  <sheetFormatPr defaultRowHeight="15" x14ac:dyDescent="0.25"/>
  <cols>
    <col min="6" max="6" width="8.7109375" style="7"/>
    <col min="8" max="8" width="12" bestFit="1" customWidth="1"/>
    <col min="11" max="11" width="9.140625" customWidth="1"/>
    <col min="18" max="18" width="11.85546875" bestFit="1" customWidth="1"/>
    <col min="20" max="20" width="11" hidden="1" customWidth="1"/>
    <col min="21" max="24" width="8.7109375" hidden="1" customWidth="1"/>
    <col min="30" max="30" width="16.85546875" customWidth="1"/>
    <col min="32" max="32" width="12.42578125" bestFit="1" customWidth="1"/>
    <col min="33" max="33" width="12.42578125" customWidth="1"/>
    <col min="36" max="37" width="12" bestFit="1" customWidth="1"/>
    <col min="38" max="38" width="24.5703125" bestFit="1" customWidth="1"/>
  </cols>
  <sheetData>
    <row r="1" spans="1:38" x14ac:dyDescent="0.25">
      <c r="J1" s="32" t="s">
        <v>44</v>
      </c>
      <c r="K1" s="32"/>
      <c r="L1" s="32"/>
      <c r="M1" s="32"/>
      <c r="N1" s="32"/>
      <c r="O1" s="32"/>
      <c r="P1" s="32"/>
      <c r="Q1" s="32"/>
      <c r="R1" s="32"/>
      <c r="S1" s="32"/>
      <c r="T1" s="32" t="s">
        <v>54</v>
      </c>
      <c r="U1" s="32"/>
      <c r="V1" s="32"/>
      <c r="W1" s="32"/>
      <c r="X1" s="32"/>
    </row>
    <row r="2" spans="1:38" ht="15.75" thickBot="1" x14ac:dyDescent="0.3">
      <c r="J2" s="31" t="s">
        <v>36</v>
      </c>
      <c r="K2" s="31"/>
      <c r="L2" s="31"/>
      <c r="M2" s="31" t="s">
        <v>34</v>
      </c>
      <c r="N2" s="31"/>
      <c r="O2" s="31"/>
      <c r="P2" s="31" t="s">
        <v>43</v>
      </c>
      <c r="Q2" s="31"/>
      <c r="R2" s="31"/>
      <c r="S2" s="31"/>
      <c r="T2" s="31" t="s">
        <v>12</v>
      </c>
      <c r="U2" s="31"/>
      <c r="V2" s="31"/>
      <c r="W2" s="27"/>
      <c r="X2" s="27"/>
    </row>
    <row r="3" spans="1:38" s="1" customFormat="1" ht="150.75" thickBot="1" x14ac:dyDescent="0.3">
      <c r="A3" s="2" t="s">
        <v>0</v>
      </c>
      <c r="B3" s="4" t="s">
        <v>6</v>
      </c>
      <c r="C3" s="4" t="s">
        <v>18</v>
      </c>
      <c r="D3" s="3" t="s">
        <v>19</v>
      </c>
      <c r="E3" s="3" t="s">
        <v>10</v>
      </c>
      <c r="F3" s="30" t="s">
        <v>58</v>
      </c>
      <c r="G3" s="3" t="s">
        <v>3</v>
      </c>
      <c r="H3" s="5" t="s">
        <v>22</v>
      </c>
      <c r="I3" s="5" t="s">
        <v>11</v>
      </c>
      <c r="J3" s="3" t="s">
        <v>37</v>
      </c>
      <c r="K3" s="3" t="s">
        <v>7</v>
      </c>
      <c r="L3" s="3" t="s">
        <v>8</v>
      </c>
      <c r="M3" s="1" t="s">
        <v>38</v>
      </c>
      <c r="N3" s="1" t="s">
        <v>55</v>
      </c>
      <c r="O3" s="3" t="s">
        <v>35</v>
      </c>
      <c r="P3" s="3" t="s">
        <v>39</v>
      </c>
      <c r="Q3" s="3" t="s">
        <v>40</v>
      </c>
      <c r="R3" s="3" t="s">
        <v>41</v>
      </c>
      <c r="S3" s="3" t="s">
        <v>42</v>
      </c>
      <c r="T3" s="3" t="s">
        <v>30</v>
      </c>
      <c r="U3" s="3" t="s">
        <v>29</v>
      </c>
      <c r="V3" s="3" t="s">
        <v>31</v>
      </c>
      <c r="W3" s="3" t="s">
        <v>32</v>
      </c>
      <c r="X3" s="3" t="s">
        <v>33</v>
      </c>
      <c r="Y3" s="3" t="s">
        <v>9</v>
      </c>
      <c r="Z3" s="3" t="s">
        <v>28</v>
      </c>
      <c r="AA3" s="3" t="s">
        <v>1</v>
      </c>
      <c r="AB3" s="3" t="s">
        <v>2</v>
      </c>
      <c r="AC3" s="5" t="s">
        <v>26</v>
      </c>
      <c r="AD3" s="3" t="s">
        <v>4</v>
      </c>
      <c r="AE3" s="3" t="s">
        <v>5</v>
      </c>
      <c r="AF3" s="5" t="s">
        <v>25</v>
      </c>
      <c r="AG3" s="5" t="s">
        <v>27</v>
      </c>
      <c r="AH3" s="5" t="s">
        <v>20</v>
      </c>
      <c r="AI3" s="22" t="s">
        <v>21</v>
      </c>
      <c r="AJ3" s="26" t="s">
        <v>23</v>
      </c>
      <c r="AK3" s="6" t="s">
        <v>24</v>
      </c>
      <c r="AL3" s="1" t="s">
        <v>53</v>
      </c>
    </row>
    <row r="4" spans="1:38" s="8" customFormat="1" x14ac:dyDescent="0.25">
      <c r="A4" s="8" t="s">
        <v>13</v>
      </c>
      <c r="C4" s="8">
        <v>25</v>
      </c>
      <c r="D4">
        <v>0.95947285136272498</v>
      </c>
      <c r="E4">
        <v>13.8585611776032</v>
      </c>
      <c r="F4">
        <v>5.319173386E-2</v>
      </c>
      <c r="G4">
        <v>2.77</v>
      </c>
      <c r="H4" s="9">
        <f>+D4*F4</f>
        <v>5.1036024555581407E-2</v>
      </c>
      <c r="I4" s="24">
        <f>+EXP(SQRT((LN(E4)^2+LN(G4)^2)))</f>
        <v>16.767279448096069</v>
      </c>
      <c r="J4" s="8">
        <v>0.17163999999999999</v>
      </c>
      <c r="U4" s="9"/>
      <c r="V4" s="9"/>
      <c r="W4" s="9"/>
      <c r="X4" s="9"/>
      <c r="Y4" s="8">
        <v>792000</v>
      </c>
      <c r="Z4" s="8">
        <v>13</v>
      </c>
      <c r="AA4" s="8">
        <v>5</v>
      </c>
      <c r="AB4" s="8">
        <v>8</v>
      </c>
      <c r="AC4" s="9">
        <f>H4*Y4/J4/7</f>
        <v>33642.284056347569</v>
      </c>
      <c r="AD4" s="8">
        <v>5</v>
      </c>
      <c r="AE4" s="8">
        <v>12</v>
      </c>
      <c r="AF4" s="9">
        <f>+AC4/AD4*70*365</f>
        <v>171912071.52793607</v>
      </c>
      <c r="AG4" s="9">
        <f>+AF4*0.0001/1000</f>
        <v>17.191207152793609</v>
      </c>
      <c r="AH4" s="25">
        <f>+EXP(SQRT(LN(AE4)^2 +LN(I4)^2))</f>
        <v>42.870478785668553</v>
      </c>
      <c r="AI4" s="25">
        <f>+EXP(SQRT(LN(AE4)^2 +LN(G4)^2))</f>
        <v>14.667991725311964</v>
      </c>
      <c r="AJ4" s="23">
        <f>0.2/AF4</f>
        <v>1.1633854343236135E-9</v>
      </c>
      <c r="AK4" s="9">
        <f>0.2/AG4</f>
        <v>1.1633854343236133E-2</v>
      </c>
      <c r="AL4" s="8" t="s">
        <v>45</v>
      </c>
    </row>
    <row r="5" spans="1:38" s="8" customFormat="1" x14ac:dyDescent="0.25">
      <c r="D5">
        <v>0.95947285136272498</v>
      </c>
      <c r="E5">
        <v>13.8585611776032</v>
      </c>
      <c r="F5">
        <v>5.319173386E-2</v>
      </c>
      <c r="G5">
        <v>2.77</v>
      </c>
      <c r="H5" s="9">
        <f>+D5*F5</f>
        <v>5.1036024555581407E-2</v>
      </c>
      <c r="I5" s="24">
        <f>+EXP(SQRT((LN(E5)^2+LN(G5)^2)))</f>
        <v>16.767279448096069</v>
      </c>
      <c r="K5" s="8">
        <v>7.4999999999999997E-2</v>
      </c>
      <c r="U5" s="9"/>
      <c r="V5" s="9"/>
      <c r="W5" s="9"/>
      <c r="X5" s="9"/>
      <c r="Y5" s="8">
        <v>792000</v>
      </c>
      <c r="Z5" s="8">
        <v>13</v>
      </c>
      <c r="AA5" s="8">
        <v>5</v>
      </c>
      <c r="AB5" s="8">
        <v>8</v>
      </c>
      <c r="AC5" s="9">
        <f>H5*Y5/K5/7</f>
        <v>76991.488472419951</v>
      </c>
      <c r="AD5" s="8">
        <v>5</v>
      </c>
      <c r="AE5" s="8">
        <v>12</v>
      </c>
      <c r="AF5" s="9">
        <f>+AC5/AD5*70*365</f>
        <v>393426506.09406596</v>
      </c>
      <c r="AG5" s="9">
        <f>+AF5*0.0001/1000</f>
        <v>39.342650609406597</v>
      </c>
      <c r="AH5" s="25">
        <f>+EXP(SQRT(LN(AE5)^2 +LN(I5)^2))</f>
        <v>42.870478785668553</v>
      </c>
      <c r="AI5" s="24">
        <f>+EXP(SQRT(LN(AE5)^2 +LN(G5)^2))</f>
        <v>14.667991725311964</v>
      </c>
      <c r="AJ5" s="23">
        <f>0.2/AF5</f>
        <v>5.0835415738913429E-10</v>
      </c>
      <c r="AK5" s="9">
        <f>0.2/AG5</f>
        <v>5.0835415738913429E-3</v>
      </c>
      <c r="AL5" s="8" t="s">
        <v>56</v>
      </c>
    </row>
    <row r="6" spans="1:38" s="10" customFormat="1" x14ac:dyDescent="0.25">
      <c r="D6">
        <v>0.95947285136272498</v>
      </c>
      <c r="E6">
        <v>13.8585611776032</v>
      </c>
      <c r="F6">
        <v>5.319173386E-2</v>
      </c>
      <c r="G6">
        <v>2.77</v>
      </c>
      <c r="H6" s="9">
        <f t="shared" ref="H6:H11" si="0">+D6*F6</f>
        <v>5.1036024555581407E-2</v>
      </c>
      <c r="I6" s="24">
        <f>+EXP(SQRT((LN(E6)^2+LN(G6)^2)))</f>
        <v>16.767279448096069</v>
      </c>
      <c r="J6" s="8"/>
      <c r="L6" s="10">
        <v>0.29799999999999999</v>
      </c>
      <c r="Y6" s="10">
        <v>792000</v>
      </c>
      <c r="Z6" s="8">
        <v>13</v>
      </c>
      <c r="AA6" s="10">
        <v>5</v>
      </c>
      <c r="AB6" s="10">
        <v>8</v>
      </c>
      <c r="AC6" s="9">
        <f>H6*Y6/L6/7</f>
        <v>19377.052467890928</v>
      </c>
      <c r="AD6" s="8">
        <v>5</v>
      </c>
      <c r="AE6" s="8">
        <v>12</v>
      </c>
      <c r="AF6" s="9">
        <f>+AC6/AD6*70*365</f>
        <v>99016738.110922635</v>
      </c>
      <c r="AG6" s="9">
        <f t="shared" ref="AG6:AG53" si="1">+AF6*0.0001/1000</f>
        <v>9.9016738110922642</v>
      </c>
      <c r="AH6" s="25">
        <f>+EXP(SQRT(LN(AE6)^2 +LN(I6)^2))</f>
        <v>42.870478785668553</v>
      </c>
      <c r="AI6" s="25">
        <f>+EXP(SQRT(LN(AE6)^2 +LN(G6)^2))</f>
        <v>14.667991725311964</v>
      </c>
      <c r="AJ6" s="23">
        <f t="shared" ref="AJ6" si="2">0.2/AF6</f>
        <v>2.0198605186928271E-9</v>
      </c>
      <c r="AK6" s="9">
        <f t="shared" ref="AK6" si="3">0.2/AG6</f>
        <v>2.0198605186928269E-2</v>
      </c>
      <c r="AL6" s="10" t="s">
        <v>46</v>
      </c>
    </row>
    <row r="7" spans="1:38" s="10" customFormat="1" x14ac:dyDescent="0.25">
      <c r="D7">
        <v>0.95947285136272498</v>
      </c>
      <c r="E7">
        <v>13.8585611776032</v>
      </c>
      <c r="F7">
        <v>5.319173386E-2</v>
      </c>
      <c r="G7">
        <v>2.77</v>
      </c>
      <c r="H7" s="9">
        <f t="shared" ref="H7:H9" si="4">+D7*F7</f>
        <v>5.1036024555581407E-2</v>
      </c>
      <c r="I7" s="24">
        <f t="shared" ref="I7:I9" si="5">+EXP(SQRT((LN(E7)^2+LN(G7)^2)))</f>
        <v>16.767279448096069</v>
      </c>
      <c r="M7" s="10">
        <v>0.13</v>
      </c>
      <c r="Y7" s="10">
        <v>792000</v>
      </c>
      <c r="Z7" s="8">
        <v>13</v>
      </c>
      <c r="AA7" s="10">
        <v>5</v>
      </c>
      <c r="AB7" s="10">
        <v>8</v>
      </c>
      <c r="AC7" s="9">
        <f>+H7/M7*Y7/7</f>
        <v>44418.166426396121</v>
      </c>
      <c r="AD7" s="8">
        <v>5</v>
      </c>
      <c r="AE7" s="8">
        <v>12</v>
      </c>
      <c r="AF7" s="9">
        <f t="shared" ref="AF7:AF9" si="6">+AC7/AD7*70*365</f>
        <v>226976830.4388842</v>
      </c>
      <c r="AG7" s="9">
        <f t="shared" si="1"/>
        <v>22.697683043888421</v>
      </c>
      <c r="AH7" s="25">
        <f t="shared" ref="AH7:AH53" si="7">+EXP(SQRT(LN(AE7)^2 +LN(I7)^2))</f>
        <v>42.870478785668553</v>
      </c>
      <c r="AI7" s="25">
        <f t="shared" ref="AI7:AI53" si="8">+EXP(SQRT(LN(AE7)^2 +LN(G7)^2))</f>
        <v>14.667991725311964</v>
      </c>
      <c r="AJ7" s="23">
        <f t="shared" ref="AJ7:AJ53" si="9">0.2/AF7</f>
        <v>8.8114720614116613E-10</v>
      </c>
      <c r="AK7" s="9">
        <f t="shared" ref="AK7:AK53" si="10">0.2/AG7</f>
        <v>8.8114720614116612E-3</v>
      </c>
      <c r="AL7" s="10" t="s">
        <v>47</v>
      </c>
    </row>
    <row r="8" spans="1:38" s="10" customFormat="1" x14ac:dyDescent="0.25">
      <c r="D8">
        <v>0.95947285136272498</v>
      </c>
      <c r="E8">
        <v>13.8585611776032</v>
      </c>
      <c r="F8">
        <v>5.319173386E-2</v>
      </c>
      <c r="G8">
        <v>2.77</v>
      </c>
      <c r="H8" s="9">
        <f t="shared" ref="H8" si="11">+D8*F8</f>
        <v>5.1036024555581407E-2</v>
      </c>
      <c r="I8" s="24">
        <f t="shared" ref="I8" si="12">+EXP(SQRT((LN(E8)^2+LN(G8)^2)))</f>
        <v>16.767279448096069</v>
      </c>
      <c r="N8" s="10">
        <v>0.06</v>
      </c>
      <c r="Y8" s="10">
        <v>792000</v>
      </c>
      <c r="Z8" s="8">
        <v>13</v>
      </c>
      <c r="AA8" s="10">
        <v>5</v>
      </c>
      <c r="AB8" s="10">
        <v>8</v>
      </c>
      <c r="AC8" s="9">
        <f>+H8/N8*Y8/7</f>
        <v>96239.360590524942</v>
      </c>
      <c r="AD8" s="8">
        <v>5</v>
      </c>
      <c r="AE8" s="8">
        <v>12</v>
      </c>
      <c r="AF8" s="9">
        <f t="shared" ref="AF8" si="13">+AC8/AD8*70*365</f>
        <v>491783132.61758244</v>
      </c>
      <c r="AG8" s="9">
        <f t="shared" ref="AG8" si="14">+AF8*0.0001/1000</f>
        <v>49.178313261758248</v>
      </c>
      <c r="AH8" s="25">
        <f t="shared" ref="AH8" si="15">+EXP(SQRT(LN(AE8)^2 +LN(I8)^2))</f>
        <v>42.870478785668553</v>
      </c>
      <c r="AI8" s="25">
        <f t="shared" ref="AI8" si="16">+EXP(SQRT(LN(AE8)^2 +LN(G8)^2))</f>
        <v>14.667991725311964</v>
      </c>
      <c r="AJ8" s="23">
        <f t="shared" ref="AJ8" si="17">0.2/AF8</f>
        <v>4.0668332591130743E-10</v>
      </c>
      <c r="AK8" s="9">
        <f t="shared" ref="AK8" si="18">0.2/AG8</f>
        <v>4.0668332591130745E-3</v>
      </c>
      <c r="AL8" s="10" t="s">
        <v>57</v>
      </c>
    </row>
    <row r="9" spans="1:38" s="10" customFormat="1" x14ac:dyDescent="0.25">
      <c r="D9">
        <v>0.95947285136272498</v>
      </c>
      <c r="E9">
        <v>13.8585611776032</v>
      </c>
      <c r="F9">
        <v>5.319173386E-2</v>
      </c>
      <c r="G9">
        <v>2.77</v>
      </c>
      <c r="H9" s="9">
        <f t="shared" si="4"/>
        <v>5.1036024555581407E-2</v>
      </c>
      <c r="I9" s="24">
        <f t="shared" si="5"/>
        <v>16.767279448096069</v>
      </c>
      <c r="O9" s="10">
        <v>0.24</v>
      </c>
      <c r="Y9" s="10">
        <v>792000</v>
      </c>
      <c r="Z9" s="8">
        <v>13</v>
      </c>
      <c r="AA9" s="10">
        <v>5</v>
      </c>
      <c r="AB9" s="10">
        <v>8</v>
      </c>
      <c r="AC9" s="9">
        <f>H9*Y9/O9/7</f>
        <v>24059.840147631239</v>
      </c>
      <c r="AD9" s="8">
        <v>5</v>
      </c>
      <c r="AE9" s="8">
        <v>12</v>
      </c>
      <c r="AF9" s="9">
        <f t="shared" si="6"/>
        <v>122945783.15439562</v>
      </c>
      <c r="AG9" s="9">
        <f t="shared" si="1"/>
        <v>12.294578315439564</v>
      </c>
      <c r="AH9" s="25">
        <f t="shared" si="7"/>
        <v>42.870478785668553</v>
      </c>
      <c r="AI9" s="25">
        <f t="shared" si="8"/>
        <v>14.667991725311964</v>
      </c>
      <c r="AJ9" s="23">
        <f t="shared" si="9"/>
        <v>1.6267333036452295E-9</v>
      </c>
      <c r="AK9" s="9">
        <f t="shared" si="10"/>
        <v>1.6267333036452294E-2</v>
      </c>
      <c r="AL9" s="10" t="s">
        <v>48</v>
      </c>
    </row>
    <row r="10" spans="1:38" s="10" customFormat="1" x14ac:dyDescent="0.25">
      <c r="D10">
        <v>0.95947285136272498</v>
      </c>
      <c r="E10">
        <v>13.8585611776032</v>
      </c>
      <c r="F10">
        <v>5.319173386E-2</v>
      </c>
      <c r="G10">
        <v>2.77</v>
      </c>
      <c r="H10" s="9">
        <f t="shared" si="0"/>
        <v>5.1036024555581407E-2</v>
      </c>
      <c r="I10" s="24">
        <f>+EXP(SQRT((LN(E10)^2+LN(G10)^2)))</f>
        <v>16.767279448096069</v>
      </c>
      <c r="P10" s="10">
        <f>+T10*$Y$10/($Z$10/24*8*5)</f>
        <v>0.13596203076923077</v>
      </c>
      <c r="T10" s="10">
        <f>+(U10+V10)/2</f>
        <v>3.7194999999999997E-6</v>
      </c>
      <c r="U10" s="11">
        <v>7.6899999999999996E-7</v>
      </c>
      <c r="V10" s="11">
        <v>6.6699999999999997E-6</v>
      </c>
      <c r="W10" s="11"/>
      <c r="X10" s="11"/>
      <c r="Y10" s="10">
        <v>792000</v>
      </c>
      <c r="Z10" s="8">
        <v>13</v>
      </c>
      <c r="AA10" s="10">
        <v>5</v>
      </c>
      <c r="AB10" s="10">
        <v>8</v>
      </c>
      <c r="AC10" s="9">
        <f>H10*Y10/P10/7</f>
        <v>42470.398557317501</v>
      </c>
      <c r="AD10" s="8">
        <v>5</v>
      </c>
      <c r="AE10" s="8">
        <v>12</v>
      </c>
      <c r="AF10" s="9">
        <f>+AC10/AD10*70*365</f>
        <v>217023736.62789243</v>
      </c>
      <c r="AG10" s="9">
        <f t="shared" si="1"/>
        <v>21.702373662789242</v>
      </c>
      <c r="AH10" s="25">
        <f t="shared" si="7"/>
        <v>42.870478785668553</v>
      </c>
      <c r="AI10" s="25">
        <f t="shared" si="8"/>
        <v>14.667991725311964</v>
      </c>
      <c r="AJ10" s="23">
        <f t="shared" si="9"/>
        <v>9.2155818118143811E-10</v>
      </c>
      <c r="AK10" s="9">
        <f t="shared" si="10"/>
        <v>9.2155818118143818E-3</v>
      </c>
      <c r="AL10" s="10" t="s">
        <v>49</v>
      </c>
    </row>
    <row r="11" spans="1:38" s="10" customFormat="1" x14ac:dyDescent="0.25">
      <c r="D11">
        <v>0.95947285136272498</v>
      </c>
      <c r="E11">
        <v>13.8585611776032</v>
      </c>
      <c r="F11">
        <v>5.319173386E-2</v>
      </c>
      <c r="G11">
        <v>2.77</v>
      </c>
      <c r="H11" s="9">
        <f t="shared" si="0"/>
        <v>5.1036024555581407E-2</v>
      </c>
      <c r="I11" s="24">
        <f>+EXP(SQRT((LN(E11)^2+LN(G11)^2)))</f>
        <v>16.767279448096069</v>
      </c>
      <c r="Q11" s="10">
        <f>+V11*Y11/(Z11/24*8*5)</f>
        <v>0.24381415384615387</v>
      </c>
      <c r="T11" s="10">
        <f t="shared" ref="T11:T51" si="19">+(U11+V11)/2</f>
        <v>3.7194999999999997E-6</v>
      </c>
      <c r="U11" s="11">
        <v>7.6899999999999996E-7</v>
      </c>
      <c r="V11" s="11">
        <v>6.6699999999999997E-6</v>
      </c>
      <c r="W11" s="11"/>
      <c r="X11" s="11"/>
      <c r="Y11" s="10">
        <v>792000</v>
      </c>
      <c r="Z11" s="8">
        <v>13</v>
      </c>
      <c r="AA11" s="10">
        <v>5</v>
      </c>
      <c r="AB11" s="10">
        <v>8</v>
      </c>
      <c r="AC11" s="9">
        <f>F11*Y11/Q11/7</f>
        <v>24683.820239166125</v>
      </c>
      <c r="AD11" s="8">
        <v>5</v>
      </c>
      <c r="AE11" s="8">
        <v>12</v>
      </c>
      <c r="AF11" s="9">
        <f t="shared" ref="AF11:AF51" si="20">+AC11/AD11*70*365</f>
        <v>126134321.4221389</v>
      </c>
      <c r="AG11" s="9">
        <f t="shared" si="1"/>
        <v>12.613432142213892</v>
      </c>
      <c r="AH11" s="25">
        <f t="shared" si="7"/>
        <v>42.870478785668553</v>
      </c>
      <c r="AI11" s="25">
        <f t="shared" si="8"/>
        <v>14.667991725311964</v>
      </c>
      <c r="AJ11" s="23">
        <f t="shared" si="9"/>
        <v>1.5856112574677579E-9</v>
      </c>
      <c r="AK11" s="9">
        <f t="shared" si="10"/>
        <v>1.5856112574677575E-2</v>
      </c>
      <c r="AL11" s="10" t="s">
        <v>50</v>
      </c>
    </row>
    <row r="12" spans="1:38" s="10" customFormat="1" x14ac:dyDescent="0.25">
      <c r="D12">
        <v>0.95947285136272498</v>
      </c>
      <c r="E12">
        <v>13.8585611776032</v>
      </c>
      <c r="F12">
        <v>5.319173386E-2</v>
      </c>
      <c r="G12">
        <v>2.77</v>
      </c>
      <c r="H12" s="9">
        <f t="shared" ref="H12:H13" si="21">+D12*F12</f>
        <v>5.1036024555581407E-2</v>
      </c>
      <c r="I12" s="24">
        <f t="shared" ref="I12:I13" si="22">+EXP(SQRT((LN(E12)^2+LN(G12)^2)))</f>
        <v>16.767279448096069</v>
      </c>
      <c r="R12" s="10">
        <v>7.6083087159415919E-3</v>
      </c>
      <c r="U12" s="11"/>
      <c r="V12" s="11"/>
      <c r="W12">
        <v>3.1907824999999998E-3</v>
      </c>
      <c r="X12">
        <v>5.7222219999999999E-3</v>
      </c>
      <c r="Y12" s="10">
        <v>792000</v>
      </c>
      <c r="Z12" s="8">
        <v>13</v>
      </c>
      <c r="AA12" s="10">
        <v>5</v>
      </c>
      <c r="AB12" s="10">
        <v>8</v>
      </c>
      <c r="AC12" s="9"/>
      <c r="AD12" s="8">
        <v>5</v>
      </c>
      <c r="AE12" s="8">
        <v>12</v>
      </c>
      <c r="AF12" s="9">
        <f>H12*Y12/R12/AD12</f>
        <v>1062536.5756604448</v>
      </c>
      <c r="AG12" s="9">
        <f t="shared" si="1"/>
        <v>0.10625365756604448</v>
      </c>
      <c r="AH12" s="25">
        <f t="shared" si="7"/>
        <v>42.870478785668553</v>
      </c>
      <c r="AI12" s="25">
        <f t="shared" si="8"/>
        <v>14.667991725311964</v>
      </c>
      <c r="AJ12" s="23">
        <f t="shared" si="9"/>
        <v>1.8822881450051285E-7</v>
      </c>
      <c r="AK12" s="9">
        <f t="shared" si="10"/>
        <v>1.8822881450051288</v>
      </c>
      <c r="AL12" s="10" t="s">
        <v>51</v>
      </c>
    </row>
    <row r="13" spans="1:38" s="10" customFormat="1" x14ac:dyDescent="0.25">
      <c r="D13">
        <v>0.95947285136272498</v>
      </c>
      <c r="E13">
        <v>13.8585611776032</v>
      </c>
      <c r="F13">
        <v>5.319173386E-2</v>
      </c>
      <c r="G13">
        <v>2.77</v>
      </c>
      <c r="H13" s="9">
        <f t="shared" si="21"/>
        <v>5.1036024555581407E-2</v>
      </c>
      <c r="I13" s="24">
        <f t="shared" si="22"/>
        <v>16.767279448096069</v>
      </c>
      <c r="S13" s="10">
        <v>1.3644437224145716E-2</v>
      </c>
      <c r="U13" s="11"/>
      <c r="V13" s="11"/>
      <c r="W13">
        <v>3.1907824999999998E-3</v>
      </c>
      <c r="X13">
        <v>5.7222219999999999E-3</v>
      </c>
      <c r="Y13" s="10">
        <v>792000</v>
      </c>
      <c r="Z13" s="8">
        <v>13</v>
      </c>
      <c r="AA13" s="10">
        <v>5</v>
      </c>
      <c r="AB13" s="10">
        <v>8</v>
      </c>
      <c r="AC13" s="9"/>
      <c r="AD13" s="8">
        <v>5</v>
      </c>
      <c r="AE13" s="8">
        <v>12</v>
      </c>
      <c r="AF13" s="9">
        <f>H13*Y13/S13/AD13</f>
        <v>592483.67351481179</v>
      </c>
      <c r="AG13" s="9">
        <f t="shared" si="1"/>
        <v>5.9248367351481181E-2</v>
      </c>
      <c r="AH13" s="25">
        <f t="shared" si="7"/>
        <v>42.870478785668553</v>
      </c>
      <c r="AI13" s="25">
        <f t="shared" si="8"/>
        <v>14.667991725311964</v>
      </c>
      <c r="AJ13" s="23">
        <f t="shared" si="9"/>
        <v>3.3756204422230397E-7</v>
      </c>
      <c r="AK13" s="9">
        <f t="shared" si="10"/>
        <v>3.3756204422230396</v>
      </c>
      <c r="AL13" s="10" t="s">
        <v>52</v>
      </c>
    </row>
    <row r="14" spans="1:38" s="12" customFormat="1" x14ac:dyDescent="0.25">
      <c r="A14" s="12" t="s">
        <v>14</v>
      </c>
      <c r="B14" s="12" t="s">
        <v>59</v>
      </c>
      <c r="C14" s="12">
        <v>13</v>
      </c>
      <c r="D14">
        <v>0.16538374009364501</v>
      </c>
      <c r="E14">
        <v>1.1156984912036101</v>
      </c>
      <c r="F14">
        <v>4.5482122805299996</v>
      </c>
      <c r="G14">
        <v>1.7815943940000001</v>
      </c>
      <c r="H14" s="9">
        <f t="shared" ref="H14:H53" si="23">+D14*F14</f>
        <v>0.75220035769389793</v>
      </c>
      <c r="I14" s="24">
        <f t="shared" ref="I14:I53" si="24">+EXP(SQRT((LN(E14)^2+LN(G14)^2)))</f>
        <v>1.8000139925800982</v>
      </c>
      <c r="J14" s="12">
        <v>0.17163999999999999</v>
      </c>
      <c r="U14" s="13"/>
      <c r="V14" s="13"/>
      <c r="W14" s="13"/>
      <c r="X14" s="13"/>
      <c r="Y14" s="10">
        <v>792000</v>
      </c>
      <c r="Z14" s="8">
        <v>13</v>
      </c>
      <c r="AA14" s="12">
        <v>5</v>
      </c>
      <c r="AB14" s="12">
        <v>8</v>
      </c>
      <c r="AC14" s="9">
        <f t="shared" ref="AC14" si="25">H14*Y14/J14/7</f>
        <v>495840.69921560673</v>
      </c>
      <c r="AD14" s="8">
        <v>5</v>
      </c>
      <c r="AE14" s="8">
        <v>12</v>
      </c>
      <c r="AF14" s="9">
        <f t="shared" ref="AF14" si="26">+AC14/AD14*70*365</f>
        <v>2533745972.9917502</v>
      </c>
      <c r="AG14" s="9">
        <f t="shared" si="1"/>
        <v>253.37459729917504</v>
      </c>
      <c r="AH14" s="25">
        <f t="shared" si="7"/>
        <v>12.851758321424919</v>
      </c>
      <c r="AI14" s="25">
        <f t="shared" si="8"/>
        <v>12.821616830334621</v>
      </c>
      <c r="AJ14" s="23">
        <f t="shared" si="9"/>
        <v>7.8934511246148199E-11</v>
      </c>
      <c r="AK14" s="9">
        <f t="shared" si="10"/>
        <v>7.8934511246148197E-4</v>
      </c>
      <c r="AL14" s="12" t="s">
        <v>45</v>
      </c>
    </row>
    <row r="15" spans="1:38" s="12" customFormat="1" x14ac:dyDescent="0.25">
      <c r="D15">
        <v>0.16538374009364501</v>
      </c>
      <c r="E15">
        <v>1.1156984912036101</v>
      </c>
      <c r="F15">
        <v>4.5482122805299996</v>
      </c>
      <c r="G15">
        <v>1.7815943940000001</v>
      </c>
      <c r="H15" s="9">
        <f t="shared" si="23"/>
        <v>0.75220035769389793</v>
      </c>
      <c r="I15" s="24">
        <f t="shared" si="24"/>
        <v>1.8000139925800982</v>
      </c>
      <c r="K15" s="12">
        <v>7.4999999999999997E-2</v>
      </c>
      <c r="U15" s="13"/>
      <c r="V15" s="13"/>
      <c r="W15" s="13"/>
      <c r="X15" s="13"/>
      <c r="Y15" s="10">
        <v>792000</v>
      </c>
      <c r="Z15" s="8">
        <v>13</v>
      </c>
      <c r="AA15" s="12">
        <v>5</v>
      </c>
      <c r="AB15" s="12">
        <v>8</v>
      </c>
      <c r="AC15" s="9">
        <f t="shared" ref="AC15" si="27">H15*Y15/K15/7</f>
        <v>1134747.9681782231</v>
      </c>
      <c r="AD15" s="8">
        <v>5</v>
      </c>
      <c r="AE15" s="8">
        <v>12</v>
      </c>
      <c r="AF15" s="9">
        <f t="shared" ref="AF15:AF18" si="28">+AC15/AD15*70*365</f>
        <v>5798562117.3907204</v>
      </c>
      <c r="AG15" s="9">
        <f t="shared" ref="AG15:AG18" si="29">+AF15*0.0001/1000</f>
        <v>579.85621173907214</v>
      </c>
      <c r="AH15" s="25">
        <f t="shared" ref="AH15:AH18" si="30">+EXP(SQRT(LN(AE15)^2 +LN(I15)^2))</f>
        <v>12.851758321424919</v>
      </c>
      <c r="AI15" s="25">
        <f t="shared" ref="AI15:AI18" si="31">+EXP(SQRT(LN(AE15)^2 +LN(G15)^2))</f>
        <v>12.821616830334621</v>
      </c>
      <c r="AJ15" s="23">
        <f t="shared" ref="AJ15:AJ18" si="32">0.2/AF15</f>
        <v>3.4491309388610545E-11</v>
      </c>
      <c r="AK15" s="9">
        <f t="shared" ref="AK15:AK18" si="33">0.2/AG15</f>
        <v>3.449130938861054E-4</v>
      </c>
      <c r="AL15" s="12" t="s">
        <v>56</v>
      </c>
    </row>
    <row r="16" spans="1:38" s="12" customFormat="1" x14ac:dyDescent="0.25">
      <c r="D16">
        <v>0.16538374009364501</v>
      </c>
      <c r="E16">
        <v>1.1156984912036101</v>
      </c>
      <c r="F16">
        <v>4.5482122805299996</v>
      </c>
      <c r="G16">
        <v>1.7815943940000001</v>
      </c>
      <c r="H16" s="9">
        <f t="shared" si="23"/>
        <v>0.75220035769389793</v>
      </c>
      <c r="I16" s="24">
        <f t="shared" si="24"/>
        <v>1.8000139925800982</v>
      </c>
      <c r="L16" s="12">
        <v>0.29799999999999999</v>
      </c>
      <c r="Y16" s="10">
        <v>792000</v>
      </c>
      <c r="Z16" s="8">
        <v>13</v>
      </c>
      <c r="AA16" s="12">
        <v>5</v>
      </c>
      <c r="AB16" s="12">
        <v>8</v>
      </c>
      <c r="AC16" s="9">
        <f t="shared" ref="AC16" si="34">H16*Y16/L16/7</f>
        <v>285590.93158847897</v>
      </c>
      <c r="AD16" s="8">
        <v>5</v>
      </c>
      <c r="AE16" s="8">
        <v>12</v>
      </c>
      <c r="AF16" s="9">
        <f t="shared" si="28"/>
        <v>1459369660.4171274</v>
      </c>
      <c r="AG16" s="9">
        <f t="shared" si="29"/>
        <v>145.93696604171274</v>
      </c>
      <c r="AH16" s="25">
        <f t="shared" si="30"/>
        <v>12.851758321424919</v>
      </c>
      <c r="AI16" s="25">
        <f t="shared" si="31"/>
        <v>12.821616830334621</v>
      </c>
      <c r="AJ16" s="23">
        <f t="shared" si="32"/>
        <v>1.3704546930407927E-10</v>
      </c>
      <c r="AK16" s="9">
        <f t="shared" si="33"/>
        <v>1.3704546930407926E-3</v>
      </c>
      <c r="AL16" s="12" t="s">
        <v>46</v>
      </c>
    </row>
    <row r="17" spans="1:38" s="12" customFormat="1" x14ac:dyDescent="0.25">
      <c r="D17">
        <v>0.16538374009364501</v>
      </c>
      <c r="E17">
        <v>1.1156984912036101</v>
      </c>
      <c r="F17">
        <v>4.5482122805299996</v>
      </c>
      <c r="G17">
        <v>1.7815943940000001</v>
      </c>
      <c r="H17" s="9">
        <f t="shared" si="23"/>
        <v>0.75220035769389793</v>
      </c>
      <c r="I17" s="24">
        <f t="shared" si="24"/>
        <v>1.8000139925800982</v>
      </c>
      <c r="M17" s="12">
        <v>0.13</v>
      </c>
      <c r="Y17" s="10">
        <v>792000</v>
      </c>
      <c r="Z17" s="8">
        <v>13</v>
      </c>
      <c r="AA17" s="12">
        <v>5</v>
      </c>
      <c r="AB17" s="12">
        <v>8</v>
      </c>
      <c r="AC17" s="9">
        <f t="shared" ref="AC17" si="35">+H17/M17*Y17/7</f>
        <v>654662.28933359031</v>
      </c>
      <c r="AD17" s="8">
        <v>5</v>
      </c>
      <c r="AE17" s="8">
        <v>12</v>
      </c>
      <c r="AF17" s="9">
        <f t="shared" si="28"/>
        <v>3345324298.4946465</v>
      </c>
      <c r="AG17" s="9">
        <f t="shared" si="29"/>
        <v>334.53242984946468</v>
      </c>
      <c r="AH17" s="25">
        <f t="shared" si="30"/>
        <v>12.851758321424919</v>
      </c>
      <c r="AI17" s="25">
        <f t="shared" si="31"/>
        <v>12.821616830334621</v>
      </c>
      <c r="AJ17" s="23">
        <f t="shared" si="32"/>
        <v>5.9784936273591608E-11</v>
      </c>
      <c r="AK17" s="9">
        <f t="shared" si="33"/>
        <v>5.9784936273591608E-4</v>
      </c>
      <c r="AL17" s="12" t="s">
        <v>47</v>
      </c>
    </row>
    <row r="18" spans="1:38" s="12" customFormat="1" x14ac:dyDescent="0.25">
      <c r="D18">
        <v>0.16538374009364501</v>
      </c>
      <c r="E18">
        <v>1.1156984912036101</v>
      </c>
      <c r="F18">
        <v>4.5482122805299996</v>
      </c>
      <c r="G18">
        <v>1.7815943940000001</v>
      </c>
      <c r="H18" s="9">
        <f t="shared" si="23"/>
        <v>0.75220035769389793</v>
      </c>
      <c r="I18" s="24">
        <f t="shared" si="24"/>
        <v>1.8000139925800982</v>
      </c>
      <c r="N18" s="10">
        <v>0.06</v>
      </c>
      <c r="Y18" s="10">
        <v>792000</v>
      </c>
      <c r="Z18" s="8">
        <v>13</v>
      </c>
      <c r="AA18" s="12">
        <v>5</v>
      </c>
      <c r="AB18" s="12">
        <v>8</v>
      </c>
      <c r="AC18" s="9">
        <f t="shared" ref="AC18" si="36">+H18/N18*Y18/7</f>
        <v>1418434.9602227791</v>
      </c>
      <c r="AD18" s="8">
        <v>5</v>
      </c>
      <c r="AE18" s="8">
        <v>12</v>
      </c>
      <c r="AF18" s="9">
        <f t="shared" si="28"/>
        <v>7248202646.7384014</v>
      </c>
      <c r="AG18" s="9">
        <f t="shared" si="29"/>
        <v>724.82026467384014</v>
      </c>
      <c r="AH18" s="25">
        <f t="shared" si="30"/>
        <v>12.851758321424919</v>
      </c>
      <c r="AI18" s="25">
        <f t="shared" si="31"/>
        <v>12.821616830334621</v>
      </c>
      <c r="AJ18" s="23">
        <f t="shared" si="32"/>
        <v>2.7593047510888434E-11</v>
      </c>
      <c r="AK18" s="9">
        <f t="shared" si="33"/>
        <v>2.7593047510888433E-4</v>
      </c>
      <c r="AL18" s="12" t="s">
        <v>57</v>
      </c>
    </row>
    <row r="19" spans="1:38" s="12" customFormat="1" x14ac:dyDescent="0.25">
      <c r="D19">
        <v>0.16538374009364501</v>
      </c>
      <c r="E19">
        <v>1.1156984912036101</v>
      </c>
      <c r="F19">
        <v>4.5482122805299996</v>
      </c>
      <c r="G19">
        <v>1.7815943940000001</v>
      </c>
      <c r="H19" s="9">
        <f t="shared" si="23"/>
        <v>0.75220035769389793</v>
      </c>
      <c r="I19" s="24">
        <f t="shared" si="24"/>
        <v>1.8000139925800982</v>
      </c>
      <c r="O19" s="12">
        <v>0.24</v>
      </c>
      <c r="Y19" s="10">
        <v>792000</v>
      </c>
      <c r="Z19" s="8">
        <v>13</v>
      </c>
      <c r="AA19" s="12">
        <v>5</v>
      </c>
      <c r="AB19" s="12">
        <v>8</v>
      </c>
      <c r="AC19" s="9">
        <f t="shared" ref="AC19" si="37">H19*Y19/O19/7</f>
        <v>354608.74005569477</v>
      </c>
      <c r="AD19" s="8">
        <v>5</v>
      </c>
      <c r="AE19" s="8">
        <v>12</v>
      </c>
      <c r="AF19" s="9">
        <f t="shared" ref="AF19:AF50" si="38">+AC19/AD19*70*365</f>
        <v>1812050661.6846004</v>
      </c>
      <c r="AG19" s="9">
        <f t="shared" si="1"/>
        <v>181.20506616846004</v>
      </c>
      <c r="AH19" s="25">
        <f t="shared" si="7"/>
        <v>12.851758321424919</v>
      </c>
      <c r="AI19" s="25">
        <f t="shared" si="8"/>
        <v>12.821616830334621</v>
      </c>
      <c r="AJ19" s="23">
        <f t="shared" si="9"/>
        <v>1.1037219004355373E-10</v>
      </c>
      <c r="AK19" s="9">
        <f t="shared" si="10"/>
        <v>1.1037219004355373E-3</v>
      </c>
      <c r="AL19" s="12" t="s">
        <v>48</v>
      </c>
    </row>
    <row r="20" spans="1:38" s="12" customFormat="1" x14ac:dyDescent="0.25">
      <c r="D20">
        <v>0.16538374009364501</v>
      </c>
      <c r="E20">
        <v>1.1156984912036101</v>
      </c>
      <c r="F20">
        <v>4.5482122805299996</v>
      </c>
      <c r="G20">
        <v>1.7815943940000001</v>
      </c>
      <c r="H20" s="9">
        <f t="shared" si="23"/>
        <v>0.75220035769389793</v>
      </c>
      <c r="I20" s="24">
        <f t="shared" si="24"/>
        <v>1.8000139925800982</v>
      </c>
      <c r="P20" s="12">
        <f>T20*Y20/(Z20/24*8*5)</f>
        <v>0.1535261538461539</v>
      </c>
      <c r="T20" s="12">
        <f t="shared" si="19"/>
        <v>4.2000000000000004E-6</v>
      </c>
      <c r="U20" s="13">
        <v>1.72E-6</v>
      </c>
      <c r="V20" s="13">
        <v>6.6800000000000004E-6</v>
      </c>
      <c r="W20" s="13"/>
      <c r="X20" s="13"/>
      <c r="Y20" s="10">
        <v>792000</v>
      </c>
      <c r="Z20" s="8">
        <v>13</v>
      </c>
      <c r="AA20" s="12">
        <v>5</v>
      </c>
      <c r="AB20" s="12">
        <v>8</v>
      </c>
      <c r="AC20" s="9">
        <f t="shared" ref="AC20" si="39">H20*Y20/P20/7</f>
        <v>554342.66723473184</v>
      </c>
      <c r="AD20" s="8">
        <v>5</v>
      </c>
      <c r="AE20" s="8">
        <v>12</v>
      </c>
      <c r="AF20" s="9">
        <f t="shared" si="38"/>
        <v>2832691029.5694795</v>
      </c>
      <c r="AG20" s="9">
        <f t="shared" si="1"/>
        <v>283.26910295694796</v>
      </c>
      <c r="AH20" s="25">
        <f t="shared" si="7"/>
        <v>12.851758321424919</v>
      </c>
      <c r="AI20" s="25">
        <f t="shared" si="8"/>
        <v>12.821616830334621</v>
      </c>
      <c r="AJ20" s="23">
        <f t="shared" si="9"/>
        <v>7.0604240954014877E-11</v>
      </c>
      <c r="AK20" s="9">
        <f t="shared" si="10"/>
        <v>7.0604240954014869E-4</v>
      </c>
      <c r="AL20" s="12" t="s">
        <v>49</v>
      </c>
    </row>
    <row r="21" spans="1:38" s="12" customFormat="1" x14ac:dyDescent="0.25">
      <c r="D21">
        <v>0.16538374009364501</v>
      </c>
      <c r="E21">
        <v>1.1156984912036101</v>
      </c>
      <c r="F21">
        <v>4.5482122805299996</v>
      </c>
      <c r="G21">
        <v>1.7815943940000001</v>
      </c>
      <c r="H21" s="9">
        <f t="shared" si="23"/>
        <v>0.75220035769389793</v>
      </c>
      <c r="I21" s="24">
        <f t="shared" si="24"/>
        <v>1.8000139925800982</v>
      </c>
      <c r="Q21" s="12">
        <f>V21*Y21/(Z21/24*8*5)</f>
        <v>0.24417969230769235</v>
      </c>
      <c r="T21" s="12">
        <f t="shared" si="19"/>
        <v>4.2000000000000004E-6</v>
      </c>
      <c r="U21" s="13">
        <v>1.72E-6</v>
      </c>
      <c r="V21" s="13">
        <v>6.6800000000000004E-6</v>
      </c>
      <c r="W21" s="13"/>
      <c r="X21" s="13"/>
      <c r="Y21" s="10">
        <v>792000</v>
      </c>
      <c r="Z21" s="8">
        <v>13</v>
      </c>
      <c r="AA21" s="12">
        <v>5</v>
      </c>
      <c r="AB21" s="12">
        <v>8</v>
      </c>
      <c r="AC21" s="9">
        <f t="shared" ref="AC21" si="40">F21*Y21/Q21/7</f>
        <v>2107455.0772344591</v>
      </c>
      <c r="AD21" s="8">
        <v>5</v>
      </c>
      <c r="AE21" s="8">
        <v>12</v>
      </c>
      <c r="AF21" s="9">
        <f t="shared" si="20"/>
        <v>10769095444.668087</v>
      </c>
      <c r="AG21" s="9">
        <f t="shared" si="1"/>
        <v>1076.9095444668087</v>
      </c>
      <c r="AH21" s="25">
        <f t="shared" si="7"/>
        <v>12.851758321424919</v>
      </c>
      <c r="AI21" s="25">
        <f t="shared" si="8"/>
        <v>12.821616830334621</v>
      </c>
      <c r="AJ21" s="23">
        <f t="shared" si="9"/>
        <v>1.8571661940188531E-11</v>
      </c>
      <c r="AK21" s="9">
        <f t="shared" si="10"/>
        <v>1.8571661940188533E-4</v>
      </c>
      <c r="AL21" s="12" t="s">
        <v>50</v>
      </c>
    </row>
    <row r="22" spans="1:38" s="12" customFormat="1" x14ac:dyDescent="0.25">
      <c r="D22">
        <v>0.16538374009364501</v>
      </c>
      <c r="E22">
        <v>1.1156984912036101</v>
      </c>
      <c r="F22">
        <v>4.5482122805299996</v>
      </c>
      <c r="G22">
        <v>1.7815943940000001</v>
      </c>
      <c r="H22" s="9">
        <f t="shared" si="23"/>
        <v>0.75220035769389793</v>
      </c>
      <c r="I22" s="24">
        <f t="shared" si="24"/>
        <v>1.8000139925800982</v>
      </c>
      <c r="R22" s="12">
        <v>8.5894933493903362E-3</v>
      </c>
      <c r="U22" s="13"/>
      <c r="V22" s="13"/>
      <c r="W22">
        <v>3.602273E-3</v>
      </c>
      <c r="X22">
        <v>5.7272729999999997E-3</v>
      </c>
      <c r="Y22" s="10">
        <v>792000</v>
      </c>
      <c r="Z22" s="8">
        <v>13</v>
      </c>
      <c r="AA22" s="12">
        <v>5</v>
      </c>
      <c r="AB22" s="12">
        <v>8</v>
      </c>
      <c r="AC22" s="9"/>
      <c r="AD22" s="8">
        <v>5</v>
      </c>
      <c r="AE22" s="8">
        <v>12</v>
      </c>
      <c r="AF22" s="9">
        <f t="shared" ref="AF22" si="41">H22*Y22/R22/AD22</f>
        <v>13871427.779517442</v>
      </c>
      <c r="AG22" s="9">
        <f t="shared" si="1"/>
        <v>1.3871427779517442</v>
      </c>
      <c r="AH22" s="25">
        <f t="shared" si="7"/>
        <v>12.851758321424919</v>
      </c>
      <c r="AI22" s="25">
        <f t="shared" si="8"/>
        <v>12.821616830334621</v>
      </c>
      <c r="AJ22" s="23">
        <f t="shared" si="9"/>
        <v>1.4418126466788092E-8</v>
      </c>
      <c r="AK22" s="9">
        <f t="shared" si="10"/>
        <v>0.14418126466788092</v>
      </c>
      <c r="AL22" s="12" t="s">
        <v>51</v>
      </c>
    </row>
    <row r="23" spans="1:38" s="12" customFormat="1" x14ac:dyDescent="0.25">
      <c r="D23">
        <v>0.16538374009364501</v>
      </c>
      <c r="E23">
        <v>1.1156984912036101</v>
      </c>
      <c r="F23">
        <v>4.5482122805299996</v>
      </c>
      <c r="G23">
        <v>1.7815943940000001</v>
      </c>
      <c r="H23" s="9">
        <f t="shared" si="23"/>
        <v>0.75220035769389793</v>
      </c>
      <c r="I23" s="24">
        <f t="shared" si="24"/>
        <v>1.8000139925800982</v>
      </c>
      <c r="S23" s="12">
        <v>1.3656481156104168E-2</v>
      </c>
      <c r="U23" s="13"/>
      <c r="V23" s="13"/>
      <c r="W23">
        <v>3.602273E-3</v>
      </c>
      <c r="X23">
        <v>5.7272729999999997E-3</v>
      </c>
      <c r="Y23" s="10">
        <v>792000</v>
      </c>
      <c r="Z23" s="8">
        <v>13</v>
      </c>
      <c r="AA23" s="12">
        <v>5</v>
      </c>
      <c r="AB23" s="12">
        <v>8</v>
      </c>
      <c r="AC23" s="9"/>
      <c r="AD23" s="8">
        <v>5</v>
      </c>
      <c r="AE23" s="8">
        <v>12</v>
      </c>
      <c r="AF23" s="9">
        <f t="shared" ref="AF23" si="42">H23*Y23/S23/AD23</f>
        <v>8724687.9556126706</v>
      </c>
      <c r="AG23" s="9">
        <f t="shared" si="1"/>
        <v>0.87246879556126711</v>
      </c>
      <c r="AH23" s="25">
        <f t="shared" si="7"/>
        <v>12.851758321424919</v>
      </c>
      <c r="AI23" s="25">
        <f t="shared" si="8"/>
        <v>12.821616830334621</v>
      </c>
      <c r="AJ23" s="23">
        <f t="shared" si="9"/>
        <v>2.2923455946792712E-8</v>
      </c>
      <c r="AK23" s="9">
        <f t="shared" si="10"/>
        <v>0.22923455946792709</v>
      </c>
      <c r="AL23" s="12" t="s">
        <v>52</v>
      </c>
    </row>
    <row r="24" spans="1:38" s="14" customFormat="1" x14ac:dyDescent="0.25">
      <c r="A24" s="14" t="s">
        <v>14</v>
      </c>
      <c r="B24" s="14" t="s">
        <v>15</v>
      </c>
      <c r="C24" s="14">
        <v>7</v>
      </c>
      <c r="D24">
        <v>0.32546833230372801</v>
      </c>
      <c r="E24">
        <v>21.117951154525201</v>
      </c>
      <c r="F24">
        <v>4.5482122805299996</v>
      </c>
      <c r="G24">
        <v>1.7815943940000001</v>
      </c>
      <c r="H24" s="9">
        <f t="shared" si="23"/>
        <v>1.4802990659074344</v>
      </c>
      <c r="I24" s="24">
        <f t="shared" si="24"/>
        <v>22.293934113799182</v>
      </c>
      <c r="J24" s="14">
        <v>0.17163999999999999</v>
      </c>
      <c r="U24" s="15"/>
      <c r="V24" s="15"/>
      <c r="W24" s="15"/>
      <c r="X24" s="15"/>
      <c r="Y24" s="10">
        <v>792000</v>
      </c>
      <c r="Z24" s="8">
        <v>13</v>
      </c>
      <c r="AA24" s="14">
        <v>5</v>
      </c>
      <c r="AB24" s="14">
        <v>8</v>
      </c>
      <c r="AC24" s="9">
        <f t="shared" ref="AC24" si="43">H24*Y24/J24/7</f>
        <v>975793.90435020812</v>
      </c>
      <c r="AD24" s="8">
        <v>5</v>
      </c>
      <c r="AE24" s="8">
        <v>12</v>
      </c>
      <c r="AF24" s="9">
        <f t="shared" ref="AF24" si="44">+AC24/AD24*70*365</f>
        <v>4986306851.2295637</v>
      </c>
      <c r="AG24" s="9">
        <f t="shared" si="1"/>
        <v>498.63068512295638</v>
      </c>
      <c r="AH24" s="25">
        <f t="shared" si="7"/>
        <v>53.323199986375009</v>
      </c>
      <c r="AI24" s="25">
        <f t="shared" si="8"/>
        <v>12.821616830334621</v>
      </c>
      <c r="AJ24" s="23">
        <f t="shared" si="9"/>
        <v>4.0109846017736031E-11</v>
      </c>
      <c r="AK24" s="9">
        <f t="shared" si="10"/>
        <v>4.0109846017736032E-4</v>
      </c>
      <c r="AL24" s="14" t="s">
        <v>45</v>
      </c>
    </row>
    <row r="25" spans="1:38" s="14" customFormat="1" x14ac:dyDescent="0.25">
      <c r="D25">
        <v>0.32546833230372801</v>
      </c>
      <c r="E25">
        <v>21.117951154525201</v>
      </c>
      <c r="F25">
        <v>4.5482122805299996</v>
      </c>
      <c r="G25">
        <v>1.7815943940000001</v>
      </c>
      <c r="H25" s="9">
        <f t="shared" si="23"/>
        <v>1.4802990659074344</v>
      </c>
      <c r="I25" s="24">
        <f t="shared" si="24"/>
        <v>22.293934113799182</v>
      </c>
      <c r="K25" s="14">
        <v>7.4999999999999997E-2</v>
      </c>
      <c r="U25" s="15"/>
      <c r="V25" s="15"/>
      <c r="W25" s="15"/>
      <c r="X25" s="15"/>
      <c r="Y25" s="10">
        <v>792000</v>
      </c>
      <c r="Z25" s="8">
        <v>13</v>
      </c>
      <c r="AA25" s="14">
        <v>5</v>
      </c>
      <c r="AB25" s="14">
        <v>8</v>
      </c>
      <c r="AC25" s="9">
        <f t="shared" ref="AC25" si="45">H25*Y25/K25/7</f>
        <v>2233136.8765689298</v>
      </c>
      <c r="AD25" s="8">
        <v>5</v>
      </c>
      <c r="AE25" s="8">
        <v>12</v>
      </c>
      <c r="AF25" s="9">
        <f t="shared" ref="AF25:AF28" si="46">+AC25/AD25*70*365</f>
        <v>11411329439.267233</v>
      </c>
      <c r="AG25" s="9">
        <f t="shared" ref="AG25:AG28" si="47">+AF25*0.0001/1000</f>
        <v>1141.1329439267233</v>
      </c>
      <c r="AH25" s="25">
        <f t="shared" ref="AH25:AH28" si="48">+EXP(SQRT(LN(AE25)^2 +LN(I25)^2))</f>
        <v>53.323199986375009</v>
      </c>
      <c r="AI25" s="25">
        <f t="shared" ref="AI25:AI28" si="49">+EXP(SQRT(LN(AE25)^2 +LN(G25)^2))</f>
        <v>12.821616830334621</v>
      </c>
      <c r="AJ25" s="23">
        <f t="shared" ref="AJ25:AJ28" si="50">0.2/AF25</f>
        <v>1.7526441688010965E-11</v>
      </c>
      <c r="AK25" s="9">
        <f t="shared" ref="AK25:AK28" si="51">0.2/AG25</f>
        <v>1.7526441688010962E-4</v>
      </c>
      <c r="AL25" s="14" t="s">
        <v>56</v>
      </c>
    </row>
    <row r="26" spans="1:38" s="14" customFormat="1" x14ac:dyDescent="0.25">
      <c r="D26">
        <v>0.32546833230372801</v>
      </c>
      <c r="E26">
        <v>21.117951154525201</v>
      </c>
      <c r="F26">
        <v>4.5482122805299996</v>
      </c>
      <c r="G26">
        <v>1.7815943940000001</v>
      </c>
      <c r="H26" s="9">
        <f t="shared" si="23"/>
        <v>1.4802990659074344</v>
      </c>
      <c r="I26" s="24">
        <f t="shared" si="24"/>
        <v>22.293934113799182</v>
      </c>
      <c r="L26" s="14">
        <v>0.29799999999999999</v>
      </c>
      <c r="Y26" s="10">
        <v>792000</v>
      </c>
      <c r="Z26" s="8">
        <v>13</v>
      </c>
      <c r="AA26" s="14">
        <v>5</v>
      </c>
      <c r="AB26" s="14">
        <v>8</v>
      </c>
      <c r="AC26" s="9">
        <f t="shared" ref="AC26" si="52">H26*Y26/L26/7</f>
        <v>562031.09309620713</v>
      </c>
      <c r="AD26" s="8">
        <v>5</v>
      </c>
      <c r="AE26" s="8">
        <v>12</v>
      </c>
      <c r="AF26" s="9">
        <f t="shared" si="46"/>
        <v>2871978885.7216182</v>
      </c>
      <c r="AG26" s="9">
        <f t="shared" si="47"/>
        <v>287.19788857216184</v>
      </c>
      <c r="AH26" s="25">
        <f t="shared" si="48"/>
        <v>53.323199986375009</v>
      </c>
      <c r="AI26" s="25">
        <f t="shared" si="49"/>
        <v>12.821616830334621</v>
      </c>
      <c r="AJ26" s="23">
        <f t="shared" si="50"/>
        <v>6.9638394973696912E-11</v>
      </c>
      <c r="AK26" s="9">
        <f t="shared" si="51"/>
        <v>6.9638394973696915E-4</v>
      </c>
      <c r="AL26" s="14" t="s">
        <v>46</v>
      </c>
    </row>
    <row r="27" spans="1:38" s="14" customFormat="1" x14ac:dyDescent="0.25">
      <c r="D27">
        <v>0.32546833230372801</v>
      </c>
      <c r="E27">
        <v>21.117951154525201</v>
      </c>
      <c r="F27">
        <v>4.5482122805299996</v>
      </c>
      <c r="G27">
        <v>1.7815943940000001</v>
      </c>
      <c r="H27" s="9">
        <f t="shared" si="23"/>
        <v>1.4802990659074344</v>
      </c>
      <c r="I27" s="24">
        <f t="shared" si="24"/>
        <v>22.293934113799182</v>
      </c>
      <c r="M27" s="14">
        <v>0.13</v>
      </c>
      <c r="Y27" s="10">
        <v>792000</v>
      </c>
      <c r="Z27" s="8">
        <v>13</v>
      </c>
      <c r="AA27" s="14">
        <v>5</v>
      </c>
      <c r="AB27" s="14">
        <v>8</v>
      </c>
      <c r="AC27" s="9">
        <f t="shared" ref="AC27" si="53">+H27/M27*Y27/7</f>
        <v>1288348.1980205362</v>
      </c>
      <c r="AD27" s="8">
        <v>5</v>
      </c>
      <c r="AE27" s="8">
        <v>12</v>
      </c>
      <c r="AF27" s="9">
        <f t="shared" si="46"/>
        <v>6583459291.8849401</v>
      </c>
      <c r="AG27" s="9">
        <f t="shared" si="47"/>
        <v>658.34592918849398</v>
      </c>
      <c r="AH27" s="25">
        <f t="shared" si="48"/>
        <v>53.323199986375009</v>
      </c>
      <c r="AI27" s="25">
        <f t="shared" si="49"/>
        <v>12.821616830334621</v>
      </c>
      <c r="AJ27" s="23">
        <f t="shared" si="50"/>
        <v>3.0379165592552349E-11</v>
      </c>
      <c r="AK27" s="9">
        <f t="shared" si="51"/>
        <v>3.0379165592552346E-4</v>
      </c>
      <c r="AL27" s="14" t="s">
        <v>47</v>
      </c>
    </row>
    <row r="28" spans="1:38" s="14" customFormat="1" x14ac:dyDescent="0.25">
      <c r="D28">
        <v>0.32546833230372801</v>
      </c>
      <c r="E28">
        <v>21.117951154525201</v>
      </c>
      <c r="F28">
        <v>4.5482122805299996</v>
      </c>
      <c r="G28">
        <v>1.7815943940000001</v>
      </c>
      <c r="H28" s="9">
        <f t="shared" si="23"/>
        <v>1.4802990659074344</v>
      </c>
      <c r="I28" s="24">
        <f t="shared" si="24"/>
        <v>22.293934113799182</v>
      </c>
      <c r="N28" s="10">
        <v>0.06</v>
      </c>
      <c r="Y28" s="10">
        <v>792000</v>
      </c>
      <c r="Z28" s="8">
        <v>13</v>
      </c>
      <c r="AA28" s="14">
        <v>5</v>
      </c>
      <c r="AB28" s="14">
        <v>8</v>
      </c>
      <c r="AC28" s="9">
        <f t="shared" ref="AC28" si="54">+H28/N28*Y28/7</f>
        <v>2791421.0957111628</v>
      </c>
      <c r="AD28" s="8">
        <v>5</v>
      </c>
      <c r="AE28" s="8">
        <v>12</v>
      </c>
      <c r="AF28" s="9">
        <f t="shared" si="46"/>
        <v>14264161799.084042</v>
      </c>
      <c r="AG28" s="9">
        <f t="shared" si="47"/>
        <v>1426.416179908404</v>
      </c>
      <c r="AH28" s="25">
        <f t="shared" si="48"/>
        <v>53.323199986375009</v>
      </c>
      <c r="AI28" s="25">
        <f t="shared" si="49"/>
        <v>12.821616830334621</v>
      </c>
      <c r="AJ28" s="23">
        <f t="shared" si="50"/>
        <v>1.4021153350408772E-11</v>
      </c>
      <c r="AK28" s="9">
        <f t="shared" si="51"/>
        <v>1.4021153350408773E-4</v>
      </c>
      <c r="AL28" s="14" t="s">
        <v>57</v>
      </c>
    </row>
    <row r="29" spans="1:38" s="14" customFormat="1" x14ac:dyDescent="0.25">
      <c r="D29">
        <v>0.32546833230372801</v>
      </c>
      <c r="E29">
        <v>21.117951154525201</v>
      </c>
      <c r="F29">
        <v>4.5482122805299996</v>
      </c>
      <c r="G29">
        <v>1.7815943940000001</v>
      </c>
      <c r="H29" s="9">
        <f t="shared" si="23"/>
        <v>1.4802990659074344</v>
      </c>
      <c r="I29" s="24">
        <f t="shared" si="24"/>
        <v>22.293934113799182</v>
      </c>
      <c r="O29" s="14">
        <v>0.24</v>
      </c>
      <c r="Y29" s="10">
        <v>792000</v>
      </c>
      <c r="Z29" s="8">
        <v>13</v>
      </c>
      <c r="AA29" s="14">
        <v>5</v>
      </c>
      <c r="AB29" s="14">
        <v>8</v>
      </c>
      <c r="AC29" s="9">
        <f t="shared" ref="AC29" si="55">H29*Y29/O29/7</f>
        <v>697855.27392779046</v>
      </c>
      <c r="AD29" s="8">
        <v>5</v>
      </c>
      <c r="AE29" s="8">
        <v>12</v>
      </c>
      <c r="AF29" s="9">
        <f t="shared" si="38"/>
        <v>3566040449.771009</v>
      </c>
      <c r="AG29" s="9">
        <f t="shared" si="1"/>
        <v>356.6040449771009</v>
      </c>
      <c r="AH29" s="25">
        <f t="shared" si="7"/>
        <v>53.323199986375009</v>
      </c>
      <c r="AI29" s="25">
        <f t="shared" si="8"/>
        <v>12.821616830334621</v>
      </c>
      <c r="AJ29" s="23">
        <f t="shared" si="9"/>
        <v>5.6084613401635106E-11</v>
      </c>
      <c r="AK29" s="9">
        <f t="shared" si="10"/>
        <v>5.6084613401635101E-4</v>
      </c>
      <c r="AL29" s="14" t="s">
        <v>48</v>
      </c>
    </row>
    <row r="30" spans="1:38" s="14" customFormat="1" x14ac:dyDescent="0.25">
      <c r="D30">
        <v>0.32546833230372801</v>
      </c>
      <c r="E30">
        <v>21.117951154525201</v>
      </c>
      <c r="F30">
        <v>4.5482122805299996</v>
      </c>
      <c r="G30">
        <v>1.7815943940000001</v>
      </c>
      <c r="H30" s="9">
        <f t="shared" si="23"/>
        <v>1.4802990659074344</v>
      </c>
      <c r="I30" s="24">
        <f t="shared" si="24"/>
        <v>22.293934113799182</v>
      </c>
      <c r="P30" s="14">
        <f>T30*Y30/(Z30/24*8*5)</f>
        <v>0.14146338461538463</v>
      </c>
      <c r="T30" s="14">
        <f t="shared" si="19"/>
        <v>3.8700000000000002E-6</v>
      </c>
      <c r="U30" s="15">
        <v>1.72E-6</v>
      </c>
      <c r="V30" s="15">
        <v>6.02E-6</v>
      </c>
      <c r="W30" s="15"/>
      <c r="X30" s="15"/>
      <c r="Y30" s="10">
        <v>792000</v>
      </c>
      <c r="Z30" s="8">
        <v>13</v>
      </c>
      <c r="AA30" s="14">
        <v>5</v>
      </c>
      <c r="AB30" s="14">
        <v>8</v>
      </c>
      <c r="AC30" s="9">
        <f t="shared" ref="AC30" si="56">H30*Y30/P30/7</f>
        <v>1183947.8194165525</v>
      </c>
      <c r="AD30" s="8">
        <v>5</v>
      </c>
      <c r="AE30" s="8">
        <v>12</v>
      </c>
      <c r="AF30" s="9">
        <f t="shared" si="38"/>
        <v>6049973357.2185831</v>
      </c>
      <c r="AG30" s="9">
        <f t="shared" si="1"/>
        <v>604.99733572185835</v>
      </c>
      <c r="AH30" s="25">
        <f t="shared" si="7"/>
        <v>53.323199986375009</v>
      </c>
      <c r="AI30" s="25">
        <f t="shared" si="8"/>
        <v>12.821616830334621</v>
      </c>
      <c r="AJ30" s="23">
        <f t="shared" si="9"/>
        <v>3.305799681933609E-11</v>
      </c>
      <c r="AK30" s="9">
        <f t="shared" si="10"/>
        <v>3.3057996819336089E-4</v>
      </c>
      <c r="AL30" s="14" t="s">
        <v>49</v>
      </c>
    </row>
    <row r="31" spans="1:38" s="14" customFormat="1" x14ac:dyDescent="0.25">
      <c r="D31">
        <v>0.32546833230372801</v>
      </c>
      <c r="E31">
        <v>21.117951154525201</v>
      </c>
      <c r="F31">
        <v>4.5482122805299996</v>
      </c>
      <c r="G31">
        <v>1.7815943940000001</v>
      </c>
      <c r="H31" s="9">
        <f t="shared" si="23"/>
        <v>1.4802990659074344</v>
      </c>
      <c r="I31" s="24">
        <f t="shared" si="24"/>
        <v>22.293934113799182</v>
      </c>
      <c r="Q31" s="14">
        <f>V31*Y31/(Z31/24*8*5)</f>
        <v>0.22005415384615384</v>
      </c>
      <c r="T31" s="14">
        <f t="shared" si="19"/>
        <v>3.8700000000000002E-6</v>
      </c>
      <c r="U31" s="15">
        <v>1.72E-6</v>
      </c>
      <c r="V31" s="15">
        <v>6.02E-6</v>
      </c>
      <c r="W31" s="15"/>
      <c r="X31" s="15"/>
      <c r="Y31" s="10">
        <v>792000</v>
      </c>
      <c r="Z31" s="8">
        <v>13</v>
      </c>
      <c r="AA31" s="14">
        <v>5</v>
      </c>
      <c r="AB31" s="14">
        <v>8</v>
      </c>
      <c r="AC31" s="9">
        <f t="shared" ref="AC31" si="57">F31*Y31/Q31/7</f>
        <v>2338504.9694229551</v>
      </c>
      <c r="AD31" s="8">
        <v>5</v>
      </c>
      <c r="AE31" s="8">
        <v>12</v>
      </c>
      <c r="AF31" s="9">
        <f t="shared" si="20"/>
        <v>11949760393.751301</v>
      </c>
      <c r="AG31" s="9">
        <f t="shared" si="1"/>
        <v>1194.9760393751301</v>
      </c>
      <c r="AH31" s="25">
        <f t="shared" si="7"/>
        <v>53.323199986375009</v>
      </c>
      <c r="AI31" s="25">
        <f t="shared" si="8"/>
        <v>12.821616830334621</v>
      </c>
      <c r="AJ31" s="23">
        <f t="shared" si="9"/>
        <v>1.6736737257475293E-11</v>
      </c>
      <c r="AK31" s="9">
        <f t="shared" si="10"/>
        <v>1.6736737257475292E-4</v>
      </c>
      <c r="AL31" s="14" t="s">
        <v>50</v>
      </c>
    </row>
    <row r="32" spans="1:38" s="14" customFormat="1" x14ac:dyDescent="0.25">
      <c r="D32">
        <v>0.32546833230372801</v>
      </c>
      <c r="E32">
        <v>21.117951154525201</v>
      </c>
      <c r="F32">
        <v>4.5482122805299996</v>
      </c>
      <c r="G32">
        <v>1.7815943940000001</v>
      </c>
      <c r="H32" s="9">
        <f t="shared" si="23"/>
        <v>1.4802990659074344</v>
      </c>
      <c r="I32" s="24">
        <f t="shared" si="24"/>
        <v>22.293934113799182</v>
      </c>
      <c r="R32" s="14">
        <v>7.9211206984795782E-3</v>
      </c>
      <c r="U32" s="15"/>
      <c r="V32" s="15"/>
      <c r="W32">
        <v>3.3219699999999901E-3</v>
      </c>
      <c r="X32">
        <v>5.1666669999999998E-3</v>
      </c>
      <c r="Y32" s="10">
        <v>792000</v>
      </c>
      <c r="Z32" s="8">
        <v>13</v>
      </c>
      <c r="AA32" s="14">
        <v>5</v>
      </c>
      <c r="AB32" s="14">
        <v>8</v>
      </c>
      <c r="AC32" s="9"/>
      <c r="AD32" s="8">
        <v>5</v>
      </c>
      <c r="AE32" s="8">
        <v>12</v>
      </c>
      <c r="AF32" s="9">
        <f t="shared" ref="AF32" si="58">H32*Y32/R32/AD32</f>
        <v>29601792.595427163</v>
      </c>
      <c r="AG32" s="9">
        <f t="shared" si="1"/>
        <v>2.9601792595427163</v>
      </c>
      <c r="AH32" s="25">
        <f t="shared" si="7"/>
        <v>53.323199986375009</v>
      </c>
      <c r="AI32" s="25">
        <f t="shared" si="8"/>
        <v>12.821616830334621</v>
      </c>
      <c r="AJ32" s="23">
        <f t="shared" si="9"/>
        <v>6.756347587912486E-9</v>
      </c>
      <c r="AK32" s="9">
        <f t="shared" si="10"/>
        <v>6.7563475879124868E-2</v>
      </c>
      <c r="AL32" s="14" t="s">
        <v>51</v>
      </c>
    </row>
    <row r="33" spans="1:38" s="14" customFormat="1" x14ac:dyDescent="0.25">
      <c r="D33">
        <v>0.32546833230372801</v>
      </c>
      <c r="E33">
        <v>21.117951154525201</v>
      </c>
      <c r="F33">
        <v>4.5482122805299996</v>
      </c>
      <c r="G33">
        <v>1.7815943940000001</v>
      </c>
      <c r="H33" s="9">
        <f t="shared" si="23"/>
        <v>1.4802990659074344</v>
      </c>
      <c r="I33" s="24">
        <f t="shared" si="24"/>
        <v>22.293934113799182</v>
      </c>
      <c r="S33" s="14">
        <v>1.2319735854282704E-2</v>
      </c>
      <c r="U33" s="15"/>
      <c r="V33" s="15"/>
      <c r="W33">
        <v>3.3219699999999901E-3</v>
      </c>
      <c r="X33">
        <v>5.1666669999999998E-3</v>
      </c>
      <c r="Y33" s="10">
        <v>792000</v>
      </c>
      <c r="Z33" s="8">
        <v>13</v>
      </c>
      <c r="AA33" s="14">
        <v>5</v>
      </c>
      <c r="AB33" s="14">
        <v>8</v>
      </c>
      <c r="AC33" s="9"/>
      <c r="AD33" s="8">
        <v>5</v>
      </c>
      <c r="AE33" s="8">
        <v>12</v>
      </c>
      <c r="AF33" s="9">
        <f t="shared" ref="AF33" si="59">H33*Y33/S33/AD33</f>
        <v>19032824.633023739</v>
      </c>
      <c r="AG33" s="9">
        <f t="shared" si="1"/>
        <v>1.9032824633023739</v>
      </c>
      <c r="AH33" s="25">
        <f t="shared" si="7"/>
        <v>53.323199986375009</v>
      </c>
      <c r="AI33" s="25">
        <f t="shared" si="8"/>
        <v>12.821616830334621</v>
      </c>
      <c r="AJ33" s="23">
        <f t="shared" si="9"/>
        <v>1.0508161760340145E-8</v>
      </c>
      <c r="AK33" s="9">
        <f t="shared" si="10"/>
        <v>0.10508161760340146</v>
      </c>
      <c r="AL33" s="14" t="s">
        <v>52</v>
      </c>
    </row>
    <row r="34" spans="1:38" s="16" customFormat="1" x14ac:dyDescent="0.25">
      <c r="A34" s="16" t="s">
        <v>14</v>
      </c>
      <c r="B34" s="16" t="s">
        <v>16</v>
      </c>
      <c r="C34" s="16">
        <v>6</v>
      </c>
      <c r="D34">
        <v>0.41980309686</v>
      </c>
      <c r="E34">
        <v>72.940749348848001</v>
      </c>
      <c r="F34">
        <v>4.5482122805299996</v>
      </c>
      <c r="G34">
        <v>1.7815943940000001</v>
      </c>
      <c r="H34" s="9">
        <f t="shared" si="23"/>
        <v>1.9093536005431768</v>
      </c>
      <c r="I34" s="24">
        <f t="shared" si="24"/>
        <v>75.818888134330024</v>
      </c>
      <c r="J34" s="16">
        <v>0.17163999999999999</v>
      </c>
      <c r="U34" s="17"/>
      <c r="V34" s="17"/>
      <c r="W34" s="17"/>
      <c r="X34" s="17"/>
      <c r="Y34" s="10">
        <v>792000</v>
      </c>
      <c r="Z34" s="8">
        <v>13</v>
      </c>
      <c r="AA34" s="16">
        <v>5</v>
      </c>
      <c r="AB34" s="16">
        <v>8</v>
      </c>
      <c r="AC34" s="9">
        <f t="shared" ref="AC34" si="60">H34*Y34/J34/7</f>
        <v>1258621.0770301595</v>
      </c>
      <c r="AD34" s="8">
        <v>5</v>
      </c>
      <c r="AE34" s="8">
        <v>12</v>
      </c>
      <c r="AF34" s="9">
        <f t="shared" ref="AF34" si="61">+AC34/AD34*70*365</f>
        <v>6431553703.624115</v>
      </c>
      <c r="AG34" s="9">
        <f t="shared" si="1"/>
        <v>643.15537036241153</v>
      </c>
      <c r="AH34" s="25">
        <f t="shared" si="7"/>
        <v>147.07270182962674</v>
      </c>
      <c r="AI34" s="25">
        <f t="shared" si="8"/>
        <v>12.821616830334621</v>
      </c>
      <c r="AJ34" s="23">
        <f t="shared" si="9"/>
        <v>3.1096685064963703E-11</v>
      </c>
      <c r="AK34" s="9">
        <f t="shared" si="10"/>
        <v>3.1096685064963702E-4</v>
      </c>
      <c r="AL34" s="16" t="s">
        <v>45</v>
      </c>
    </row>
    <row r="35" spans="1:38" s="16" customFormat="1" x14ac:dyDescent="0.25">
      <c r="D35">
        <v>0.41980309686</v>
      </c>
      <c r="E35">
        <v>72.940749348848001</v>
      </c>
      <c r="F35">
        <v>4.5482122805299996</v>
      </c>
      <c r="G35">
        <v>1.7815943940000001</v>
      </c>
      <c r="H35" s="9">
        <f t="shared" si="23"/>
        <v>1.9093536005431768</v>
      </c>
      <c r="I35" s="24">
        <f t="shared" si="24"/>
        <v>75.818888134330024</v>
      </c>
      <c r="K35" s="16">
        <v>7.4999999999999997E-2</v>
      </c>
      <c r="U35" s="17"/>
      <c r="V35" s="17"/>
      <c r="W35" s="17"/>
      <c r="X35" s="17"/>
      <c r="Y35" s="10">
        <v>792000</v>
      </c>
      <c r="Z35" s="8">
        <v>13</v>
      </c>
      <c r="AA35" s="16">
        <v>5</v>
      </c>
      <c r="AB35" s="16">
        <v>8</v>
      </c>
      <c r="AC35" s="9">
        <f t="shared" ref="AC35" si="62">H35*Y35/K35/7</f>
        <v>2880396.2888194211</v>
      </c>
      <c r="AD35" s="8">
        <v>5</v>
      </c>
      <c r="AE35" s="8">
        <v>12</v>
      </c>
      <c r="AF35" s="9">
        <f t="shared" ref="AF35:AF38" si="63">+AC35/AD35*70*365</f>
        <v>14718825035.867241</v>
      </c>
      <c r="AG35" s="9">
        <f t="shared" ref="AG35:AG38" si="64">+AF35*0.0001/1000</f>
        <v>1471.8825035867242</v>
      </c>
      <c r="AH35" s="25">
        <f t="shared" ref="AH35:AH38" si="65">+EXP(SQRT(LN(AE35)^2 +LN(I35)^2))</f>
        <v>147.07270182962674</v>
      </c>
      <c r="AI35" s="25">
        <f t="shared" ref="AI35:AI38" si="66">+EXP(SQRT(LN(AE35)^2 +LN(G35)^2))</f>
        <v>12.821616830334621</v>
      </c>
      <c r="AJ35" s="23">
        <f t="shared" ref="AJ35:AJ38" si="67">0.2/AF35</f>
        <v>1.3588041131858994E-11</v>
      </c>
      <c r="AK35" s="9">
        <f t="shared" ref="AK35:AK38" si="68">0.2/AG35</f>
        <v>1.3588041131858993E-4</v>
      </c>
      <c r="AL35" s="16" t="s">
        <v>56</v>
      </c>
    </row>
    <row r="36" spans="1:38" s="16" customFormat="1" x14ac:dyDescent="0.25">
      <c r="D36">
        <v>0.41980309686</v>
      </c>
      <c r="E36">
        <v>72.940749348848001</v>
      </c>
      <c r="F36">
        <v>4.5482122805299996</v>
      </c>
      <c r="G36">
        <v>1.7815943940000001</v>
      </c>
      <c r="H36" s="9">
        <f t="shared" si="23"/>
        <v>1.9093536005431768</v>
      </c>
      <c r="I36" s="24">
        <f t="shared" si="24"/>
        <v>75.818888134330024</v>
      </c>
      <c r="L36" s="16">
        <v>0.29799999999999999</v>
      </c>
      <c r="Y36" s="10">
        <v>792000</v>
      </c>
      <c r="Z36" s="8">
        <v>13</v>
      </c>
      <c r="AA36" s="16">
        <v>5</v>
      </c>
      <c r="AB36" s="16">
        <v>8</v>
      </c>
      <c r="AC36" s="9">
        <f t="shared" ref="AC36" si="69">H36*Y36/L36/7</f>
        <v>724931.9518840824</v>
      </c>
      <c r="AD36" s="8">
        <v>5</v>
      </c>
      <c r="AE36" s="8">
        <v>12</v>
      </c>
      <c r="AF36" s="9">
        <f t="shared" si="63"/>
        <v>3704402274.1276608</v>
      </c>
      <c r="AG36" s="9">
        <f t="shared" si="64"/>
        <v>370.44022741276609</v>
      </c>
      <c r="AH36" s="25">
        <f t="shared" si="65"/>
        <v>147.07270182962674</v>
      </c>
      <c r="AI36" s="25">
        <f t="shared" si="66"/>
        <v>12.821616830334621</v>
      </c>
      <c r="AJ36" s="23">
        <f t="shared" si="67"/>
        <v>5.3989816763919748E-11</v>
      </c>
      <c r="AK36" s="9">
        <f t="shared" si="68"/>
        <v>5.3989816763919747E-4</v>
      </c>
      <c r="AL36" s="16" t="s">
        <v>46</v>
      </c>
    </row>
    <row r="37" spans="1:38" s="16" customFormat="1" x14ac:dyDescent="0.25">
      <c r="D37">
        <v>0.41980309686</v>
      </c>
      <c r="E37">
        <v>72.940749348848001</v>
      </c>
      <c r="F37">
        <v>4.5482122805299996</v>
      </c>
      <c r="G37">
        <v>1.7815943940000001</v>
      </c>
      <c r="H37" s="9">
        <f t="shared" si="23"/>
        <v>1.9093536005431768</v>
      </c>
      <c r="I37" s="24">
        <f t="shared" si="24"/>
        <v>75.818888134330024</v>
      </c>
      <c r="M37" s="16">
        <v>0.13</v>
      </c>
      <c r="Y37" s="10">
        <v>792000</v>
      </c>
      <c r="Z37" s="8">
        <v>13</v>
      </c>
      <c r="AA37" s="16">
        <v>5</v>
      </c>
      <c r="AB37" s="16">
        <v>8</v>
      </c>
      <c r="AC37" s="9">
        <f t="shared" ref="AC37" si="70">+H37/M37*Y37/7</f>
        <v>1661767.0897035119</v>
      </c>
      <c r="AD37" s="8">
        <v>5</v>
      </c>
      <c r="AE37" s="8">
        <v>12</v>
      </c>
      <c r="AF37" s="9">
        <f t="shared" si="63"/>
        <v>8491629828.3849459</v>
      </c>
      <c r="AG37" s="9">
        <f t="shared" si="64"/>
        <v>849.1629828384946</v>
      </c>
      <c r="AH37" s="25">
        <f t="shared" si="65"/>
        <v>147.07270182962674</v>
      </c>
      <c r="AI37" s="25">
        <f t="shared" si="66"/>
        <v>12.821616830334621</v>
      </c>
      <c r="AJ37" s="23">
        <f t="shared" si="67"/>
        <v>2.3552604628555593E-11</v>
      </c>
      <c r="AK37" s="9">
        <f t="shared" si="68"/>
        <v>2.3552604628555594E-4</v>
      </c>
      <c r="AL37" s="16" t="s">
        <v>47</v>
      </c>
    </row>
    <row r="38" spans="1:38" s="16" customFormat="1" x14ac:dyDescent="0.25">
      <c r="D38">
        <v>0.41980309686</v>
      </c>
      <c r="E38">
        <v>72.940749348848001</v>
      </c>
      <c r="F38">
        <v>4.5482122805299996</v>
      </c>
      <c r="G38">
        <v>1.7815943940000001</v>
      </c>
      <c r="H38" s="9">
        <f t="shared" si="23"/>
        <v>1.9093536005431768</v>
      </c>
      <c r="I38" s="24">
        <f t="shared" si="24"/>
        <v>75.818888134330024</v>
      </c>
      <c r="N38" s="10">
        <v>0.06</v>
      </c>
      <c r="Y38" s="10">
        <v>792000</v>
      </c>
      <c r="Z38" s="8">
        <v>13</v>
      </c>
      <c r="AA38" s="16">
        <v>5</v>
      </c>
      <c r="AB38" s="16">
        <v>8</v>
      </c>
      <c r="AC38" s="9">
        <f t="shared" ref="AC38" si="71">+H38/N38*Y38/7</f>
        <v>3600495.3610242764</v>
      </c>
      <c r="AD38" s="8">
        <v>5</v>
      </c>
      <c r="AE38" s="8">
        <v>12</v>
      </c>
      <c r="AF38" s="9">
        <f t="shared" si="63"/>
        <v>18398531294.834053</v>
      </c>
      <c r="AG38" s="9">
        <f t="shared" si="64"/>
        <v>1839.8531294834056</v>
      </c>
      <c r="AH38" s="25">
        <f t="shared" si="65"/>
        <v>147.07270182962674</v>
      </c>
      <c r="AI38" s="25">
        <f t="shared" si="66"/>
        <v>12.821616830334621</v>
      </c>
      <c r="AJ38" s="23">
        <f t="shared" si="67"/>
        <v>1.0870432905487194E-11</v>
      </c>
      <c r="AK38" s="9">
        <f t="shared" si="68"/>
        <v>1.0870432905487193E-4</v>
      </c>
      <c r="AL38" s="16" t="s">
        <v>57</v>
      </c>
    </row>
    <row r="39" spans="1:38" s="16" customFormat="1" x14ac:dyDescent="0.25">
      <c r="D39">
        <v>0.41980309686</v>
      </c>
      <c r="E39">
        <v>72.940749348848001</v>
      </c>
      <c r="F39">
        <v>4.5482122805299996</v>
      </c>
      <c r="G39">
        <v>1.7815943940000001</v>
      </c>
      <c r="H39" s="9">
        <f t="shared" si="23"/>
        <v>1.9093536005431768</v>
      </c>
      <c r="I39" s="24">
        <f t="shared" si="24"/>
        <v>75.818888134330024</v>
      </c>
      <c r="O39" s="16">
        <v>0.24</v>
      </c>
      <c r="Y39" s="10">
        <v>792000</v>
      </c>
      <c r="Z39" s="8">
        <v>13</v>
      </c>
      <c r="AA39" s="16">
        <v>5</v>
      </c>
      <c r="AB39" s="16">
        <v>8</v>
      </c>
      <c r="AC39" s="9">
        <f t="shared" ref="AC39" si="72">H39*Y39/O39/7</f>
        <v>900123.84025606897</v>
      </c>
      <c r="AD39" s="8">
        <v>5</v>
      </c>
      <c r="AE39" s="8">
        <v>12</v>
      </c>
      <c r="AF39" s="9">
        <f t="shared" si="38"/>
        <v>4599632823.7085123</v>
      </c>
      <c r="AG39" s="9">
        <f t="shared" si="1"/>
        <v>459.96328237085123</v>
      </c>
      <c r="AH39" s="25">
        <f t="shared" si="7"/>
        <v>147.07270182962674</v>
      </c>
      <c r="AI39" s="25">
        <f t="shared" si="8"/>
        <v>12.821616830334621</v>
      </c>
      <c r="AJ39" s="23">
        <f t="shared" si="9"/>
        <v>4.3481731621948784E-11</v>
      </c>
      <c r="AK39" s="9">
        <f t="shared" si="10"/>
        <v>4.3481731621948787E-4</v>
      </c>
      <c r="AL39" s="16" t="s">
        <v>48</v>
      </c>
    </row>
    <row r="40" spans="1:38" s="16" customFormat="1" x14ac:dyDescent="0.25">
      <c r="D40">
        <v>0.41980309686</v>
      </c>
      <c r="E40">
        <v>72.940749348848001</v>
      </c>
      <c r="F40">
        <v>4.5482122805299996</v>
      </c>
      <c r="G40">
        <v>1.7815943940000001</v>
      </c>
      <c r="H40" s="9">
        <f t="shared" si="23"/>
        <v>1.9093536005431768</v>
      </c>
      <c r="I40" s="24">
        <f t="shared" si="24"/>
        <v>75.818888134330024</v>
      </c>
      <c r="P40" s="16">
        <f>T40*Y40/(Z40/24*8*5)</f>
        <v>0.19684246153846155</v>
      </c>
      <c r="T40" s="16">
        <f t="shared" si="19"/>
        <v>5.3850000000000001E-6</v>
      </c>
      <c r="U40" s="17">
        <v>4.0899999999999998E-6</v>
      </c>
      <c r="V40" s="17">
        <v>6.6800000000000004E-6</v>
      </c>
      <c r="W40" s="17"/>
      <c r="X40" s="17"/>
      <c r="Y40" s="10">
        <v>792000</v>
      </c>
      <c r="Z40" s="8">
        <v>13</v>
      </c>
      <c r="AA40" s="16">
        <v>5</v>
      </c>
      <c r="AB40" s="16">
        <v>8</v>
      </c>
      <c r="AC40" s="9">
        <f t="shared" ref="AC40" si="73">H40*Y40/P40/7</f>
        <v>1097475.2092258609</v>
      </c>
      <c r="AD40" s="8">
        <v>5</v>
      </c>
      <c r="AE40" s="8">
        <v>12</v>
      </c>
      <c r="AF40" s="9">
        <f t="shared" si="38"/>
        <v>5608098319.1441488</v>
      </c>
      <c r="AG40" s="9">
        <f t="shared" si="1"/>
        <v>560.80983191441487</v>
      </c>
      <c r="AH40" s="25">
        <f t="shared" si="7"/>
        <v>147.07270182962674</v>
      </c>
      <c r="AI40" s="25">
        <f t="shared" si="8"/>
        <v>12.821616830334621</v>
      </c>
      <c r="AJ40" s="23">
        <f t="shared" si="9"/>
        <v>3.5662712851746505E-11</v>
      </c>
      <c r="AK40" s="9">
        <f t="shared" si="10"/>
        <v>3.5662712851746505E-4</v>
      </c>
      <c r="AL40" s="16" t="s">
        <v>49</v>
      </c>
    </row>
    <row r="41" spans="1:38" s="16" customFormat="1" x14ac:dyDescent="0.25">
      <c r="D41">
        <v>0.41980309686</v>
      </c>
      <c r="E41">
        <v>72.940749348848001</v>
      </c>
      <c r="F41">
        <v>4.5482122805299996</v>
      </c>
      <c r="G41">
        <v>1.7815943940000001</v>
      </c>
      <c r="H41" s="9">
        <f t="shared" si="23"/>
        <v>1.9093536005431768</v>
      </c>
      <c r="I41" s="24">
        <f t="shared" si="24"/>
        <v>75.818888134330024</v>
      </c>
      <c r="Q41" s="16">
        <f>V41*Y41/(Z41/24*8*5)</f>
        <v>0.24417969230769235</v>
      </c>
      <c r="T41" s="16">
        <f t="shared" si="19"/>
        <v>5.3850000000000001E-6</v>
      </c>
      <c r="U41" s="17">
        <v>4.0899999999999998E-6</v>
      </c>
      <c r="V41" s="17">
        <v>6.6800000000000004E-6</v>
      </c>
      <c r="W41" s="17"/>
      <c r="X41" s="17"/>
      <c r="Y41" s="10">
        <v>792000</v>
      </c>
      <c r="Z41" s="8">
        <v>13</v>
      </c>
      <c r="AA41" s="16">
        <v>5</v>
      </c>
      <c r="AB41" s="16">
        <v>8</v>
      </c>
      <c r="AC41" s="9">
        <f t="shared" ref="AC41" si="74">F41*Y41/Q41/7</f>
        <v>2107455.0772344591</v>
      </c>
      <c r="AD41" s="8">
        <v>5</v>
      </c>
      <c r="AE41" s="8">
        <v>12</v>
      </c>
      <c r="AF41" s="9">
        <f t="shared" si="20"/>
        <v>10769095444.668087</v>
      </c>
      <c r="AG41" s="9">
        <f t="shared" si="1"/>
        <v>1076.9095444668087</v>
      </c>
      <c r="AH41" s="25">
        <f t="shared" si="7"/>
        <v>147.07270182962674</v>
      </c>
      <c r="AI41" s="25">
        <f t="shared" si="8"/>
        <v>12.821616830334621</v>
      </c>
      <c r="AJ41" s="23">
        <f t="shared" si="9"/>
        <v>1.8571661940188531E-11</v>
      </c>
      <c r="AK41" s="9">
        <f t="shared" si="10"/>
        <v>1.8571661940188533E-4</v>
      </c>
      <c r="AL41" s="16" t="s">
        <v>50</v>
      </c>
    </row>
    <row r="42" spans="1:38" s="16" customFormat="1" x14ac:dyDescent="0.25">
      <c r="D42">
        <v>0.41980309686</v>
      </c>
      <c r="E42">
        <v>72.940749348848001</v>
      </c>
      <c r="F42">
        <v>4.5482122805299996</v>
      </c>
      <c r="G42">
        <v>1.7815943940000001</v>
      </c>
      <c r="H42" s="9">
        <f t="shared" si="23"/>
        <v>1.9093536005431768</v>
      </c>
      <c r="I42" s="24">
        <f t="shared" si="24"/>
        <v>75.818888134330024</v>
      </c>
      <c r="R42" s="16">
        <v>1.1010086418786693E-2</v>
      </c>
      <c r="U42" s="17"/>
      <c r="V42" s="17"/>
      <c r="W42">
        <v>4.6174244999999999E-3</v>
      </c>
      <c r="X42">
        <v>5.7272729999999997E-3</v>
      </c>
      <c r="Y42" s="10">
        <v>792000</v>
      </c>
      <c r="Z42" s="8">
        <v>13</v>
      </c>
      <c r="AA42" s="16">
        <v>5</v>
      </c>
      <c r="AB42" s="16">
        <v>8</v>
      </c>
      <c r="AC42" s="9"/>
      <c r="AD42" s="8">
        <v>5</v>
      </c>
      <c r="AE42" s="8">
        <v>12</v>
      </c>
      <c r="AF42" s="9">
        <f t="shared" ref="AF42" si="75">H42*Y42/R42/AD42</f>
        <v>27469503.764291812</v>
      </c>
      <c r="AG42" s="9">
        <f t="shared" si="1"/>
        <v>2.7469503764291812</v>
      </c>
      <c r="AH42" s="25">
        <f t="shared" si="7"/>
        <v>147.07270182962674</v>
      </c>
      <c r="AI42" s="25">
        <f t="shared" si="8"/>
        <v>12.821616830334621</v>
      </c>
      <c r="AJ42" s="23">
        <f t="shared" si="9"/>
        <v>7.2808013466913896E-9</v>
      </c>
      <c r="AK42" s="9">
        <f t="shared" si="10"/>
        <v>7.2808013466913887E-2</v>
      </c>
      <c r="AL42" s="16" t="s">
        <v>51</v>
      </c>
    </row>
    <row r="43" spans="1:38" s="16" customFormat="1" x14ac:dyDescent="0.25">
      <c r="D43">
        <v>0.41980309686</v>
      </c>
      <c r="E43">
        <v>72.940749348848001</v>
      </c>
      <c r="F43">
        <v>4.5482122805299996</v>
      </c>
      <c r="G43">
        <v>1.7815943940000001</v>
      </c>
      <c r="H43" s="9">
        <f t="shared" si="23"/>
        <v>1.9093536005431768</v>
      </c>
      <c r="I43" s="24">
        <f t="shared" si="24"/>
        <v>75.818888134330024</v>
      </c>
      <c r="S43" s="16">
        <v>1.3656481156104168E-2</v>
      </c>
      <c r="U43" s="17"/>
      <c r="V43" s="17"/>
      <c r="W43">
        <v>4.6174244999999999E-3</v>
      </c>
      <c r="X43">
        <v>5.7272729999999997E-3</v>
      </c>
      <c r="Y43" s="10">
        <v>792000</v>
      </c>
      <c r="Z43" s="8">
        <v>13</v>
      </c>
      <c r="AA43" s="16">
        <v>5</v>
      </c>
      <c r="AB43" s="16">
        <v>8</v>
      </c>
      <c r="AC43" s="9"/>
      <c r="AD43" s="8">
        <v>5</v>
      </c>
      <c r="AE43" s="8">
        <v>12</v>
      </c>
      <c r="AF43" s="9">
        <f t="shared" ref="AF43" si="76">H43*Y43/S43/AD43</f>
        <v>22146379.207710765</v>
      </c>
      <c r="AG43" s="9">
        <f t="shared" si="1"/>
        <v>2.2146379207710765</v>
      </c>
      <c r="AH43" s="25">
        <f t="shared" si="7"/>
        <v>147.07270182962674</v>
      </c>
      <c r="AI43" s="25">
        <f t="shared" si="8"/>
        <v>12.821616830334621</v>
      </c>
      <c r="AJ43" s="23">
        <f t="shared" si="9"/>
        <v>9.030821613059234E-9</v>
      </c>
      <c r="AK43" s="9">
        <f t="shared" si="10"/>
        <v>9.0308216130592339E-2</v>
      </c>
      <c r="AL43" s="16" t="s">
        <v>52</v>
      </c>
    </row>
    <row r="44" spans="1:38" s="18" customFormat="1" x14ac:dyDescent="0.25">
      <c r="A44" s="18" t="s">
        <v>14</v>
      </c>
      <c r="B44" s="18" t="s">
        <v>17</v>
      </c>
      <c r="C44" s="18">
        <v>1</v>
      </c>
      <c r="D44">
        <v>1.8459E-2</v>
      </c>
      <c r="E44">
        <v>1</v>
      </c>
      <c r="F44">
        <v>4.5482122805299996</v>
      </c>
      <c r="G44">
        <v>1.7815943940000001</v>
      </c>
      <c r="H44" s="9">
        <f t="shared" si="23"/>
        <v>8.3955450486303262E-2</v>
      </c>
      <c r="I44" s="24">
        <f t="shared" si="24"/>
        <v>1.7815943940000001</v>
      </c>
      <c r="J44" s="18">
        <v>0.17163999999999999</v>
      </c>
      <c r="U44" s="19"/>
      <c r="V44" s="19"/>
      <c r="W44" s="19"/>
      <c r="X44" s="19"/>
      <c r="Y44" s="10">
        <v>792000</v>
      </c>
      <c r="Z44" s="8">
        <v>13</v>
      </c>
      <c r="AA44" s="18">
        <v>5</v>
      </c>
      <c r="AB44" s="18">
        <v>8</v>
      </c>
      <c r="AC44" s="9">
        <f t="shared" ref="AC44" si="77">H44*Y44/J44/7</f>
        <v>55342.341766115278</v>
      </c>
      <c r="AD44" s="8">
        <v>5</v>
      </c>
      <c r="AE44" s="8">
        <v>12</v>
      </c>
      <c r="AF44" s="9">
        <f t="shared" ref="AF44" si="78">+AC44/AD44*70*365</f>
        <v>282799366.42484909</v>
      </c>
      <c r="AG44" s="9">
        <f t="shared" si="1"/>
        <v>28.279936642484909</v>
      </c>
      <c r="AH44" s="25">
        <f t="shared" si="7"/>
        <v>12.821616830334621</v>
      </c>
      <c r="AI44" s="25">
        <f t="shared" si="8"/>
        <v>12.821616830334621</v>
      </c>
      <c r="AJ44" s="23">
        <f t="shared" si="9"/>
        <v>7.0721516292062793E-10</v>
      </c>
      <c r="AK44" s="9">
        <f t="shared" si="10"/>
        <v>7.0721516292062796E-3</v>
      </c>
      <c r="AL44" s="18" t="s">
        <v>45</v>
      </c>
    </row>
    <row r="45" spans="1:38" s="18" customFormat="1" x14ac:dyDescent="0.25">
      <c r="D45">
        <v>1.8459E-2</v>
      </c>
      <c r="E45">
        <v>1</v>
      </c>
      <c r="F45">
        <v>4.5482122805299996</v>
      </c>
      <c r="G45">
        <v>1.7815943940000001</v>
      </c>
      <c r="H45" s="9">
        <f t="shared" si="23"/>
        <v>8.3955450486303262E-2</v>
      </c>
      <c r="I45" s="24">
        <f t="shared" si="24"/>
        <v>1.7815943940000001</v>
      </c>
      <c r="K45" s="18">
        <v>7.4999999999999997E-2</v>
      </c>
      <c r="U45" s="19"/>
      <c r="V45" s="19"/>
      <c r="W45" s="19"/>
      <c r="X45" s="19"/>
      <c r="Y45" s="10">
        <v>792000</v>
      </c>
      <c r="Z45" s="8">
        <v>13</v>
      </c>
      <c r="AA45" s="18">
        <v>5</v>
      </c>
      <c r="AB45" s="18">
        <v>8</v>
      </c>
      <c r="AC45" s="9">
        <f t="shared" ref="AC45" si="79">H45*Y45/K45/7</f>
        <v>126652.79387648034</v>
      </c>
      <c r="AD45" s="8">
        <v>5</v>
      </c>
      <c r="AE45" s="8">
        <v>12</v>
      </c>
      <c r="AF45" s="9">
        <f t="shared" ref="AF45:AF48" si="80">+AC45/AD45*70*365</f>
        <v>647195776.7088145</v>
      </c>
      <c r="AG45" s="9">
        <f t="shared" ref="AG45:AG48" si="81">+AF45*0.0001/1000</f>
        <v>64.719577670881449</v>
      </c>
      <c r="AH45" s="25">
        <f t="shared" ref="AH45:AH48" si="82">+EXP(SQRT(LN(AE45)^2 +LN(I45)^2))</f>
        <v>12.821616830334621</v>
      </c>
      <c r="AI45" s="25">
        <f t="shared" ref="AI45:AI48" si="83">+EXP(SQRT(LN(AE45)^2 +LN(G45)^2))</f>
        <v>12.821616830334621</v>
      </c>
      <c r="AJ45" s="23">
        <f t="shared" ref="AJ45:AJ48" si="84">0.2/AF45</f>
        <v>3.0902550232490741E-10</v>
      </c>
      <c r="AK45" s="9">
        <f t="shared" ref="AK45:AK48" si="85">0.2/AG45</f>
        <v>3.0902550232490742E-3</v>
      </c>
      <c r="AL45" s="18" t="s">
        <v>56</v>
      </c>
    </row>
    <row r="46" spans="1:38" s="18" customFormat="1" x14ac:dyDescent="0.25">
      <c r="D46">
        <v>1.8459E-2</v>
      </c>
      <c r="E46">
        <v>1</v>
      </c>
      <c r="F46">
        <v>4.5482122805299996</v>
      </c>
      <c r="G46">
        <v>1.7815943940000001</v>
      </c>
      <c r="H46" s="9">
        <f t="shared" si="23"/>
        <v>8.3955450486303262E-2</v>
      </c>
      <c r="I46" s="24">
        <f t="shared" si="24"/>
        <v>1.7815943940000001</v>
      </c>
      <c r="L46" s="18">
        <v>0.29799999999999999</v>
      </c>
      <c r="Y46" s="10">
        <v>792000</v>
      </c>
      <c r="Z46" s="8">
        <v>13</v>
      </c>
      <c r="AA46" s="18">
        <v>5</v>
      </c>
      <c r="AB46" s="18">
        <v>8</v>
      </c>
      <c r="AC46" s="9">
        <f t="shared" ref="AC46" si="86">H46*Y46/L46/7</f>
        <v>31875.703156832304</v>
      </c>
      <c r="AD46" s="8">
        <v>5</v>
      </c>
      <c r="AE46" s="8">
        <v>12</v>
      </c>
      <c r="AF46" s="9">
        <f t="shared" si="80"/>
        <v>162884843.13141307</v>
      </c>
      <c r="AG46" s="9">
        <f t="shared" si="81"/>
        <v>16.288484313141307</v>
      </c>
      <c r="AH46" s="25">
        <f t="shared" si="82"/>
        <v>12.821616830334621</v>
      </c>
      <c r="AI46" s="25">
        <f t="shared" si="83"/>
        <v>12.821616830334621</v>
      </c>
      <c r="AJ46" s="23">
        <f t="shared" si="84"/>
        <v>1.227861329237632E-9</v>
      </c>
      <c r="AK46" s="9">
        <f t="shared" si="85"/>
        <v>1.2278613292376318E-2</v>
      </c>
      <c r="AL46" s="18" t="s">
        <v>46</v>
      </c>
    </row>
    <row r="47" spans="1:38" s="18" customFormat="1" x14ac:dyDescent="0.25">
      <c r="D47">
        <v>1.8459E-2</v>
      </c>
      <c r="E47">
        <v>1</v>
      </c>
      <c r="F47">
        <v>4.5482122805299996</v>
      </c>
      <c r="G47">
        <v>1.7815943940000001</v>
      </c>
      <c r="H47" s="9">
        <f t="shared" si="23"/>
        <v>8.3955450486303262E-2</v>
      </c>
      <c r="I47" s="24">
        <f t="shared" si="24"/>
        <v>1.7815943940000001</v>
      </c>
      <c r="M47" s="18">
        <v>0.13</v>
      </c>
      <c r="Y47" s="10">
        <v>792000</v>
      </c>
      <c r="Z47" s="8">
        <v>13</v>
      </c>
      <c r="AA47" s="18">
        <v>5</v>
      </c>
      <c r="AB47" s="18">
        <v>8</v>
      </c>
      <c r="AC47" s="9">
        <f t="shared" ref="AC47" si="87">+H47/M47*Y47/7</f>
        <v>73068.919544123273</v>
      </c>
      <c r="AD47" s="8">
        <v>5</v>
      </c>
      <c r="AE47" s="8">
        <v>12</v>
      </c>
      <c r="AF47" s="9">
        <f t="shared" si="80"/>
        <v>373382178.87046993</v>
      </c>
      <c r="AG47" s="9">
        <f t="shared" si="81"/>
        <v>37.338217887046994</v>
      </c>
      <c r="AH47" s="25">
        <f t="shared" si="82"/>
        <v>12.821616830334621</v>
      </c>
      <c r="AI47" s="25">
        <f t="shared" si="83"/>
        <v>12.821616830334621</v>
      </c>
      <c r="AJ47" s="23">
        <f t="shared" si="84"/>
        <v>5.356442040298395E-10</v>
      </c>
      <c r="AK47" s="9">
        <f t="shared" si="85"/>
        <v>5.3564420402983943E-3</v>
      </c>
      <c r="AL47" s="18" t="s">
        <v>47</v>
      </c>
    </row>
    <row r="48" spans="1:38" s="18" customFormat="1" x14ac:dyDescent="0.25">
      <c r="D48">
        <v>1.8459E-2</v>
      </c>
      <c r="E48">
        <v>1</v>
      </c>
      <c r="F48">
        <v>4.5482122805299996</v>
      </c>
      <c r="G48">
        <v>1.7815943940000001</v>
      </c>
      <c r="H48" s="9">
        <f t="shared" si="23"/>
        <v>8.3955450486303262E-2</v>
      </c>
      <c r="I48" s="24">
        <f t="shared" si="24"/>
        <v>1.7815943940000001</v>
      </c>
      <c r="N48" s="10">
        <v>0.06</v>
      </c>
      <c r="Y48" s="10">
        <v>792000</v>
      </c>
      <c r="Z48" s="8">
        <v>13</v>
      </c>
      <c r="AA48" s="18">
        <v>5</v>
      </c>
      <c r="AB48" s="18">
        <v>8</v>
      </c>
      <c r="AC48" s="9">
        <f t="shared" ref="AC48" si="88">+H48/N48*Y48/7</f>
        <v>158315.99234560045</v>
      </c>
      <c r="AD48" s="8">
        <v>5</v>
      </c>
      <c r="AE48" s="8">
        <v>12</v>
      </c>
      <c r="AF48" s="9">
        <f t="shared" si="80"/>
        <v>808994720.88601828</v>
      </c>
      <c r="AG48" s="9">
        <f t="shared" si="81"/>
        <v>80.89947208860184</v>
      </c>
      <c r="AH48" s="25">
        <f t="shared" si="82"/>
        <v>12.821616830334621</v>
      </c>
      <c r="AI48" s="25">
        <f t="shared" si="83"/>
        <v>12.821616830334621</v>
      </c>
      <c r="AJ48" s="23">
        <f t="shared" si="84"/>
        <v>2.4722040185992587E-10</v>
      </c>
      <c r="AK48" s="9">
        <f t="shared" si="85"/>
        <v>2.4722040185992584E-3</v>
      </c>
      <c r="AL48" s="18" t="s">
        <v>57</v>
      </c>
    </row>
    <row r="49" spans="4:38" s="18" customFormat="1" x14ac:dyDescent="0.25">
      <c r="D49">
        <v>1.8459E-2</v>
      </c>
      <c r="E49">
        <v>1</v>
      </c>
      <c r="F49">
        <v>4.5482122805299996</v>
      </c>
      <c r="G49">
        <v>1.7815943940000001</v>
      </c>
      <c r="H49" s="9">
        <f t="shared" si="23"/>
        <v>8.3955450486303262E-2</v>
      </c>
      <c r="I49" s="24">
        <f t="shared" si="24"/>
        <v>1.7815943940000001</v>
      </c>
      <c r="O49" s="18">
        <v>0.24</v>
      </c>
      <c r="Y49" s="10">
        <v>792000</v>
      </c>
      <c r="Z49" s="8">
        <v>13</v>
      </c>
      <c r="AA49" s="18">
        <v>5</v>
      </c>
      <c r="AB49" s="18">
        <v>8</v>
      </c>
      <c r="AC49" s="9">
        <f t="shared" ref="AC49" si="89">H49*Y49/O49/7</f>
        <v>39578.998086400105</v>
      </c>
      <c r="AD49" s="8">
        <v>5</v>
      </c>
      <c r="AE49" s="8">
        <v>12</v>
      </c>
      <c r="AF49" s="9">
        <f t="shared" si="38"/>
        <v>202248680.22150454</v>
      </c>
      <c r="AG49" s="9">
        <f t="shared" si="1"/>
        <v>20.224868022150453</v>
      </c>
      <c r="AH49" s="25">
        <f t="shared" si="7"/>
        <v>12.821616830334621</v>
      </c>
      <c r="AI49" s="25">
        <f t="shared" si="8"/>
        <v>12.821616830334621</v>
      </c>
      <c r="AJ49" s="23">
        <f t="shared" si="9"/>
        <v>9.8888160743970368E-10</v>
      </c>
      <c r="AK49" s="9">
        <f t="shared" si="10"/>
        <v>9.8888160743970371E-3</v>
      </c>
      <c r="AL49" s="18" t="s">
        <v>48</v>
      </c>
    </row>
    <row r="50" spans="4:38" s="18" customFormat="1" x14ac:dyDescent="0.25">
      <c r="D50">
        <v>1.8459E-2</v>
      </c>
      <c r="E50">
        <v>1</v>
      </c>
      <c r="F50">
        <v>4.5482122805299996</v>
      </c>
      <c r="G50">
        <v>1.7815943940000001</v>
      </c>
      <c r="H50" s="9">
        <f t="shared" si="23"/>
        <v>8.3955450486303262E-2</v>
      </c>
      <c r="I50" s="24">
        <f t="shared" si="24"/>
        <v>1.7815943940000001</v>
      </c>
      <c r="P50" s="18">
        <f>T50*Y50/(Z50/24*8*5)</f>
        <v>0.20890523076923079</v>
      </c>
      <c r="Q50" s="19"/>
      <c r="T50" s="18">
        <f t="shared" si="19"/>
        <v>5.7150000000000003E-6</v>
      </c>
      <c r="U50" s="19">
        <v>4.8999999999999997E-6</v>
      </c>
      <c r="V50" s="19">
        <v>6.5300000000000002E-6</v>
      </c>
      <c r="W50" s="19"/>
      <c r="X50" s="19"/>
      <c r="Y50" s="10">
        <v>792000</v>
      </c>
      <c r="Z50" s="8">
        <v>13</v>
      </c>
      <c r="AA50" s="18">
        <v>5</v>
      </c>
      <c r="AB50" s="18">
        <v>8</v>
      </c>
      <c r="AC50" s="9">
        <f t="shared" ref="AC50" si="90">H50*Y50/P50/7</f>
        <v>45470.185240259227</v>
      </c>
      <c r="AD50" s="8">
        <v>5</v>
      </c>
      <c r="AE50" s="8">
        <v>12</v>
      </c>
      <c r="AF50" s="9">
        <f t="shared" si="38"/>
        <v>232352646.57772467</v>
      </c>
      <c r="AG50" s="9">
        <f t="shared" si="1"/>
        <v>23.235264657772465</v>
      </c>
      <c r="AH50" s="25">
        <f t="shared" si="7"/>
        <v>12.821616830334621</v>
      </c>
      <c r="AI50" s="25">
        <f t="shared" si="8"/>
        <v>12.821616830334621</v>
      </c>
      <c r="AJ50" s="23">
        <f t="shared" si="9"/>
        <v>8.6076058502349653E-10</v>
      </c>
      <c r="AK50" s="9">
        <f t="shared" si="10"/>
        <v>8.6076058502349666E-3</v>
      </c>
      <c r="AL50" s="18" t="s">
        <v>49</v>
      </c>
    </row>
    <row r="51" spans="4:38" s="20" customFormat="1" x14ac:dyDescent="0.25">
      <c r="D51">
        <v>1.8459E-2</v>
      </c>
      <c r="E51">
        <v>1</v>
      </c>
      <c r="F51">
        <v>4.5482122805299996</v>
      </c>
      <c r="G51">
        <v>1.7815943940000001</v>
      </c>
      <c r="H51" s="9">
        <f t="shared" si="23"/>
        <v>8.3955450486303262E-2</v>
      </c>
      <c r="I51" s="24">
        <f t="shared" si="24"/>
        <v>1.7815943940000001</v>
      </c>
      <c r="Q51" s="20">
        <f>V51*Y51/(Z51/24*8*5)</f>
        <v>0.2386966153846154</v>
      </c>
      <c r="T51" s="20">
        <f t="shared" si="19"/>
        <v>5.7150000000000003E-6</v>
      </c>
      <c r="U51" s="21">
        <v>4.8999999999999997E-6</v>
      </c>
      <c r="V51" s="21">
        <v>6.5300000000000002E-6</v>
      </c>
      <c r="W51" s="21"/>
      <c r="X51" s="21"/>
      <c r="Y51" s="10">
        <v>792000</v>
      </c>
      <c r="Z51" s="8">
        <v>13</v>
      </c>
      <c r="AA51" s="20">
        <v>5</v>
      </c>
      <c r="AB51" s="20">
        <v>8</v>
      </c>
      <c r="AC51" s="9">
        <f t="shared" ref="AC51" si="91">F51*Y51/Q51/7</f>
        <v>2155865.2244909937</v>
      </c>
      <c r="AD51" s="8">
        <v>5</v>
      </c>
      <c r="AE51" s="8">
        <v>12</v>
      </c>
      <c r="AF51" s="9">
        <f t="shared" si="20"/>
        <v>11016471297.148979</v>
      </c>
      <c r="AG51" s="9">
        <f t="shared" si="1"/>
        <v>1101.647129714898</v>
      </c>
      <c r="AH51" s="25">
        <f t="shared" si="7"/>
        <v>12.821616830334621</v>
      </c>
      <c r="AI51" s="24">
        <f t="shared" si="8"/>
        <v>12.821616830334621</v>
      </c>
      <c r="AJ51" s="23">
        <f t="shared" si="9"/>
        <v>1.8154633603208248E-11</v>
      </c>
      <c r="AK51" s="9">
        <f t="shared" si="10"/>
        <v>1.8154633603208246E-4</v>
      </c>
      <c r="AL51" s="20" t="s">
        <v>50</v>
      </c>
    </row>
    <row r="52" spans="4:38" s="28" customFormat="1" x14ac:dyDescent="0.25">
      <c r="D52">
        <v>1.8459E-2</v>
      </c>
      <c r="E52">
        <v>1</v>
      </c>
      <c r="F52">
        <v>4.5482122805299996</v>
      </c>
      <c r="G52">
        <v>1.7815943940000001</v>
      </c>
      <c r="H52" s="9">
        <f t="shared" si="23"/>
        <v>8.3955450486303262E-2</v>
      </c>
      <c r="I52" s="24">
        <f t="shared" si="24"/>
        <v>1.7815943940000001</v>
      </c>
      <c r="R52" s="28">
        <v>1.1682974053891314E-2</v>
      </c>
      <c r="U52" s="29"/>
      <c r="V52" s="29"/>
      <c r="W52">
        <v>4.8996209999999998E-3</v>
      </c>
      <c r="X52">
        <v>5.60101E-3</v>
      </c>
      <c r="Y52" s="10">
        <v>792000</v>
      </c>
      <c r="Z52" s="8">
        <v>13</v>
      </c>
      <c r="AA52" s="28">
        <v>5</v>
      </c>
      <c r="AB52" s="28">
        <v>8</v>
      </c>
      <c r="AC52" s="9"/>
      <c r="AD52" s="8">
        <v>5</v>
      </c>
      <c r="AE52" s="8">
        <v>12</v>
      </c>
      <c r="AF52" s="9">
        <f t="shared" ref="AF52" si="92">H52*Y52/R52/AD52</f>
        <v>1138284.0786675389</v>
      </c>
      <c r="AG52" s="9">
        <f t="shared" si="1"/>
        <v>0.11382840786675391</v>
      </c>
      <c r="AH52" s="25">
        <f t="shared" si="7"/>
        <v>12.821616830334621</v>
      </c>
      <c r="AI52" s="25">
        <f t="shared" si="8"/>
        <v>12.821616830334621</v>
      </c>
      <c r="AJ52" s="23">
        <f t="shared" si="9"/>
        <v>1.7570306371509432E-7</v>
      </c>
      <c r="AK52" s="9">
        <f t="shared" si="10"/>
        <v>1.7570306371509428</v>
      </c>
      <c r="AL52" s="28" t="s">
        <v>51</v>
      </c>
    </row>
    <row r="53" spans="4:38" s="28" customFormat="1" x14ac:dyDescent="0.25">
      <c r="D53">
        <v>1.8459E-2</v>
      </c>
      <c r="E53">
        <v>1</v>
      </c>
      <c r="F53">
        <v>4.5482122805299996</v>
      </c>
      <c r="G53">
        <v>1.7815943940000001</v>
      </c>
      <c r="H53" s="9">
        <f t="shared" si="23"/>
        <v>8.3955450486303262E-2</v>
      </c>
      <c r="I53" s="24">
        <f t="shared" si="24"/>
        <v>1.7815943940000001</v>
      </c>
      <c r="S53" s="28">
        <v>1.335541147072106E-2</v>
      </c>
      <c r="U53" s="29"/>
      <c r="V53" s="29"/>
      <c r="W53">
        <v>4.8996209999999998E-3</v>
      </c>
      <c r="X53">
        <v>5.60101E-3</v>
      </c>
      <c r="Y53" s="10">
        <v>792000</v>
      </c>
      <c r="Z53" s="8">
        <v>13</v>
      </c>
      <c r="AA53" s="28">
        <v>5</v>
      </c>
      <c r="AB53" s="28">
        <v>8</v>
      </c>
      <c r="AC53" s="9"/>
      <c r="AD53" s="8">
        <v>5</v>
      </c>
      <c r="AE53" s="8">
        <v>12</v>
      </c>
      <c r="AF53" s="9">
        <f t="shared" ref="AF53" si="93">H53*Y53/S53/AD53</f>
        <v>995741.94222205016</v>
      </c>
      <c r="AG53" s="9">
        <f t="shared" si="1"/>
        <v>9.9574194222205023E-2</v>
      </c>
      <c r="AH53" s="25">
        <f t="shared" si="7"/>
        <v>12.821616830334621</v>
      </c>
      <c r="AI53" s="25">
        <f t="shared" si="8"/>
        <v>12.821616830334621</v>
      </c>
      <c r="AJ53" s="23">
        <f t="shared" si="9"/>
        <v>2.0085525327344309E-7</v>
      </c>
      <c r="AK53" s="9">
        <f t="shared" si="10"/>
        <v>2.0085525327344307</v>
      </c>
      <c r="AL53" s="28" t="s">
        <v>52</v>
      </c>
    </row>
  </sheetData>
  <mergeCells count="6">
    <mergeCell ref="J2:L2"/>
    <mergeCell ref="T2:V2"/>
    <mergeCell ref="M2:O2"/>
    <mergeCell ref="P2:S2"/>
    <mergeCell ref="J1:S1"/>
    <mergeCell ref="T1:X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2022-02-09T14:03:35Z</dcterms:modified>
</cp:coreProperties>
</file>