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0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4" i="1" l="1"/>
  <c r="AI65" i="1" l="1"/>
  <c r="AI66" i="1"/>
  <c r="AI67" i="1"/>
  <c r="AI68" i="1"/>
  <c r="AI55" i="1"/>
  <c r="AI56" i="1"/>
  <c r="AI57" i="1"/>
  <c r="AI58" i="1"/>
  <c r="AI45" i="1"/>
  <c r="AI46" i="1"/>
  <c r="AI47" i="1"/>
  <c r="AI48" i="1"/>
  <c r="AI35" i="1"/>
  <c r="AI36" i="1"/>
  <c r="AI37" i="1"/>
  <c r="AI38" i="1"/>
  <c r="AI25" i="1"/>
  <c r="AI26" i="1"/>
  <c r="AI27" i="1"/>
  <c r="AI28" i="1"/>
  <c r="AI15" i="1"/>
  <c r="AI16" i="1"/>
  <c r="AI17" i="1"/>
  <c r="AI18" i="1"/>
  <c r="AI8" i="1"/>
  <c r="AI9" i="1"/>
  <c r="AI10" i="1"/>
  <c r="AI11" i="1"/>
  <c r="AI12" i="1"/>
  <c r="AI13" i="1"/>
  <c r="AI14" i="1"/>
  <c r="AI19" i="1"/>
  <c r="AI20" i="1"/>
  <c r="AF21" i="1"/>
  <c r="AG21" i="1" s="1"/>
  <c r="AK21" i="1" s="1"/>
  <c r="AI21" i="1"/>
  <c r="AJ21" i="1"/>
  <c r="AI22" i="1"/>
  <c r="AI23" i="1"/>
  <c r="AI24" i="1"/>
  <c r="AI29" i="1"/>
  <c r="AI30" i="1"/>
  <c r="AI31" i="1"/>
  <c r="AI32" i="1"/>
  <c r="AI33" i="1"/>
  <c r="AI34" i="1"/>
  <c r="AI39" i="1"/>
  <c r="AI40" i="1"/>
  <c r="AI41" i="1"/>
  <c r="AI42" i="1"/>
  <c r="AI43" i="1"/>
  <c r="AI44" i="1"/>
  <c r="AI49" i="1"/>
  <c r="AI50" i="1"/>
  <c r="AI51" i="1"/>
  <c r="AI52" i="1"/>
  <c r="AI53" i="1"/>
  <c r="AI54" i="1"/>
  <c r="AI59" i="1"/>
  <c r="AI60" i="1"/>
  <c r="AI61" i="1"/>
  <c r="AI62" i="1"/>
  <c r="AI63" i="1"/>
  <c r="AI64" i="1"/>
  <c r="AI69" i="1"/>
  <c r="AI70" i="1"/>
  <c r="AH71" i="1"/>
  <c r="AI71" i="1"/>
  <c r="AI72" i="1"/>
  <c r="AI73" i="1"/>
  <c r="AC21" i="1"/>
  <c r="AC31" i="1"/>
  <c r="AF31" i="1" s="1"/>
  <c r="AC41" i="1"/>
  <c r="AF41" i="1" s="1"/>
  <c r="AC51" i="1"/>
  <c r="AF51" i="1" s="1"/>
  <c r="AC61" i="1"/>
  <c r="AF61" i="1" s="1"/>
  <c r="AG61" i="1" s="1"/>
  <c r="AK61" i="1" s="1"/>
  <c r="AC71" i="1"/>
  <c r="AF71" i="1" s="1"/>
  <c r="H14" i="1"/>
  <c r="AC14" i="1" s="1"/>
  <c r="AF14" i="1" s="1"/>
  <c r="I14" i="1"/>
  <c r="AH14" i="1" s="1"/>
  <c r="H15" i="1"/>
  <c r="AC15" i="1" s="1"/>
  <c r="AF15" i="1" s="1"/>
  <c r="I15" i="1"/>
  <c r="AH15" i="1" s="1"/>
  <c r="H16" i="1"/>
  <c r="AC16" i="1" s="1"/>
  <c r="AF16" i="1" s="1"/>
  <c r="I16" i="1"/>
  <c r="AH16" i="1" s="1"/>
  <c r="H17" i="1"/>
  <c r="AC17" i="1" s="1"/>
  <c r="AF17" i="1" s="1"/>
  <c r="I17" i="1"/>
  <c r="AH17" i="1" s="1"/>
  <c r="H18" i="1"/>
  <c r="AC18" i="1" s="1"/>
  <c r="AF18" i="1" s="1"/>
  <c r="I18" i="1"/>
  <c r="AH18" i="1" s="1"/>
  <c r="H19" i="1"/>
  <c r="AC19" i="1" s="1"/>
  <c r="AF19" i="1" s="1"/>
  <c r="I19" i="1"/>
  <c r="AH19" i="1" s="1"/>
  <c r="H20" i="1"/>
  <c r="AC20" i="1" s="1"/>
  <c r="AF20" i="1" s="1"/>
  <c r="I20" i="1"/>
  <c r="AH20" i="1" s="1"/>
  <c r="H21" i="1"/>
  <c r="I21" i="1"/>
  <c r="AH21" i="1" s="1"/>
  <c r="H22" i="1"/>
  <c r="AF22" i="1" s="1"/>
  <c r="I22" i="1"/>
  <c r="AH22" i="1" s="1"/>
  <c r="H23" i="1"/>
  <c r="AF23" i="1" s="1"/>
  <c r="I23" i="1"/>
  <c r="AH23" i="1" s="1"/>
  <c r="H24" i="1"/>
  <c r="AC24" i="1" s="1"/>
  <c r="AF24" i="1" s="1"/>
  <c r="I24" i="1"/>
  <c r="AH24" i="1" s="1"/>
  <c r="H25" i="1"/>
  <c r="AC25" i="1" s="1"/>
  <c r="AF25" i="1" s="1"/>
  <c r="I25" i="1"/>
  <c r="AH25" i="1" s="1"/>
  <c r="H26" i="1"/>
  <c r="AC26" i="1" s="1"/>
  <c r="AF26" i="1" s="1"/>
  <c r="I26" i="1"/>
  <c r="AH26" i="1" s="1"/>
  <c r="H27" i="1"/>
  <c r="AC27" i="1" s="1"/>
  <c r="AF27" i="1" s="1"/>
  <c r="I27" i="1"/>
  <c r="AH27" i="1" s="1"/>
  <c r="H28" i="1"/>
  <c r="AC28" i="1" s="1"/>
  <c r="AF28" i="1" s="1"/>
  <c r="I28" i="1"/>
  <c r="AH28" i="1" s="1"/>
  <c r="H29" i="1"/>
  <c r="AC29" i="1" s="1"/>
  <c r="AF29" i="1" s="1"/>
  <c r="I29" i="1"/>
  <c r="AH29" i="1" s="1"/>
  <c r="H30" i="1"/>
  <c r="AC30" i="1" s="1"/>
  <c r="AF30" i="1" s="1"/>
  <c r="I30" i="1"/>
  <c r="AH30" i="1" s="1"/>
  <c r="H31" i="1"/>
  <c r="I31" i="1"/>
  <c r="AH31" i="1" s="1"/>
  <c r="H32" i="1"/>
  <c r="AF32" i="1" s="1"/>
  <c r="I32" i="1"/>
  <c r="AH32" i="1" s="1"/>
  <c r="H33" i="1"/>
  <c r="AF33" i="1" s="1"/>
  <c r="I33" i="1"/>
  <c r="AH33" i="1" s="1"/>
  <c r="H34" i="1"/>
  <c r="AC34" i="1" s="1"/>
  <c r="AF34" i="1" s="1"/>
  <c r="I34" i="1"/>
  <c r="AH34" i="1" s="1"/>
  <c r="H35" i="1"/>
  <c r="AC35" i="1" s="1"/>
  <c r="AF35" i="1" s="1"/>
  <c r="I35" i="1"/>
  <c r="AH35" i="1" s="1"/>
  <c r="H36" i="1"/>
  <c r="AC36" i="1" s="1"/>
  <c r="AF36" i="1" s="1"/>
  <c r="I36" i="1"/>
  <c r="AH36" i="1" s="1"/>
  <c r="H37" i="1"/>
  <c r="AC37" i="1" s="1"/>
  <c r="AF37" i="1" s="1"/>
  <c r="I37" i="1"/>
  <c r="AH37" i="1" s="1"/>
  <c r="H38" i="1"/>
  <c r="AC38" i="1" s="1"/>
  <c r="AF38" i="1" s="1"/>
  <c r="I38" i="1"/>
  <c r="AH38" i="1" s="1"/>
  <c r="H39" i="1"/>
  <c r="AC39" i="1" s="1"/>
  <c r="AF39" i="1" s="1"/>
  <c r="I39" i="1"/>
  <c r="AH39" i="1" s="1"/>
  <c r="H40" i="1"/>
  <c r="AC40" i="1" s="1"/>
  <c r="AF40" i="1" s="1"/>
  <c r="I40" i="1"/>
  <c r="AH40" i="1" s="1"/>
  <c r="H41" i="1"/>
  <c r="I41" i="1"/>
  <c r="AH41" i="1" s="1"/>
  <c r="H42" i="1"/>
  <c r="AF42" i="1" s="1"/>
  <c r="I42" i="1"/>
  <c r="AH42" i="1" s="1"/>
  <c r="H43" i="1"/>
  <c r="AF43" i="1" s="1"/>
  <c r="I43" i="1"/>
  <c r="AH43" i="1" s="1"/>
  <c r="H44" i="1"/>
  <c r="AC44" i="1" s="1"/>
  <c r="AF44" i="1" s="1"/>
  <c r="I44" i="1"/>
  <c r="AH44" i="1" s="1"/>
  <c r="H45" i="1"/>
  <c r="AC45" i="1" s="1"/>
  <c r="AF45" i="1" s="1"/>
  <c r="I45" i="1"/>
  <c r="AH45" i="1" s="1"/>
  <c r="H46" i="1"/>
  <c r="AC46" i="1" s="1"/>
  <c r="AF46" i="1" s="1"/>
  <c r="I46" i="1"/>
  <c r="AH46" i="1" s="1"/>
  <c r="H47" i="1"/>
  <c r="AC47" i="1" s="1"/>
  <c r="AF47" i="1" s="1"/>
  <c r="I47" i="1"/>
  <c r="AH47" i="1" s="1"/>
  <c r="H48" i="1"/>
  <c r="AC48" i="1" s="1"/>
  <c r="AF48" i="1" s="1"/>
  <c r="I48" i="1"/>
  <c r="AH48" i="1" s="1"/>
  <c r="H49" i="1"/>
  <c r="AC49" i="1" s="1"/>
  <c r="AF49" i="1" s="1"/>
  <c r="I49" i="1"/>
  <c r="AH49" i="1" s="1"/>
  <c r="H50" i="1"/>
  <c r="AC50" i="1" s="1"/>
  <c r="AF50" i="1" s="1"/>
  <c r="I50" i="1"/>
  <c r="AH50" i="1" s="1"/>
  <c r="H51" i="1"/>
  <c r="I51" i="1"/>
  <c r="AH51" i="1" s="1"/>
  <c r="H52" i="1"/>
  <c r="AF52" i="1" s="1"/>
  <c r="I52" i="1"/>
  <c r="AH52" i="1" s="1"/>
  <c r="H53" i="1"/>
  <c r="AF53" i="1" s="1"/>
  <c r="I53" i="1"/>
  <c r="AH53" i="1" s="1"/>
  <c r="H54" i="1"/>
  <c r="AC54" i="1" s="1"/>
  <c r="AF54" i="1" s="1"/>
  <c r="I54" i="1"/>
  <c r="AH54" i="1" s="1"/>
  <c r="H55" i="1"/>
  <c r="AC55" i="1" s="1"/>
  <c r="AF55" i="1" s="1"/>
  <c r="I55" i="1"/>
  <c r="AH55" i="1" s="1"/>
  <c r="H56" i="1"/>
  <c r="AC56" i="1" s="1"/>
  <c r="AF56" i="1" s="1"/>
  <c r="I56" i="1"/>
  <c r="AH56" i="1" s="1"/>
  <c r="H57" i="1"/>
  <c r="AC57" i="1" s="1"/>
  <c r="AF57" i="1" s="1"/>
  <c r="I57" i="1"/>
  <c r="AH57" i="1" s="1"/>
  <c r="H58" i="1"/>
  <c r="AC58" i="1" s="1"/>
  <c r="AF58" i="1" s="1"/>
  <c r="I58" i="1"/>
  <c r="AH58" i="1" s="1"/>
  <c r="H59" i="1"/>
  <c r="AC59" i="1" s="1"/>
  <c r="AF59" i="1" s="1"/>
  <c r="I59" i="1"/>
  <c r="AH59" i="1" s="1"/>
  <c r="H60" i="1"/>
  <c r="AC60" i="1" s="1"/>
  <c r="AF60" i="1" s="1"/>
  <c r="I60" i="1"/>
  <c r="AH60" i="1" s="1"/>
  <c r="H61" i="1"/>
  <c r="I61" i="1"/>
  <c r="AH61" i="1" s="1"/>
  <c r="H62" i="1"/>
  <c r="AF62" i="1" s="1"/>
  <c r="I62" i="1"/>
  <c r="AH62" i="1" s="1"/>
  <c r="H63" i="1"/>
  <c r="AF63" i="1" s="1"/>
  <c r="I63" i="1"/>
  <c r="AH63" i="1" s="1"/>
  <c r="H64" i="1"/>
  <c r="AC64" i="1" s="1"/>
  <c r="AF64" i="1" s="1"/>
  <c r="I64" i="1"/>
  <c r="AH64" i="1" s="1"/>
  <c r="H65" i="1"/>
  <c r="AC65" i="1" s="1"/>
  <c r="AF65" i="1" s="1"/>
  <c r="AG65" i="1" s="1"/>
  <c r="AK65" i="1" s="1"/>
  <c r="I65" i="1"/>
  <c r="AH65" i="1" s="1"/>
  <c r="H66" i="1"/>
  <c r="AC66" i="1" s="1"/>
  <c r="AF66" i="1" s="1"/>
  <c r="I66" i="1"/>
  <c r="AH66" i="1" s="1"/>
  <c r="H67" i="1"/>
  <c r="AC67" i="1" s="1"/>
  <c r="AF67" i="1" s="1"/>
  <c r="I67" i="1"/>
  <c r="AH67" i="1" s="1"/>
  <c r="H68" i="1"/>
  <c r="AC68" i="1" s="1"/>
  <c r="AF68" i="1" s="1"/>
  <c r="I68" i="1"/>
  <c r="AH68" i="1" s="1"/>
  <c r="H69" i="1"/>
  <c r="AC69" i="1" s="1"/>
  <c r="AF69" i="1" s="1"/>
  <c r="I69" i="1"/>
  <c r="AH69" i="1" s="1"/>
  <c r="H70" i="1"/>
  <c r="AC70" i="1" s="1"/>
  <c r="AF70" i="1" s="1"/>
  <c r="I70" i="1"/>
  <c r="AH70" i="1" s="1"/>
  <c r="H71" i="1"/>
  <c r="I71" i="1"/>
  <c r="H72" i="1"/>
  <c r="AF72" i="1" s="1"/>
  <c r="I72" i="1"/>
  <c r="AH72" i="1" s="1"/>
  <c r="H73" i="1"/>
  <c r="AF73" i="1" s="1"/>
  <c r="AG73" i="1" s="1"/>
  <c r="AK73" i="1" s="1"/>
  <c r="I73" i="1"/>
  <c r="AH73" i="1" s="1"/>
  <c r="I8" i="1"/>
  <c r="AH8" i="1" s="1"/>
  <c r="H8" i="1"/>
  <c r="AC8" i="1" s="1"/>
  <c r="AF8" i="1" s="1"/>
  <c r="AI5" i="1"/>
  <c r="I5" i="1"/>
  <c r="AH5" i="1" s="1"/>
  <c r="H5" i="1"/>
  <c r="AC5" i="1" s="1"/>
  <c r="AF5" i="1" s="1"/>
  <c r="AJ18" i="1" l="1"/>
  <c r="AG18" i="1"/>
  <c r="AK18" i="1" s="1"/>
  <c r="AG23" i="1"/>
  <c r="AK23" i="1" s="1"/>
  <c r="AJ23" i="1"/>
  <c r="AG17" i="1"/>
  <c r="AK17" i="1" s="1"/>
  <c r="AJ17" i="1"/>
  <c r="AJ20" i="1"/>
  <c r="AG20" i="1"/>
  <c r="AK20" i="1" s="1"/>
  <c r="AJ22" i="1"/>
  <c r="AG22" i="1"/>
  <c r="AK22" i="1" s="1"/>
  <c r="AJ14" i="1"/>
  <c r="AG14" i="1"/>
  <c r="AK14" i="1" s="1"/>
  <c r="AG19" i="1"/>
  <c r="AK19" i="1" s="1"/>
  <c r="AJ19" i="1"/>
  <c r="AJ15" i="1"/>
  <c r="AG15" i="1"/>
  <c r="AK15" i="1" s="1"/>
  <c r="AG16" i="1"/>
  <c r="AK16" i="1" s="1"/>
  <c r="AJ16" i="1"/>
  <c r="AJ68" i="1"/>
  <c r="AG68" i="1"/>
  <c r="AK68" i="1" s="1"/>
  <c r="AJ60" i="1"/>
  <c r="AG60" i="1"/>
  <c r="AK60" i="1" s="1"/>
  <c r="AG56" i="1"/>
  <c r="AK56" i="1" s="1"/>
  <c r="AJ56" i="1"/>
  <c r="AJ52" i="1"/>
  <c r="AG52" i="1"/>
  <c r="AK52" i="1" s="1"/>
  <c r="AJ44" i="1"/>
  <c r="AG44" i="1"/>
  <c r="AK44" i="1" s="1"/>
  <c r="AG51" i="1"/>
  <c r="AK51" i="1" s="1"/>
  <c r="AJ51" i="1"/>
  <c r="AG49" i="1"/>
  <c r="AK49" i="1" s="1"/>
  <c r="AJ49" i="1"/>
  <c r="AJ72" i="1"/>
  <c r="AG72" i="1"/>
  <c r="AK72" i="1" s="1"/>
  <c r="AG66" i="1"/>
  <c r="AK66" i="1" s="1"/>
  <c r="AJ66" i="1"/>
  <c r="AJ62" i="1"/>
  <c r="AG62" i="1"/>
  <c r="AK62" i="1" s="1"/>
  <c r="AJ58" i="1"/>
  <c r="AG58" i="1"/>
  <c r="AK58" i="1" s="1"/>
  <c r="AJ50" i="1"/>
  <c r="AG50" i="1"/>
  <c r="AK50" i="1" s="1"/>
  <c r="AJ46" i="1"/>
  <c r="AG46" i="1"/>
  <c r="AK46" i="1" s="1"/>
  <c r="AG67" i="1"/>
  <c r="AK67" i="1" s="1"/>
  <c r="AJ67" i="1"/>
  <c r="AG63" i="1"/>
  <c r="AK63" i="1" s="1"/>
  <c r="AJ63" i="1"/>
  <c r="AJ47" i="1"/>
  <c r="AG47" i="1"/>
  <c r="AK47" i="1" s="1"/>
  <c r="AG71" i="1"/>
  <c r="AK71" i="1" s="1"/>
  <c r="AJ71" i="1"/>
  <c r="AG59" i="1"/>
  <c r="AK59" i="1" s="1"/>
  <c r="AJ59" i="1"/>
  <c r="AG45" i="1"/>
  <c r="AK45" i="1" s="1"/>
  <c r="AJ45" i="1"/>
  <c r="AG70" i="1"/>
  <c r="AK70" i="1" s="1"/>
  <c r="AJ70" i="1"/>
  <c r="AJ64" i="1"/>
  <c r="AG64" i="1"/>
  <c r="AK64" i="1" s="1"/>
  <c r="AJ54" i="1"/>
  <c r="AG54" i="1"/>
  <c r="AK54" i="1" s="1"/>
  <c r="AG48" i="1"/>
  <c r="AK48" i="1" s="1"/>
  <c r="AJ48" i="1"/>
  <c r="AJ57" i="1"/>
  <c r="AG57" i="1"/>
  <c r="AK57" i="1" s="1"/>
  <c r="AG53" i="1"/>
  <c r="AK53" i="1" s="1"/>
  <c r="AJ53" i="1"/>
  <c r="AG69" i="1"/>
  <c r="AK69" i="1" s="1"/>
  <c r="AJ69" i="1"/>
  <c r="AG55" i="1"/>
  <c r="AK55" i="1" s="1"/>
  <c r="AJ55" i="1"/>
  <c r="AJ73" i="1"/>
  <c r="AJ61" i="1"/>
  <c r="AJ38" i="1"/>
  <c r="AG38" i="1"/>
  <c r="AK38" i="1" s="1"/>
  <c r="AJ36" i="1"/>
  <c r="AG36" i="1"/>
  <c r="AK36" i="1" s="1"/>
  <c r="AJ40" i="1"/>
  <c r="AG40" i="1"/>
  <c r="AK40" i="1" s="1"/>
  <c r="AJ34" i="1"/>
  <c r="AG34" i="1"/>
  <c r="AK34" i="1" s="1"/>
  <c r="AJ42" i="1"/>
  <c r="AG42" i="1"/>
  <c r="AK42" i="1" s="1"/>
  <c r="AG43" i="1"/>
  <c r="AK43" i="1" s="1"/>
  <c r="AJ43" i="1"/>
  <c r="AG35" i="1"/>
  <c r="AK35" i="1" s="1"/>
  <c r="AJ35" i="1"/>
  <c r="AG39" i="1"/>
  <c r="AK39" i="1" s="1"/>
  <c r="AJ39" i="1"/>
  <c r="AG37" i="1"/>
  <c r="AK37" i="1" s="1"/>
  <c r="AJ37" i="1"/>
  <c r="AG41" i="1"/>
  <c r="AK41" i="1" s="1"/>
  <c r="AJ41" i="1"/>
  <c r="AG29" i="1"/>
  <c r="AK29" i="1" s="1"/>
  <c r="AJ29" i="1"/>
  <c r="AG33" i="1"/>
  <c r="AK33" i="1" s="1"/>
  <c r="AJ33" i="1"/>
  <c r="AG27" i="1"/>
  <c r="AK27" i="1" s="1"/>
  <c r="AJ27" i="1"/>
  <c r="AG30" i="1"/>
  <c r="AK30" i="1" s="1"/>
  <c r="AJ30" i="1"/>
  <c r="AJ28" i="1"/>
  <c r="AG28" i="1"/>
  <c r="AK28" i="1" s="1"/>
  <c r="AJ24" i="1"/>
  <c r="AG24" i="1"/>
  <c r="AK24" i="1" s="1"/>
  <c r="AJ25" i="1"/>
  <c r="AG25" i="1"/>
  <c r="AK25" i="1" s="1"/>
  <c r="AG31" i="1"/>
  <c r="AK31" i="1" s="1"/>
  <c r="AJ31" i="1"/>
  <c r="AJ32" i="1"/>
  <c r="AG32" i="1"/>
  <c r="AK32" i="1" s="1"/>
  <c r="AJ26" i="1"/>
  <c r="AG26" i="1"/>
  <c r="AK26" i="1" s="1"/>
  <c r="AJ8" i="1"/>
  <c r="AG8" i="1"/>
  <c r="AK8" i="1" s="1"/>
  <c r="AJ65" i="1"/>
  <c r="AG5" i="1"/>
  <c r="AK5" i="1" s="1"/>
  <c r="AJ5" i="1"/>
  <c r="P70" i="1" l="1"/>
  <c r="Q71" i="1"/>
  <c r="Q61" i="1"/>
  <c r="P60" i="1"/>
  <c r="Q51" i="1"/>
  <c r="P50" i="1"/>
  <c r="Q41" i="1"/>
  <c r="P40" i="1"/>
  <c r="P30" i="1"/>
  <c r="P20" i="1"/>
  <c r="Q31" i="1"/>
  <c r="S23" i="1"/>
  <c r="R22" i="1"/>
  <c r="Q21" i="1"/>
  <c r="Q11" i="1"/>
  <c r="P10" i="1"/>
  <c r="AI7" i="1" l="1"/>
  <c r="I4" i="1"/>
  <c r="AC11" i="1"/>
  <c r="AF11" i="1" s="1"/>
  <c r="H7" i="1"/>
  <c r="AC7" i="1" s="1"/>
  <c r="AF7" i="1" s="1"/>
  <c r="I7" i="1"/>
  <c r="AH7" i="1" s="1"/>
  <c r="H9" i="1"/>
  <c r="AC9" i="1" s="1"/>
  <c r="AF9" i="1" s="1"/>
  <c r="I9" i="1"/>
  <c r="AH9" i="1" s="1"/>
  <c r="AJ11" i="1" l="1"/>
  <c r="AG11" i="1"/>
  <c r="AK11" i="1" s="1"/>
  <c r="AG9" i="1"/>
  <c r="AK9" i="1" s="1"/>
  <c r="AJ9" i="1"/>
  <c r="AJ7" i="1"/>
  <c r="AG7" i="1"/>
  <c r="AK7" i="1" s="1"/>
  <c r="H12" i="1"/>
  <c r="AF12" i="1" s="1"/>
  <c r="I12" i="1"/>
  <c r="AH12" i="1" s="1"/>
  <c r="H13" i="1"/>
  <c r="AF13" i="1" s="1"/>
  <c r="I13" i="1"/>
  <c r="AH13" i="1" s="1"/>
  <c r="AG13" i="1" l="1"/>
  <c r="AK13" i="1" s="1"/>
  <c r="AJ13" i="1"/>
  <c r="AG12" i="1"/>
  <c r="AK12" i="1" s="1"/>
  <c r="AJ12" i="1"/>
  <c r="AI6" i="1"/>
  <c r="H6" i="1"/>
  <c r="AC6" i="1" s="1"/>
  <c r="AF6" i="1" s="1"/>
  <c r="H10" i="1"/>
  <c r="AC10" i="1" s="1"/>
  <c r="AF10" i="1" s="1"/>
  <c r="H11" i="1"/>
  <c r="H4" i="1"/>
  <c r="AC4" i="1" s="1"/>
  <c r="AF4" i="1" s="1"/>
  <c r="AG10" i="1" l="1"/>
  <c r="AK10" i="1" s="1"/>
  <c r="AJ10" i="1"/>
  <c r="AJ6" i="1"/>
  <c r="AG6" i="1"/>
  <c r="AK6" i="1" s="1"/>
  <c r="I6" i="1"/>
  <c r="AH6" i="1" s="1"/>
  <c r="I10" i="1"/>
  <c r="AH10" i="1" s="1"/>
  <c r="I11" i="1"/>
  <c r="AH11" i="1" s="1"/>
  <c r="AH4" i="1"/>
  <c r="T11" i="1"/>
  <c r="T20" i="1"/>
  <c r="T21" i="1"/>
  <c r="T30" i="1"/>
  <c r="T31" i="1"/>
  <c r="T40" i="1"/>
  <c r="T41" i="1"/>
  <c r="T50" i="1"/>
  <c r="T51" i="1"/>
  <c r="T60" i="1"/>
  <c r="T61" i="1"/>
  <c r="T70" i="1"/>
  <c r="T71" i="1"/>
  <c r="T10" i="1"/>
  <c r="AJ4" i="1" l="1"/>
  <c r="AG4" i="1"/>
  <c r="AK4" i="1" s="1"/>
</calcChain>
</file>

<file path=xl/comments1.xml><?xml version="1.0" encoding="utf-8"?>
<comments xmlns="http://schemas.openxmlformats.org/spreadsheetml/2006/main">
  <authors>
    <author>Author</author>
  </authors>
  <commentList>
    <comment ref="T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fraction means mg/cm2lung per mg/m3 air
</t>
        </r>
      </text>
    </comment>
  </commentList>
</comments>
</file>

<file path=xl/sharedStrings.xml><?xml version="1.0" encoding="utf-8"?>
<sst xmlns="http://schemas.openxmlformats.org/spreadsheetml/2006/main" count="125" uniqueCount="62">
  <si>
    <t>particle</t>
  </si>
  <si>
    <t>Days per week exposure</t>
  </si>
  <si>
    <t>Hours a day exposure</t>
  </si>
  <si>
    <t>K vivo vitro</t>
  </si>
  <si>
    <t>subacute to chronic extrapolation factor</t>
  </si>
  <si>
    <t>subacute-chronic k</t>
  </si>
  <si>
    <t>type</t>
  </si>
  <si>
    <t>min_aerodynamic_dep_fraction</t>
  </si>
  <si>
    <t>max_aerodynamic_dep_fraction</t>
  </si>
  <si>
    <t>SA lung human</t>
  </si>
  <si>
    <t>vitro bmd k</t>
  </si>
  <si>
    <t>Vivo human bmd k</t>
  </si>
  <si>
    <t>If the primary particle is in air</t>
  </si>
  <si>
    <t>Amorphous SiO2</t>
  </si>
  <si>
    <t>CeO2</t>
  </si>
  <si>
    <t>Crystalline SiO2</t>
  </si>
  <si>
    <t>TiO2</t>
  </si>
  <si>
    <t>anatase</t>
  </si>
  <si>
    <t>rutile</t>
  </si>
  <si>
    <t>circa 80 anatase 20 rutile</t>
  </si>
  <si>
    <t>sample size</t>
  </si>
  <si>
    <t>Median SA BMD vitro human cm2/cm2</t>
  </si>
  <si>
    <t>Vivo vitro extrapolation factor from rat data</t>
  </si>
  <si>
    <t>human k considering in vitro variability</t>
  </si>
  <si>
    <t>human k excluding vitro variability</t>
  </si>
  <si>
    <t>VIVO HUMAN MEDIAN SA BMD cm2/cm2</t>
  </si>
  <si>
    <t>EF cases/cm2 intake</t>
  </si>
  <si>
    <t>EF cases/(m2/g *kg intake)</t>
  </si>
  <si>
    <t>Human chronic BMD20 in cm2 intake lifetime</t>
  </si>
  <si>
    <t>VIVO HUMAN MEDIAN SA BMD IN CM2 DAILY INTAKE CONTINUOUS</t>
  </si>
  <si>
    <t>Human chronic BMD20 in m2/g kg intake</t>
  </si>
  <si>
    <t>Inhaled m3 air per day continuous exposure</t>
  </si>
  <si>
    <t>min_pp_retained_fraction_per_lung_area</t>
  </si>
  <si>
    <t>avg_pp_retained_fraction_per_lung_area</t>
  </si>
  <si>
    <t>max_pp_retained_fraction_per_lung_area</t>
  </si>
  <si>
    <t>avg retained fraction pp per area lifetime continuous exp</t>
  </si>
  <si>
    <t>max retained fraction pp per area lifetime continuous exposure</t>
  </si>
  <si>
    <t>if the particle is an agglomerate with aerodynamic diameter between 10 and 1000 nm</t>
  </si>
  <si>
    <t>max_aerodynamic_retention_fraction_7days_continuous_exp</t>
  </si>
  <si>
    <t>If the particle is an agglomerate with aerodynamic diameter ranging from 10 to 1000nm</t>
  </si>
  <si>
    <t>avg_aerodynamic_dep_fraction</t>
  </si>
  <si>
    <t>avg_aerodynamic_retention_fraction_7days_continuous_exp</t>
  </si>
  <si>
    <t>avg_pp_retained_fraction_5d_workplace</t>
  </si>
  <si>
    <t>max_pp_retained_fraction_5d_workplace</t>
  </si>
  <si>
    <t>avg_pp_retained_fraction_lifetime</t>
  </si>
  <si>
    <t>max_pp_retained_fraction_lifetime</t>
  </si>
  <si>
    <t>if we have the primary particle</t>
  </si>
  <si>
    <t>This is dep or retained fraction of air intake</t>
  </si>
  <si>
    <t>aerodynamic avg deposited</t>
  </si>
  <si>
    <t>aerodynamic max deposited</t>
  </si>
  <si>
    <t>aerodynamic avg retained</t>
  </si>
  <si>
    <t>aerodynamic max retained</t>
  </si>
  <si>
    <t>pp avg retained short expo</t>
  </si>
  <si>
    <t>pp max retained short exp</t>
  </si>
  <si>
    <t>pp avg retained lifetime</t>
  </si>
  <si>
    <t>pp max retained lifetime</t>
  </si>
  <si>
    <t>SCENARIO</t>
  </si>
  <si>
    <t>this is retained per cm2 per mg/m3</t>
  </si>
  <si>
    <t>min_aerodynamic_retention_fraction_7days_continuous_exp</t>
  </si>
  <si>
    <t>aerodynamic min dep</t>
  </si>
  <si>
    <t>aerodynamic min retained</t>
  </si>
  <si>
    <t>anatase+rutile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</si>
</sst>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"/>
    <numFmt numFmtId="165" formatCode="0.0E+00"/>
    <numFmt numFmtId="166" formatCode="0.0"/>
    <numFmt numFmtId="167" formatCode="0.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 applyAlignment="1">
      <alignment wrapText="1"/>
    </xf>
    <xf numFmtId="164" fontId="0" fillId="0" borderId="3" xfId="0" applyNumberFormat="1" applyBorder="1" applyAlignment="1">
      <alignment wrapText="1"/>
    </xf>
    <xf numFmtId="164" fontId="0" fillId="0" borderId="4" xfId="0" applyNumberFormat="1" applyBorder="1" applyAlignment="1">
      <alignment wrapText="1"/>
    </xf>
    <xf numFmtId="164" fontId="0" fillId="0" borderId="6" xfId="0" applyNumberFormat="1" applyBorder="1" applyAlignment="1">
      <alignment wrapText="1"/>
    </xf>
    <xf numFmtId="164" fontId="0" fillId="3" borderId="4" xfId="0" applyNumberFormat="1" applyFill="1" applyBorder="1" applyAlignment="1">
      <alignment wrapText="1"/>
    </xf>
    <xf numFmtId="164" fontId="0" fillId="4" borderId="5" xfId="0" applyNumberFormat="1" applyFill="1" applyBorder="1" applyAlignment="1">
      <alignment wrapText="1"/>
    </xf>
    <xf numFmtId="11" fontId="0" fillId="0" borderId="0" xfId="0" applyNumberFormat="1"/>
    <xf numFmtId="0" fontId="0" fillId="6" borderId="8" xfId="0" applyFill="1" applyBorder="1"/>
    <xf numFmtId="11" fontId="0" fillId="6" borderId="8" xfId="0" applyNumberFormat="1" applyFill="1" applyBorder="1"/>
    <xf numFmtId="0" fontId="0" fillId="6" borderId="2" xfId="0" applyFill="1" applyBorder="1"/>
    <xf numFmtId="11" fontId="0" fillId="6" borderId="2" xfId="0" applyNumberFormat="1" applyFill="1" applyBorder="1"/>
    <xf numFmtId="0" fontId="0" fillId="5" borderId="2" xfId="0" applyFill="1" applyBorder="1"/>
    <xf numFmtId="11" fontId="0" fillId="5" borderId="2" xfId="0" applyNumberFormat="1" applyFill="1" applyBorder="1"/>
    <xf numFmtId="0" fontId="0" fillId="3" borderId="2" xfId="0" applyFill="1" applyBorder="1"/>
    <xf numFmtId="11" fontId="0" fillId="3" borderId="2" xfId="0" applyNumberFormat="1" applyFill="1" applyBorder="1"/>
    <xf numFmtId="0" fontId="0" fillId="8" borderId="2" xfId="0" applyFill="1" applyBorder="1"/>
    <xf numFmtId="11" fontId="0" fillId="8" borderId="2" xfId="0" applyNumberFormat="1" applyFill="1" applyBorder="1"/>
    <xf numFmtId="0" fontId="0" fillId="9" borderId="2" xfId="0" applyFill="1" applyBorder="1"/>
    <xf numFmtId="11" fontId="0" fillId="9" borderId="2" xfId="0" applyNumberFormat="1" applyFill="1" applyBorder="1"/>
    <xf numFmtId="0" fontId="0" fillId="2" borderId="2" xfId="0" applyFill="1" applyBorder="1"/>
    <xf numFmtId="11" fontId="0" fillId="2" borderId="2" xfId="0" applyNumberFormat="1" applyFill="1" applyBorder="1"/>
    <xf numFmtId="0" fontId="0" fillId="7" borderId="2" xfId="0" applyFill="1" applyBorder="1"/>
    <xf numFmtId="11" fontId="0" fillId="7" borderId="2" xfId="0" applyNumberFormat="1" applyFill="1" applyBorder="1"/>
    <xf numFmtId="0" fontId="0" fillId="7" borderId="9" xfId="0" applyFill="1" applyBorder="1"/>
    <xf numFmtId="11" fontId="0" fillId="7" borderId="9" xfId="0" applyNumberFormat="1" applyFill="1" applyBorder="1"/>
    <xf numFmtId="164" fontId="0" fillId="3" borderId="10" xfId="0" applyNumberFormat="1" applyFill="1" applyBorder="1" applyAlignment="1">
      <alignment wrapText="1"/>
    </xf>
    <xf numFmtId="165" fontId="0" fillId="6" borderId="8" xfId="0" applyNumberFormat="1" applyFill="1" applyBorder="1"/>
    <xf numFmtId="166" fontId="0" fillId="6" borderId="8" xfId="0" applyNumberFormat="1" applyFill="1" applyBorder="1"/>
    <xf numFmtId="1" fontId="0" fillId="6" borderId="8" xfId="0" applyNumberFormat="1" applyFill="1" applyBorder="1"/>
    <xf numFmtId="164" fontId="0" fillId="4" borderId="1" xfId="0" applyNumberForma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7" borderId="0" xfId="0" applyFill="1" applyBorder="1"/>
    <xf numFmtId="11" fontId="0" fillId="7" borderId="0" xfId="0" applyNumberFormat="1" applyFill="1" applyBorder="1"/>
    <xf numFmtId="2" fontId="0" fillId="5" borderId="2" xfId="0" applyNumberFormat="1" applyFill="1" applyBorder="1"/>
    <xf numFmtId="11" fontId="0" fillId="0" borderId="4" xfId="0" applyNumberFormat="1" applyBorder="1" applyAlignment="1">
      <alignment wrapText="1"/>
    </xf>
    <xf numFmtId="167" fontId="0" fillId="0" borderId="0" xfId="0" applyNumberFormat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73"/>
  <sheetViews>
    <sheetView tabSelected="1" workbookViewId="0">
      <pane xSplit="3" ySplit="3" topLeftCell="D31" activePane="bottomRight" state="frozen"/>
      <selection pane="topRight" activeCell="D1" sqref="D1"/>
      <selection pane="bottomLeft" activeCell="A3" sqref="A3"/>
      <selection pane="bottomRight" activeCell="H36" sqref="H36"/>
    </sheetView>
  </sheetViews>
  <sheetFormatPr defaultRowHeight="15" x14ac:dyDescent="0.25"/>
  <cols>
    <col min="6" max="6" width="8.7109375" style="7"/>
    <col min="8" max="8" width="12" bestFit="1" customWidth="1"/>
    <col min="11" max="11" width="9.140625" customWidth="1"/>
    <col min="18" max="18" width="11.85546875" bestFit="1" customWidth="1"/>
    <col min="20" max="20" width="11" hidden="1" customWidth="1"/>
    <col min="21" max="24" width="8.7109375" hidden="1" customWidth="1"/>
    <col min="30" max="30" width="16.85546875" customWidth="1"/>
    <col min="32" max="32" width="12.42578125" bestFit="1" customWidth="1"/>
    <col min="33" max="33" width="12.42578125" customWidth="1"/>
    <col min="36" max="37" width="12" bestFit="1" customWidth="1"/>
    <col min="38" max="38" width="24.5703125" bestFit="1" customWidth="1"/>
  </cols>
  <sheetData>
    <row r="1" spans="1:38" x14ac:dyDescent="0.25">
      <c r="J1" s="38" t="s">
        <v>47</v>
      </c>
      <c r="K1" s="38"/>
      <c r="L1" s="38"/>
      <c r="M1" s="38"/>
      <c r="N1" s="38"/>
      <c r="O1" s="38"/>
      <c r="P1" s="38"/>
      <c r="Q1" s="38"/>
      <c r="R1" s="38"/>
      <c r="S1" s="38"/>
      <c r="T1" s="38" t="s">
        <v>57</v>
      </c>
      <c r="U1" s="38"/>
      <c r="V1" s="38"/>
      <c r="W1" s="38"/>
      <c r="X1" s="38"/>
    </row>
    <row r="2" spans="1:38" ht="15.75" thickBot="1" x14ac:dyDescent="0.3">
      <c r="J2" s="37" t="s">
        <v>39</v>
      </c>
      <c r="K2" s="37"/>
      <c r="L2" s="37"/>
      <c r="M2" s="37" t="s">
        <v>37</v>
      </c>
      <c r="N2" s="37"/>
      <c r="O2" s="37"/>
      <c r="P2" s="37" t="s">
        <v>46</v>
      </c>
      <c r="Q2" s="37"/>
      <c r="R2" s="37"/>
      <c r="S2" s="37"/>
      <c r="T2" s="37" t="s">
        <v>12</v>
      </c>
      <c r="U2" s="37"/>
      <c r="V2" s="37"/>
      <c r="W2" s="31"/>
      <c r="X2" s="31"/>
    </row>
    <row r="3" spans="1:38" s="1" customFormat="1" ht="150.75" thickBot="1" x14ac:dyDescent="0.3">
      <c r="A3" s="2" t="s">
        <v>0</v>
      </c>
      <c r="B3" s="4" t="s">
        <v>6</v>
      </c>
      <c r="C3" s="4" t="s">
        <v>20</v>
      </c>
      <c r="D3" s="3" t="s">
        <v>21</v>
      </c>
      <c r="E3" s="3" t="s">
        <v>10</v>
      </c>
      <c r="F3" s="35" t="s">
        <v>22</v>
      </c>
      <c r="G3" s="3" t="s">
        <v>3</v>
      </c>
      <c r="H3" s="5" t="s">
        <v>25</v>
      </c>
      <c r="I3" s="5" t="s">
        <v>11</v>
      </c>
      <c r="J3" s="3" t="s">
        <v>40</v>
      </c>
      <c r="K3" s="3" t="s">
        <v>7</v>
      </c>
      <c r="L3" s="3" t="s">
        <v>8</v>
      </c>
      <c r="M3" s="1" t="s">
        <v>41</v>
      </c>
      <c r="N3" s="1" t="s">
        <v>58</v>
      </c>
      <c r="O3" s="3" t="s">
        <v>38</v>
      </c>
      <c r="P3" s="3" t="s">
        <v>42</v>
      </c>
      <c r="Q3" s="3" t="s">
        <v>43</v>
      </c>
      <c r="R3" s="3" t="s">
        <v>44</v>
      </c>
      <c r="S3" s="3" t="s">
        <v>45</v>
      </c>
      <c r="T3" s="3" t="s">
        <v>33</v>
      </c>
      <c r="U3" s="3" t="s">
        <v>32</v>
      </c>
      <c r="V3" s="3" t="s">
        <v>34</v>
      </c>
      <c r="W3" s="3" t="s">
        <v>35</v>
      </c>
      <c r="X3" s="3" t="s">
        <v>36</v>
      </c>
      <c r="Y3" s="3" t="s">
        <v>9</v>
      </c>
      <c r="Z3" s="3" t="s">
        <v>31</v>
      </c>
      <c r="AA3" s="3" t="s">
        <v>1</v>
      </c>
      <c r="AB3" s="3" t="s">
        <v>2</v>
      </c>
      <c r="AC3" s="5" t="s">
        <v>29</v>
      </c>
      <c r="AD3" s="3" t="s">
        <v>4</v>
      </c>
      <c r="AE3" s="3" t="s">
        <v>5</v>
      </c>
      <c r="AF3" s="5" t="s">
        <v>28</v>
      </c>
      <c r="AG3" s="5" t="s">
        <v>30</v>
      </c>
      <c r="AH3" s="5" t="s">
        <v>23</v>
      </c>
      <c r="AI3" s="26" t="s">
        <v>24</v>
      </c>
      <c r="AJ3" s="30" t="s">
        <v>26</v>
      </c>
      <c r="AK3" s="6" t="s">
        <v>27</v>
      </c>
      <c r="AL3" s="1" t="s">
        <v>56</v>
      </c>
    </row>
    <row r="4" spans="1:38" s="8" customFormat="1" x14ac:dyDescent="0.25">
      <c r="A4" s="8" t="s">
        <v>13</v>
      </c>
      <c r="C4" s="8">
        <v>25</v>
      </c>
      <c r="D4">
        <v>0.95379977935000004</v>
      </c>
      <c r="E4">
        <v>13.8585611776032</v>
      </c>
      <c r="F4">
        <v>4.7290396773376102</v>
      </c>
      <c r="G4">
        <v>14.51</v>
      </c>
      <c r="H4" s="9">
        <f>+D4*F4</f>
        <v>4.5105570007820077</v>
      </c>
      <c r="I4" s="28">
        <f>+EXP(SQRT((LN(E4)^2+LN(G4)^2)))</f>
        <v>42.540308114032555</v>
      </c>
      <c r="J4" s="8">
        <v>0.17163999999999999</v>
      </c>
      <c r="U4" s="9"/>
      <c r="V4" s="9"/>
      <c r="W4" s="9"/>
      <c r="X4" s="9"/>
      <c r="Y4" s="8">
        <v>792000</v>
      </c>
      <c r="Z4" s="8">
        <v>13</v>
      </c>
      <c r="AA4" s="8">
        <v>5</v>
      </c>
      <c r="AB4" s="8">
        <v>8</v>
      </c>
      <c r="AC4" s="9">
        <f>H4*Y4/J4/7</f>
        <v>2973300.5498379921</v>
      </c>
      <c r="AD4" s="8">
        <v>5</v>
      </c>
      <c r="AE4" s="8">
        <v>12</v>
      </c>
      <c r="AF4" s="9">
        <f>+AC4/AD4*70*365</f>
        <v>15193565809.67214</v>
      </c>
      <c r="AG4" s="9">
        <f>+AF4*0.0001/1000</f>
        <v>1519.3565809672141</v>
      </c>
      <c r="AH4" s="29">
        <f>+EXP(SQRT(LN(AE4)^2 +LN(I4)^2))</f>
        <v>89.923667842457363</v>
      </c>
      <c r="AI4" s="28">
        <f>+EXP(SQRT(LN(AE4)^2 +LN(G4)^2))</f>
        <v>38.511676533438234</v>
      </c>
      <c r="AJ4" s="27">
        <f>0.2/AF4</f>
        <v>1.3163466858627823E-11</v>
      </c>
      <c r="AK4" s="9">
        <f>0.2/AG4</f>
        <v>1.3163466858627821E-4</v>
      </c>
      <c r="AL4" s="8" t="s">
        <v>48</v>
      </c>
    </row>
    <row r="5" spans="1:38" s="8" customFormat="1" x14ac:dyDescent="0.25">
      <c r="D5">
        <v>0.95379977935000004</v>
      </c>
      <c r="E5">
        <v>13.8585611776032</v>
      </c>
      <c r="F5">
        <v>4.7290396773376102</v>
      </c>
      <c r="G5">
        <v>14.51</v>
      </c>
      <c r="H5" s="9">
        <f>+D5*F5</f>
        <v>4.5105570007820077</v>
      </c>
      <c r="I5" s="28">
        <f>+EXP(SQRT((LN(E5)^2+LN(G5)^2)))</f>
        <v>42.540308114032555</v>
      </c>
      <c r="K5" s="8">
        <v>7.4999999999999997E-2</v>
      </c>
      <c r="U5" s="9"/>
      <c r="V5" s="9"/>
      <c r="W5" s="9"/>
      <c r="X5" s="9"/>
      <c r="Y5" s="8">
        <v>792000</v>
      </c>
      <c r="Z5" s="8">
        <v>13</v>
      </c>
      <c r="AA5" s="8">
        <v>5</v>
      </c>
      <c r="AB5" s="8">
        <v>8</v>
      </c>
      <c r="AC5" s="9">
        <f>H5*Y5/K5/7</f>
        <v>6804497.4183225725</v>
      </c>
      <c r="AD5" s="8">
        <v>5</v>
      </c>
      <c r="AE5" s="8">
        <v>12</v>
      </c>
      <c r="AF5" s="9">
        <f>+AC5/AD5*70*365</f>
        <v>34770981807.628349</v>
      </c>
      <c r="AG5" s="9">
        <f>+AF5*0.0001/1000</f>
        <v>3477.0981807628355</v>
      </c>
      <c r="AH5" s="29">
        <f>+EXP(SQRT(LN(AE5)^2 +LN(I5)^2))</f>
        <v>89.923667842457363</v>
      </c>
      <c r="AI5" s="28">
        <f>+EXP(SQRT(LN(AE5)^2 +LN(G5)^2))</f>
        <v>38.511676533438234</v>
      </c>
      <c r="AJ5" s="27">
        <f>0.2/AF5</f>
        <v>5.7519227126374194E-12</v>
      </c>
      <c r="AK5" s="9">
        <f>0.2/AG5</f>
        <v>5.7519227126374182E-5</v>
      </c>
      <c r="AL5" s="8" t="s">
        <v>59</v>
      </c>
    </row>
    <row r="6" spans="1:38" s="10" customFormat="1" x14ac:dyDescent="0.25">
      <c r="D6">
        <v>0.95379977935000004</v>
      </c>
      <c r="E6">
        <v>13.8585611776032</v>
      </c>
      <c r="F6">
        <v>4.7290396773376102</v>
      </c>
      <c r="G6">
        <v>14.51</v>
      </c>
      <c r="H6" s="9">
        <f t="shared" ref="H6:H11" si="0">+D6*F6</f>
        <v>4.5105570007820077</v>
      </c>
      <c r="I6" s="28">
        <f>+EXP(SQRT((LN(E6)^2+LN(G6)^2)))</f>
        <v>42.540308114032555</v>
      </c>
      <c r="J6" s="8"/>
      <c r="L6" s="10">
        <v>0.29799999999999999</v>
      </c>
      <c r="Y6" s="10">
        <v>792000</v>
      </c>
      <c r="Z6" s="8">
        <v>13</v>
      </c>
      <c r="AA6" s="10">
        <v>5</v>
      </c>
      <c r="AB6" s="10">
        <v>8</v>
      </c>
      <c r="AC6" s="9">
        <f>H6*Y6/L6/7</f>
        <v>1712541.2965576944</v>
      </c>
      <c r="AD6" s="8">
        <v>5</v>
      </c>
      <c r="AE6" s="8">
        <v>12</v>
      </c>
      <c r="AF6" s="9">
        <f>+AC6/AD6*70*365</f>
        <v>8751086025.4098186</v>
      </c>
      <c r="AG6" s="9">
        <f t="shared" ref="AG6:AG73" si="1">+AF6*0.0001/1000</f>
        <v>875.10860254098191</v>
      </c>
      <c r="AH6" s="29">
        <f>+EXP(SQRT(LN(AE6)^2 +LN(I6)^2))</f>
        <v>89.923667842457363</v>
      </c>
      <c r="AI6" s="28">
        <f>+EXP(SQRT(LN(AE6)^2 +LN(G6)^2))</f>
        <v>38.511676533438234</v>
      </c>
      <c r="AJ6" s="27">
        <f t="shared" ref="AJ6" si="2">0.2/AF6</f>
        <v>2.2854306244879348E-11</v>
      </c>
      <c r="AK6" s="9">
        <f t="shared" ref="AK6" si="3">0.2/AG6</f>
        <v>2.2854306244879347E-4</v>
      </c>
      <c r="AL6" s="10" t="s">
        <v>49</v>
      </c>
    </row>
    <row r="7" spans="1:38" s="10" customFormat="1" x14ac:dyDescent="0.25">
      <c r="D7">
        <v>0.95379977935000004</v>
      </c>
      <c r="E7">
        <v>13.8585611776032</v>
      </c>
      <c r="F7">
        <v>4.7290396773376102</v>
      </c>
      <c r="G7">
        <v>14.51</v>
      </c>
      <c r="H7" s="9">
        <f t="shared" ref="H7:H9" si="4">+D7*F7</f>
        <v>4.5105570007820077</v>
      </c>
      <c r="I7" s="28">
        <f t="shared" ref="I7:I9" si="5">+EXP(SQRT((LN(E7)^2+LN(G7)^2)))</f>
        <v>42.540308114032555</v>
      </c>
      <c r="M7" s="10">
        <v>0.13</v>
      </c>
      <c r="Y7" s="10">
        <v>792000</v>
      </c>
      <c r="Z7" s="8">
        <v>13</v>
      </c>
      <c r="AA7" s="10">
        <v>5</v>
      </c>
      <c r="AB7" s="10">
        <v>8</v>
      </c>
      <c r="AC7" s="9">
        <f>+H7/M7*Y7/7</f>
        <v>3925671.5874937917</v>
      </c>
      <c r="AD7" s="8">
        <v>5</v>
      </c>
      <c r="AE7" s="8">
        <v>12</v>
      </c>
      <c r="AF7" s="9">
        <f t="shared" ref="AF7:AF9" si="6">+AC7/AD7*70*365</f>
        <v>20060181812.093277</v>
      </c>
      <c r="AG7" s="9">
        <f t="shared" si="1"/>
        <v>2006.0181812093278</v>
      </c>
      <c r="AH7" s="29">
        <f t="shared" ref="AH7:AH73" si="7">+EXP(SQRT(LN(AE7)^2 +LN(I7)^2))</f>
        <v>89.923667842457363</v>
      </c>
      <c r="AI7" s="28">
        <f t="shared" ref="AI7:AI73" si="8">+EXP(SQRT(LN(AE7)^2 +LN(G7)^2))</f>
        <v>38.511676533438234</v>
      </c>
      <c r="AJ7" s="27">
        <f t="shared" ref="AJ7:AJ73" si="9">0.2/AF7</f>
        <v>9.9699993685715281E-12</v>
      </c>
      <c r="AK7" s="9">
        <f t="shared" ref="AK7:AK73" si="10">0.2/AG7</f>
        <v>9.9699993685715263E-5</v>
      </c>
      <c r="AL7" s="10" t="s">
        <v>50</v>
      </c>
    </row>
    <row r="8" spans="1:38" s="10" customFormat="1" x14ac:dyDescent="0.25">
      <c r="D8">
        <v>0.95379977935000004</v>
      </c>
      <c r="E8">
        <v>13.8585611776032</v>
      </c>
      <c r="F8">
        <v>4.7290396773376102</v>
      </c>
      <c r="G8">
        <v>14.51</v>
      </c>
      <c r="H8" s="9">
        <f t="shared" ref="H8" si="11">+D8*F8</f>
        <v>4.5105570007820077</v>
      </c>
      <c r="I8" s="28">
        <f t="shared" ref="I8" si="12">+EXP(SQRT((LN(E8)^2+LN(G8)^2)))</f>
        <v>42.540308114032555</v>
      </c>
      <c r="N8" s="10">
        <v>0.06</v>
      </c>
      <c r="Y8" s="10">
        <v>792000</v>
      </c>
      <c r="Z8" s="8">
        <v>13</v>
      </c>
      <c r="AA8" s="10">
        <v>5</v>
      </c>
      <c r="AB8" s="10">
        <v>8</v>
      </c>
      <c r="AC8" s="9">
        <f>+H8/N8*Y8/7</f>
        <v>8505621.7729032151</v>
      </c>
      <c r="AD8" s="8">
        <v>5</v>
      </c>
      <c r="AE8" s="8">
        <v>12</v>
      </c>
      <c r="AF8" s="9">
        <f t="shared" ref="AF8" si="13">+AC8/AD8*70*365</f>
        <v>43463727259.535431</v>
      </c>
      <c r="AG8" s="9">
        <f t="shared" ref="AG8" si="14">+AF8*0.0001/1000</f>
        <v>4346.3727259535435</v>
      </c>
      <c r="AH8" s="29">
        <f t="shared" ref="AH8" si="15">+EXP(SQRT(LN(AE8)^2 +LN(I8)^2))</f>
        <v>89.923667842457363</v>
      </c>
      <c r="AI8" s="28">
        <f t="shared" ref="AI8" si="16">+EXP(SQRT(LN(AE8)^2 +LN(G8)^2))</f>
        <v>38.511676533438234</v>
      </c>
      <c r="AJ8" s="27">
        <f t="shared" ref="AJ8" si="17">0.2/AF8</f>
        <v>4.601538170109936E-12</v>
      </c>
      <c r="AK8" s="9">
        <f t="shared" ref="AK8" si="18">0.2/AG8</f>
        <v>4.6015381701099356E-5</v>
      </c>
      <c r="AL8" s="10" t="s">
        <v>60</v>
      </c>
    </row>
    <row r="9" spans="1:38" s="10" customFormat="1" x14ac:dyDescent="0.25">
      <c r="D9">
        <v>0.95379977935000004</v>
      </c>
      <c r="E9">
        <v>13.8585611776032</v>
      </c>
      <c r="F9">
        <v>4.7290396773376102</v>
      </c>
      <c r="G9">
        <v>14.51</v>
      </c>
      <c r="H9" s="9">
        <f t="shared" si="4"/>
        <v>4.5105570007820077</v>
      </c>
      <c r="I9" s="28">
        <f t="shared" si="5"/>
        <v>42.540308114032555</v>
      </c>
      <c r="O9" s="10">
        <v>0.24</v>
      </c>
      <c r="Y9" s="10">
        <v>792000</v>
      </c>
      <c r="Z9" s="8">
        <v>13</v>
      </c>
      <c r="AA9" s="10">
        <v>5</v>
      </c>
      <c r="AB9" s="10">
        <v>8</v>
      </c>
      <c r="AC9" s="9">
        <f>H9*Y9/O9/7</f>
        <v>2126405.4432258038</v>
      </c>
      <c r="AD9" s="8">
        <v>5</v>
      </c>
      <c r="AE9" s="8">
        <v>12</v>
      </c>
      <c r="AF9" s="9">
        <f t="shared" si="6"/>
        <v>10865931814.883858</v>
      </c>
      <c r="AG9" s="9">
        <f t="shared" si="1"/>
        <v>1086.5931814883859</v>
      </c>
      <c r="AH9" s="29">
        <f t="shared" si="7"/>
        <v>89.923667842457363</v>
      </c>
      <c r="AI9" s="28">
        <f t="shared" si="8"/>
        <v>38.511676533438234</v>
      </c>
      <c r="AJ9" s="27">
        <f t="shared" si="9"/>
        <v>1.8406152680439744E-11</v>
      </c>
      <c r="AK9" s="9">
        <f t="shared" si="10"/>
        <v>1.8406152680439743E-4</v>
      </c>
      <c r="AL9" s="10" t="s">
        <v>51</v>
      </c>
    </row>
    <row r="10" spans="1:38" s="10" customFormat="1" x14ac:dyDescent="0.25">
      <c r="D10">
        <v>0.95379977935000004</v>
      </c>
      <c r="E10">
        <v>13.8585611776032</v>
      </c>
      <c r="F10">
        <v>4.7290396773376102</v>
      </c>
      <c r="G10">
        <v>14.51</v>
      </c>
      <c r="H10" s="9">
        <f t="shared" si="0"/>
        <v>4.5105570007820077</v>
      </c>
      <c r="I10" s="28">
        <f>+EXP(SQRT((LN(E10)^2+LN(G10)^2)))</f>
        <v>42.540308114032555</v>
      </c>
      <c r="P10" s="10">
        <f>+T10*$Y$10/($Z$10/24*8*5)</f>
        <v>0.13596203076923077</v>
      </c>
      <c r="T10" s="10">
        <f>+(U10+V10)/2</f>
        <v>3.7194999999999997E-6</v>
      </c>
      <c r="U10" s="11">
        <v>7.6899999999999996E-7</v>
      </c>
      <c r="V10" s="11">
        <v>6.6699999999999997E-6</v>
      </c>
      <c r="W10" s="11"/>
      <c r="X10" s="11"/>
      <c r="Y10" s="10">
        <v>792000</v>
      </c>
      <c r="Z10" s="8">
        <v>13</v>
      </c>
      <c r="AA10" s="10">
        <v>5</v>
      </c>
      <c r="AB10" s="10">
        <v>8</v>
      </c>
      <c r="AC10" s="9">
        <f>H10*Y10/P10/7</f>
        <v>3753528.1246305569</v>
      </c>
      <c r="AD10" s="8">
        <v>5</v>
      </c>
      <c r="AE10" s="8">
        <v>12</v>
      </c>
      <c r="AF10" s="9">
        <f>+AC10/AD10*70*365</f>
        <v>19180528716.862148</v>
      </c>
      <c r="AG10" s="9">
        <f t="shared" si="1"/>
        <v>1918.0528716862148</v>
      </c>
      <c r="AH10" s="29">
        <f t="shared" si="7"/>
        <v>89.923667842457363</v>
      </c>
      <c r="AI10" s="28">
        <f t="shared" si="8"/>
        <v>38.511676533438234</v>
      </c>
      <c r="AJ10" s="27">
        <f t="shared" si="9"/>
        <v>1.0427241237837949E-11</v>
      </c>
      <c r="AK10" s="9">
        <f t="shared" si="10"/>
        <v>1.042724123783795E-4</v>
      </c>
      <c r="AL10" s="10" t="s">
        <v>52</v>
      </c>
    </row>
    <row r="11" spans="1:38" s="10" customFormat="1" x14ac:dyDescent="0.25">
      <c r="D11">
        <v>0.95379977935000004</v>
      </c>
      <c r="E11">
        <v>13.8585611776032</v>
      </c>
      <c r="F11">
        <v>4.7290396773376102</v>
      </c>
      <c r="G11">
        <v>14.51</v>
      </c>
      <c r="H11" s="9">
        <f t="shared" si="0"/>
        <v>4.5105570007820077</v>
      </c>
      <c r="I11" s="28">
        <f>+EXP(SQRT((LN(E11)^2+LN(G11)^2)))</f>
        <v>42.540308114032555</v>
      </c>
      <c r="Q11" s="10">
        <f>+V11*Y11/(Z11/24*8*5)</f>
        <v>0.24381415384615387</v>
      </c>
      <c r="T11" s="10">
        <f t="shared" ref="T11:T71" si="19">+(U11+V11)/2</f>
        <v>3.7194999999999997E-6</v>
      </c>
      <c r="U11" s="11">
        <v>7.6899999999999996E-7</v>
      </c>
      <c r="V11" s="11">
        <v>6.6699999999999997E-6</v>
      </c>
      <c r="W11" s="11"/>
      <c r="X11" s="11"/>
      <c r="Y11" s="10">
        <v>792000</v>
      </c>
      <c r="Z11" s="8">
        <v>13</v>
      </c>
      <c r="AA11" s="10">
        <v>5</v>
      </c>
      <c r="AB11" s="10">
        <v>8</v>
      </c>
      <c r="AC11" s="9">
        <f>F11*Y11/Q11/7</f>
        <v>2194528.3003280121</v>
      </c>
      <c r="AD11" s="8">
        <v>5</v>
      </c>
      <c r="AE11" s="8">
        <v>12</v>
      </c>
      <c r="AF11" s="9">
        <f t="shared" ref="AF11:AF71" si="20">+AC11/AD11*70*365</f>
        <v>11214039614.676142</v>
      </c>
      <c r="AG11" s="9">
        <f t="shared" si="1"/>
        <v>1121.4039614676142</v>
      </c>
      <c r="AH11" s="29">
        <f t="shared" si="7"/>
        <v>89.923667842457363</v>
      </c>
      <c r="AI11" s="28">
        <f t="shared" si="8"/>
        <v>38.511676533438234</v>
      </c>
      <c r="AJ11" s="27">
        <f t="shared" si="9"/>
        <v>1.7834786292198768E-11</v>
      </c>
      <c r="AK11" s="9">
        <f t="shared" si="10"/>
        <v>1.783478629219877E-4</v>
      </c>
      <c r="AL11" s="10" t="s">
        <v>53</v>
      </c>
    </row>
    <row r="12" spans="1:38" s="10" customFormat="1" x14ac:dyDescent="0.25">
      <c r="D12">
        <v>0.95379977935000004</v>
      </c>
      <c r="E12">
        <v>13.8585611776032</v>
      </c>
      <c r="F12">
        <v>4.7290396773376102</v>
      </c>
      <c r="G12">
        <v>14.51</v>
      </c>
      <c r="H12" s="9">
        <f t="shared" ref="H12:H13" si="21">+D12*F12</f>
        <v>4.5105570007820077</v>
      </c>
      <c r="I12" s="28">
        <f t="shared" ref="I12:I13" si="22">+EXP(SQRT((LN(E12)^2+LN(G12)^2)))</f>
        <v>42.540308114032555</v>
      </c>
      <c r="R12" s="10">
        <v>7.6083087159415919E-3</v>
      </c>
      <c r="U12" s="11"/>
      <c r="V12" s="11"/>
      <c r="W12">
        <v>3.1907824999999998E-3</v>
      </c>
      <c r="X12">
        <v>5.7222219999999999E-3</v>
      </c>
      <c r="Y12" s="10">
        <v>792000</v>
      </c>
      <c r="Z12" s="8">
        <v>13</v>
      </c>
      <c r="AA12" s="10">
        <v>5</v>
      </c>
      <c r="AB12" s="10">
        <v>8</v>
      </c>
      <c r="AC12" s="9"/>
      <c r="AD12" s="8">
        <v>5</v>
      </c>
      <c r="AE12" s="8">
        <v>12</v>
      </c>
      <c r="AF12" s="9">
        <f>H12*Y12/R12/AD12</f>
        <v>93906839.95601356</v>
      </c>
      <c r="AG12" s="9">
        <f t="shared" si="1"/>
        <v>9.390683995601357</v>
      </c>
      <c r="AH12" s="29">
        <f t="shared" si="7"/>
        <v>89.923667842457363</v>
      </c>
      <c r="AI12" s="28">
        <f t="shared" si="8"/>
        <v>38.511676533438234</v>
      </c>
      <c r="AJ12" s="27">
        <f t="shared" si="9"/>
        <v>2.1297703137884422E-9</v>
      </c>
      <c r="AK12" s="9">
        <f t="shared" si="10"/>
        <v>2.1297703137884417E-2</v>
      </c>
      <c r="AL12" s="10" t="s">
        <v>54</v>
      </c>
    </row>
    <row r="13" spans="1:38" s="10" customFormat="1" x14ac:dyDescent="0.25">
      <c r="D13">
        <v>0.95379977935000004</v>
      </c>
      <c r="E13">
        <v>13.8585611776032</v>
      </c>
      <c r="F13">
        <v>4.7290396773376102</v>
      </c>
      <c r="G13">
        <v>14.51</v>
      </c>
      <c r="H13" s="9">
        <f t="shared" si="21"/>
        <v>4.5105570007820077</v>
      </c>
      <c r="I13" s="28">
        <f t="shared" si="22"/>
        <v>42.540308114032555</v>
      </c>
      <c r="S13" s="10">
        <v>1.3644437224145716E-2</v>
      </c>
      <c r="U13" s="11"/>
      <c r="V13" s="11"/>
      <c r="W13">
        <v>3.1907824999999998E-3</v>
      </c>
      <c r="X13">
        <v>5.7222219999999999E-3</v>
      </c>
      <c r="Y13" s="10">
        <v>792000</v>
      </c>
      <c r="Z13" s="8">
        <v>13</v>
      </c>
      <c r="AA13" s="10">
        <v>5</v>
      </c>
      <c r="AB13" s="10">
        <v>8</v>
      </c>
      <c r="AC13" s="9"/>
      <c r="AD13" s="8">
        <v>5</v>
      </c>
      <c r="AE13" s="8">
        <v>12</v>
      </c>
      <c r="AF13" s="9">
        <f>H13*Y13/S13/AD13</f>
        <v>52363627.54921931</v>
      </c>
      <c r="AG13" s="9">
        <f t="shared" si="1"/>
        <v>5.2363627549219309</v>
      </c>
      <c r="AH13" s="29">
        <f t="shared" si="7"/>
        <v>89.923667842457363</v>
      </c>
      <c r="AI13" s="28">
        <f t="shared" si="8"/>
        <v>38.511676533438234</v>
      </c>
      <c r="AJ13" s="27">
        <f t="shared" si="9"/>
        <v>3.8194450873750018E-9</v>
      </c>
      <c r="AK13" s="9">
        <f t="shared" si="10"/>
        <v>3.8194450873750022E-2</v>
      </c>
      <c r="AL13" s="10" t="s">
        <v>55</v>
      </c>
    </row>
    <row r="14" spans="1:38" s="12" customFormat="1" x14ac:dyDescent="0.25">
      <c r="A14" s="12" t="s">
        <v>14</v>
      </c>
      <c r="C14" s="12">
        <v>5</v>
      </c>
      <c r="D14">
        <v>1.54439982</v>
      </c>
      <c r="E14">
        <v>2.3715025180212699</v>
      </c>
      <c r="F14" s="13"/>
      <c r="G14" s="34"/>
      <c r="H14" s="9">
        <f t="shared" ref="H14:H73" si="23">+D14*F14</f>
        <v>0</v>
      </c>
      <c r="I14" s="28" t="e">
        <f t="shared" ref="I14:I73" si="24">+EXP(SQRT((LN(E14)^2+LN(G14)^2)))</f>
        <v>#NUM!</v>
      </c>
      <c r="J14" s="12">
        <v>0.17163999999999999</v>
      </c>
      <c r="U14" s="13"/>
      <c r="V14" s="13"/>
      <c r="W14" s="13"/>
      <c r="X14" s="13"/>
      <c r="Y14" s="10">
        <v>792000</v>
      </c>
      <c r="Z14" s="8">
        <v>13</v>
      </c>
      <c r="AA14" s="12">
        <v>5</v>
      </c>
      <c r="AB14" s="12">
        <v>8</v>
      </c>
      <c r="AC14" s="9">
        <f t="shared" ref="AC14" si="25">H14*Y14/J14/7</f>
        <v>0</v>
      </c>
      <c r="AD14" s="8">
        <v>5</v>
      </c>
      <c r="AE14" s="8">
        <v>12</v>
      </c>
      <c r="AF14" s="9">
        <f t="shared" ref="AF14:AF70" si="26">+AC14/AD14*70*365</f>
        <v>0</v>
      </c>
      <c r="AG14" s="9">
        <f t="shared" si="1"/>
        <v>0</v>
      </c>
      <c r="AH14" s="29" t="e">
        <f t="shared" si="7"/>
        <v>#NUM!</v>
      </c>
      <c r="AI14" s="28" t="e">
        <f t="shared" si="8"/>
        <v>#NUM!</v>
      </c>
      <c r="AJ14" s="27" t="e">
        <f t="shared" si="9"/>
        <v>#DIV/0!</v>
      </c>
      <c r="AK14" s="9" t="e">
        <f t="shared" si="10"/>
        <v>#DIV/0!</v>
      </c>
      <c r="AL14" s="12" t="s">
        <v>48</v>
      </c>
    </row>
    <row r="15" spans="1:38" s="12" customFormat="1" x14ac:dyDescent="0.25">
      <c r="D15">
        <v>1.54439982</v>
      </c>
      <c r="E15">
        <v>2.3715025180212699</v>
      </c>
      <c r="F15" s="13"/>
      <c r="G15" s="34"/>
      <c r="H15" s="9">
        <f t="shared" si="23"/>
        <v>0</v>
      </c>
      <c r="I15" s="28" t="e">
        <f t="shared" si="24"/>
        <v>#NUM!</v>
      </c>
      <c r="K15" s="12">
        <v>7.4999999999999997E-2</v>
      </c>
      <c r="U15" s="13"/>
      <c r="V15" s="13"/>
      <c r="W15" s="13"/>
      <c r="X15" s="13"/>
      <c r="Y15" s="10">
        <v>792000</v>
      </c>
      <c r="Z15" s="8">
        <v>13</v>
      </c>
      <c r="AA15" s="12">
        <v>5</v>
      </c>
      <c r="AB15" s="12">
        <v>8</v>
      </c>
      <c r="AC15" s="9">
        <f t="shared" ref="AC15" si="27">H15*Y15/K15/7</f>
        <v>0</v>
      </c>
      <c r="AD15" s="8">
        <v>5</v>
      </c>
      <c r="AE15" s="8">
        <v>12</v>
      </c>
      <c r="AF15" s="9">
        <f t="shared" ref="AF15:AF18" si="28">+AC15/AD15*70*365</f>
        <v>0</v>
      </c>
      <c r="AG15" s="9">
        <f t="shared" ref="AG15:AG18" si="29">+AF15*0.0001/1000</f>
        <v>0</v>
      </c>
      <c r="AH15" s="29" t="e">
        <f t="shared" ref="AH15:AH18" si="30">+EXP(SQRT(LN(AE15)^2 +LN(I15)^2))</f>
        <v>#NUM!</v>
      </c>
      <c r="AI15" s="28" t="e">
        <f t="shared" ref="AI15:AI18" si="31">+EXP(SQRT(LN(AE15)^2 +LN(G15)^2))</f>
        <v>#NUM!</v>
      </c>
      <c r="AJ15" s="27" t="e">
        <f t="shared" ref="AJ15:AJ18" si="32">0.2/AF15</f>
        <v>#DIV/0!</v>
      </c>
      <c r="AK15" s="9" t="e">
        <f t="shared" ref="AK15:AK18" si="33">0.2/AG15</f>
        <v>#DIV/0!</v>
      </c>
      <c r="AL15" s="12" t="s">
        <v>59</v>
      </c>
    </row>
    <row r="16" spans="1:38" s="12" customFormat="1" x14ac:dyDescent="0.25">
      <c r="D16">
        <v>1.54439982</v>
      </c>
      <c r="E16">
        <v>2.3715025180212699</v>
      </c>
      <c r="F16" s="13"/>
      <c r="G16" s="34"/>
      <c r="H16" s="9">
        <f t="shared" si="23"/>
        <v>0</v>
      </c>
      <c r="I16" s="28" t="e">
        <f t="shared" si="24"/>
        <v>#NUM!</v>
      </c>
      <c r="L16" s="12">
        <v>0.29799999999999999</v>
      </c>
      <c r="Y16" s="10">
        <v>792000</v>
      </c>
      <c r="Z16" s="8">
        <v>13</v>
      </c>
      <c r="AA16" s="12">
        <v>5</v>
      </c>
      <c r="AB16" s="12">
        <v>8</v>
      </c>
      <c r="AC16" s="9">
        <f t="shared" ref="AC16" si="34">H16*Y16/L16/7</f>
        <v>0</v>
      </c>
      <c r="AD16" s="8">
        <v>5</v>
      </c>
      <c r="AE16" s="8">
        <v>12</v>
      </c>
      <c r="AF16" s="9">
        <f t="shared" si="28"/>
        <v>0</v>
      </c>
      <c r="AG16" s="9">
        <f t="shared" si="29"/>
        <v>0</v>
      </c>
      <c r="AH16" s="29" t="e">
        <f t="shared" si="30"/>
        <v>#NUM!</v>
      </c>
      <c r="AI16" s="28" t="e">
        <f t="shared" si="31"/>
        <v>#NUM!</v>
      </c>
      <c r="AJ16" s="27" t="e">
        <f t="shared" si="32"/>
        <v>#DIV/0!</v>
      </c>
      <c r="AK16" s="9" t="e">
        <f t="shared" si="33"/>
        <v>#DIV/0!</v>
      </c>
      <c r="AL16" s="12" t="s">
        <v>49</v>
      </c>
    </row>
    <row r="17" spans="1:38" s="12" customFormat="1" x14ac:dyDescent="0.25">
      <c r="D17">
        <v>1.54439982</v>
      </c>
      <c r="E17">
        <v>2.3715025180212699</v>
      </c>
      <c r="F17" s="13"/>
      <c r="G17" s="34"/>
      <c r="H17" s="9">
        <f t="shared" si="23"/>
        <v>0</v>
      </c>
      <c r="I17" s="28" t="e">
        <f t="shared" si="24"/>
        <v>#NUM!</v>
      </c>
      <c r="M17" s="12">
        <v>0.13</v>
      </c>
      <c r="Y17" s="10">
        <v>792000</v>
      </c>
      <c r="Z17" s="8">
        <v>13</v>
      </c>
      <c r="AA17" s="12">
        <v>5</v>
      </c>
      <c r="AB17" s="12">
        <v>8</v>
      </c>
      <c r="AC17" s="9">
        <f t="shared" ref="AC17" si="35">+H17/M17*Y17/7</f>
        <v>0</v>
      </c>
      <c r="AD17" s="8">
        <v>5</v>
      </c>
      <c r="AE17" s="8">
        <v>12</v>
      </c>
      <c r="AF17" s="9">
        <f t="shared" si="28"/>
        <v>0</v>
      </c>
      <c r="AG17" s="9">
        <f t="shared" si="29"/>
        <v>0</v>
      </c>
      <c r="AH17" s="29" t="e">
        <f t="shared" si="30"/>
        <v>#NUM!</v>
      </c>
      <c r="AI17" s="28" t="e">
        <f t="shared" si="31"/>
        <v>#NUM!</v>
      </c>
      <c r="AJ17" s="27" t="e">
        <f t="shared" si="32"/>
        <v>#DIV/0!</v>
      </c>
      <c r="AK17" s="9" t="e">
        <f t="shared" si="33"/>
        <v>#DIV/0!</v>
      </c>
      <c r="AL17" s="12" t="s">
        <v>50</v>
      </c>
    </row>
    <row r="18" spans="1:38" s="12" customFormat="1" x14ac:dyDescent="0.25">
      <c r="D18">
        <v>1.54439982</v>
      </c>
      <c r="E18">
        <v>2.3715025180212699</v>
      </c>
      <c r="F18" s="13"/>
      <c r="G18" s="34"/>
      <c r="H18" s="9">
        <f t="shared" si="23"/>
        <v>0</v>
      </c>
      <c r="I18" s="28" t="e">
        <f t="shared" si="24"/>
        <v>#NUM!</v>
      </c>
      <c r="N18" s="10">
        <v>0.06</v>
      </c>
      <c r="Y18" s="10">
        <v>792000</v>
      </c>
      <c r="Z18" s="8">
        <v>13</v>
      </c>
      <c r="AA18" s="12">
        <v>5</v>
      </c>
      <c r="AB18" s="12">
        <v>8</v>
      </c>
      <c r="AC18" s="9">
        <f t="shared" ref="AC18" si="36">+H18/N18*Y18/7</f>
        <v>0</v>
      </c>
      <c r="AD18" s="8">
        <v>5</v>
      </c>
      <c r="AE18" s="8">
        <v>12</v>
      </c>
      <c r="AF18" s="9">
        <f t="shared" si="28"/>
        <v>0</v>
      </c>
      <c r="AG18" s="9">
        <f t="shared" si="29"/>
        <v>0</v>
      </c>
      <c r="AH18" s="29" t="e">
        <f t="shared" si="30"/>
        <v>#NUM!</v>
      </c>
      <c r="AI18" s="28" t="e">
        <f t="shared" si="31"/>
        <v>#NUM!</v>
      </c>
      <c r="AJ18" s="27" t="e">
        <f t="shared" si="32"/>
        <v>#DIV/0!</v>
      </c>
      <c r="AK18" s="9" t="e">
        <f t="shared" si="33"/>
        <v>#DIV/0!</v>
      </c>
      <c r="AL18" s="12" t="s">
        <v>60</v>
      </c>
    </row>
    <row r="19" spans="1:38" s="12" customFormat="1" x14ac:dyDescent="0.25">
      <c r="D19">
        <v>1.54439982</v>
      </c>
      <c r="E19">
        <v>2.3715025180212699</v>
      </c>
      <c r="F19" s="13"/>
      <c r="G19" s="34"/>
      <c r="H19" s="9">
        <f t="shared" si="23"/>
        <v>0</v>
      </c>
      <c r="I19" s="28" t="e">
        <f t="shared" si="24"/>
        <v>#NUM!</v>
      </c>
      <c r="O19" s="12">
        <v>0.24</v>
      </c>
      <c r="Y19" s="10">
        <v>792000</v>
      </c>
      <c r="Z19" s="8">
        <v>13</v>
      </c>
      <c r="AA19" s="12">
        <v>5</v>
      </c>
      <c r="AB19" s="12">
        <v>8</v>
      </c>
      <c r="AC19" s="9">
        <f t="shared" ref="AC19" si="37">H19*Y19/O19/7</f>
        <v>0</v>
      </c>
      <c r="AD19" s="8">
        <v>5</v>
      </c>
      <c r="AE19" s="8">
        <v>12</v>
      </c>
      <c r="AF19" s="9">
        <f t="shared" si="26"/>
        <v>0</v>
      </c>
      <c r="AG19" s="9">
        <f t="shared" si="1"/>
        <v>0</v>
      </c>
      <c r="AH19" s="29" t="e">
        <f t="shared" si="7"/>
        <v>#NUM!</v>
      </c>
      <c r="AI19" s="28" t="e">
        <f t="shared" si="8"/>
        <v>#NUM!</v>
      </c>
      <c r="AJ19" s="27" t="e">
        <f t="shared" si="9"/>
        <v>#DIV/0!</v>
      </c>
      <c r="AK19" s="9" t="e">
        <f t="shared" si="10"/>
        <v>#DIV/0!</v>
      </c>
      <c r="AL19" s="12" t="s">
        <v>51</v>
      </c>
    </row>
    <row r="20" spans="1:38" s="12" customFormat="1" x14ac:dyDescent="0.25">
      <c r="D20">
        <v>1.54439982</v>
      </c>
      <c r="E20">
        <v>2.3715025180212699</v>
      </c>
      <c r="F20" s="13"/>
      <c r="G20" s="34"/>
      <c r="H20" s="9">
        <f t="shared" si="23"/>
        <v>0</v>
      </c>
      <c r="I20" s="28" t="e">
        <f t="shared" si="24"/>
        <v>#NUM!</v>
      </c>
      <c r="P20" s="12">
        <f>T20*Y20/(Z20/24*8*5)</f>
        <v>0.17034092307692306</v>
      </c>
      <c r="T20" s="12">
        <f t="shared" si="19"/>
        <v>4.6599999999999994E-6</v>
      </c>
      <c r="U20" s="13">
        <v>2.65E-6</v>
      </c>
      <c r="V20" s="13">
        <v>6.6699999999999997E-6</v>
      </c>
      <c r="W20" s="13"/>
      <c r="X20" s="13"/>
      <c r="Y20" s="10">
        <v>792000</v>
      </c>
      <c r="Z20" s="8">
        <v>13</v>
      </c>
      <c r="AA20" s="12">
        <v>5</v>
      </c>
      <c r="AB20" s="12">
        <v>8</v>
      </c>
      <c r="AC20" s="9">
        <f t="shared" ref="AC20" si="38">H20*Y20/P20/7</f>
        <v>0</v>
      </c>
      <c r="AD20" s="8">
        <v>5</v>
      </c>
      <c r="AE20" s="8">
        <v>12</v>
      </c>
      <c r="AF20" s="9">
        <f t="shared" si="26"/>
        <v>0</v>
      </c>
      <c r="AG20" s="9">
        <f t="shared" si="1"/>
        <v>0</v>
      </c>
      <c r="AH20" s="29" t="e">
        <f t="shared" si="7"/>
        <v>#NUM!</v>
      </c>
      <c r="AI20" s="28" t="e">
        <f t="shared" si="8"/>
        <v>#NUM!</v>
      </c>
      <c r="AJ20" s="27" t="e">
        <f t="shared" si="9"/>
        <v>#DIV/0!</v>
      </c>
      <c r="AK20" s="9" t="e">
        <f t="shared" si="10"/>
        <v>#DIV/0!</v>
      </c>
      <c r="AL20" s="12" t="s">
        <v>52</v>
      </c>
    </row>
    <row r="21" spans="1:38" s="12" customFormat="1" x14ac:dyDescent="0.25">
      <c r="D21">
        <v>1.54439982</v>
      </c>
      <c r="E21">
        <v>2.3715025180212699</v>
      </c>
      <c r="F21" s="13"/>
      <c r="G21" s="34"/>
      <c r="H21" s="9">
        <f t="shared" si="23"/>
        <v>0</v>
      </c>
      <c r="I21" s="28" t="e">
        <f t="shared" si="24"/>
        <v>#NUM!</v>
      </c>
      <c r="Q21" s="12">
        <f>U21*Y21/(Z21/24*8*5)</f>
        <v>9.6867692307692335E-2</v>
      </c>
      <c r="T21" s="12">
        <f t="shared" si="19"/>
        <v>4.6599999999999994E-6</v>
      </c>
      <c r="U21" s="13">
        <v>2.65E-6</v>
      </c>
      <c r="V21" s="13">
        <v>6.6699999999999997E-6</v>
      </c>
      <c r="W21" s="13"/>
      <c r="X21" s="13"/>
      <c r="Y21" s="10">
        <v>792000</v>
      </c>
      <c r="Z21" s="8">
        <v>13</v>
      </c>
      <c r="AA21" s="12">
        <v>5</v>
      </c>
      <c r="AB21" s="12">
        <v>8</v>
      </c>
      <c r="AC21" s="9">
        <f t="shared" ref="AC21" si="39">F21*Y21/Q21/7</f>
        <v>0</v>
      </c>
      <c r="AD21" s="8">
        <v>5</v>
      </c>
      <c r="AE21" s="8">
        <v>12</v>
      </c>
      <c r="AF21" s="9">
        <f t="shared" si="20"/>
        <v>0</v>
      </c>
      <c r="AG21" s="9">
        <f t="shared" si="1"/>
        <v>0</v>
      </c>
      <c r="AH21" s="29" t="e">
        <f t="shared" si="7"/>
        <v>#NUM!</v>
      </c>
      <c r="AI21" s="28" t="e">
        <f t="shared" si="8"/>
        <v>#NUM!</v>
      </c>
      <c r="AJ21" s="27" t="e">
        <f t="shared" si="9"/>
        <v>#DIV/0!</v>
      </c>
      <c r="AK21" s="9" t="e">
        <f t="shared" si="10"/>
        <v>#DIV/0!</v>
      </c>
      <c r="AL21" s="12" t="s">
        <v>53</v>
      </c>
    </row>
    <row r="22" spans="1:38" s="12" customFormat="1" x14ac:dyDescent="0.25">
      <c r="D22">
        <v>1.54439982</v>
      </c>
      <c r="E22">
        <v>2.3715025180212699</v>
      </c>
      <c r="F22" s="13"/>
      <c r="G22" s="34"/>
      <c r="H22" s="9">
        <f t="shared" si="23"/>
        <v>0</v>
      </c>
      <c r="I22" s="28" t="e">
        <f t="shared" si="24"/>
        <v>#NUM!</v>
      </c>
      <c r="R22" s="12">
        <f>+W22*Y22/(Z22*70*52*7)</f>
        <v>9.5550051443062424E-3</v>
      </c>
      <c r="U22" s="13"/>
      <c r="V22" s="13"/>
      <c r="W22">
        <v>3.9962119999999999E-3</v>
      </c>
      <c r="Y22" s="10">
        <v>792000</v>
      </c>
      <c r="Z22" s="8">
        <v>13</v>
      </c>
      <c r="AA22" s="12">
        <v>5</v>
      </c>
      <c r="AB22" s="12">
        <v>8</v>
      </c>
      <c r="AC22" s="9"/>
      <c r="AD22" s="8">
        <v>5</v>
      </c>
      <c r="AE22" s="8">
        <v>12</v>
      </c>
      <c r="AF22" s="9">
        <f t="shared" ref="AF22" si="40">H22*Y22/R22/AD22</f>
        <v>0</v>
      </c>
      <c r="AG22" s="9">
        <f t="shared" si="1"/>
        <v>0</v>
      </c>
      <c r="AH22" s="29" t="e">
        <f t="shared" si="7"/>
        <v>#NUM!</v>
      </c>
      <c r="AI22" s="28" t="e">
        <f t="shared" si="8"/>
        <v>#NUM!</v>
      </c>
      <c r="AJ22" s="27" t="e">
        <f t="shared" si="9"/>
        <v>#DIV/0!</v>
      </c>
      <c r="AK22" s="9" t="e">
        <f t="shared" si="10"/>
        <v>#DIV/0!</v>
      </c>
      <c r="AL22" s="12" t="s">
        <v>54</v>
      </c>
    </row>
    <row r="23" spans="1:38" s="12" customFormat="1" x14ac:dyDescent="0.25">
      <c r="D23">
        <v>1.54439982</v>
      </c>
      <c r="E23">
        <v>2.3715025180212699</v>
      </c>
      <c r="F23" s="13"/>
      <c r="G23" s="34"/>
      <c r="H23" s="9">
        <f t="shared" si="23"/>
        <v>0</v>
      </c>
      <c r="I23" s="28" t="e">
        <f t="shared" si="24"/>
        <v>#NUM!</v>
      </c>
      <c r="S23" s="12">
        <f>+X23*Y23/(Z23*70*52*7)</f>
        <v>1.3663807607776813E-2</v>
      </c>
      <c r="U23" s="13"/>
      <c r="V23" s="13"/>
      <c r="W23" s="13"/>
      <c r="X23">
        <v>5.7146459999999899E-3</v>
      </c>
      <c r="Y23" s="10">
        <v>792000</v>
      </c>
      <c r="Z23" s="8">
        <v>13</v>
      </c>
      <c r="AA23" s="12">
        <v>5</v>
      </c>
      <c r="AB23" s="12">
        <v>8</v>
      </c>
      <c r="AC23" s="9"/>
      <c r="AD23" s="8">
        <v>5</v>
      </c>
      <c r="AE23" s="8">
        <v>12</v>
      </c>
      <c r="AF23" s="9">
        <f t="shared" ref="AF23" si="41">H23*Y23/S23/AD23</f>
        <v>0</v>
      </c>
      <c r="AG23" s="9">
        <f t="shared" si="1"/>
        <v>0</v>
      </c>
      <c r="AH23" s="29" t="e">
        <f t="shared" si="7"/>
        <v>#NUM!</v>
      </c>
      <c r="AI23" s="28" t="e">
        <f t="shared" si="8"/>
        <v>#NUM!</v>
      </c>
      <c r="AJ23" s="27" t="e">
        <f t="shared" si="9"/>
        <v>#DIV/0!</v>
      </c>
      <c r="AK23" s="9" t="e">
        <f t="shared" si="10"/>
        <v>#DIV/0!</v>
      </c>
      <c r="AL23" s="12" t="s">
        <v>55</v>
      </c>
    </row>
    <row r="24" spans="1:38" s="14" customFormat="1" x14ac:dyDescent="0.25">
      <c r="A24" s="14" t="s">
        <v>15</v>
      </c>
      <c r="C24" s="14">
        <v>3</v>
      </c>
      <c r="D24">
        <v>0.132007347999999</v>
      </c>
      <c r="E24">
        <v>1.53411482689168</v>
      </c>
      <c r="F24" s="7">
        <v>3.2441249814080302E-4</v>
      </c>
      <c r="G24">
        <v>8.8800000000000008</v>
      </c>
      <c r="H24" s="9">
        <f t="shared" si="23"/>
        <v>4.2824833537622011E-5</v>
      </c>
      <c r="I24" s="28">
        <f t="shared" si="24"/>
        <v>9.2566198928818775</v>
      </c>
      <c r="J24" s="14">
        <v>0.17163999999999999</v>
      </c>
      <c r="U24" s="15"/>
      <c r="V24" s="15"/>
      <c r="W24" s="15"/>
      <c r="X24" s="15"/>
      <c r="Y24" s="10">
        <v>792000</v>
      </c>
      <c r="Z24" s="8">
        <v>13</v>
      </c>
      <c r="AA24" s="14">
        <v>5</v>
      </c>
      <c r="AB24" s="14">
        <v>8</v>
      </c>
      <c r="AC24" s="9">
        <f t="shared" ref="AC24" si="42">H24*Y24/J24/7</f>
        <v>28.229573660649063</v>
      </c>
      <c r="AD24" s="8">
        <v>5</v>
      </c>
      <c r="AE24" s="8">
        <v>12</v>
      </c>
      <c r="AF24" s="9">
        <f t="shared" ref="AF24" si="43">+AC24/AD24*70*365</f>
        <v>144253.1214059167</v>
      </c>
      <c r="AG24" s="9">
        <f t="shared" si="1"/>
        <v>1.4425312140591669E-2</v>
      </c>
      <c r="AH24" s="29">
        <f t="shared" si="7"/>
        <v>28.098045198259719</v>
      </c>
      <c r="AI24" s="28">
        <f t="shared" si="8"/>
        <v>27.334071386746061</v>
      </c>
      <c r="AJ24" s="27">
        <f t="shared" si="9"/>
        <v>1.3864518011864442E-6</v>
      </c>
      <c r="AK24" s="9">
        <f t="shared" si="10"/>
        <v>13.864518011864442</v>
      </c>
      <c r="AL24" s="14" t="s">
        <v>48</v>
      </c>
    </row>
    <row r="25" spans="1:38" s="14" customFormat="1" x14ac:dyDescent="0.25">
      <c r="D25">
        <v>0.132007347999999</v>
      </c>
      <c r="E25">
        <v>1.53411482689168</v>
      </c>
      <c r="F25" s="7">
        <v>3.2441249814080302E-4</v>
      </c>
      <c r="G25">
        <v>8.8800000000000008</v>
      </c>
      <c r="H25" s="9">
        <f t="shared" si="23"/>
        <v>4.2824833537622011E-5</v>
      </c>
      <c r="I25" s="28">
        <f t="shared" si="24"/>
        <v>9.2566198928818775</v>
      </c>
      <c r="K25" s="14">
        <v>7.4999999999999997E-2</v>
      </c>
      <c r="U25" s="15"/>
      <c r="V25" s="15"/>
      <c r="W25" s="15"/>
      <c r="X25" s="15"/>
      <c r="Y25" s="10">
        <v>792000</v>
      </c>
      <c r="Z25" s="8">
        <v>13</v>
      </c>
      <c r="AA25" s="14">
        <v>5</v>
      </c>
      <c r="AB25" s="14">
        <v>8</v>
      </c>
      <c r="AC25" s="9">
        <f t="shared" ref="AC25" si="44">H25*Y25/K25/7</f>
        <v>64.604320308184072</v>
      </c>
      <c r="AD25" s="8">
        <v>5</v>
      </c>
      <c r="AE25" s="8">
        <v>12</v>
      </c>
      <c r="AF25" s="9">
        <f t="shared" ref="AF25:AF28" si="45">+AC25/AD25*70*365</f>
        <v>330128.07677482063</v>
      </c>
      <c r="AG25" s="9">
        <f t="shared" ref="AG25:AG28" si="46">+AF25*0.0001/1000</f>
        <v>3.3012807677482069E-2</v>
      </c>
      <c r="AH25" s="29">
        <f t="shared" ref="AH25:AH28" si="47">+EXP(SQRT(LN(AE25)^2 +LN(I25)^2))</f>
        <v>28.098045198259719</v>
      </c>
      <c r="AI25" s="28">
        <f t="shared" ref="AI25:AI28" si="48">+EXP(SQRT(LN(AE25)^2 +LN(G25)^2))</f>
        <v>27.334071386746061</v>
      </c>
      <c r="AJ25" s="27">
        <f t="shared" ref="AJ25:AJ28" si="49">0.2/AF25</f>
        <v>6.0582547826254535E-7</v>
      </c>
      <c r="AK25" s="9">
        <f t="shared" ref="AK25:AK27" si="50">0.2/AG25</f>
        <v>6.0582547826254531</v>
      </c>
      <c r="AL25" s="14" t="s">
        <v>59</v>
      </c>
    </row>
    <row r="26" spans="1:38" s="14" customFormat="1" x14ac:dyDescent="0.25">
      <c r="D26">
        <v>0.132007347999999</v>
      </c>
      <c r="E26">
        <v>1.53411482689168</v>
      </c>
      <c r="F26" s="7">
        <v>3.2441249814080302E-4</v>
      </c>
      <c r="G26">
        <v>8.8800000000000008</v>
      </c>
      <c r="H26" s="9">
        <f t="shared" si="23"/>
        <v>4.2824833537622011E-5</v>
      </c>
      <c r="I26" s="28">
        <f t="shared" si="24"/>
        <v>9.2566198928818775</v>
      </c>
      <c r="L26" s="14">
        <v>0.29799999999999999</v>
      </c>
      <c r="Y26" s="10">
        <v>792000</v>
      </c>
      <c r="Z26" s="8">
        <v>13</v>
      </c>
      <c r="AA26" s="14">
        <v>5</v>
      </c>
      <c r="AB26" s="14">
        <v>8</v>
      </c>
      <c r="AC26" s="9">
        <f t="shared" ref="AC26" si="51">H26*Y26/L26/7</f>
        <v>16.259476587630221</v>
      </c>
      <c r="AD26" s="8">
        <v>5</v>
      </c>
      <c r="AE26" s="8">
        <v>12</v>
      </c>
      <c r="AF26" s="9">
        <f t="shared" si="45"/>
        <v>83085.92536279044</v>
      </c>
      <c r="AG26" s="9">
        <f t="shared" si="46"/>
        <v>8.3085925362790455E-3</v>
      </c>
      <c r="AH26" s="29">
        <f t="shared" si="47"/>
        <v>28.098045198259719</v>
      </c>
      <c r="AI26" s="28">
        <f t="shared" si="48"/>
        <v>27.334071386746061</v>
      </c>
      <c r="AJ26" s="27">
        <f t="shared" si="49"/>
        <v>2.4071465669631802E-6</v>
      </c>
      <c r="AK26" s="9">
        <f>0.2/AG26</f>
        <v>24.071465669631795</v>
      </c>
      <c r="AL26" s="14" t="s">
        <v>49</v>
      </c>
    </row>
    <row r="27" spans="1:38" s="14" customFormat="1" x14ac:dyDescent="0.25">
      <c r="D27">
        <v>0.132007347999999</v>
      </c>
      <c r="E27">
        <v>1.53411482689168</v>
      </c>
      <c r="F27" s="7">
        <v>3.2441249814080302E-4</v>
      </c>
      <c r="G27">
        <v>8.8800000000000008</v>
      </c>
      <c r="H27" s="9">
        <f t="shared" si="23"/>
        <v>4.2824833537622011E-5</v>
      </c>
      <c r="I27" s="28">
        <f t="shared" si="24"/>
        <v>9.2566198928818775</v>
      </c>
      <c r="M27" s="14">
        <v>0.13</v>
      </c>
      <c r="Y27" s="10">
        <v>792000</v>
      </c>
      <c r="Z27" s="8">
        <v>13</v>
      </c>
      <c r="AA27" s="14">
        <v>5</v>
      </c>
      <c r="AB27" s="14">
        <v>8</v>
      </c>
      <c r="AC27" s="9">
        <f t="shared" ref="AC27" si="52">+H27/M27*Y27/7</f>
        <v>37.271723254721572</v>
      </c>
      <c r="AD27" s="8">
        <v>5</v>
      </c>
      <c r="AE27" s="8">
        <v>12</v>
      </c>
      <c r="AF27" s="9">
        <f t="shared" si="45"/>
        <v>190458.50583162723</v>
      </c>
      <c r="AG27" s="9">
        <f t="shared" si="46"/>
        <v>1.9045850583162726E-2</v>
      </c>
      <c r="AH27" s="29">
        <f t="shared" si="47"/>
        <v>28.098045198259719</v>
      </c>
      <c r="AI27" s="28">
        <f t="shared" si="48"/>
        <v>27.334071386746061</v>
      </c>
      <c r="AJ27" s="27">
        <f t="shared" si="49"/>
        <v>1.050097495655079E-6</v>
      </c>
      <c r="AK27" s="9">
        <f t="shared" si="50"/>
        <v>10.500974956550788</v>
      </c>
      <c r="AL27" s="14" t="s">
        <v>50</v>
      </c>
    </row>
    <row r="28" spans="1:38" s="14" customFormat="1" x14ac:dyDescent="0.25">
      <c r="D28">
        <v>0.132007347999999</v>
      </c>
      <c r="E28">
        <v>1.53411482689168</v>
      </c>
      <c r="F28" s="7">
        <v>3.2441249814080302E-4</v>
      </c>
      <c r="G28">
        <v>8.8800000000000008</v>
      </c>
      <c r="H28" s="9">
        <f t="shared" si="23"/>
        <v>4.2824833537622011E-5</v>
      </c>
      <c r="I28" s="28">
        <f t="shared" si="24"/>
        <v>9.2566198928818775</v>
      </c>
      <c r="N28" s="10">
        <v>0.06</v>
      </c>
      <c r="Y28" s="10">
        <v>792000</v>
      </c>
      <c r="Z28" s="8">
        <v>13</v>
      </c>
      <c r="AA28" s="14">
        <v>5</v>
      </c>
      <c r="AB28" s="14">
        <v>8</v>
      </c>
      <c r="AC28" s="9">
        <f t="shared" ref="AC28" si="53">+H28/N28*Y28/7</f>
        <v>80.755400385230089</v>
      </c>
      <c r="AD28" s="8">
        <v>5</v>
      </c>
      <c r="AE28" s="8">
        <v>12</v>
      </c>
      <c r="AF28" s="9">
        <f t="shared" si="45"/>
        <v>412660.09596852574</v>
      </c>
      <c r="AG28" s="9">
        <f t="shared" si="46"/>
        <v>4.1266009596852574E-2</v>
      </c>
      <c r="AH28" s="29">
        <f t="shared" si="47"/>
        <v>28.098045198259719</v>
      </c>
      <c r="AI28" s="28">
        <f t="shared" si="48"/>
        <v>27.334071386746061</v>
      </c>
      <c r="AJ28" s="27">
        <f t="shared" si="49"/>
        <v>4.8466038261003637E-7</v>
      </c>
      <c r="AK28" s="9">
        <f>0.2/AG28</f>
        <v>4.8466038261003641</v>
      </c>
      <c r="AL28" s="14" t="s">
        <v>60</v>
      </c>
    </row>
    <row r="29" spans="1:38" s="14" customFormat="1" x14ac:dyDescent="0.25">
      <c r="D29">
        <v>0.132007347999999</v>
      </c>
      <c r="E29">
        <v>1.53411482689168</v>
      </c>
      <c r="F29" s="7">
        <v>3.2441249814080302E-4</v>
      </c>
      <c r="G29">
        <v>8.8800000000000008</v>
      </c>
      <c r="H29" s="9">
        <f t="shared" si="23"/>
        <v>4.2824833537622011E-5</v>
      </c>
      <c r="I29" s="28">
        <f t="shared" si="24"/>
        <v>9.2566198928818775</v>
      </c>
      <c r="O29" s="14">
        <v>0.24</v>
      </c>
      <c r="Y29" s="10">
        <v>792000</v>
      </c>
      <c r="Z29" s="8">
        <v>13</v>
      </c>
      <c r="AA29" s="14">
        <v>5</v>
      </c>
      <c r="AB29" s="14">
        <v>8</v>
      </c>
      <c r="AC29" s="9">
        <f t="shared" ref="AC29" si="54">H29*Y29/O29/7</f>
        <v>20.188850096307522</v>
      </c>
      <c r="AD29" s="8">
        <v>5</v>
      </c>
      <c r="AE29" s="8">
        <v>12</v>
      </c>
      <c r="AF29" s="9">
        <f t="shared" si="26"/>
        <v>103165.02399213144</v>
      </c>
      <c r="AG29" s="9">
        <f t="shared" si="1"/>
        <v>1.0316502399213143E-2</v>
      </c>
      <c r="AH29" s="29">
        <f t="shared" si="7"/>
        <v>28.098045198259719</v>
      </c>
      <c r="AI29" s="28">
        <f t="shared" si="8"/>
        <v>27.334071386746061</v>
      </c>
      <c r="AJ29" s="27">
        <f t="shared" si="9"/>
        <v>1.9386415304401455E-6</v>
      </c>
      <c r="AK29" s="9">
        <f t="shared" si="10"/>
        <v>19.386415304401456</v>
      </c>
      <c r="AL29" s="14" t="s">
        <v>51</v>
      </c>
    </row>
    <row r="30" spans="1:38" s="14" customFormat="1" x14ac:dyDescent="0.25">
      <c r="D30">
        <v>0.132007347999999</v>
      </c>
      <c r="E30">
        <v>1.53411482689168</v>
      </c>
      <c r="F30" s="7">
        <v>3.2441249814080302E-4</v>
      </c>
      <c r="G30">
        <v>8.8800000000000008</v>
      </c>
      <c r="H30" s="9">
        <f t="shared" si="23"/>
        <v>4.2824833537622011E-5</v>
      </c>
      <c r="I30" s="28">
        <f t="shared" si="24"/>
        <v>9.2566198928818775</v>
      </c>
      <c r="P30" s="12">
        <f>T30*Y30/(Z30/24*8*5)</f>
        <v>1.4731200000000002E-2</v>
      </c>
      <c r="T30" s="14">
        <f t="shared" si="19"/>
        <v>4.03E-7</v>
      </c>
      <c r="U30" s="15">
        <v>4.03E-7</v>
      </c>
      <c r="V30" s="15">
        <v>4.03E-7</v>
      </c>
      <c r="W30" s="15"/>
      <c r="X30" s="15"/>
      <c r="Y30" s="10">
        <v>792000</v>
      </c>
      <c r="Z30" s="8">
        <v>13</v>
      </c>
      <c r="AA30" s="14">
        <v>5</v>
      </c>
      <c r="AB30" s="14">
        <v>8</v>
      </c>
      <c r="AC30" s="9">
        <f t="shared" ref="AC30" si="55">H30*Y30/P30/7</f>
        <v>328.91577217835641</v>
      </c>
      <c r="AD30" s="8">
        <v>5</v>
      </c>
      <c r="AE30" s="8">
        <v>12</v>
      </c>
      <c r="AF30" s="9">
        <f t="shared" si="26"/>
        <v>1680759.5958314014</v>
      </c>
      <c r="AG30" s="9">
        <f t="shared" si="1"/>
        <v>0.16807595958314017</v>
      </c>
      <c r="AH30" s="29">
        <f t="shared" si="7"/>
        <v>28.098045198259719</v>
      </c>
      <c r="AI30" s="28">
        <f t="shared" si="8"/>
        <v>27.334071386746061</v>
      </c>
      <c r="AJ30" s="27">
        <f t="shared" si="9"/>
        <v>1.1899381713841615E-7</v>
      </c>
      <c r="AK30" s="9">
        <f t="shared" si="10"/>
        <v>1.1899381713841612</v>
      </c>
      <c r="AL30" s="14" t="s">
        <v>52</v>
      </c>
    </row>
    <row r="31" spans="1:38" s="14" customFormat="1" x14ac:dyDescent="0.25">
      <c r="D31">
        <v>0.132007347999999</v>
      </c>
      <c r="E31">
        <v>1.53411482689168</v>
      </c>
      <c r="F31" s="7">
        <v>3.2441249814080302E-4</v>
      </c>
      <c r="G31">
        <v>8.8800000000000008</v>
      </c>
      <c r="H31" s="9">
        <f t="shared" si="23"/>
        <v>4.2824833537622011E-5</v>
      </c>
      <c r="I31" s="28">
        <f t="shared" si="24"/>
        <v>9.2566198928818775</v>
      </c>
      <c r="Q31" s="14">
        <f>V31*Y31/(Z31/24*8*5)</f>
        <v>1.4731200000000002E-2</v>
      </c>
      <c r="T31" s="14">
        <f t="shared" si="19"/>
        <v>4.03E-7</v>
      </c>
      <c r="U31" s="15">
        <v>4.03E-7</v>
      </c>
      <c r="V31" s="15">
        <v>4.03E-7</v>
      </c>
      <c r="W31" s="15"/>
      <c r="X31" s="15"/>
      <c r="Y31" s="10">
        <v>792000</v>
      </c>
      <c r="Z31" s="8">
        <v>13</v>
      </c>
      <c r="AA31" s="14">
        <v>5</v>
      </c>
      <c r="AB31" s="14">
        <v>8</v>
      </c>
      <c r="AC31" s="9">
        <f t="shared" ref="AC31" si="56">F31*Y31/Q31/7</f>
        <v>2491.647451158241</v>
      </c>
      <c r="AD31" s="8">
        <v>5</v>
      </c>
      <c r="AE31" s="8">
        <v>12</v>
      </c>
      <c r="AF31" s="9">
        <f t="shared" si="20"/>
        <v>12732318.47541861</v>
      </c>
      <c r="AG31" s="9">
        <f t="shared" si="1"/>
        <v>1.2732318475418611</v>
      </c>
      <c r="AH31" s="29">
        <f t="shared" si="7"/>
        <v>28.098045198259719</v>
      </c>
      <c r="AI31" s="28">
        <f t="shared" si="8"/>
        <v>27.334071386746061</v>
      </c>
      <c r="AJ31" s="27">
        <f t="shared" si="9"/>
        <v>1.5708058228839149E-8</v>
      </c>
      <c r="AK31" s="9">
        <f t="shared" si="10"/>
        <v>0.15708058228839147</v>
      </c>
      <c r="AL31" s="14" t="s">
        <v>53</v>
      </c>
    </row>
    <row r="32" spans="1:38" s="14" customFormat="1" x14ac:dyDescent="0.25">
      <c r="D32">
        <v>0.132007347999999</v>
      </c>
      <c r="E32">
        <v>1.53411482689168</v>
      </c>
      <c r="F32" s="7">
        <v>3.2441249814080302E-4</v>
      </c>
      <c r="G32">
        <v>8.8800000000000008</v>
      </c>
      <c r="H32" s="9">
        <f t="shared" si="23"/>
        <v>4.2824833537622011E-5</v>
      </c>
      <c r="I32" s="28">
        <f t="shared" si="24"/>
        <v>9.2566198928818775</v>
      </c>
      <c r="R32" s="14">
        <v>8.25229902152642E-4</v>
      </c>
      <c r="U32" s="15"/>
      <c r="V32" s="15"/>
      <c r="W32">
        <v>3.4608600000000001E-4</v>
      </c>
      <c r="X32">
        <v>3.4608600000000001E-4</v>
      </c>
      <c r="Y32" s="10">
        <v>792000</v>
      </c>
      <c r="Z32" s="8">
        <v>13</v>
      </c>
      <c r="AA32" s="14">
        <v>5</v>
      </c>
      <c r="AB32" s="14">
        <v>8</v>
      </c>
      <c r="AC32" s="9"/>
      <c r="AD32" s="8">
        <v>5</v>
      </c>
      <c r="AE32" s="8">
        <v>12</v>
      </c>
      <c r="AF32" s="9">
        <f t="shared" ref="AF32" si="57">H32*Y32/R32/AD32</f>
        <v>8220.0773562184822</v>
      </c>
      <c r="AG32" s="9">
        <f t="shared" si="1"/>
        <v>8.220077356218483E-4</v>
      </c>
      <c r="AH32" s="29">
        <f t="shared" si="7"/>
        <v>28.098045198259719</v>
      </c>
      <c r="AI32" s="28">
        <f t="shared" si="8"/>
        <v>27.334071386746061</v>
      </c>
      <c r="AJ32" s="27">
        <f t="shared" si="9"/>
        <v>2.4330671273877995E-5</v>
      </c>
      <c r="AK32" s="9">
        <f t="shared" si="10"/>
        <v>243.30671273877994</v>
      </c>
      <c r="AL32" s="14" t="s">
        <v>54</v>
      </c>
    </row>
    <row r="33" spans="1:38" s="14" customFormat="1" x14ac:dyDescent="0.25">
      <c r="D33">
        <v>0.132007347999999</v>
      </c>
      <c r="E33">
        <v>1.53411482689168</v>
      </c>
      <c r="F33" s="7">
        <v>3.2441249814080302E-4</v>
      </c>
      <c r="G33">
        <v>8.8800000000000008</v>
      </c>
      <c r="H33" s="9">
        <f t="shared" si="23"/>
        <v>4.2824833537622011E-5</v>
      </c>
      <c r="I33" s="28">
        <f t="shared" si="24"/>
        <v>9.2566198928818775</v>
      </c>
      <c r="S33" s="14">
        <v>8.25229902152642E-4</v>
      </c>
      <c r="U33" s="15"/>
      <c r="V33" s="15"/>
      <c r="W33">
        <v>3.4608600000000001E-4</v>
      </c>
      <c r="X33">
        <v>3.4608600000000001E-4</v>
      </c>
      <c r="Y33" s="10">
        <v>792000</v>
      </c>
      <c r="Z33" s="8">
        <v>13</v>
      </c>
      <c r="AA33" s="14">
        <v>5</v>
      </c>
      <c r="AB33" s="14">
        <v>8</v>
      </c>
      <c r="AC33" s="9"/>
      <c r="AD33" s="8">
        <v>5</v>
      </c>
      <c r="AE33" s="8">
        <v>12</v>
      </c>
      <c r="AF33" s="9">
        <f t="shared" ref="AF33" si="58">H33*Y33/S33/AD33</f>
        <v>8220.0773562184822</v>
      </c>
      <c r="AG33" s="9">
        <f t="shared" si="1"/>
        <v>8.220077356218483E-4</v>
      </c>
      <c r="AH33" s="29">
        <f t="shared" si="7"/>
        <v>28.098045198259719</v>
      </c>
      <c r="AI33" s="28">
        <f t="shared" si="8"/>
        <v>27.334071386746061</v>
      </c>
      <c r="AJ33" s="27">
        <f t="shared" si="9"/>
        <v>2.4330671273877995E-5</v>
      </c>
      <c r="AK33" s="9">
        <f t="shared" si="10"/>
        <v>243.30671273877994</v>
      </c>
      <c r="AL33" s="14" t="s">
        <v>55</v>
      </c>
    </row>
    <row r="34" spans="1:38" s="16" customFormat="1" x14ac:dyDescent="0.25">
      <c r="A34" s="16" t="s">
        <v>16</v>
      </c>
      <c r="B34" s="16" t="s">
        <v>61</v>
      </c>
      <c r="C34" s="16">
        <v>13</v>
      </c>
      <c r="D34" s="36">
        <v>0.16</v>
      </c>
      <c r="E34">
        <v>1.1000000000000001</v>
      </c>
      <c r="F34">
        <v>1.0010193016367699E-3</v>
      </c>
      <c r="G34">
        <v>1.6088793387658</v>
      </c>
      <c r="H34" s="9">
        <f t="shared" si="23"/>
        <v>1.6016308826188319E-4</v>
      </c>
      <c r="I34" s="28">
        <f t="shared" si="24"/>
        <v>1.6241671386890217</v>
      </c>
      <c r="J34" s="16">
        <v>0.17163999999999999</v>
      </c>
      <c r="U34" s="17"/>
      <c r="V34" s="17"/>
      <c r="W34" s="17"/>
      <c r="X34" s="17"/>
      <c r="Y34" s="10">
        <v>792000</v>
      </c>
      <c r="Z34" s="8">
        <v>13</v>
      </c>
      <c r="AA34" s="16">
        <v>5</v>
      </c>
      <c r="AB34" s="16">
        <v>8</v>
      </c>
      <c r="AC34" s="9">
        <f t="shared" ref="AC34" si="59">H34*Y34/J34/7</f>
        <v>105.57742609399365</v>
      </c>
      <c r="AD34" s="8">
        <v>5</v>
      </c>
      <c r="AE34" s="8">
        <v>12</v>
      </c>
      <c r="AF34" s="9">
        <f t="shared" ref="AF34" si="60">+AC34/AD34*70*365</f>
        <v>539500.64734030759</v>
      </c>
      <c r="AG34" s="9">
        <f t="shared" si="1"/>
        <v>5.3950064734030759E-2</v>
      </c>
      <c r="AH34" s="29">
        <f t="shared" si="7"/>
        <v>12.576048580594779</v>
      </c>
      <c r="AI34" s="28">
        <f t="shared" si="8"/>
        <v>12.553499506470173</v>
      </c>
      <c r="AJ34" s="27">
        <f t="shared" si="9"/>
        <v>3.7071317891087441E-7</v>
      </c>
      <c r="AK34" s="9">
        <f t="shared" si="10"/>
        <v>3.7071317891087441</v>
      </c>
      <c r="AL34" s="16" t="s">
        <v>48</v>
      </c>
    </row>
    <row r="35" spans="1:38" s="16" customFormat="1" x14ac:dyDescent="0.25">
      <c r="D35" s="36">
        <v>0.16</v>
      </c>
      <c r="E35">
        <v>1.1000000000000001</v>
      </c>
      <c r="F35">
        <v>1.0010193016367699E-3</v>
      </c>
      <c r="G35">
        <v>1.6088793387658</v>
      </c>
      <c r="H35" s="9">
        <f t="shared" si="23"/>
        <v>1.6016308826188319E-4</v>
      </c>
      <c r="I35" s="28">
        <f t="shared" si="24"/>
        <v>1.6241671386890217</v>
      </c>
      <c r="K35" s="16">
        <v>7.4999999999999997E-2</v>
      </c>
      <c r="U35" s="17"/>
      <c r="V35" s="17"/>
      <c r="W35" s="17"/>
      <c r="X35" s="17"/>
      <c r="Y35" s="10">
        <v>792000</v>
      </c>
      <c r="Z35" s="8">
        <v>13</v>
      </c>
      <c r="AA35" s="16">
        <v>5</v>
      </c>
      <c r="AB35" s="16">
        <v>8</v>
      </c>
      <c r="AC35" s="9">
        <f t="shared" ref="AC35" si="61">H35*Y35/K35/7</f>
        <v>241.61745886364093</v>
      </c>
      <c r="AD35" s="8">
        <v>5</v>
      </c>
      <c r="AE35" s="8">
        <v>12</v>
      </c>
      <c r="AF35" s="9">
        <f t="shared" ref="AF35:AF38" si="62">+AC35/AD35*70*365</f>
        <v>1234665.2147932053</v>
      </c>
      <c r="AG35" s="9">
        <f t="shared" ref="AG35:AG38" si="63">+AF35*0.0001/1000</f>
        <v>0.12346652147932054</v>
      </c>
      <c r="AH35" s="29">
        <f t="shared" ref="AH35:AH38" si="64">+EXP(SQRT(LN(AE35)^2 +LN(I35)^2))</f>
        <v>12.576048580594779</v>
      </c>
      <c r="AI35" s="28">
        <f t="shared" ref="AI35:AI38" si="65">+EXP(SQRT(LN(AE35)^2 +LN(G35)^2))</f>
        <v>12.553499506470173</v>
      </c>
      <c r="AJ35" s="27">
        <f t="shared" ref="AJ35:AJ38" si="66">0.2/AF35</f>
        <v>1.6198723152129795E-7</v>
      </c>
      <c r="AK35" s="9">
        <f t="shared" ref="AK35:AK38" si="67">0.2/AG35</f>
        <v>1.6198723152129795</v>
      </c>
      <c r="AL35" s="16" t="s">
        <v>59</v>
      </c>
    </row>
    <row r="36" spans="1:38" s="16" customFormat="1" x14ac:dyDescent="0.25">
      <c r="D36" s="36">
        <v>0.16</v>
      </c>
      <c r="E36">
        <v>1.1000000000000001</v>
      </c>
      <c r="F36">
        <v>1.0010193016367699E-3</v>
      </c>
      <c r="G36">
        <v>1.6088793387658</v>
      </c>
      <c r="H36" s="9">
        <f t="shared" si="23"/>
        <v>1.6016308826188319E-4</v>
      </c>
      <c r="I36" s="28">
        <f t="shared" si="24"/>
        <v>1.6241671386890217</v>
      </c>
      <c r="L36" s="16">
        <v>0.29799999999999999</v>
      </c>
      <c r="Y36" s="10">
        <v>792000</v>
      </c>
      <c r="Z36" s="8">
        <v>13</v>
      </c>
      <c r="AA36" s="16">
        <v>5</v>
      </c>
      <c r="AB36" s="16">
        <v>8</v>
      </c>
      <c r="AC36" s="9">
        <f t="shared" ref="AC36" si="68">H36*Y36/L36/7</f>
        <v>60.809763136822383</v>
      </c>
      <c r="AD36" s="8">
        <v>5</v>
      </c>
      <c r="AE36" s="8">
        <v>12</v>
      </c>
      <c r="AF36" s="9">
        <f t="shared" si="62"/>
        <v>310737.88962916238</v>
      </c>
      <c r="AG36" s="9">
        <f t="shared" si="63"/>
        <v>3.1073788962916241E-2</v>
      </c>
      <c r="AH36" s="29">
        <f t="shared" si="64"/>
        <v>12.576048580594779</v>
      </c>
      <c r="AI36" s="28">
        <f t="shared" si="65"/>
        <v>12.553499506470173</v>
      </c>
      <c r="AJ36" s="27">
        <f t="shared" si="66"/>
        <v>6.4362926657795719E-7</v>
      </c>
      <c r="AK36" s="9">
        <f t="shared" si="67"/>
        <v>6.4362926657795718</v>
      </c>
      <c r="AL36" s="16" t="s">
        <v>49</v>
      </c>
    </row>
    <row r="37" spans="1:38" s="16" customFormat="1" x14ac:dyDescent="0.25">
      <c r="D37" s="36">
        <v>0.16</v>
      </c>
      <c r="E37">
        <v>1.1000000000000001</v>
      </c>
      <c r="F37">
        <v>1.0010193016367699E-3</v>
      </c>
      <c r="G37">
        <v>1.6088793387658</v>
      </c>
      <c r="H37" s="9">
        <f t="shared" si="23"/>
        <v>1.6016308826188319E-4</v>
      </c>
      <c r="I37" s="28">
        <f t="shared" si="24"/>
        <v>1.6241671386890217</v>
      </c>
      <c r="M37" s="16">
        <v>0.13</v>
      </c>
      <c r="Y37" s="10">
        <v>792000</v>
      </c>
      <c r="Z37" s="8">
        <v>13</v>
      </c>
      <c r="AA37" s="16">
        <v>5</v>
      </c>
      <c r="AB37" s="16">
        <v>8</v>
      </c>
      <c r="AC37" s="9">
        <f t="shared" ref="AC37" si="69">+H37/M37*Y37/7</f>
        <v>139.39468780594669</v>
      </c>
      <c r="AD37" s="8">
        <v>5</v>
      </c>
      <c r="AE37" s="8">
        <v>12</v>
      </c>
      <c r="AF37" s="9">
        <f t="shared" si="62"/>
        <v>712306.8546883876</v>
      </c>
      <c r="AG37" s="9">
        <f t="shared" si="63"/>
        <v>7.1230685468838761E-2</v>
      </c>
      <c r="AH37" s="29">
        <f t="shared" si="64"/>
        <v>12.576048580594779</v>
      </c>
      <c r="AI37" s="28">
        <f t="shared" si="65"/>
        <v>12.553499506470173</v>
      </c>
      <c r="AJ37" s="27">
        <f t="shared" si="66"/>
        <v>2.8077786797024982E-7</v>
      </c>
      <c r="AK37" s="9">
        <f t="shared" si="67"/>
        <v>2.8077786797024982</v>
      </c>
      <c r="AL37" s="16" t="s">
        <v>50</v>
      </c>
    </row>
    <row r="38" spans="1:38" s="16" customFormat="1" x14ac:dyDescent="0.25">
      <c r="D38" s="36">
        <v>0.16</v>
      </c>
      <c r="E38">
        <v>1.1000000000000001</v>
      </c>
      <c r="F38">
        <v>1.0010193016367699E-3</v>
      </c>
      <c r="G38">
        <v>1.6088793387658</v>
      </c>
      <c r="H38" s="9">
        <f t="shared" si="23"/>
        <v>1.6016308826188319E-4</v>
      </c>
      <c r="I38" s="28">
        <f t="shared" si="24"/>
        <v>1.6241671386890217</v>
      </c>
      <c r="N38" s="10">
        <v>0.06</v>
      </c>
      <c r="Y38" s="10">
        <v>792000</v>
      </c>
      <c r="Z38" s="8">
        <v>13</v>
      </c>
      <c r="AA38" s="16">
        <v>5</v>
      </c>
      <c r="AB38" s="16">
        <v>8</v>
      </c>
      <c r="AC38" s="9">
        <f t="shared" ref="AC38" si="70">+H38/N38*Y38/7</f>
        <v>302.0218235795511</v>
      </c>
      <c r="AD38" s="8">
        <v>5</v>
      </c>
      <c r="AE38" s="8">
        <v>12</v>
      </c>
      <c r="AF38" s="9">
        <f t="shared" si="62"/>
        <v>1543331.5184915061</v>
      </c>
      <c r="AG38" s="9">
        <f t="shared" si="63"/>
        <v>0.15433315184915061</v>
      </c>
      <c r="AH38" s="29">
        <f t="shared" si="64"/>
        <v>12.576048580594779</v>
      </c>
      <c r="AI38" s="28">
        <f t="shared" si="65"/>
        <v>12.553499506470173</v>
      </c>
      <c r="AJ38" s="27">
        <f t="shared" si="66"/>
        <v>1.295897852170384E-7</v>
      </c>
      <c r="AK38" s="9">
        <f t="shared" si="67"/>
        <v>1.2958978521703841</v>
      </c>
      <c r="AL38" s="16" t="s">
        <v>60</v>
      </c>
    </row>
    <row r="39" spans="1:38" s="16" customFormat="1" x14ac:dyDescent="0.25">
      <c r="D39" s="36">
        <v>0.16</v>
      </c>
      <c r="E39">
        <v>1.1000000000000001</v>
      </c>
      <c r="F39">
        <v>1.0010193016367699E-3</v>
      </c>
      <c r="G39">
        <v>1.6088793387658</v>
      </c>
      <c r="H39" s="9">
        <f t="shared" si="23"/>
        <v>1.6016308826188319E-4</v>
      </c>
      <c r="I39" s="28">
        <f t="shared" si="24"/>
        <v>1.6241671386890217</v>
      </c>
      <c r="O39" s="16">
        <v>0.24</v>
      </c>
      <c r="Y39" s="10">
        <v>792000</v>
      </c>
      <c r="Z39" s="8">
        <v>13</v>
      </c>
      <c r="AA39" s="16">
        <v>5</v>
      </c>
      <c r="AB39" s="16">
        <v>8</v>
      </c>
      <c r="AC39" s="9">
        <f t="shared" ref="AC39" si="71">H39*Y39/O39/7</f>
        <v>75.505455894887788</v>
      </c>
      <c r="AD39" s="8">
        <v>5</v>
      </c>
      <c r="AE39" s="8">
        <v>12</v>
      </c>
      <c r="AF39" s="9">
        <f t="shared" si="26"/>
        <v>385832.87962287664</v>
      </c>
      <c r="AG39" s="9">
        <f t="shared" si="1"/>
        <v>3.858328796228766E-2</v>
      </c>
      <c r="AH39" s="29">
        <f t="shared" si="7"/>
        <v>12.576048580594779</v>
      </c>
      <c r="AI39" s="28">
        <f t="shared" si="8"/>
        <v>12.553499506470173</v>
      </c>
      <c r="AJ39" s="27">
        <f t="shared" si="9"/>
        <v>5.183591408681535E-7</v>
      </c>
      <c r="AK39" s="9">
        <f t="shared" si="10"/>
        <v>5.1835914086815356</v>
      </c>
      <c r="AL39" s="16" t="s">
        <v>51</v>
      </c>
    </row>
    <row r="40" spans="1:38" s="16" customFormat="1" x14ac:dyDescent="0.25">
      <c r="D40" s="36">
        <v>0.16</v>
      </c>
      <c r="E40">
        <v>1.1000000000000001</v>
      </c>
      <c r="F40">
        <v>1.0010193016367699E-3</v>
      </c>
      <c r="G40">
        <v>1.6088793387658</v>
      </c>
      <c r="H40" s="9">
        <f t="shared" si="23"/>
        <v>1.6016308826188319E-4</v>
      </c>
      <c r="I40" s="28">
        <f t="shared" si="24"/>
        <v>1.6241671386890217</v>
      </c>
      <c r="P40" s="16">
        <f>T40*Y40/(Z40/24*8*5)</f>
        <v>0.1535261538461539</v>
      </c>
      <c r="T40" s="16">
        <f t="shared" si="19"/>
        <v>4.2000000000000004E-6</v>
      </c>
      <c r="U40" s="17">
        <v>1.72E-6</v>
      </c>
      <c r="V40" s="17">
        <v>6.6800000000000004E-6</v>
      </c>
      <c r="W40" s="17"/>
      <c r="X40" s="17"/>
      <c r="Y40" s="10">
        <v>792000</v>
      </c>
      <c r="Z40" s="8">
        <v>13</v>
      </c>
      <c r="AA40" s="16">
        <v>5</v>
      </c>
      <c r="AB40" s="16">
        <v>8</v>
      </c>
      <c r="AC40" s="9">
        <f t="shared" ref="AC40" si="72">H40*Y40/P40/7</f>
        <v>118.03402196170525</v>
      </c>
      <c r="AD40" s="8">
        <v>5</v>
      </c>
      <c r="AE40" s="8">
        <v>12</v>
      </c>
      <c r="AF40" s="9">
        <f t="shared" si="26"/>
        <v>603153.85222431389</v>
      </c>
      <c r="AG40" s="9">
        <f t="shared" si="1"/>
        <v>6.0315385222431392E-2</v>
      </c>
      <c r="AH40" s="29">
        <f t="shared" si="7"/>
        <v>12.576048580594779</v>
      </c>
      <c r="AI40" s="28">
        <f t="shared" si="8"/>
        <v>12.553499506470173</v>
      </c>
      <c r="AJ40" s="27">
        <f t="shared" si="9"/>
        <v>3.3159035503535122E-7</v>
      </c>
      <c r="AK40" s="9">
        <f t="shared" si="10"/>
        <v>3.3159035503535121</v>
      </c>
      <c r="AL40" s="16" t="s">
        <v>52</v>
      </c>
    </row>
    <row r="41" spans="1:38" s="16" customFormat="1" x14ac:dyDescent="0.25">
      <c r="D41" s="36">
        <v>0.16</v>
      </c>
      <c r="E41">
        <v>1.1000000000000001</v>
      </c>
      <c r="F41">
        <v>1.0010193016367699E-3</v>
      </c>
      <c r="G41">
        <v>1.6088793387658</v>
      </c>
      <c r="H41" s="9">
        <f t="shared" si="23"/>
        <v>1.6016308826188319E-4</v>
      </c>
      <c r="I41" s="28">
        <f t="shared" si="24"/>
        <v>1.6241671386890217</v>
      </c>
      <c r="Q41" s="16">
        <f>V41*Y41/(Z41/24*8*5)</f>
        <v>0.24417969230769235</v>
      </c>
      <c r="T41" s="16">
        <f t="shared" si="19"/>
        <v>4.2000000000000004E-6</v>
      </c>
      <c r="U41" s="17">
        <v>1.72E-6</v>
      </c>
      <c r="V41" s="17">
        <v>6.6800000000000004E-6</v>
      </c>
      <c r="W41" s="17"/>
      <c r="X41" s="17"/>
      <c r="Y41" s="10">
        <v>792000</v>
      </c>
      <c r="Z41" s="8">
        <v>13</v>
      </c>
      <c r="AA41" s="16">
        <v>5</v>
      </c>
      <c r="AB41" s="16">
        <v>8</v>
      </c>
      <c r="AC41" s="9">
        <f t="shared" ref="AC41" si="73">F41*Y41/Q41/7</f>
        <v>463.83129887646157</v>
      </c>
      <c r="AD41" s="8">
        <v>5</v>
      </c>
      <c r="AE41" s="8">
        <v>12</v>
      </c>
      <c r="AF41" s="9">
        <f t="shared" si="20"/>
        <v>2370177.9372587185</v>
      </c>
      <c r="AG41" s="9">
        <f t="shared" si="1"/>
        <v>0.23701779372587187</v>
      </c>
      <c r="AH41" s="29">
        <f t="shared" si="7"/>
        <v>12.576048580594779</v>
      </c>
      <c r="AI41" s="28">
        <f t="shared" si="8"/>
        <v>12.553499506470173</v>
      </c>
      <c r="AJ41" s="27">
        <f t="shared" si="9"/>
        <v>8.438185034804366E-8</v>
      </c>
      <c r="AK41" s="9">
        <f t="shared" si="10"/>
        <v>0.84381850348043663</v>
      </c>
      <c r="AL41" s="16" t="s">
        <v>53</v>
      </c>
    </row>
    <row r="42" spans="1:38" s="16" customFormat="1" x14ac:dyDescent="0.25">
      <c r="D42" s="36">
        <v>0.16</v>
      </c>
      <c r="E42">
        <v>1.1000000000000001</v>
      </c>
      <c r="F42">
        <v>1.0010193016367699E-3</v>
      </c>
      <c r="G42">
        <v>1.6088793387658</v>
      </c>
      <c r="H42" s="9">
        <f t="shared" si="23"/>
        <v>1.6016308826188319E-4</v>
      </c>
      <c r="I42" s="28">
        <f t="shared" si="24"/>
        <v>1.6241671386890217</v>
      </c>
      <c r="R42" s="16">
        <v>8.5894933493903362E-3</v>
      </c>
      <c r="U42" s="17"/>
      <c r="V42" s="17"/>
      <c r="W42">
        <v>3.602273E-3</v>
      </c>
      <c r="X42">
        <v>5.7272729999999997E-3</v>
      </c>
      <c r="Y42" s="10">
        <v>792000</v>
      </c>
      <c r="Z42" s="8">
        <v>13</v>
      </c>
      <c r="AA42" s="16">
        <v>5</v>
      </c>
      <c r="AB42" s="16">
        <v>8</v>
      </c>
      <c r="AC42" s="9"/>
      <c r="AD42" s="8">
        <v>5</v>
      </c>
      <c r="AE42" s="8">
        <v>12</v>
      </c>
      <c r="AF42" s="9">
        <f t="shared" ref="AF42" si="74">H42*Y42/R42/AD42</f>
        <v>2953.5890126142299</v>
      </c>
      <c r="AG42" s="9">
        <f t="shared" si="1"/>
        <v>2.9535890126142298E-4</v>
      </c>
      <c r="AH42" s="29">
        <f t="shared" si="7"/>
        <v>12.576048580594779</v>
      </c>
      <c r="AI42" s="28">
        <f t="shared" si="8"/>
        <v>12.553499506470173</v>
      </c>
      <c r="AJ42" s="27">
        <f t="shared" si="9"/>
        <v>6.7714228061465962E-5</v>
      </c>
      <c r="AK42" s="9">
        <f t="shared" si="10"/>
        <v>677.14228061465963</v>
      </c>
      <c r="AL42" s="16" t="s">
        <v>54</v>
      </c>
    </row>
    <row r="43" spans="1:38" s="16" customFormat="1" x14ac:dyDescent="0.25">
      <c r="D43" s="36">
        <v>0.16</v>
      </c>
      <c r="E43">
        <v>1.1000000000000001</v>
      </c>
      <c r="F43">
        <v>1.0010193016367699E-3</v>
      </c>
      <c r="G43">
        <v>1.6088793387658</v>
      </c>
      <c r="H43" s="9">
        <f t="shared" si="23"/>
        <v>1.6016308826188319E-4</v>
      </c>
      <c r="I43" s="28">
        <f t="shared" si="24"/>
        <v>1.6241671386890217</v>
      </c>
      <c r="S43" s="16">
        <v>1.3656481156104168E-2</v>
      </c>
      <c r="U43" s="17"/>
      <c r="V43" s="17"/>
      <c r="W43">
        <v>3.602273E-3</v>
      </c>
      <c r="X43">
        <v>5.7272729999999997E-3</v>
      </c>
      <c r="Y43" s="10">
        <v>792000</v>
      </c>
      <c r="Z43" s="8">
        <v>13</v>
      </c>
      <c r="AA43" s="16">
        <v>5</v>
      </c>
      <c r="AB43" s="16">
        <v>8</v>
      </c>
      <c r="AC43" s="9"/>
      <c r="AD43" s="8">
        <v>5</v>
      </c>
      <c r="AE43" s="8">
        <v>12</v>
      </c>
      <c r="AF43" s="9">
        <f t="shared" ref="AF43" si="75">H43*Y43/S43/AD43</f>
        <v>1857.7137763883268</v>
      </c>
      <c r="AG43" s="9">
        <f t="shared" si="1"/>
        <v>1.8577137763883269E-4</v>
      </c>
      <c r="AH43" s="29">
        <f t="shared" si="7"/>
        <v>12.576048580594779</v>
      </c>
      <c r="AI43" s="28">
        <f t="shared" si="8"/>
        <v>12.553499506470173</v>
      </c>
      <c r="AJ43" s="27">
        <f t="shared" si="9"/>
        <v>1.0765921130693767E-4</v>
      </c>
      <c r="AK43" s="9">
        <f t="shared" si="10"/>
        <v>1076.5921130693766</v>
      </c>
      <c r="AL43" s="16" t="s">
        <v>55</v>
      </c>
    </row>
    <row r="44" spans="1:38" s="18" customFormat="1" x14ac:dyDescent="0.25">
      <c r="A44" s="18" t="s">
        <v>16</v>
      </c>
      <c r="B44" s="18" t="s">
        <v>17</v>
      </c>
      <c r="C44" s="18">
        <v>7</v>
      </c>
      <c r="D44">
        <v>0.36079663004638002</v>
      </c>
      <c r="E44">
        <v>21.117951154525201</v>
      </c>
      <c r="F44">
        <v>1.0010193016367699E-3</v>
      </c>
      <c r="G44">
        <v>1.6088793387658</v>
      </c>
      <c r="H44" s="9">
        <f t="shared" si="23"/>
        <v>3.6116439064192736E-4</v>
      </c>
      <c r="I44" s="28">
        <f t="shared" si="24"/>
        <v>21.91060778293771</v>
      </c>
      <c r="J44" s="18">
        <v>0.17163999999999999</v>
      </c>
      <c r="U44" s="19"/>
      <c r="V44" s="19"/>
      <c r="W44" s="19"/>
      <c r="X44" s="19"/>
      <c r="Y44" s="10">
        <v>792000</v>
      </c>
      <c r="Z44" s="8">
        <v>13</v>
      </c>
      <c r="AA44" s="18">
        <v>5</v>
      </c>
      <c r="AB44" s="18">
        <v>8</v>
      </c>
      <c r="AC44" s="9">
        <f t="shared" ref="AC44" si="76">H44*Y44/J44/7</f>
        <v>238.07487214802285</v>
      </c>
      <c r="AD44" s="8">
        <v>5</v>
      </c>
      <c r="AE44" s="8">
        <v>12</v>
      </c>
      <c r="AF44" s="9">
        <f t="shared" ref="AF44" si="77">+AC44/AD44*70*365</f>
        <v>1216562.5966763969</v>
      </c>
      <c r="AG44" s="9">
        <f t="shared" si="1"/>
        <v>0.1216562596676397</v>
      </c>
      <c r="AH44" s="29">
        <f t="shared" si="7"/>
        <v>52.606844981549003</v>
      </c>
      <c r="AI44" s="28">
        <f t="shared" si="8"/>
        <v>12.553499506470173</v>
      </c>
      <c r="AJ44" s="27">
        <f t="shared" si="9"/>
        <v>1.6439762371980897E-7</v>
      </c>
      <c r="AK44" s="9">
        <f t="shared" si="10"/>
        <v>1.6439762371980895</v>
      </c>
      <c r="AL44" s="18" t="s">
        <v>48</v>
      </c>
    </row>
    <row r="45" spans="1:38" s="18" customFormat="1" x14ac:dyDescent="0.25">
      <c r="D45">
        <v>0.36079663004638002</v>
      </c>
      <c r="E45">
        <v>21.117951154525201</v>
      </c>
      <c r="F45">
        <v>1.0010193016367699E-3</v>
      </c>
      <c r="G45">
        <v>1.6088793387658</v>
      </c>
      <c r="H45" s="9">
        <f t="shared" si="23"/>
        <v>3.6116439064192736E-4</v>
      </c>
      <c r="I45" s="28">
        <f t="shared" si="24"/>
        <v>21.91060778293771</v>
      </c>
      <c r="K45" s="18">
        <v>7.4999999999999997E-2</v>
      </c>
      <c r="U45" s="19"/>
      <c r="V45" s="19"/>
      <c r="W45" s="19"/>
      <c r="X45" s="19"/>
      <c r="Y45" s="10">
        <v>792000</v>
      </c>
      <c r="Z45" s="8">
        <v>13</v>
      </c>
      <c r="AA45" s="18">
        <v>5</v>
      </c>
      <c r="AB45" s="18">
        <v>8</v>
      </c>
      <c r="AC45" s="9">
        <f t="shared" ref="AC45" si="78">H45*Y45/K45/7</f>
        <v>544.84228073982183</v>
      </c>
      <c r="AD45" s="8">
        <v>5</v>
      </c>
      <c r="AE45" s="8">
        <v>12</v>
      </c>
      <c r="AF45" s="9">
        <f t="shared" ref="AF45:AF48" si="79">+AC45/AD45*70*365</f>
        <v>2784144.0545804896</v>
      </c>
      <c r="AG45" s="9">
        <f t="shared" ref="AG45:AG48" si="80">+AF45*0.0001/1000</f>
        <v>0.27841440545804896</v>
      </c>
      <c r="AH45" s="29">
        <f t="shared" ref="AH45:AH48" si="81">+EXP(SQRT(LN(AE45)^2 +LN(I45)^2))</f>
        <v>52.606844981549003</v>
      </c>
      <c r="AI45" s="28">
        <f t="shared" ref="AI45:AI48" si="82">+EXP(SQRT(LN(AE45)^2 +LN(G45)^2))</f>
        <v>12.553499506470173</v>
      </c>
      <c r="AJ45" s="27">
        <f t="shared" ref="AJ45:AJ48" si="83">0.2/AF45</f>
        <v>7.1835363429187109E-8</v>
      </c>
      <c r="AK45" s="9">
        <f t="shared" ref="AK45:AK48" si="84">0.2/AG45</f>
        <v>0.71835363429187105</v>
      </c>
      <c r="AL45" s="18" t="s">
        <v>59</v>
      </c>
    </row>
    <row r="46" spans="1:38" s="18" customFormat="1" x14ac:dyDescent="0.25">
      <c r="D46">
        <v>0.36079663004638002</v>
      </c>
      <c r="E46">
        <v>21.117951154525201</v>
      </c>
      <c r="F46">
        <v>1.0010193016367699E-3</v>
      </c>
      <c r="G46">
        <v>1.6088793387658</v>
      </c>
      <c r="H46" s="9">
        <f t="shared" si="23"/>
        <v>3.6116439064192736E-4</v>
      </c>
      <c r="I46" s="28">
        <f t="shared" si="24"/>
        <v>21.91060778293771</v>
      </c>
      <c r="L46" s="18">
        <v>0.29799999999999999</v>
      </c>
      <c r="Y46" s="10">
        <v>792000</v>
      </c>
      <c r="Z46" s="8">
        <v>13</v>
      </c>
      <c r="AA46" s="18">
        <v>5</v>
      </c>
      <c r="AB46" s="18">
        <v>8</v>
      </c>
      <c r="AC46" s="9">
        <f t="shared" ref="AC46" si="85">H46*Y46/L46/7</f>
        <v>137.12473508552563</v>
      </c>
      <c r="AD46" s="8">
        <v>5</v>
      </c>
      <c r="AE46" s="8">
        <v>12</v>
      </c>
      <c r="AF46" s="9">
        <f t="shared" si="79"/>
        <v>700707.39628703601</v>
      </c>
      <c r="AG46" s="9">
        <f t="shared" si="80"/>
        <v>7.007073962870361E-2</v>
      </c>
      <c r="AH46" s="29">
        <f t="shared" si="81"/>
        <v>52.606844981549003</v>
      </c>
      <c r="AI46" s="28">
        <f t="shared" si="82"/>
        <v>12.553499506470173</v>
      </c>
      <c r="AJ46" s="27">
        <f t="shared" si="83"/>
        <v>2.8542584402530341E-7</v>
      </c>
      <c r="AK46" s="9">
        <f t="shared" si="84"/>
        <v>2.8542584402530338</v>
      </c>
      <c r="AL46" s="18" t="s">
        <v>49</v>
      </c>
    </row>
    <row r="47" spans="1:38" s="18" customFormat="1" x14ac:dyDescent="0.25">
      <c r="D47">
        <v>0.36079663004638002</v>
      </c>
      <c r="E47">
        <v>21.117951154525201</v>
      </c>
      <c r="F47">
        <v>1.0010193016367699E-3</v>
      </c>
      <c r="G47">
        <v>1.6088793387658</v>
      </c>
      <c r="H47" s="9">
        <f t="shared" si="23"/>
        <v>3.6116439064192736E-4</v>
      </c>
      <c r="I47" s="28">
        <f t="shared" si="24"/>
        <v>21.91060778293771</v>
      </c>
      <c r="M47" s="18">
        <v>0.13</v>
      </c>
      <c r="Y47" s="10">
        <v>792000</v>
      </c>
      <c r="Z47" s="8">
        <v>13</v>
      </c>
      <c r="AA47" s="18">
        <v>5</v>
      </c>
      <c r="AB47" s="18">
        <v>8</v>
      </c>
      <c r="AC47" s="9">
        <f t="shared" ref="AC47" si="86">+H47/M47*Y47/7</f>
        <v>314.33208504220494</v>
      </c>
      <c r="AD47" s="8">
        <v>5</v>
      </c>
      <c r="AE47" s="8">
        <v>12</v>
      </c>
      <c r="AF47" s="9">
        <f t="shared" si="79"/>
        <v>1606236.9545656675</v>
      </c>
      <c r="AG47" s="9">
        <f t="shared" si="80"/>
        <v>0.16062369545656677</v>
      </c>
      <c r="AH47" s="29">
        <f t="shared" si="81"/>
        <v>52.606844981549003</v>
      </c>
      <c r="AI47" s="28">
        <f t="shared" si="82"/>
        <v>12.553499506470173</v>
      </c>
      <c r="AJ47" s="27">
        <f t="shared" si="83"/>
        <v>1.2451462994392428E-7</v>
      </c>
      <c r="AK47" s="9">
        <f t="shared" si="84"/>
        <v>1.2451462994392426</v>
      </c>
      <c r="AL47" s="18" t="s">
        <v>50</v>
      </c>
    </row>
    <row r="48" spans="1:38" s="18" customFormat="1" x14ac:dyDescent="0.25">
      <c r="D48">
        <v>0.36079663004638002</v>
      </c>
      <c r="E48">
        <v>21.117951154525201</v>
      </c>
      <c r="F48">
        <v>1.0010193016367699E-3</v>
      </c>
      <c r="G48">
        <v>1.6088793387658</v>
      </c>
      <c r="H48" s="9">
        <f t="shared" si="23"/>
        <v>3.6116439064192736E-4</v>
      </c>
      <c r="I48" s="28">
        <f t="shared" si="24"/>
        <v>21.91060778293771</v>
      </c>
      <c r="N48" s="10">
        <v>0.06</v>
      </c>
      <c r="Y48" s="10">
        <v>792000</v>
      </c>
      <c r="Z48" s="8">
        <v>13</v>
      </c>
      <c r="AA48" s="18">
        <v>5</v>
      </c>
      <c r="AB48" s="18">
        <v>8</v>
      </c>
      <c r="AC48" s="9">
        <f t="shared" ref="AC48" si="87">+H48/N48*Y48/7</f>
        <v>681.05285092477732</v>
      </c>
      <c r="AD48" s="8">
        <v>5</v>
      </c>
      <c r="AE48" s="8">
        <v>12</v>
      </c>
      <c r="AF48" s="9">
        <f t="shared" si="79"/>
        <v>3480180.0682256115</v>
      </c>
      <c r="AG48" s="9">
        <f t="shared" si="80"/>
        <v>0.34801800682256118</v>
      </c>
      <c r="AH48" s="29">
        <f t="shared" si="81"/>
        <v>52.606844981549003</v>
      </c>
      <c r="AI48" s="28">
        <f t="shared" si="82"/>
        <v>12.553499506470173</v>
      </c>
      <c r="AJ48" s="27">
        <f t="shared" si="83"/>
        <v>5.7468290743349691E-8</v>
      </c>
      <c r="AK48" s="9">
        <f t="shared" si="84"/>
        <v>0.57468290743349693</v>
      </c>
      <c r="AL48" s="18" t="s">
        <v>60</v>
      </c>
    </row>
    <row r="49" spans="1:38" s="18" customFormat="1" x14ac:dyDescent="0.25">
      <c r="D49">
        <v>0.36079663004638002</v>
      </c>
      <c r="E49">
        <v>21.117951154525201</v>
      </c>
      <c r="F49">
        <v>1.0010193016367699E-3</v>
      </c>
      <c r="G49">
        <v>1.6088793387658</v>
      </c>
      <c r="H49" s="9">
        <f t="shared" si="23"/>
        <v>3.6116439064192736E-4</v>
      </c>
      <c r="I49" s="28">
        <f t="shared" si="24"/>
        <v>21.91060778293771</v>
      </c>
      <c r="O49" s="18">
        <v>0.24</v>
      </c>
      <c r="Y49" s="10">
        <v>792000</v>
      </c>
      <c r="Z49" s="8">
        <v>13</v>
      </c>
      <c r="AA49" s="18">
        <v>5</v>
      </c>
      <c r="AB49" s="18">
        <v>8</v>
      </c>
      <c r="AC49" s="9">
        <f t="shared" ref="AC49" si="88">H49*Y49/O49/7</f>
        <v>170.26321273119433</v>
      </c>
      <c r="AD49" s="8">
        <v>5</v>
      </c>
      <c r="AE49" s="8">
        <v>12</v>
      </c>
      <c r="AF49" s="9">
        <f t="shared" si="26"/>
        <v>870045.01705640287</v>
      </c>
      <c r="AG49" s="9">
        <f t="shared" si="1"/>
        <v>8.7004501705640294E-2</v>
      </c>
      <c r="AH49" s="29">
        <f t="shared" si="7"/>
        <v>52.606844981549003</v>
      </c>
      <c r="AI49" s="28">
        <f t="shared" si="8"/>
        <v>12.553499506470173</v>
      </c>
      <c r="AJ49" s="27">
        <f t="shared" si="9"/>
        <v>2.2987316297339876E-7</v>
      </c>
      <c r="AK49" s="9">
        <f t="shared" si="10"/>
        <v>2.2987316297339877</v>
      </c>
      <c r="AL49" s="18" t="s">
        <v>51</v>
      </c>
    </row>
    <row r="50" spans="1:38" s="18" customFormat="1" x14ac:dyDescent="0.25">
      <c r="D50">
        <v>0.36079663004638002</v>
      </c>
      <c r="E50">
        <v>21.117951154525201</v>
      </c>
      <c r="F50">
        <v>1.0010193016367699E-3</v>
      </c>
      <c r="G50">
        <v>1.6088793387658</v>
      </c>
      <c r="H50" s="9">
        <f t="shared" si="23"/>
        <v>3.6116439064192736E-4</v>
      </c>
      <c r="I50" s="28">
        <f t="shared" si="24"/>
        <v>21.91060778293771</v>
      </c>
      <c r="P50" s="18">
        <f>T50*Y50/(Z50/24*8*5)</f>
        <v>0.14146338461538463</v>
      </c>
      <c r="T50" s="18">
        <f t="shared" si="19"/>
        <v>3.8700000000000002E-6</v>
      </c>
      <c r="U50" s="19">
        <v>1.72E-6</v>
      </c>
      <c r="V50" s="19">
        <v>6.02E-6</v>
      </c>
      <c r="W50" s="19"/>
      <c r="X50" s="19"/>
      <c r="Y50" s="10">
        <v>792000</v>
      </c>
      <c r="Z50" s="8">
        <v>13</v>
      </c>
      <c r="AA50" s="18">
        <v>5</v>
      </c>
      <c r="AB50" s="18">
        <v>8</v>
      </c>
      <c r="AC50" s="9">
        <f t="shared" ref="AC50" si="89">H50*Y50/P50/7</f>
        <v>288.8604084130094</v>
      </c>
      <c r="AD50" s="8">
        <v>5</v>
      </c>
      <c r="AE50" s="8">
        <v>12</v>
      </c>
      <c r="AF50" s="9">
        <f t="shared" si="26"/>
        <v>1476076.6869904781</v>
      </c>
      <c r="AG50" s="9">
        <f t="shared" si="1"/>
        <v>0.14760766869904782</v>
      </c>
      <c r="AH50" s="29">
        <f t="shared" si="7"/>
        <v>52.606844981549003</v>
      </c>
      <c r="AI50" s="28">
        <f t="shared" si="8"/>
        <v>12.553499506470173</v>
      </c>
      <c r="AJ50" s="27">
        <f t="shared" si="9"/>
        <v>1.3549431527692042E-7</v>
      </c>
      <c r="AK50" s="9">
        <f t="shared" si="10"/>
        <v>1.3549431527692042</v>
      </c>
      <c r="AL50" s="18" t="s">
        <v>52</v>
      </c>
    </row>
    <row r="51" spans="1:38" s="18" customFormat="1" x14ac:dyDescent="0.25">
      <c r="D51">
        <v>0.36079663004638002</v>
      </c>
      <c r="E51">
        <v>21.117951154525201</v>
      </c>
      <c r="F51">
        <v>1.0010193016367699E-3</v>
      </c>
      <c r="G51">
        <v>1.6088793387658</v>
      </c>
      <c r="H51" s="9">
        <f t="shared" si="23"/>
        <v>3.6116439064192736E-4</v>
      </c>
      <c r="I51" s="28">
        <f t="shared" si="24"/>
        <v>21.91060778293771</v>
      </c>
      <c r="Q51" s="18">
        <f>V51*Y51/(Z51/24*8*5)</f>
        <v>0.22005415384615384</v>
      </c>
      <c r="T51" s="18">
        <f t="shared" si="19"/>
        <v>3.8700000000000002E-6</v>
      </c>
      <c r="U51" s="19">
        <v>1.72E-6</v>
      </c>
      <c r="V51" s="19">
        <v>6.02E-6</v>
      </c>
      <c r="W51" s="19"/>
      <c r="X51" s="19"/>
      <c r="Y51" s="10">
        <v>792000</v>
      </c>
      <c r="Z51" s="8">
        <v>13</v>
      </c>
      <c r="AA51" s="18">
        <v>5</v>
      </c>
      <c r="AB51" s="18">
        <v>8</v>
      </c>
      <c r="AC51" s="9">
        <f t="shared" ref="AC51" si="90">F51*Y51/Q51/7</f>
        <v>514.68323529813358</v>
      </c>
      <c r="AD51" s="8">
        <v>5</v>
      </c>
      <c r="AE51" s="8">
        <v>12</v>
      </c>
      <c r="AF51" s="9">
        <f t="shared" si="20"/>
        <v>2630031.3323734631</v>
      </c>
      <c r="AG51" s="9">
        <f t="shared" si="1"/>
        <v>0.26300313323734631</v>
      </c>
      <c r="AH51" s="29">
        <f t="shared" si="7"/>
        <v>52.606844981549003</v>
      </c>
      <c r="AI51" s="28">
        <f t="shared" si="8"/>
        <v>12.553499506470173</v>
      </c>
      <c r="AJ51" s="27">
        <f t="shared" si="9"/>
        <v>7.6044721421440512E-8</v>
      </c>
      <c r="AK51" s="9">
        <f t="shared" si="10"/>
        <v>0.76044721421440509</v>
      </c>
      <c r="AL51" s="18" t="s">
        <v>53</v>
      </c>
    </row>
    <row r="52" spans="1:38" s="18" customFormat="1" x14ac:dyDescent="0.25">
      <c r="D52">
        <v>0.36079663004638002</v>
      </c>
      <c r="E52">
        <v>21.117951154525201</v>
      </c>
      <c r="F52">
        <v>1.0010193016367699E-3</v>
      </c>
      <c r="G52">
        <v>1.6088793387658</v>
      </c>
      <c r="H52" s="9">
        <f t="shared" si="23"/>
        <v>3.6116439064192736E-4</v>
      </c>
      <c r="I52" s="28">
        <f t="shared" si="24"/>
        <v>21.91060778293771</v>
      </c>
      <c r="R52" s="18">
        <v>7.9211206984795782E-3</v>
      </c>
      <c r="U52" s="19"/>
      <c r="V52" s="19"/>
      <c r="W52">
        <v>3.3219699999999901E-3</v>
      </c>
      <c r="X52">
        <v>5.1666669999999998E-3</v>
      </c>
      <c r="Y52" s="10">
        <v>792000</v>
      </c>
      <c r="Z52" s="8">
        <v>13</v>
      </c>
      <c r="AA52" s="18">
        <v>5</v>
      </c>
      <c r="AB52" s="18">
        <v>8</v>
      </c>
      <c r="AC52" s="9"/>
      <c r="AD52" s="8">
        <v>5</v>
      </c>
      <c r="AE52" s="8">
        <v>12</v>
      </c>
      <c r="AF52" s="9">
        <f t="shared" ref="AF52" si="91">H52*Y52/R52/AD52</f>
        <v>7222.2658453698577</v>
      </c>
      <c r="AG52" s="9">
        <f t="shared" si="1"/>
        <v>7.2222658453698584E-4</v>
      </c>
      <c r="AH52" s="29">
        <f t="shared" si="7"/>
        <v>52.606844981549003</v>
      </c>
      <c r="AI52" s="28">
        <f t="shared" si="8"/>
        <v>12.553499506470173</v>
      </c>
      <c r="AJ52" s="27">
        <f t="shared" si="9"/>
        <v>2.7692140428231199E-5</v>
      </c>
      <c r="AK52" s="9">
        <f t="shared" si="10"/>
        <v>276.92140428231198</v>
      </c>
      <c r="AL52" s="18" t="s">
        <v>54</v>
      </c>
    </row>
    <row r="53" spans="1:38" s="18" customFormat="1" x14ac:dyDescent="0.25">
      <c r="D53">
        <v>0.36079663004638002</v>
      </c>
      <c r="E53">
        <v>21.117951154525201</v>
      </c>
      <c r="F53">
        <v>1.0010193016367699E-3</v>
      </c>
      <c r="G53">
        <v>1.6088793387658</v>
      </c>
      <c r="H53" s="9">
        <f t="shared" si="23"/>
        <v>3.6116439064192736E-4</v>
      </c>
      <c r="I53" s="28">
        <f t="shared" si="24"/>
        <v>21.91060778293771</v>
      </c>
      <c r="S53" s="18">
        <v>1.2319735854282704E-2</v>
      </c>
      <c r="U53" s="19"/>
      <c r="V53" s="19"/>
      <c r="W53">
        <v>3.3219699999999901E-3</v>
      </c>
      <c r="X53">
        <v>5.1666669999999998E-3</v>
      </c>
      <c r="Y53" s="10">
        <v>792000</v>
      </c>
      <c r="Z53" s="8">
        <v>13</v>
      </c>
      <c r="AA53" s="18">
        <v>5</v>
      </c>
      <c r="AB53" s="18">
        <v>8</v>
      </c>
      <c r="AC53" s="9"/>
      <c r="AD53" s="8">
        <v>5</v>
      </c>
      <c r="AE53" s="8">
        <v>12</v>
      </c>
      <c r="AF53" s="9">
        <f t="shared" ref="AF53" si="92">H53*Y53/S53/AD53</f>
        <v>4643.6417269282565</v>
      </c>
      <c r="AG53" s="9">
        <f t="shared" si="1"/>
        <v>4.6436417269282563E-4</v>
      </c>
      <c r="AH53" s="29">
        <f t="shared" si="7"/>
        <v>52.606844981549003</v>
      </c>
      <c r="AI53" s="28">
        <f t="shared" si="8"/>
        <v>12.553499506470173</v>
      </c>
      <c r="AJ53" s="27">
        <f t="shared" si="9"/>
        <v>4.3069644852273932E-5</v>
      </c>
      <c r="AK53" s="9">
        <f t="shared" si="10"/>
        <v>430.69644852273933</v>
      </c>
      <c r="AL53" s="18" t="s">
        <v>55</v>
      </c>
    </row>
    <row r="54" spans="1:38" s="20" customFormat="1" x14ac:dyDescent="0.25">
      <c r="A54" s="20" t="s">
        <v>16</v>
      </c>
      <c r="B54" s="20" t="s">
        <v>18</v>
      </c>
      <c r="C54" s="20">
        <v>6</v>
      </c>
      <c r="D54">
        <v>0.42961536852499999</v>
      </c>
      <c r="E54">
        <v>72.940749348848001</v>
      </c>
      <c r="F54">
        <v>1.0010193016367699E-3</v>
      </c>
      <c r="G54">
        <v>1.6088793387658</v>
      </c>
      <c r="H54" s="9">
        <f t="shared" si="23"/>
        <v>4.3005327617331903E-4</v>
      </c>
      <c r="I54" s="28">
        <f t="shared" si="24"/>
        <v>74.882883954936403</v>
      </c>
      <c r="J54" s="20">
        <v>0.17163999999999999</v>
      </c>
      <c r="U54" s="21"/>
      <c r="V54" s="21"/>
      <c r="W54" s="21"/>
      <c r="X54" s="21"/>
      <c r="Y54" s="10">
        <v>792000</v>
      </c>
      <c r="Z54" s="8">
        <v>13</v>
      </c>
      <c r="AA54" s="20">
        <v>5</v>
      </c>
      <c r="AB54" s="20">
        <v>8</v>
      </c>
      <c r="AC54" s="9">
        <f t="shared" ref="AC54" si="93">H54*Y54/J54/7</f>
        <v>283.48553012057522</v>
      </c>
      <c r="AD54" s="8">
        <v>5</v>
      </c>
      <c r="AE54" s="8">
        <v>12</v>
      </c>
      <c r="AF54" s="9">
        <f t="shared" ref="AF54" si="94">+AC54/AD54*70*365</f>
        <v>1448611.0589161394</v>
      </c>
      <c r="AG54" s="9">
        <f t="shared" si="1"/>
        <v>0.14486110589161397</v>
      </c>
      <c r="AH54" s="29">
        <f t="shared" si="7"/>
        <v>145.49735298979795</v>
      </c>
      <c r="AI54" s="28">
        <f t="shared" si="8"/>
        <v>12.553499506470173</v>
      </c>
      <c r="AJ54" s="27">
        <f t="shared" si="9"/>
        <v>1.3806328397744069E-7</v>
      </c>
      <c r="AK54" s="9">
        <f t="shared" si="10"/>
        <v>1.3806328397744065</v>
      </c>
      <c r="AL54" s="20" t="s">
        <v>48</v>
      </c>
    </row>
    <row r="55" spans="1:38" s="20" customFormat="1" x14ac:dyDescent="0.25">
      <c r="D55">
        <v>0.42961536852499999</v>
      </c>
      <c r="E55">
        <v>72.940749348848001</v>
      </c>
      <c r="F55">
        <v>1.0010193016367699E-3</v>
      </c>
      <c r="G55">
        <v>1.6088793387658</v>
      </c>
      <c r="H55" s="9">
        <f t="shared" si="23"/>
        <v>4.3005327617331903E-4</v>
      </c>
      <c r="I55" s="28">
        <f t="shared" si="24"/>
        <v>74.882883954936403</v>
      </c>
      <c r="K55" s="20">
        <v>7.4999999999999997E-2</v>
      </c>
      <c r="U55" s="21"/>
      <c r="V55" s="21"/>
      <c r="W55" s="21"/>
      <c r="X55" s="21"/>
      <c r="Y55" s="10">
        <v>792000</v>
      </c>
      <c r="Z55" s="8">
        <v>13</v>
      </c>
      <c r="AA55" s="20">
        <v>5</v>
      </c>
      <c r="AB55" s="20">
        <v>8</v>
      </c>
      <c r="AC55" s="9">
        <f t="shared" ref="AC55" si="95">H55*Y55/K55/7</f>
        <v>648.7660851986069</v>
      </c>
      <c r="AD55" s="8">
        <v>5</v>
      </c>
      <c r="AE55" s="8">
        <v>12</v>
      </c>
      <c r="AF55" s="9">
        <f t="shared" ref="AF55:AF58" si="96">+AC55/AD55*70*365</f>
        <v>3315194.6953648813</v>
      </c>
      <c r="AG55" s="9">
        <f t="shared" ref="AG55:AG58" si="97">+AF55*0.0001/1000</f>
        <v>0.33151946953648814</v>
      </c>
      <c r="AH55" s="29">
        <f t="shared" ref="AH55:AH58" si="98">+EXP(SQRT(LN(AE55)^2 +LN(I55)^2))</f>
        <v>145.49735298979795</v>
      </c>
      <c r="AI55" s="28">
        <f t="shared" ref="AI55:AI58" si="99">+EXP(SQRT(LN(AE55)^2 +LN(G55)^2))</f>
        <v>12.553499506470173</v>
      </c>
      <c r="AJ55" s="27">
        <f t="shared" ref="AJ55:AJ58" si="100">0.2/AF55</f>
        <v>6.0328281859170674E-8</v>
      </c>
      <c r="AK55" s="9">
        <f t="shared" ref="AK55:AK58" si="101">0.2/AG55</f>
        <v>0.60328281859170674</v>
      </c>
      <c r="AL55" s="20" t="s">
        <v>59</v>
      </c>
    </row>
    <row r="56" spans="1:38" s="20" customFormat="1" x14ac:dyDescent="0.25">
      <c r="D56">
        <v>0.42961536852499999</v>
      </c>
      <c r="E56">
        <v>72.940749348848001</v>
      </c>
      <c r="F56">
        <v>1.0010193016367699E-3</v>
      </c>
      <c r="G56">
        <v>1.6088793387658</v>
      </c>
      <c r="H56" s="9">
        <f t="shared" si="23"/>
        <v>4.3005327617331903E-4</v>
      </c>
      <c r="I56" s="28">
        <f t="shared" si="24"/>
        <v>74.882883954936403</v>
      </c>
      <c r="L56" s="20">
        <v>0.29799999999999999</v>
      </c>
      <c r="Y56" s="10">
        <v>792000</v>
      </c>
      <c r="Z56" s="8">
        <v>13</v>
      </c>
      <c r="AA56" s="20">
        <v>5</v>
      </c>
      <c r="AB56" s="20">
        <v>8</v>
      </c>
      <c r="AC56" s="9">
        <f t="shared" ref="AC56" si="102">H56*Y56/L56/7</f>
        <v>163.28005499964939</v>
      </c>
      <c r="AD56" s="8">
        <v>5</v>
      </c>
      <c r="AE56" s="8">
        <v>12</v>
      </c>
      <c r="AF56" s="9">
        <f t="shared" si="96"/>
        <v>834361.08104820829</v>
      </c>
      <c r="AG56" s="9">
        <f t="shared" si="97"/>
        <v>8.3436108104820828E-2</v>
      </c>
      <c r="AH56" s="29">
        <f t="shared" si="98"/>
        <v>145.49735298979795</v>
      </c>
      <c r="AI56" s="28">
        <f t="shared" si="99"/>
        <v>12.553499506470173</v>
      </c>
      <c r="AJ56" s="27">
        <f t="shared" si="100"/>
        <v>2.3970437325377148E-7</v>
      </c>
      <c r="AK56" s="9">
        <f t="shared" si="101"/>
        <v>2.397043732537715</v>
      </c>
      <c r="AL56" s="20" t="s">
        <v>49</v>
      </c>
    </row>
    <row r="57" spans="1:38" s="20" customFormat="1" x14ac:dyDescent="0.25">
      <c r="D57">
        <v>0.42961536852499999</v>
      </c>
      <c r="E57">
        <v>72.940749348848001</v>
      </c>
      <c r="F57">
        <v>1.0010193016367699E-3</v>
      </c>
      <c r="G57">
        <v>1.6088793387658</v>
      </c>
      <c r="H57" s="9">
        <f t="shared" si="23"/>
        <v>4.3005327617331903E-4</v>
      </c>
      <c r="I57" s="28">
        <f t="shared" si="24"/>
        <v>74.882883954936403</v>
      </c>
      <c r="M57" s="20">
        <v>0.13</v>
      </c>
      <c r="Y57" s="10">
        <v>792000</v>
      </c>
      <c r="Z57" s="8">
        <v>13</v>
      </c>
      <c r="AA57" s="20">
        <v>5</v>
      </c>
      <c r="AB57" s="20">
        <v>8</v>
      </c>
      <c r="AC57" s="9">
        <f t="shared" ref="AC57" si="103">+H57/M57*Y57/7</f>
        <v>374.28812607611945</v>
      </c>
      <c r="AD57" s="8">
        <v>5</v>
      </c>
      <c r="AE57" s="8">
        <v>12</v>
      </c>
      <c r="AF57" s="9">
        <f t="shared" si="96"/>
        <v>1912612.3242489703</v>
      </c>
      <c r="AG57" s="9">
        <f t="shared" si="97"/>
        <v>0.19126123242489704</v>
      </c>
      <c r="AH57" s="29">
        <f t="shared" si="98"/>
        <v>145.49735298979795</v>
      </c>
      <c r="AI57" s="28">
        <f t="shared" si="99"/>
        <v>12.553499506470173</v>
      </c>
      <c r="AJ57" s="27">
        <f t="shared" si="100"/>
        <v>1.0456902188922915E-7</v>
      </c>
      <c r="AK57" s="9">
        <f t="shared" si="101"/>
        <v>1.0456902188922914</v>
      </c>
      <c r="AL57" s="20" t="s">
        <v>50</v>
      </c>
    </row>
    <row r="58" spans="1:38" s="20" customFormat="1" x14ac:dyDescent="0.25">
      <c r="D58">
        <v>0.42961536852499999</v>
      </c>
      <c r="E58">
        <v>72.940749348848001</v>
      </c>
      <c r="F58">
        <v>1.0010193016367699E-3</v>
      </c>
      <c r="G58">
        <v>1.6088793387658</v>
      </c>
      <c r="H58" s="9">
        <f t="shared" si="23"/>
        <v>4.3005327617331903E-4</v>
      </c>
      <c r="I58" s="28">
        <f t="shared" si="24"/>
        <v>74.882883954936403</v>
      </c>
      <c r="N58" s="10">
        <v>0.06</v>
      </c>
      <c r="Y58" s="10">
        <v>792000</v>
      </c>
      <c r="Z58" s="8">
        <v>13</v>
      </c>
      <c r="AA58" s="20">
        <v>5</v>
      </c>
      <c r="AB58" s="20">
        <v>8</v>
      </c>
      <c r="AC58" s="9">
        <f t="shared" ref="AC58" si="104">+H58/N58*Y58/7</f>
        <v>810.95760649825877</v>
      </c>
      <c r="AD58" s="8">
        <v>5</v>
      </c>
      <c r="AE58" s="8">
        <v>12</v>
      </c>
      <c r="AF58" s="9">
        <f t="shared" si="96"/>
        <v>4143993.3692061026</v>
      </c>
      <c r="AG58" s="9">
        <f t="shared" si="97"/>
        <v>0.41439933692061026</v>
      </c>
      <c r="AH58" s="29">
        <f t="shared" si="98"/>
        <v>145.49735298979795</v>
      </c>
      <c r="AI58" s="28">
        <f t="shared" si="99"/>
        <v>12.553499506470173</v>
      </c>
      <c r="AJ58" s="27">
        <f t="shared" si="100"/>
        <v>4.8262625487336525E-8</v>
      </c>
      <c r="AK58" s="9">
        <f t="shared" si="101"/>
        <v>0.48262625487336525</v>
      </c>
      <c r="AL58" s="20" t="s">
        <v>60</v>
      </c>
    </row>
    <row r="59" spans="1:38" s="20" customFormat="1" x14ac:dyDescent="0.25">
      <c r="D59">
        <v>0.42961536852499999</v>
      </c>
      <c r="E59">
        <v>72.940749348848001</v>
      </c>
      <c r="F59">
        <v>1.0010193016367699E-3</v>
      </c>
      <c r="G59">
        <v>1.6088793387658</v>
      </c>
      <c r="H59" s="9">
        <f t="shared" si="23"/>
        <v>4.3005327617331903E-4</v>
      </c>
      <c r="I59" s="28">
        <f t="shared" si="24"/>
        <v>74.882883954936403</v>
      </c>
      <c r="O59" s="20">
        <v>0.24</v>
      </c>
      <c r="Y59" s="10">
        <v>792000</v>
      </c>
      <c r="Z59" s="8">
        <v>13</v>
      </c>
      <c r="AA59" s="20">
        <v>5</v>
      </c>
      <c r="AB59" s="20">
        <v>8</v>
      </c>
      <c r="AC59" s="9">
        <f t="shared" ref="AC59" si="105">H59*Y59/O59/7</f>
        <v>202.73940162456466</v>
      </c>
      <c r="AD59" s="8">
        <v>5</v>
      </c>
      <c r="AE59" s="8">
        <v>12</v>
      </c>
      <c r="AF59" s="9">
        <f t="shared" si="26"/>
        <v>1035998.3423015255</v>
      </c>
      <c r="AG59" s="9">
        <f t="shared" si="1"/>
        <v>0.10359983423015255</v>
      </c>
      <c r="AH59" s="29">
        <f t="shared" si="7"/>
        <v>145.49735298979795</v>
      </c>
      <c r="AI59" s="28">
        <f t="shared" si="8"/>
        <v>12.553499506470173</v>
      </c>
      <c r="AJ59" s="27">
        <f t="shared" si="9"/>
        <v>1.9305050194934613E-7</v>
      </c>
      <c r="AK59" s="9">
        <f t="shared" si="10"/>
        <v>1.9305050194934612</v>
      </c>
      <c r="AL59" s="20" t="s">
        <v>51</v>
      </c>
    </row>
    <row r="60" spans="1:38" s="20" customFormat="1" x14ac:dyDescent="0.25">
      <c r="D60">
        <v>0.42961536852499999</v>
      </c>
      <c r="E60">
        <v>72.940749348848001</v>
      </c>
      <c r="F60">
        <v>1.0010193016367699E-3</v>
      </c>
      <c r="G60">
        <v>1.6088793387658</v>
      </c>
      <c r="H60" s="9">
        <f t="shared" si="23"/>
        <v>4.3005327617331903E-4</v>
      </c>
      <c r="I60" s="28">
        <f t="shared" si="24"/>
        <v>74.882883954936403</v>
      </c>
      <c r="P60" s="20">
        <f>T60*Y60/(Z60/24*8*5)</f>
        <v>0.19684246153846155</v>
      </c>
      <c r="T60" s="20">
        <f t="shared" si="19"/>
        <v>5.3850000000000001E-6</v>
      </c>
      <c r="U60" s="21">
        <v>4.0899999999999998E-6</v>
      </c>
      <c r="V60" s="21">
        <v>6.6800000000000004E-6</v>
      </c>
      <c r="W60" s="21"/>
      <c r="X60" s="21"/>
      <c r="Y60" s="10">
        <v>792000</v>
      </c>
      <c r="Z60" s="8">
        <v>13</v>
      </c>
      <c r="AA60" s="20">
        <v>5</v>
      </c>
      <c r="AB60" s="20">
        <v>8</v>
      </c>
      <c r="AC60" s="9">
        <f t="shared" ref="AC60" si="106">H60*Y60/P60/7</f>
        <v>247.18983907030761</v>
      </c>
      <c r="AD60" s="8">
        <v>5</v>
      </c>
      <c r="AE60" s="8">
        <v>12</v>
      </c>
      <c r="AF60" s="9">
        <f t="shared" si="26"/>
        <v>1263140.0776492718</v>
      </c>
      <c r="AG60" s="9">
        <f t="shared" si="1"/>
        <v>0.12631400776492718</v>
      </c>
      <c r="AH60" s="29">
        <f t="shared" si="7"/>
        <v>145.49735298979795</v>
      </c>
      <c r="AI60" s="28">
        <f t="shared" si="8"/>
        <v>12.553499506470173</v>
      </c>
      <c r="AJ60" s="27">
        <f t="shared" si="9"/>
        <v>1.5833556668727026E-7</v>
      </c>
      <c r="AK60" s="9">
        <f t="shared" si="10"/>
        <v>1.5833556668727027</v>
      </c>
      <c r="AL60" s="20" t="s">
        <v>52</v>
      </c>
    </row>
    <row r="61" spans="1:38" s="20" customFormat="1" x14ac:dyDescent="0.25">
      <c r="D61">
        <v>0.42961536852499999</v>
      </c>
      <c r="E61">
        <v>72.940749348848001</v>
      </c>
      <c r="F61">
        <v>1.0010193016367699E-3</v>
      </c>
      <c r="G61">
        <v>1.6088793387658</v>
      </c>
      <c r="H61" s="9">
        <f t="shared" si="23"/>
        <v>4.3005327617331903E-4</v>
      </c>
      <c r="I61" s="28">
        <f t="shared" si="24"/>
        <v>74.882883954936403</v>
      </c>
      <c r="Q61" s="20">
        <f>V61*Y61/(Z61/24*8*5)</f>
        <v>0.24417969230769235</v>
      </c>
      <c r="T61" s="20">
        <f t="shared" si="19"/>
        <v>5.3850000000000001E-6</v>
      </c>
      <c r="U61" s="21">
        <v>4.0899999999999998E-6</v>
      </c>
      <c r="V61" s="21">
        <v>6.6800000000000004E-6</v>
      </c>
      <c r="W61" s="21"/>
      <c r="X61" s="21"/>
      <c r="Y61" s="10">
        <v>792000</v>
      </c>
      <c r="Z61" s="8">
        <v>13</v>
      </c>
      <c r="AA61" s="20">
        <v>5</v>
      </c>
      <c r="AB61" s="20">
        <v>8</v>
      </c>
      <c r="AC61" s="9">
        <f t="shared" ref="AC61" si="107">F61*Y61/Q61/7</f>
        <v>463.83129887646157</v>
      </c>
      <c r="AD61" s="8">
        <v>5</v>
      </c>
      <c r="AE61" s="8">
        <v>12</v>
      </c>
      <c r="AF61" s="9">
        <f t="shared" si="20"/>
        <v>2370177.9372587185</v>
      </c>
      <c r="AG61" s="9">
        <f t="shared" si="1"/>
        <v>0.23701779372587187</v>
      </c>
      <c r="AH61" s="29">
        <f t="shared" si="7"/>
        <v>145.49735298979795</v>
      </c>
      <c r="AI61" s="28">
        <f t="shared" si="8"/>
        <v>12.553499506470173</v>
      </c>
      <c r="AJ61" s="27">
        <f t="shared" si="9"/>
        <v>8.438185034804366E-8</v>
      </c>
      <c r="AK61" s="9">
        <f t="shared" si="10"/>
        <v>0.84381850348043663</v>
      </c>
      <c r="AL61" s="20" t="s">
        <v>53</v>
      </c>
    </row>
    <row r="62" spans="1:38" s="20" customFormat="1" x14ac:dyDescent="0.25">
      <c r="D62">
        <v>0.42961536852499999</v>
      </c>
      <c r="E62">
        <v>72.940749348848001</v>
      </c>
      <c r="F62">
        <v>1.0010193016367699E-3</v>
      </c>
      <c r="G62">
        <v>1.6088793387658</v>
      </c>
      <c r="H62" s="9">
        <f t="shared" si="23"/>
        <v>4.3005327617331903E-4</v>
      </c>
      <c r="I62" s="28">
        <f t="shared" si="24"/>
        <v>74.882883954936403</v>
      </c>
      <c r="R62" s="20">
        <v>1.1010086418786693E-2</v>
      </c>
      <c r="U62" s="21"/>
      <c r="V62" s="21"/>
      <c r="W62">
        <v>4.6174244999999999E-3</v>
      </c>
      <c r="X62">
        <v>5.7272729999999997E-3</v>
      </c>
      <c r="Y62" s="10">
        <v>792000</v>
      </c>
      <c r="Z62" s="8">
        <v>13</v>
      </c>
      <c r="AA62" s="20">
        <v>5</v>
      </c>
      <c r="AB62" s="20">
        <v>8</v>
      </c>
      <c r="AC62" s="9"/>
      <c r="AD62" s="8">
        <v>5</v>
      </c>
      <c r="AE62" s="8">
        <v>12</v>
      </c>
      <c r="AF62" s="9">
        <f t="shared" ref="AF62" si="108">H62*Y62/R62/AD62</f>
        <v>6187.093938665068</v>
      </c>
      <c r="AG62" s="9">
        <f t="shared" si="1"/>
        <v>6.1870939386650685E-4</v>
      </c>
      <c r="AH62" s="29">
        <f t="shared" si="7"/>
        <v>145.49735298979795</v>
      </c>
      <c r="AI62" s="28">
        <f t="shared" si="8"/>
        <v>12.553499506470173</v>
      </c>
      <c r="AJ62" s="27">
        <f t="shared" si="9"/>
        <v>3.2325353709297677E-5</v>
      </c>
      <c r="AK62" s="9">
        <f t="shared" si="10"/>
        <v>323.25353709297673</v>
      </c>
      <c r="AL62" s="20" t="s">
        <v>54</v>
      </c>
    </row>
    <row r="63" spans="1:38" s="20" customFormat="1" x14ac:dyDescent="0.25">
      <c r="D63">
        <v>0.42961536852499999</v>
      </c>
      <c r="E63">
        <v>72.940749348848001</v>
      </c>
      <c r="F63">
        <v>1.0010193016367699E-3</v>
      </c>
      <c r="G63">
        <v>1.6088793387658</v>
      </c>
      <c r="H63" s="9">
        <f t="shared" si="23"/>
        <v>4.3005327617331903E-4</v>
      </c>
      <c r="I63" s="28">
        <f t="shared" si="24"/>
        <v>74.882883954936403</v>
      </c>
      <c r="S63" s="20">
        <v>1.3656481156104168E-2</v>
      </c>
      <c r="U63" s="21"/>
      <c r="V63" s="21"/>
      <c r="W63">
        <v>4.6174244999999999E-3</v>
      </c>
      <c r="X63">
        <v>5.7272729999999997E-3</v>
      </c>
      <c r="Y63" s="10">
        <v>792000</v>
      </c>
      <c r="Z63" s="8">
        <v>13</v>
      </c>
      <c r="AA63" s="20">
        <v>5</v>
      </c>
      <c r="AB63" s="20">
        <v>8</v>
      </c>
      <c r="AC63" s="9"/>
      <c r="AD63" s="8">
        <v>5</v>
      </c>
      <c r="AE63" s="8">
        <v>12</v>
      </c>
      <c r="AF63" s="9">
        <f t="shared" ref="AF63" si="109">H63*Y63/S63/AD63</f>
        <v>4988.1399291065027</v>
      </c>
      <c r="AG63" s="9">
        <f t="shared" si="1"/>
        <v>4.9881399291065037E-4</v>
      </c>
      <c r="AH63" s="29">
        <f t="shared" si="7"/>
        <v>145.49735298979795</v>
      </c>
      <c r="AI63" s="28">
        <f t="shared" si="8"/>
        <v>12.553499506470173</v>
      </c>
      <c r="AJ63" s="27">
        <f t="shared" si="9"/>
        <v>4.0095106160308715E-5</v>
      </c>
      <c r="AK63" s="9">
        <f t="shared" si="10"/>
        <v>400.95106160308706</v>
      </c>
      <c r="AL63" s="20" t="s">
        <v>55</v>
      </c>
    </row>
    <row r="64" spans="1:38" s="22" customFormat="1" x14ac:dyDescent="0.25">
      <c r="A64" s="22" t="s">
        <v>16</v>
      </c>
      <c r="B64" s="22" t="s">
        <v>19</v>
      </c>
      <c r="C64" s="22">
        <v>1</v>
      </c>
      <c r="D64">
        <v>1.8459E-2</v>
      </c>
      <c r="E64">
        <v>1</v>
      </c>
      <c r="F64">
        <v>1.0010193016367699E-3</v>
      </c>
      <c r="G64">
        <v>1.6088793387658</v>
      </c>
      <c r="H64" s="9">
        <f t="shared" si="23"/>
        <v>1.8477815288913135E-5</v>
      </c>
      <c r="I64" s="28">
        <f t="shared" si="24"/>
        <v>1.6088793387658</v>
      </c>
      <c r="J64" s="22">
        <v>0.17163999999999999</v>
      </c>
      <c r="U64" s="23"/>
      <c r="V64" s="23"/>
      <c r="W64" s="23"/>
      <c r="X64" s="23"/>
      <c r="Y64" s="10">
        <v>792000</v>
      </c>
      <c r="Z64" s="8">
        <v>13</v>
      </c>
      <c r="AA64" s="22">
        <v>5</v>
      </c>
      <c r="AB64" s="22">
        <v>8</v>
      </c>
      <c r="AC64" s="9">
        <f t="shared" ref="AC64" si="110">H64*Y64/J64/7</f>
        <v>12.180335676681429</v>
      </c>
      <c r="AD64" s="8">
        <v>5</v>
      </c>
      <c r="AE64" s="8">
        <v>12</v>
      </c>
      <c r="AF64" s="9">
        <f t="shared" ref="AF64" si="111">+AC64/AD64*70*365</f>
        <v>62241.515307842106</v>
      </c>
      <c r="AG64" s="9">
        <f t="shared" si="1"/>
        <v>6.2241515307842115E-3</v>
      </c>
      <c r="AH64" s="29">
        <f t="shared" si="7"/>
        <v>12.553499506470173</v>
      </c>
      <c r="AI64" s="28">
        <f t="shared" si="8"/>
        <v>12.553499506470173</v>
      </c>
      <c r="AJ64" s="27">
        <f t="shared" si="9"/>
        <v>3.2132893778503661E-6</v>
      </c>
      <c r="AK64" s="9">
        <f t="shared" si="10"/>
        <v>32.132893778503657</v>
      </c>
      <c r="AL64" s="22" t="s">
        <v>48</v>
      </c>
    </row>
    <row r="65" spans="4:38" s="22" customFormat="1" x14ac:dyDescent="0.25">
      <c r="D65">
        <v>1.8459E-2</v>
      </c>
      <c r="E65">
        <v>1</v>
      </c>
      <c r="F65">
        <v>1.0010193016367699E-3</v>
      </c>
      <c r="G65">
        <v>1.6088793387658</v>
      </c>
      <c r="H65" s="9">
        <f t="shared" si="23"/>
        <v>1.8477815288913135E-5</v>
      </c>
      <c r="I65" s="28">
        <f t="shared" si="24"/>
        <v>1.6088793387658</v>
      </c>
      <c r="K65" s="22">
        <v>7.4999999999999997E-2</v>
      </c>
      <c r="U65" s="23"/>
      <c r="V65" s="23"/>
      <c r="W65" s="23"/>
      <c r="X65" s="23"/>
      <c r="Y65" s="10">
        <v>792000</v>
      </c>
      <c r="Z65" s="8">
        <v>13</v>
      </c>
      <c r="AA65" s="22">
        <v>5</v>
      </c>
      <c r="AB65" s="22">
        <v>8</v>
      </c>
      <c r="AC65" s="9">
        <f t="shared" ref="AC65" si="112">H65*Y65/K65/7</f>
        <v>27.875104207274671</v>
      </c>
      <c r="AD65" s="8">
        <v>5</v>
      </c>
      <c r="AE65" s="8">
        <v>12</v>
      </c>
      <c r="AF65" s="9">
        <f t="shared" ref="AF65:AF68" si="113">+AC65/AD65*70*365</f>
        <v>142441.78249917357</v>
      </c>
      <c r="AG65" s="9">
        <f t="shared" ref="AG65:AG68" si="114">+AF65*0.0001/1000</f>
        <v>1.4244178249917357E-2</v>
      </c>
      <c r="AH65" s="29">
        <f t="shared" ref="AH65:AH68" si="115">+EXP(SQRT(LN(AE65)^2 +LN(I65)^2))</f>
        <v>12.553499506470173</v>
      </c>
      <c r="AI65" s="28">
        <f t="shared" ref="AI65:AI68" si="116">+EXP(SQRT(LN(AE65)^2 +LN(G65)^2))</f>
        <v>12.553499506470173</v>
      </c>
      <c r="AJ65" s="27">
        <f t="shared" ref="AJ65:AJ68" si="117">0.2/AF65</f>
        <v>1.4040824011814116E-6</v>
      </c>
      <c r="AK65" s="9">
        <f t="shared" ref="AK65:AK68" si="118">0.2/AG65</f>
        <v>14.040824011814117</v>
      </c>
      <c r="AL65" s="22" t="s">
        <v>59</v>
      </c>
    </row>
    <row r="66" spans="4:38" s="22" customFormat="1" x14ac:dyDescent="0.25">
      <c r="D66">
        <v>1.8459E-2</v>
      </c>
      <c r="E66">
        <v>1</v>
      </c>
      <c r="F66">
        <v>1.0010193016367699E-3</v>
      </c>
      <c r="G66">
        <v>1.6088793387658</v>
      </c>
      <c r="H66" s="9">
        <f t="shared" si="23"/>
        <v>1.8477815288913135E-5</v>
      </c>
      <c r="I66" s="28">
        <f t="shared" si="24"/>
        <v>1.6088793387658</v>
      </c>
      <c r="L66" s="22">
        <v>0.29799999999999999</v>
      </c>
      <c r="Y66" s="10">
        <v>792000</v>
      </c>
      <c r="Z66" s="8">
        <v>13</v>
      </c>
      <c r="AA66" s="22">
        <v>5</v>
      </c>
      <c r="AB66" s="22">
        <v>8</v>
      </c>
      <c r="AC66" s="9">
        <f t="shared" ref="AC66" si="119">H66*Y66/L66/7</f>
        <v>7.0155463608912774</v>
      </c>
      <c r="AD66" s="8">
        <v>5</v>
      </c>
      <c r="AE66" s="8">
        <v>12</v>
      </c>
      <c r="AF66" s="9">
        <f t="shared" si="113"/>
        <v>35849.441904154424</v>
      </c>
      <c r="AG66" s="9">
        <f t="shared" si="114"/>
        <v>3.5849441904154426E-3</v>
      </c>
      <c r="AH66" s="29">
        <f t="shared" si="115"/>
        <v>12.553499506470173</v>
      </c>
      <c r="AI66" s="28">
        <f t="shared" si="116"/>
        <v>12.553499506470173</v>
      </c>
      <c r="AJ66" s="27">
        <f t="shared" si="117"/>
        <v>5.5788874073608087E-6</v>
      </c>
      <c r="AK66" s="9">
        <f t="shared" si="118"/>
        <v>55.788874073608085</v>
      </c>
      <c r="AL66" s="22" t="s">
        <v>49</v>
      </c>
    </row>
    <row r="67" spans="4:38" s="22" customFormat="1" x14ac:dyDescent="0.25">
      <c r="D67">
        <v>1.8459E-2</v>
      </c>
      <c r="E67">
        <v>1</v>
      </c>
      <c r="F67">
        <v>1.0010193016367699E-3</v>
      </c>
      <c r="G67">
        <v>1.6088793387658</v>
      </c>
      <c r="H67" s="9">
        <f t="shared" si="23"/>
        <v>1.8477815288913135E-5</v>
      </c>
      <c r="I67" s="28">
        <f t="shared" si="24"/>
        <v>1.6088793387658</v>
      </c>
      <c r="M67" s="22">
        <v>0.13</v>
      </c>
      <c r="Y67" s="10">
        <v>792000</v>
      </c>
      <c r="Z67" s="8">
        <v>13</v>
      </c>
      <c r="AA67" s="22">
        <v>5</v>
      </c>
      <c r="AB67" s="22">
        <v>8</v>
      </c>
      <c r="AC67" s="9">
        <f t="shared" ref="AC67" si="120">+H67/M67*Y67/7</f>
        <v>16.081790888812311</v>
      </c>
      <c r="AD67" s="8">
        <v>5</v>
      </c>
      <c r="AE67" s="8">
        <v>12</v>
      </c>
      <c r="AF67" s="9">
        <f t="shared" si="113"/>
        <v>82177.951441830912</v>
      </c>
      <c r="AG67" s="9">
        <f t="shared" si="114"/>
        <v>8.2177951441830908E-3</v>
      </c>
      <c r="AH67" s="29">
        <f t="shared" si="115"/>
        <v>12.553499506470173</v>
      </c>
      <c r="AI67" s="28">
        <f t="shared" si="116"/>
        <v>12.553499506470173</v>
      </c>
      <c r="AJ67" s="27">
        <f t="shared" si="117"/>
        <v>2.4337428287144469E-6</v>
      </c>
      <c r="AK67" s="9">
        <f t="shared" si="118"/>
        <v>24.337428287144469</v>
      </c>
      <c r="AL67" s="22" t="s">
        <v>50</v>
      </c>
    </row>
    <row r="68" spans="4:38" s="22" customFormat="1" x14ac:dyDescent="0.25">
      <c r="D68">
        <v>1.8459E-2</v>
      </c>
      <c r="E68">
        <v>1</v>
      </c>
      <c r="F68">
        <v>1.0010193016367699E-3</v>
      </c>
      <c r="G68">
        <v>1.6088793387658</v>
      </c>
      <c r="H68" s="9">
        <f t="shared" si="23"/>
        <v>1.8477815288913135E-5</v>
      </c>
      <c r="I68" s="28">
        <f t="shared" si="24"/>
        <v>1.6088793387658</v>
      </c>
      <c r="N68" s="10">
        <v>0.06</v>
      </c>
      <c r="Y68" s="10">
        <v>792000</v>
      </c>
      <c r="Z68" s="8">
        <v>13</v>
      </c>
      <c r="AA68" s="22">
        <v>5</v>
      </c>
      <c r="AB68" s="22">
        <v>8</v>
      </c>
      <c r="AC68" s="9">
        <f t="shared" ref="AC68" si="121">+H68/N68*Y68/7</f>
        <v>34.843880259093346</v>
      </c>
      <c r="AD68" s="8">
        <v>5</v>
      </c>
      <c r="AE68" s="8">
        <v>12</v>
      </c>
      <c r="AF68" s="9">
        <f t="shared" si="113"/>
        <v>178052.22812396701</v>
      </c>
      <c r="AG68" s="9">
        <f t="shared" si="114"/>
        <v>1.7805222812396704E-2</v>
      </c>
      <c r="AH68" s="29">
        <f t="shared" si="115"/>
        <v>12.553499506470173</v>
      </c>
      <c r="AI68" s="28">
        <f t="shared" si="116"/>
        <v>12.553499506470173</v>
      </c>
      <c r="AJ68" s="27">
        <f t="shared" si="117"/>
        <v>1.123265920945129E-6</v>
      </c>
      <c r="AK68" s="9">
        <f t="shared" si="118"/>
        <v>11.232659209451288</v>
      </c>
      <c r="AL68" s="22" t="s">
        <v>60</v>
      </c>
    </row>
    <row r="69" spans="4:38" s="22" customFormat="1" x14ac:dyDescent="0.25">
      <c r="D69">
        <v>1.8459E-2</v>
      </c>
      <c r="E69">
        <v>1</v>
      </c>
      <c r="F69">
        <v>1.0010193016367699E-3</v>
      </c>
      <c r="G69">
        <v>1.6088793387658</v>
      </c>
      <c r="H69" s="9">
        <f t="shared" si="23"/>
        <v>1.8477815288913135E-5</v>
      </c>
      <c r="I69" s="28">
        <f t="shared" si="24"/>
        <v>1.6088793387658</v>
      </c>
      <c r="O69" s="22">
        <v>0.24</v>
      </c>
      <c r="Y69" s="10">
        <v>792000</v>
      </c>
      <c r="Z69" s="8">
        <v>13</v>
      </c>
      <c r="AA69" s="22">
        <v>5</v>
      </c>
      <c r="AB69" s="22">
        <v>8</v>
      </c>
      <c r="AC69" s="9">
        <f t="shared" ref="AC69" si="122">H69*Y69/O69/7</f>
        <v>8.7109700647733366</v>
      </c>
      <c r="AD69" s="8">
        <v>5</v>
      </c>
      <c r="AE69" s="8">
        <v>12</v>
      </c>
      <c r="AF69" s="9">
        <f t="shared" si="26"/>
        <v>44513.057030991753</v>
      </c>
      <c r="AG69" s="9">
        <f t="shared" si="1"/>
        <v>4.4513057030991761E-3</v>
      </c>
      <c r="AH69" s="29">
        <f t="shared" si="7"/>
        <v>12.553499506470173</v>
      </c>
      <c r="AI69" s="28">
        <f t="shared" si="8"/>
        <v>12.553499506470173</v>
      </c>
      <c r="AJ69" s="27">
        <f t="shared" si="9"/>
        <v>4.4930636837805162E-6</v>
      </c>
      <c r="AK69" s="9">
        <f t="shared" si="10"/>
        <v>44.930636837805153</v>
      </c>
      <c r="AL69" s="22" t="s">
        <v>51</v>
      </c>
    </row>
    <row r="70" spans="4:38" s="22" customFormat="1" x14ac:dyDescent="0.25">
      <c r="D70">
        <v>1.8459E-2</v>
      </c>
      <c r="E70">
        <v>1</v>
      </c>
      <c r="F70">
        <v>1.0010193016367699E-3</v>
      </c>
      <c r="G70">
        <v>1.6088793387658</v>
      </c>
      <c r="H70" s="9">
        <f t="shared" si="23"/>
        <v>1.8477815288913135E-5</v>
      </c>
      <c r="I70" s="28">
        <f t="shared" si="24"/>
        <v>1.6088793387658</v>
      </c>
      <c r="P70" s="22">
        <f>T70*Y70/(Z70/24*8*5)</f>
        <v>0.20890523076923079</v>
      </c>
      <c r="Q70" s="23"/>
      <c r="T70" s="22">
        <f t="shared" si="19"/>
        <v>5.7150000000000003E-6</v>
      </c>
      <c r="U70" s="23">
        <v>4.8999999999999997E-6</v>
      </c>
      <c r="V70" s="23">
        <v>6.5300000000000002E-6</v>
      </c>
      <c r="W70" s="23"/>
      <c r="X70" s="23"/>
      <c r="Y70" s="10">
        <v>792000</v>
      </c>
      <c r="Z70" s="8">
        <v>13</v>
      </c>
      <c r="AA70" s="22">
        <v>5</v>
      </c>
      <c r="AB70" s="22">
        <v>8</v>
      </c>
      <c r="AC70" s="9">
        <f t="shared" ref="AC70" si="123">H70*Y70/P70/7</f>
        <v>10.007565669119307</v>
      </c>
      <c r="AD70" s="8">
        <v>5</v>
      </c>
      <c r="AE70" s="8">
        <v>12</v>
      </c>
      <c r="AF70" s="9">
        <f t="shared" si="26"/>
        <v>51138.660569199666</v>
      </c>
      <c r="AG70" s="9">
        <f t="shared" si="1"/>
        <v>5.1138660569199669E-3</v>
      </c>
      <c r="AH70" s="29">
        <f t="shared" si="7"/>
        <v>12.553499506470173</v>
      </c>
      <c r="AI70" s="28">
        <f t="shared" si="8"/>
        <v>12.553499506470173</v>
      </c>
      <c r="AJ70" s="27">
        <f t="shared" si="9"/>
        <v>3.9109354405042463E-6</v>
      </c>
      <c r="AK70" s="9">
        <f t="shared" si="10"/>
        <v>39.10935440504246</v>
      </c>
      <c r="AL70" s="22" t="s">
        <v>52</v>
      </c>
    </row>
    <row r="71" spans="4:38" s="24" customFormat="1" x14ac:dyDescent="0.25">
      <c r="D71">
        <v>1.8459E-2</v>
      </c>
      <c r="E71">
        <v>1</v>
      </c>
      <c r="F71">
        <v>1.0010193016367699E-3</v>
      </c>
      <c r="G71">
        <v>1.6088793387658</v>
      </c>
      <c r="H71" s="9">
        <f t="shared" si="23"/>
        <v>1.8477815288913135E-5</v>
      </c>
      <c r="I71" s="28">
        <f t="shared" si="24"/>
        <v>1.6088793387658</v>
      </c>
      <c r="Q71" s="24">
        <f>V71*Y71/(Z71/24*8*5)</f>
        <v>0.2386966153846154</v>
      </c>
      <c r="T71" s="24">
        <f t="shared" si="19"/>
        <v>5.7150000000000003E-6</v>
      </c>
      <c r="U71" s="25">
        <v>4.8999999999999997E-6</v>
      </c>
      <c r="V71" s="25">
        <v>6.5300000000000002E-6</v>
      </c>
      <c r="W71" s="25"/>
      <c r="X71" s="25"/>
      <c r="Y71" s="10">
        <v>792000</v>
      </c>
      <c r="Z71" s="8">
        <v>13</v>
      </c>
      <c r="AA71" s="24">
        <v>5</v>
      </c>
      <c r="AB71" s="24">
        <v>8</v>
      </c>
      <c r="AC71" s="9">
        <f t="shared" ref="AC71" si="124">F71*Y71/Q71/7</f>
        <v>474.48592289353201</v>
      </c>
      <c r="AD71" s="8">
        <v>5</v>
      </c>
      <c r="AE71" s="8">
        <v>12</v>
      </c>
      <c r="AF71" s="9">
        <f t="shared" si="20"/>
        <v>2424623.0659859488</v>
      </c>
      <c r="AG71" s="9">
        <f t="shared" si="1"/>
        <v>0.24246230659859488</v>
      </c>
      <c r="AH71" s="29">
        <f t="shared" si="7"/>
        <v>12.553499506470173</v>
      </c>
      <c r="AI71" s="28">
        <f t="shared" si="8"/>
        <v>12.553499506470173</v>
      </c>
      <c r="AJ71" s="27">
        <f t="shared" si="9"/>
        <v>8.2487048319270201E-8</v>
      </c>
      <c r="AK71" s="9">
        <f t="shared" si="10"/>
        <v>0.82487048319270195</v>
      </c>
      <c r="AL71" s="24" t="s">
        <v>53</v>
      </c>
    </row>
    <row r="72" spans="4:38" s="32" customFormat="1" x14ac:dyDescent="0.25">
      <c r="D72">
        <v>1.8459E-2</v>
      </c>
      <c r="E72">
        <v>1</v>
      </c>
      <c r="F72">
        <v>1.0010193016367699E-3</v>
      </c>
      <c r="G72">
        <v>1.6088793387658</v>
      </c>
      <c r="H72" s="9">
        <f t="shared" si="23"/>
        <v>1.8477815288913135E-5</v>
      </c>
      <c r="I72" s="28">
        <f t="shared" si="24"/>
        <v>1.6088793387658</v>
      </c>
      <c r="R72" s="32">
        <v>1.1682974053891314E-2</v>
      </c>
      <c r="U72" s="33"/>
      <c r="V72" s="33"/>
      <c r="W72">
        <v>4.8996209999999998E-3</v>
      </c>
      <c r="X72">
        <v>5.60101E-3</v>
      </c>
      <c r="Y72" s="10">
        <v>792000</v>
      </c>
      <c r="Z72" s="8">
        <v>13</v>
      </c>
      <c r="AA72" s="32">
        <v>5</v>
      </c>
      <c r="AB72" s="32">
        <v>8</v>
      </c>
      <c r="AC72" s="9"/>
      <c r="AD72" s="8">
        <v>5</v>
      </c>
      <c r="AE72" s="8">
        <v>12</v>
      </c>
      <c r="AF72" s="9">
        <f t="shared" ref="AF72" si="125">H72*Y72/R72/AD72</f>
        <v>250.52575896023376</v>
      </c>
      <c r="AG72" s="9">
        <f t="shared" si="1"/>
        <v>2.5052575896023378E-5</v>
      </c>
      <c r="AH72" s="29">
        <f t="shared" si="7"/>
        <v>12.553499506470173</v>
      </c>
      <c r="AI72" s="28">
        <f t="shared" si="8"/>
        <v>12.553499506470173</v>
      </c>
      <c r="AJ72" s="27">
        <f t="shared" si="9"/>
        <v>7.983211021096886E-4</v>
      </c>
      <c r="AK72" s="9">
        <f t="shared" si="10"/>
        <v>7983.2110210968858</v>
      </c>
      <c r="AL72" s="32" t="s">
        <v>54</v>
      </c>
    </row>
    <row r="73" spans="4:38" s="32" customFormat="1" x14ac:dyDescent="0.25">
      <c r="D73">
        <v>1.8459E-2</v>
      </c>
      <c r="E73">
        <v>1</v>
      </c>
      <c r="F73">
        <v>1.0010193016367699E-3</v>
      </c>
      <c r="G73">
        <v>1.6088793387658</v>
      </c>
      <c r="H73" s="9">
        <f t="shared" si="23"/>
        <v>1.8477815288913135E-5</v>
      </c>
      <c r="I73" s="28">
        <f t="shared" si="24"/>
        <v>1.6088793387658</v>
      </c>
      <c r="S73" s="32">
        <v>1.335541147072106E-2</v>
      </c>
      <c r="U73" s="33"/>
      <c r="V73" s="33"/>
      <c r="W73">
        <v>4.8996209999999998E-3</v>
      </c>
      <c r="X73">
        <v>5.60101E-3</v>
      </c>
      <c r="Y73" s="10">
        <v>792000</v>
      </c>
      <c r="Z73" s="8">
        <v>13</v>
      </c>
      <c r="AA73" s="32">
        <v>5</v>
      </c>
      <c r="AB73" s="32">
        <v>8</v>
      </c>
      <c r="AC73" s="9"/>
      <c r="AD73" s="8">
        <v>5</v>
      </c>
      <c r="AE73" s="8">
        <v>12</v>
      </c>
      <c r="AF73" s="9">
        <f t="shared" ref="AF73" si="126">H73*Y73/S73/AD73</f>
        <v>219.15355795517229</v>
      </c>
      <c r="AG73" s="9">
        <f t="shared" si="1"/>
        <v>2.1915355795517231E-5</v>
      </c>
      <c r="AH73" s="29">
        <f t="shared" si="7"/>
        <v>12.553499506470173</v>
      </c>
      <c r="AI73" s="28">
        <f t="shared" si="8"/>
        <v>12.553499506470173</v>
      </c>
      <c r="AJ73" s="27">
        <f t="shared" si="9"/>
        <v>9.12602112720022E-4</v>
      </c>
      <c r="AK73" s="9">
        <f t="shared" si="10"/>
        <v>9126.0211272002198</v>
      </c>
      <c r="AL73" s="32" t="s">
        <v>55</v>
      </c>
    </row>
  </sheetData>
  <mergeCells count="6">
    <mergeCell ref="J2:L2"/>
    <mergeCell ref="T2:V2"/>
    <mergeCell ref="M2:O2"/>
    <mergeCell ref="P2:S2"/>
    <mergeCell ref="J1:S1"/>
    <mergeCell ref="T1:X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2022-02-10T17:32:39Z</dcterms:modified>
</cp:coreProperties>
</file>