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Revenue Management\Bài giải\GitHub\"/>
    </mc:Choice>
  </mc:AlternateContent>
  <xr:revisionPtr revIDLastSave="0" documentId="13_ncr:1_{52CB8F91-F8B2-4A80-8634-A2B751015F99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Monthly &amp; YTD KPIs by Segments " sheetId="5" r:id="rId1"/>
    <sheet name="Actual" sheetId="9" r:id="rId2"/>
    <sheet name="Budget" sheetId="8" r:id="rId3"/>
    <sheet name="Last Year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6" l="1"/>
  <c r="C1" i="6"/>
  <c r="M14" i="5" l="1"/>
  <c r="M11" i="5"/>
  <c r="L14" i="5"/>
  <c r="L11" i="5"/>
  <c r="K14" i="5"/>
  <c r="K11" i="5"/>
  <c r="C1" i="8"/>
  <c r="C1" i="9"/>
  <c r="G50" i="5"/>
  <c r="F50" i="5"/>
  <c r="E50" i="5"/>
  <c r="H50" i="5" s="1"/>
  <c r="G47" i="5"/>
  <c r="G48" i="5" s="1"/>
  <c r="F47" i="5"/>
  <c r="E47" i="5"/>
  <c r="G46" i="5"/>
  <c r="F46" i="5"/>
  <c r="E46" i="5"/>
  <c r="G43" i="5"/>
  <c r="G44" i="5" s="1"/>
  <c r="F43" i="5"/>
  <c r="E43" i="5"/>
  <c r="G42" i="5"/>
  <c r="F42" i="5"/>
  <c r="E42" i="5"/>
  <c r="G39" i="5"/>
  <c r="G40" i="5" s="1"/>
  <c r="F39" i="5"/>
  <c r="E39" i="5"/>
  <c r="E40" i="5" s="1"/>
  <c r="G38" i="5"/>
  <c r="F38" i="5"/>
  <c r="E38" i="5"/>
  <c r="G35" i="5"/>
  <c r="G36" i="5" s="1"/>
  <c r="F35" i="5"/>
  <c r="E35" i="5"/>
  <c r="E36" i="5" s="1"/>
  <c r="G34" i="5"/>
  <c r="F34" i="5"/>
  <c r="E34" i="5"/>
  <c r="H34" i="5" s="1"/>
  <c r="G31" i="5"/>
  <c r="G32" i="5" s="1"/>
  <c r="F31" i="5"/>
  <c r="E31" i="5"/>
  <c r="G30" i="5"/>
  <c r="F30" i="5"/>
  <c r="E30" i="5"/>
  <c r="G27" i="5"/>
  <c r="G28" i="5" s="1"/>
  <c r="F27" i="5"/>
  <c r="E27" i="5"/>
  <c r="G26" i="5"/>
  <c r="F26" i="5"/>
  <c r="E26" i="5"/>
  <c r="I26" i="5" s="1"/>
  <c r="G23" i="5"/>
  <c r="G24" i="5" s="1"/>
  <c r="F23" i="5"/>
  <c r="E23" i="5"/>
  <c r="E24" i="5" s="1"/>
  <c r="G22" i="5"/>
  <c r="F22" i="5"/>
  <c r="E22" i="5"/>
  <c r="E20" i="5"/>
  <c r="G19" i="5"/>
  <c r="G20" i="5" s="1"/>
  <c r="F19" i="5"/>
  <c r="E19" i="5"/>
  <c r="G18" i="5"/>
  <c r="F18" i="5"/>
  <c r="E18" i="5"/>
  <c r="G15" i="5"/>
  <c r="G16" i="5" s="1"/>
  <c r="F15" i="5"/>
  <c r="F16" i="5" s="1"/>
  <c r="E15" i="5"/>
  <c r="E14" i="5"/>
  <c r="E11" i="5"/>
  <c r="G14" i="5"/>
  <c r="G11" i="5"/>
  <c r="G12" i="5" s="1"/>
  <c r="F14" i="5"/>
  <c r="F11" i="5"/>
  <c r="F12" i="5" s="1"/>
  <c r="H18" i="5" l="1"/>
  <c r="I36" i="5"/>
  <c r="F29" i="5"/>
  <c r="F45" i="5"/>
  <c r="I20" i="5"/>
  <c r="I31" i="5"/>
  <c r="I47" i="5"/>
  <c r="H19" i="5"/>
  <c r="I46" i="5"/>
  <c r="G49" i="5"/>
  <c r="F55" i="5"/>
  <c r="H38" i="5"/>
  <c r="H15" i="5"/>
  <c r="H22" i="5"/>
  <c r="I30" i="5"/>
  <c r="F33" i="5"/>
  <c r="G33" i="5"/>
  <c r="G37" i="5"/>
  <c r="I43" i="5"/>
  <c r="F49" i="5"/>
  <c r="G55" i="5"/>
  <c r="G17" i="5"/>
  <c r="G21" i="5"/>
  <c r="I27" i="5"/>
  <c r="I42" i="5"/>
  <c r="E17" i="5"/>
  <c r="E55" i="5"/>
  <c r="I18" i="5"/>
  <c r="E21" i="5"/>
  <c r="I24" i="5"/>
  <c r="G25" i="5"/>
  <c r="I34" i="5"/>
  <c r="I35" i="5"/>
  <c r="E37" i="5"/>
  <c r="G41" i="5"/>
  <c r="I50" i="5"/>
  <c r="E52" i="5"/>
  <c r="F17" i="5"/>
  <c r="F21" i="5"/>
  <c r="I22" i="5"/>
  <c r="H23" i="5"/>
  <c r="E25" i="5"/>
  <c r="H26" i="5"/>
  <c r="E28" i="5"/>
  <c r="G29" i="5"/>
  <c r="F37" i="5"/>
  <c r="I38" i="5"/>
  <c r="I39" i="5"/>
  <c r="E41" i="5"/>
  <c r="H42" i="5"/>
  <c r="E44" i="5"/>
  <c r="I44" i="5" s="1"/>
  <c r="G45" i="5"/>
  <c r="I45" i="5" s="1"/>
  <c r="F52" i="5"/>
  <c r="E33" i="5"/>
  <c r="E49" i="5"/>
  <c r="H49" i="5" s="1"/>
  <c r="E16" i="5"/>
  <c r="H16" i="5" s="1"/>
  <c r="F25" i="5"/>
  <c r="H25" i="5" s="1"/>
  <c r="E29" i="5"/>
  <c r="H29" i="5" s="1"/>
  <c r="H30" i="5"/>
  <c r="E32" i="5"/>
  <c r="I32" i="5" s="1"/>
  <c r="F41" i="5"/>
  <c r="E45" i="5"/>
  <c r="H46" i="5"/>
  <c r="E48" i="5"/>
  <c r="I48" i="5" s="1"/>
  <c r="G52" i="5"/>
  <c r="N14" i="5"/>
  <c r="K13" i="5"/>
  <c r="K12" i="5"/>
  <c r="L13" i="5"/>
  <c r="N11" i="5"/>
  <c r="M13" i="5"/>
  <c r="M12" i="5"/>
  <c r="O11" i="5"/>
  <c r="L12" i="5"/>
  <c r="O14" i="5"/>
  <c r="I28" i="5"/>
  <c r="I41" i="5"/>
  <c r="I40" i="5"/>
  <c r="F36" i="5"/>
  <c r="F44" i="5"/>
  <c r="I15" i="5"/>
  <c r="I19" i="5"/>
  <c r="I23" i="5"/>
  <c r="H36" i="5"/>
  <c r="F20" i="5"/>
  <c r="H20" i="5" s="1"/>
  <c r="F24" i="5"/>
  <c r="H24" i="5" s="1"/>
  <c r="F28" i="5"/>
  <c r="H28" i="5" s="1"/>
  <c r="F32" i="5"/>
  <c r="H32" i="5" s="1"/>
  <c r="F40" i="5"/>
  <c r="H40" i="5" s="1"/>
  <c r="F48" i="5"/>
  <c r="H27" i="5"/>
  <c r="H31" i="5"/>
  <c r="H35" i="5"/>
  <c r="H39" i="5"/>
  <c r="H43" i="5"/>
  <c r="H47" i="5"/>
  <c r="F13" i="5"/>
  <c r="I14" i="5"/>
  <c r="H14" i="5"/>
  <c r="E13" i="5"/>
  <c r="I11" i="5"/>
  <c r="G13" i="5"/>
  <c r="E12" i="5"/>
  <c r="H11" i="5"/>
  <c r="I17" i="5" l="1"/>
  <c r="I49" i="5"/>
  <c r="I25" i="5"/>
  <c r="I29" i="5"/>
  <c r="I21" i="5"/>
  <c r="H45" i="5"/>
  <c r="I37" i="5"/>
  <c r="I33" i="5"/>
  <c r="H41" i="5"/>
  <c r="H37" i="5"/>
  <c r="H17" i="5"/>
  <c r="H33" i="5"/>
  <c r="H44" i="5"/>
  <c r="H21" i="5"/>
  <c r="H48" i="5"/>
  <c r="I16" i="5"/>
  <c r="N13" i="5"/>
  <c r="O13" i="5"/>
  <c r="O12" i="5"/>
  <c r="N12" i="5"/>
  <c r="I13" i="5"/>
  <c r="H13" i="5"/>
  <c r="I12" i="5"/>
  <c r="H12" i="5"/>
  <c r="B16" i="5" l="1"/>
  <c r="B20" i="5" s="1"/>
  <c r="B24" i="5" s="1"/>
  <c r="B28" i="5" s="1"/>
  <c r="B32" i="5" s="1"/>
  <c r="B36" i="5" s="1"/>
  <c r="B40" i="5" s="1"/>
  <c r="B44" i="5" s="1"/>
  <c r="B48" i="5" s="1"/>
  <c r="B17" i="5"/>
  <c r="B21" i="5" s="1"/>
  <c r="B25" i="5" s="1"/>
  <c r="B29" i="5" s="1"/>
  <c r="B33" i="5" s="1"/>
  <c r="B37" i="5" s="1"/>
  <c r="B41" i="5" s="1"/>
  <c r="B45" i="5" s="1"/>
  <c r="B49" i="5" s="1"/>
  <c r="B18" i="5"/>
  <c r="B22" i="5"/>
  <c r="B15" i="5"/>
  <c r="B19" i="5" l="1"/>
  <c r="M15" i="5"/>
  <c r="K15" i="5"/>
  <c r="L15" i="5"/>
  <c r="B26" i="5"/>
  <c r="M22" i="5"/>
  <c r="L22" i="5"/>
  <c r="K22" i="5"/>
  <c r="M18" i="5"/>
  <c r="L18" i="5"/>
  <c r="K18" i="5"/>
  <c r="N27" i="9"/>
  <c r="M27" i="9"/>
  <c r="L27" i="9"/>
  <c r="K27" i="9"/>
  <c r="J27" i="9"/>
  <c r="I27" i="9"/>
  <c r="H27" i="9"/>
  <c r="G27" i="9"/>
  <c r="F27" i="9"/>
  <c r="E27" i="9"/>
  <c r="D27" i="9"/>
  <c r="C27" i="9"/>
  <c r="O26" i="9"/>
  <c r="O25" i="9"/>
  <c r="O24" i="9"/>
  <c r="O23" i="9"/>
  <c r="O22" i="9"/>
  <c r="O21" i="9"/>
  <c r="O20" i="9"/>
  <c r="O19" i="9"/>
  <c r="O18" i="9"/>
  <c r="O17" i="9"/>
  <c r="D16" i="9"/>
  <c r="E16" i="9" s="1"/>
  <c r="F16" i="9" s="1"/>
  <c r="G16" i="9" s="1"/>
  <c r="H16" i="9" s="1"/>
  <c r="I16" i="9" s="1"/>
  <c r="J16" i="9" s="1"/>
  <c r="K16" i="9" s="1"/>
  <c r="L16" i="9" s="1"/>
  <c r="M16" i="9" s="1"/>
  <c r="N16" i="9" s="1"/>
  <c r="N13" i="9"/>
  <c r="M13" i="9"/>
  <c r="L13" i="9"/>
  <c r="K13" i="9"/>
  <c r="J13" i="9"/>
  <c r="I13" i="9"/>
  <c r="H13" i="9"/>
  <c r="G13" i="9"/>
  <c r="F13" i="9"/>
  <c r="E13" i="9"/>
  <c r="D13" i="9"/>
  <c r="C13" i="9"/>
  <c r="O12" i="9"/>
  <c r="O11" i="9"/>
  <c r="O10" i="9"/>
  <c r="O9" i="9"/>
  <c r="O8" i="9"/>
  <c r="O7" i="9"/>
  <c r="O6" i="9"/>
  <c r="O5" i="9"/>
  <c r="O4" i="9"/>
  <c r="O3" i="9"/>
  <c r="D2" i="9"/>
  <c r="L17" i="5" l="1"/>
  <c r="B30" i="5"/>
  <c r="M26" i="5"/>
  <c r="L26" i="5"/>
  <c r="K26" i="5"/>
  <c r="O18" i="5"/>
  <c r="K17" i="5"/>
  <c r="N18" i="5"/>
  <c r="L16" i="5"/>
  <c r="M17" i="5"/>
  <c r="K16" i="5"/>
  <c r="N15" i="5"/>
  <c r="O15" i="5"/>
  <c r="E2" i="9"/>
  <c r="D1" i="9"/>
  <c r="M16" i="5"/>
  <c r="O22" i="5"/>
  <c r="N22" i="5"/>
  <c r="B23" i="5"/>
  <c r="L19" i="5"/>
  <c r="L20" i="5" s="1"/>
  <c r="K19" i="5"/>
  <c r="M19" i="5"/>
  <c r="M20" i="5" s="1"/>
  <c r="O27" i="9"/>
  <c r="O13" i="9"/>
  <c r="N13" i="8"/>
  <c r="M13" i="8"/>
  <c r="L13" i="8"/>
  <c r="K13" i="8"/>
  <c r="J13" i="8"/>
  <c r="I13" i="8"/>
  <c r="H13" i="8"/>
  <c r="G13" i="8"/>
  <c r="F13" i="8"/>
  <c r="E13" i="8"/>
  <c r="D13" i="8"/>
  <c r="C13" i="8"/>
  <c r="N16" i="5" l="1"/>
  <c r="L21" i="5"/>
  <c r="N17" i="5"/>
  <c r="O17" i="5"/>
  <c r="F2" i="9"/>
  <c r="E1" i="9"/>
  <c r="N26" i="5"/>
  <c r="O26" i="5"/>
  <c r="B27" i="5"/>
  <c r="M23" i="5"/>
  <c r="M25" i="5" s="1"/>
  <c r="L23" i="5"/>
  <c r="L24" i="5" s="1"/>
  <c r="K23" i="5"/>
  <c r="K25" i="5" s="1"/>
  <c r="O16" i="5"/>
  <c r="B34" i="5"/>
  <c r="K30" i="5"/>
  <c r="M30" i="5"/>
  <c r="L30" i="5"/>
  <c r="K20" i="5"/>
  <c r="O20" i="5" s="1"/>
  <c r="N19" i="5"/>
  <c r="O19" i="5"/>
  <c r="K21" i="5"/>
  <c r="M21" i="5"/>
  <c r="N27" i="8"/>
  <c r="M27" i="8"/>
  <c r="L27" i="8"/>
  <c r="K27" i="8"/>
  <c r="J27" i="8"/>
  <c r="I27" i="8"/>
  <c r="H27" i="8"/>
  <c r="G27" i="8"/>
  <c r="F27" i="8"/>
  <c r="E27" i="8"/>
  <c r="D27" i="8"/>
  <c r="C27" i="8"/>
  <c r="O26" i="8"/>
  <c r="O25" i="8"/>
  <c r="O24" i="8"/>
  <c r="O23" i="8"/>
  <c r="O22" i="8"/>
  <c r="O21" i="8"/>
  <c r="O20" i="8"/>
  <c r="O19" i="8"/>
  <c r="O18" i="8"/>
  <c r="O17" i="8"/>
  <c r="D16" i="8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3" i="8"/>
  <c r="O12" i="8"/>
  <c r="O11" i="8"/>
  <c r="O10" i="8"/>
  <c r="O9" i="8"/>
  <c r="O8" i="8"/>
  <c r="O7" i="8"/>
  <c r="O6" i="8"/>
  <c r="O5" i="8"/>
  <c r="O4" i="8"/>
  <c r="O3" i="8"/>
  <c r="D2" i="8"/>
  <c r="N27" i="6"/>
  <c r="M27" i="6"/>
  <c r="L27" i="6"/>
  <c r="K27" i="6"/>
  <c r="J27" i="6"/>
  <c r="I27" i="6"/>
  <c r="H27" i="6"/>
  <c r="G27" i="6"/>
  <c r="F27" i="6"/>
  <c r="E27" i="6"/>
  <c r="D27" i="6"/>
  <c r="C27" i="6"/>
  <c r="O26" i="6"/>
  <c r="O25" i="6"/>
  <c r="O24" i="6"/>
  <c r="O23" i="6"/>
  <c r="O22" i="6"/>
  <c r="O21" i="6"/>
  <c r="O20" i="6"/>
  <c r="O19" i="6"/>
  <c r="O18" i="6"/>
  <c r="O17" i="6"/>
  <c r="D16" i="6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4" i="6"/>
  <c r="O5" i="6"/>
  <c r="O6" i="6"/>
  <c r="O7" i="6"/>
  <c r="O8" i="6"/>
  <c r="O9" i="6"/>
  <c r="O10" i="6"/>
  <c r="O11" i="6"/>
  <c r="O12" i="6"/>
  <c r="O3" i="6"/>
  <c r="N13" i="6"/>
  <c r="M13" i="6"/>
  <c r="L13" i="6"/>
  <c r="K13" i="6"/>
  <c r="J13" i="6"/>
  <c r="I13" i="6"/>
  <c r="H13" i="6"/>
  <c r="G13" i="6"/>
  <c r="F13" i="6"/>
  <c r="E13" i="6"/>
  <c r="D13" i="6"/>
  <c r="C13" i="6"/>
  <c r="O13" i="6" s="1"/>
  <c r="D2" i="6"/>
  <c r="N20" i="5" l="1"/>
  <c r="B31" i="5"/>
  <c r="L27" i="5"/>
  <c r="L28" i="5" s="1"/>
  <c r="K27" i="5"/>
  <c r="K29" i="5" s="1"/>
  <c r="M27" i="5"/>
  <c r="M28" i="5" s="1"/>
  <c r="L25" i="5"/>
  <c r="N25" i="5" s="1"/>
  <c r="O25" i="5"/>
  <c r="B38" i="5"/>
  <c r="M34" i="5"/>
  <c r="L34" i="5"/>
  <c r="K34" i="5"/>
  <c r="M24" i="5"/>
  <c r="G2" i="9"/>
  <c r="F1" i="9"/>
  <c r="O30" i="5"/>
  <c r="N30" i="5"/>
  <c r="E2" i="6"/>
  <c r="E2" i="8"/>
  <c r="D1" i="8"/>
  <c r="O21" i="5"/>
  <c r="N21" i="5"/>
  <c r="K24" i="5"/>
  <c r="O23" i="5"/>
  <c r="N23" i="5"/>
  <c r="O27" i="8"/>
  <c r="O27" i="6"/>
  <c r="I52" i="5"/>
  <c r="H52" i="5"/>
  <c r="G54" i="5"/>
  <c r="F54" i="5"/>
  <c r="E54" i="5"/>
  <c r="I55" i="5"/>
  <c r="H55" i="5"/>
  <c r="L29" i="5" l="1"/>
  <c r="M29" i="5"/>
  <c r="B42" i="5"/>
  <c r="K38" i="5"/>
  <c r="L38" i="5"/>
  <c r="M38" i="5"/>
  <c r="O29" i="5"/>
  <c r="N29" i="5"/>
  <c r="F2" i="8"/>
  <c r="E1" i="8"/>
  <c r="B35" i="5"/>
  <c r="L31" i="5"/>
  <c r="M31" i="5"/>
  <c r="M33" i="5" s="1"/>
  <c r="K31" i="5"/>
  <c r="K33" i="5" s="1"/>
  <c r="F2" i="6"/>
  <c r="E1" i="6"/>
  <c r="N24" i="5"/>
  <c r="O24" i="5"/>
  <c r="K28" i="5"/>
  <c r="O27" i="5"/>
  <c r="N27" i="5"/>
  <c r="O34" i="5"/>
  <c r="N34" i="5"/>
  <c r="H2" i="9"/>
  <c r="G1" i="9"/>
  <c r="H54" i="5"/>
  <c r="I54" i="5"/>
  <c r="L32" i="5" l="1"/>
  <c r="B39" i="5"/>
  <c r="L35" i="5"/>
  <c r="L36" i="5" s="1"/>
  <c r="K35" i="5"/>
  <c r="K37" i="5" s="1"/>
  <c r="M35" i="5"/>
  <c r="M36" i="5" s="1"/>
  <c r="G2" i="8"/>
  <c r="F1" i="8"/>
  <c r="N28" i="5"/>
  <c r="O28" i="5"/>
  <c r="L33" i="5"/>
  <c r="N33" i="5" s="1"/>
  <c r="G2" i="6"/>
  <c r="F1" i="6"/>
  <c r="O33" i="5"/>
  <c r="B46" i="5"/>
  <c r="M42" i="5"/>
  <c r="L42" i="5"/>
  <c r="K42" i="5"/>
  <c r="I2" i="9"/>
  <c r="H1" i="9"/>
  <c r="K32" i="5"/>
  <c r="N31" i="5"/>
  <c r="O31" i="5"/>
  <c r="M32" i="5"/>
  <c r="N38" i="5"/>
  <c r="O38" i="5"/>
  <c r="M37" i="5" l="1"/>
  <c r="O32" i="5"/>
  <c r="L37" i="5"/>
  <c r="E51" i="5"/>
  <c r="K51" i="5"/>
  <c r="J2" i="9"/>
  <c r="I1" i="9"/>
  <c r="N42" i="5"/>
  <c r="O42" i="5"/>
  <c r="O37" i="5"/>
  <c r="N37" i="5"/>
  <c r="H2" i="8"/>
  <c r="G1" i="8"/>
  <c r="H2" i="6"/>
  <c r="G1" i="6"/>
  <c r="B50" i="5"/>
  <c r="M46" i="5"/>
  <c r="K46" i="5"/>
  <c r="L46" i="5"/>
  <c r="K36" i="5"/>
  <c r="N36" i="5" s="1"/>
  <c r="O35" i="5"/>
  <c r="N35" i="5"/>
  <c r="B43" i="5"/>
  <c r="M39" i="5"/>
  <c r="M40" i="5" s="1"/>
  <c r="L39" i="5"/>
  <c r="L41" i="5" s="1"/>
  <c r="K39" i="5"/>
  <c r="N32" i="5"/>
  <c r="M41" i="5" l="1"/>
  <c r="I2" i="8"/>
  <c r="H1" i="8"/>
  <c r="F51" i="5" s="1"/>
  <c r="H51" i="5" s="1"/>
  <c r="K40" i="5"/>
  <c r="O39" i="5"/>
  <c r="N39" i="5"/>
  <c r="K2" i="9"/>
  <c r="J1" i="9"/>
  <c r="O46" i="5"/>
  <c r="N46" i="5"/>
  <c r="K55" i="5"/>
  <c r="M50" i="5"/>
  <c r="L50" i="5"/>
  <c r="K50" i="5"/>
  <c r="L40" i="5"/>
  <c r="O36" i="5"/>
  <c r="K41" i="5"/>
  <c r="N51" i="5"/>
  <c r="B47" i="5"/>
  <c r="L43" i="5"/>
  <c r="L44" i="5" s="1"/>
  <c r="K43" i="5"/>
  <c r="M43" i="5"/>
  <c r="M45" i="5" s="1"/>
  <c r="I2" i="6"/>
  <c r="H1" i="6"/>
  <c r="L51" i="5"/>
  <c r="E53" i="5"/>
  <c r="E56" i="5"/>
  <c r="O50" i="5" l="1"/>
  <c r="N50" i="5"/>
  <c r="O40" i="5"/>
  <c r="N40" i="5"/>
  <c r="L2" i="9"/>
  <c r="K1" i="9"/>
  <c r="F53" i="5"/>
  <c r="H53" i="5" s="1"/>
  <c r="F56" i="5"/>
  <c r="H56" i="5" s="1"/>
  <c r="K56" i="5"/>
  <c r="J2" i="8"/>
  <c r="I1" i="8"/>
  <c r="J2" i="6"/>
  <c r="I1" i="6"/>
  <c r="M44" i="5"/>
  <c r="M52" i="5"/>
  <c r="K44" i="5"/>
  <c r="N43" i="5"/>
  <c r="O43" i="5"/>
  <c r="O41" i="5"/>
  <c r="N41" i="5"/>
  <c r="G51" i="5"/>
  <c r="M51" i="5"/>
  <c r="O51" i="5" s="1"/>
  <c r="L55" i="5"/>
  <c r="N55" i="5" s="1"/>
  <c r="M55" i="5"/>
  <c r="L47" i="5"/>
  <c r="L48" i="5" s="1"/>
  <c r="K47" i="5"/>
  <c r="K49" i="5" s="1"/>
  <c r="M47" i="5"/>
  <c r="M48" i="5" s="1"/>
  <c r="K45" i="5"/>
  <c r="L45" i="5"/>
  <c r="M49" i="5" l="1"/>
  <c r="M53" i="5"/>
  <c r="O49" i="5"/>
  <c r="M56" i="5"/>
  <c r="O56" i="5" s="1"/>
  <c r="M54" i="5"/>
  <c r="M2" i="9"/>
  <c r="L1" i="9"/>
  <c r="L49" i="5"/>
  <c r="L52" i="5" s="1"/>
  <c r="L53" i="5" s="1"/>
  <c r="O55" i="5"/>
  <c r="G53" i="5"/>
  <c r="I53" i="5" s="1"/>
  <c r="G56" i="5"/>
  <c r="I56" i="5" s="1"/>
  <c r="I51" i="5"/>
  <c r="L56" i="5"/>
  <c r="N56" i="5" s="1"/>
  <c r="K2" i="6"/>
  <c r="J1" i="6"/>
  <c r="K2" i="8"/>
  <c r="J1" i="8"/>
  <c r="K48" i="5"/>
  <c r="N48" i="5" s="1"/>
  <c r="O47" i="5"/>
  <c r="N47" i="5"/>
  <c r="K52" i="5"/>
  <c r="O44" i="5"/>
  <c r="N44" i="5"/>
  <c r="N45" i="5"/>
  <c r="O45" i="5"/>
  <c r="O48" i="5" l="1"/>
  <c r="K53" i="5"/>
  <c r="N52" i="5"/>
  <c r="O52" i="5"/>
  <c r="K54" i="5"/>
  <c r="O54" i="5" s="1"/>
  <c r="N2" i="9"/>
  <c r="N1" i="9" s="1"/>
  <c r="M1" i="9"/>
  <c r="L2" i="8"/>
  <c r="K1" i="8"/>
  <c r="L2" i="6"/>
  <c r="K1" i="6"/>
  <c r="L54" i="5"/>
  <c r="N54" i="5" s="1"/>
  <c r="N49" i="5"/>
  <c r="M2" i="6" l="1"/>
  <c r="L1" i="6"/>
  <c r="M2" i="8"/>
  <c r="L1" i="8"/>
  <c r="N53" i="5"/>
  <c r="O53" i="5"/>
  <c r="N2" i="8" l="1"/>
  <c r="N1" i="8" s="1"/>
  <c r="M1" i="8"/>
  <c r="N2" i="6"/>
  <c r="N1" i="6" s="1"/>
  <c r="M1" i="6"/>
</calcChain>
</file>

<file path=xl/sharedStrings.xml><?xml version="1.0" encoding="utf-8"?>
<sst xmlns="http://schemas.openxmlformats.org/spreadsheetml/2006/main" count="162" uniqueCount="40">
  <si>
    <t>Total</t>
  </si>
  <si>
    <t>Room sold</t>
  </si>
  <si>
    <t>Room Revenue</t>
  </si>
  <si>
    <t>Inventory</t>
  </si>
  <si>
    <t>Occupancy</t>
  </si>
  <si>
    <t>ADR</t>
  </si>
  <si>
    <t>REVPAR</t>
  </si>
  <si>
    <t>Segment</t>
  </si>
  <si>
    <t>Segment 1</t>
  </si>
  <si>
    <t>Segment 2</t>
  </si>
  <si>
    <t>Segment 3</t>
  </si>
  <si>
    <t>Segment 4</t>
  </si>
  <si>
    <t>Segment 5</t>
  </si>
  <si>
    <t>Segment 6</t>
  </si>
  <si>
    <t>Segment 7</t>
  </si>
  <si>
    <t>Segment 8</t>
  </si>
  <si>
    <t>Segment 9</t>
  </si>
  <si>
    <t>Segment 10</t>
  </si>
  <si>
    <t>% of biz mix</t>
  </si>
  <si>
    <t>Room sold 2015</t>
  </si>
  <si>
    <t>Room revenue 2015</t>
  </si>
  <si>
    <t>Room sold 2016 (budget)</t>
  </si>
  <si>
    <t>Room revenue 2016 (budget)</t>
  </si>
  <si>
    <t>KPI</t>
  </si>
  <si>
    <t>Actual</t>
  </si>
  <si>
    <t>Budget</t>
  </si>
  <si>
    <t>Last year</t>
  </si>
  <si>
    <t>Actual / Budget</t>
  </si>
  <si>
    <t>Actual / LY</t>
  </si>
  <si>
    <t>Room sold 2016</t>
  </si>
  <si>
    <t>Room revenue 2016</t>
  </si>
  <si>
    <t>THIS MONTH</t>
  </si>
  <si>
    <t>YEAR TO DATE</t>
  </si>
  <si>
    <t>Calculate the Monthly and Year-to-Date KPIs by Segments</t>
  </si>
  <si>
    <t xml:space="preserve"> - A hotel property of the Eden Hotels and Resorts Group has 200 rooms</t>
  </si>
  <si>
    <t xml:space="preserve"> - Data by Month is given in the Actual, Last Year and Budget sheets</t>
  </si>
  <si>
    <t xml:space="preserve"> - I will fill in and calculate the Monthly and YTD KPIs by Segments (erros must be shown as 0).</t>
  </si>
  <si>
    <t xml:space="preserve"> + Fill in the cell D9 as dropdown list type vertically from Jan to Dec.</t>
  </si>
  <si>
    <t xml:space="preserve"> + When choosing a random month from the cell D9, the whole table's data will be updated as per the chosen month.</t>
  </si>
  <si>
    <t>Choose a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</si>
</sst>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1" xfId="1" applyNumberFormat="1" applyFont="1" applyBorder="1"/>
    <xf numFmtId="0" fontId="0" fillId="4" borderId="1" xfId="0" applyFill="1" applyBorder="1"/>
    <xf numFmtId="17" fontId="1" fillId="4" borderId="2" xfId="0" applyNumberFormat="1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0" borderId="0" xfId="0" applyFont="1"/>
    <xf numFmtId="0" fontId="1" fillId="5" borderId="0" xfId="0" applyFont="1" applyFill="1"/>
    <xf numFmtId="0" fontId="1" fillId="0" borderId="1" xfId="0" applyFont="1" applyBorder="1" applyAlignment="1">
      <alignment horizontal="center" vertical="center"/>
    </xf>
    <xf numFmtId="164" fontId="1" fillId="4" borderId="1" xfId="1" applyNumberFormat="1" applyFont="1" applyFill="1" applyBorder="1"/>
    <xf numFmtId="164" fontId="1" fillId="0" borderId="1" xfId="1" applyNumberFormat="1" applyFont="1" applyBorder="1"/>
    <xf numFmtId="0" fontId="0" fillId="5" borderId="0" xfId="0" applyFill="1"/>
    <xf numFmtId="0" fontId="1" fillId="2" borderId="0" xfId="0" applyFont="1" applyFill="1"/>
    <xf numFmtId="0" fontId="0" fillId="2" borderId="0" xfId="0" applyFill="1"/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5" fontId="0" fillId="3" borderId="3" xfId="2" applyNumberFormat="1" applyFont="1" applyFill="1" applyBorder="1" applyAlignment="1">
      <alignment vertical="center"/>
    </xf>
    <xf numFmtId="165" fontId="0" fillId="3" borderId="16" xfId="2" applyNumberFormat="1" applyFont="1" applyFill="1" applyBorder="1" applyAlignment="1">
      <alignment vertical="center"/>
    </xf>
    <xf numFmtId="165" fontId="0" fillId="0" borderId="4" xfId="2" applyNumberFormat="1" applyFont="1" applyBorder="1" applyAlignment="1">
      <alignment vertical="center"/>
    </xf>
    <xf numFmtId="165" fontId="0" fillId="3" borderId="4" xfId="2" applyNumberFormat="1" applyFont="1" applyFill="1" applyBorder="1" applyAlignment="1">
      <alignment vertical="center"/>
    </xf>
    <xf numFmtId="165" fontId="0" fillId="3" borderId="15" xfId="2" applyNumberFormat="1" applyFont="1" applyFill="1" applyBorder="1" applyAlignment="1">
      <alignment vertical="center"/>
    </xf>
    <xf numFmtId="43" fontId="0" fillId="0" borderId="4" xfId="1" applyFont="1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165" fontId="0" fillId="3" borderId="5" xfId="2" applyNumberFormat="1" applyFont="1" applyFill="1" applyBorder="1" applyAlignment="1">
      <alignment vertical="center"/>
    </xf>
    <xf numFmtId="165" fontId="0" fillId="3" borderId="11" xfId="2" applyNumberFormat="1" applyFont="1" applyFill="1" applyBorder="1" applyAlignment="1">
      <alignment vertical="center"/>
    </xf>
    <xf numFmtId="164" fontId="1" fillId="6" borderId="1" xfId="1" applyNumberFormat="1" applyFont="1" applyFill="1" applyBorder="1" applyAlignment="1">
      <alignment vertical="center"/>
    </xf>
    <xf numFmtId="165" fontId="0" fillId="6" borderId="5" xfId="2" applyNumberFormat="1" applyFont="1" applyFill="1" applyBorder="1" applyAlignment="1">
      <alignment vertical="center"/>
    </xf>
    <xf numFmtId="165" fontId="0" fillId="6" borderId="11" xfId="2" applyNumberFormat="1" applyFont="1" applyFill="1" applyBorder="1" applyAlignment="1">
      <alignment vertical="center"/>
    </xf>
    <xf numFmtId="165" fontId="1" fillId="6" borderId="1" xfId="2" applyNumberFormat="1" applyFont="1" applyFill="1" applyBorder="1" applyAlignment="1">
      <alignment vertical="center"/>
    </xf>
    <xf numFmtId="43" fontId="1" fillId="6" borderId="1" xfId="1" applyFont="1" applyFill="1" applyBorder="1" applyAlignment="1">
      <alignment vertical="center"/>
    </xf>
    <xf numFmtId="43" fontId="1" fillId="6" borderId="8" xfId="1" applyFont="1" applyFill="1" applyBorder="1" applyAlignment="1">
      <alignment vertical="center"/>
    </xf>
    <xf numFmtId="165" fontId="0" fillId="6" borderId="8" xfId="2" applyNumberFormat="1" applyFont="1" applyFill="1" applyBorder="1" applyAlignment="1">
      <alignment vertical="center"/>
    </xf>
    <xf numFmtId="165" fontId="0" fillId="6" borderId="9" xfId="2" applyNumberFormat="1" applyFont="1" applyFill="1" applyBorder="1" applyAlignment="1">
      <alignment vertical="center"/>
    </xf>
    <xf numFmtId="164" fontId="0" fillId="5" borderId="0" xfId="1" applyNumberFormat="1" applyFont="1" applyFill="1"/>
    <xf numFmtId="164" fontId="0" fillId="0" borderId="3" xfId="1" applyNumberFormat="1" applyFont="1" applyBorder="1" applyAlignment="1">
      <alignment vertical="center"/>
    </xf>
    <xf numFmtId="0" fontId="4" fillId="0" borderId="0" xfId="0" applyFont="1"/>
    <xf numFmtId="0" fontId="0" fillId="0" borderId="6" xfId="0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Room</a:t>
            </a:r>
            <a:r>
              <a:rPr lang="en-CA" baseline="0"/>
              <a:t> Sold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'Last Year'!$B$3</c:f>
              <c:strCache>
                <c:ptCount val="1"/>
                <c:pt idx="0">
                  <c:v>Segment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'Last Year'!$C$2:$N$2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'Last Year'!$C$3:$N$3</c:f>
              <c:numCache>
                <c:formatCode>_(* #,##0_);_(* \(#,##0\);_(* "-"??_);_(@_)</c:formatCode>
                <c:ptCount val="12"/>
                <c:pt idx="0">
                  <c:v>226</c:v>
                </c:pt>
                <c:pt idx="1">
                  <c:v>351</c:v>
                </c:pt>
                <c:pt idx="2">
                  <c:v>425</c:v>
                </c:pt>
                <c:pt idx="3">
                  <c:v>599</c:v>
                </c:pt>
                <c:pt idx="4">
                  <c:v>488</c:v>
                </c:pt>
                <c:pt idx="5">
                  <c:v>246</c:v>
                </c:pt>
                <c:pt idx="6">
                  <c:v>470</c:v>
                </c:pt>
                <c:pt idx="7">
                  <c:v>436</c:v>
                </c:pt>
                <c:pt idx="8">
                  <c:v>297</c:v>
                </c:pt>
                <c:pt idx="9">
                  <c:v>355</c:v>
                </c:pt>
                <c:pt idx="10">
                  <c:v>171</c:v>
                </c:pt>
                <c:pt idx="11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D-4F6D-913F-E007B63AEB78}"/>
            </c:ext>
          </c:extLst>
        </c:ser>
        <c:ser>
          <c:idx val="1"/>
          <c:order val="1"/>
          <c:tx>
            <c:strRef>
              <c:f>'Last Year'!$B$4</c:f>
              <c:strCache>
                <c:ptCount val="1"/>
                <c:pt idx="0">
                  <c:v>Segment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'Last Year'!$C$2:$N$2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'Last Year'!$C$4:$N$4</c:f>
              <c:numCache>
                <c:formatCode>_(* #,##0_);_(* \(#,##0\);_(* "-"??_);_(@_)</c:formatCode>
                <c:ptCount val="12"/>
                <c:pt idx="0">
                  <c:v>15</c:v>
                </c:pt>
                <c:pt idx="1">
                  <c:v>24</c:v>
                </c:pt>
                <c:pt idx="2">
                  <c:v>45</c:v>
                </c:pt>
                <c:pt idx="3">
                  <c:v>64</c:v>
                </c:pt>
                <c:pt idx="4">
                  <c:v>62</c:v>
                </c:pt>
                <c:pt idx="5">
                  <c:v>91</c:v>
                </c:pt>
                <c:pt idx="6">
                  <c:v>92</c:v>
                </c:pt>
                <c:pt idx="7">
                  <c:v>80</c:v>
                </c:pt>
                <c:pt idx="8">
                  <c:v>97</c:v>
                </c:pt>
                <c:pt idx="9">
                  <c:v>51</c:v>
                </c:pt>
                <c:pt idx="10">
                  <c:v>61</c:v>
                </c:pt>
                <c:pt idx="11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D-4F6D-913F-E007B63AEB78}"/>
            </c:ext>
          </c:extLst>
        </c:ser>
        <c:ser>
          <c:idx val="2"/>
          <c:order val="2"/>
          <c:tx>
            <c:strRef>
              <c:f>'Last Year'!$B$5</c:f>
              <c:strCache>
                <c:ptCount val="1"/>
                <c:pt idx="0">
                  <c:v>Segment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'Last Year'!$C$2:$N$2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'Last Year'!$C$5:$N$5</c:f>
              <c:numCache>
                <c:formatCode>_(* #,##0_);_(* \(#,##0\);_(* "-"??_);_(@_)</c:formatCode>
                <c:ptCount val="12"/>
                <c:pt idx="0">
                  <c:v>1998</c:v>
                </c:pt>
                <c:pt idx="1">
                  <c:v>1997</c:v>
                </c:pt>
                <c:pt idx="2">
                  <c:v>1873</c:v>
                </c:pt>
                <c:pt idx="3">
                  <c:v>2311</c:v>
                </c:pt>
                <c:pt idx="4">
                  <c:v>2017</c:v>
                </c:pt>
                <c:pt idx="5">
                  <c:v>2713</c:v>
                </c:pt>
                <c:pt idx="6">
                  <c:v>2750</c:v>
                </c:pt>
                <c:pt idx="7">
                  <c:v>2898</c:v>
                </c:pt>
                <c:pt idx="8">
                  <c:v>2366</c:v>
                </c:pt>
                <c:pt idx="9">
                  <c:v>2032</c:v>
                </c:pt>
                <c:pt idx="10">
                  <c:v>1837</c:v>
                </c:pt>
                <c:pt idx="11">
                  <c:v>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D-4F6D-913F-E007B63AEB78}"/>
            </c:ext>
          </c:extLst>
        </c:ser>
        <c:ser>
          <c:idx val="3"/>
          <c:order val="3"/>
          <c:tx>
            <c:strRef>
              <c:f>'Last Year'!$B$6</c:f>
              <c:strCache>
                <c:ptCount val="1"/>
                <c:pt idx="0">
                  <c:v>Segment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'Last Year'!$C$2:$N$2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'Last Year'!$C$6:$N$6</c:f>
              <c:numCache>
                <c:formatCode>_(* #,##0_);_(* \(#,##0\);_(* "-"??_);_(@_)</c:formatCode>
                <c:ptCount val="12"/>
                <c:pt idx="0">
                  <c:v>14</c:v>
                </c:pt>
                <c:pt idx="1">
                  <c:v>27</c:v>
                </c:pt>
                <c:pt idx="2">
                  <c:v>5</c:v>
                </c:pt>
                <c:pt idx="3">
                  <c:v>26</c:v>
                </c:pt>
                <c:pt idx="4">
                  <c:v>62</c:v>
                </c:pt>
                <c:pt idx="5">
                  <c:v>112</c:v>
                </c:pt>
                <c:pt idx="6">
                  <c:v>194</c:v>
                </c:pt>
                <c:pt idx="7">
                  <c:v>42</c:v>
                </c:pt>
                <c:pt idx="8">
                  <c:v>14</c:v>
                </c:pt>
                <c:pt idx="9">
                  <c:v>21</c:v>
                </c:pt>
                <c:pt idx="10">
                  <c:v>67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D-4F6D-913F-E007B63AEB78}"/>
            </c:ext>
          </c:extLst>
        </c:ser>
        <c:ser>
          <c:idx val="4"/>
          <c:order val="4"/>
          <c:tx>
            <c:strRef>
              <c:f>'Last Year'!$B$7</c:f>
              <c:strCache>
                <c:ptCount val="1"/>
                <c:pt idx="0">
                  <c:v>Segment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'Last Year'!$C$2:$N$2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'Last Year'!$C$7:$N$7</c:f>
              <c:numCache>
                <c:formatCode>_(* #,##0_);_(* \(#,##0\);_(* "-"??_);_(@_)</c:formatCode>
                <c:ptCount val="12"/>
                <c:pt idx="0">
                  <c:v>78</c:v>
                </c:pt>
                <c:pt idx="1">
                  <c:v>0</c:v>
                </c:pt>
                <c:pt idx="2">
                  <c:v>565</c:v>
                </c:pt>
                <c:pt idx="3">
                  <c:v>135</c:v>
                </c:pt>
                <c:pt idx="4">
                  <c:v>397</c:v>
                </c:pt>
                <c:pt idx="5">
                  <c:v>65</c:v>
                </c:pt>
                <c:pt idx="6">
                  <c:v>46</c:v>
                </c:pt>
                <c:pt idx="7">
                  <c:v>165</c:v>
                </c:pt>
                <c:pt idx="8">
                  <c:v>161</c:v>
                </c:pt>
                <c:pt idx="9">
                  <c:v>282</c:v>
                </c:pt>
                <c:pt idx="10">
                  <c:v>83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D-4F6D-913F-E007B63AEB78}"/>
            </c:ext>
          </c:extLst>
        </c:ser>
        <c:ser>
          <c:idx val="5"/>
          <c:order val="5"/>
          <c:tx>
            <c:strRef>
              <c:f>'Last Year'!$B$8</c:f>
              <c:strCache>
                <c:ptCount val="1"/>
                <c:pt idx="0">
                  <c:v>Segment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'Last Year'!$C$2:$N$2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'Last Year'!$C$8:$N$8</c:f>
              <c:numCache>
                <c:formatCode>_(* #,##0_);_(* \(#,##0\);_(* "-"??_);_(@_)</c:formatCode>
                <c:ptCount val="12"/>
                <c:pt idx="0">
                  <c:v>779</c:v>
                </c:pt>
                <c:pt idx="1">
                  <c:v>470</c:v>
                </c:pt>
                <c:pt idx="2">
                  <c:v>969</c:v>
                </c:pt>
                <c:pt idx="3">
                  <c:v>695</c:v>
                </c:pt>
                <c:pt idx="4">
                  <c:v>438</c:v>
                </c:pt>
                <c:pt idx="5">
                  <c:v>542</c:v>
                </c:pt>
                <c:pt idx="6">
                  <c:v>544</c:v>
                </c:pt>
                <c:pt idx="7">
                  <c:v>561</c:v>
                </c:pt>
                <c:pt idx="8">
                  <c:v>849</c:v>
                </c:pt>
                <c:pt idx="9">
                  <c:v>1075</c:v>
                </c:pt>
                <c:pt idx="10">
                  <c:v>1250</c:v>
                </c:pt>
                <c:pt idx="11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DD-4F6D-913F-E007B63AEB78}"/>
            </c:ext>
          </c:extLst>
        </c:ser>
        <c:ser>
          <c:idx val="6"/>
          <c:order val="6"/>
          <c:tx>
            <c:strRef>
              <c:f>'Last Year'!$B$9</c:f>
              <c:strCache>
                <c:ptCount val="1"/>
                <c:pt idx="0">
                  <c:v>Segment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'Last Year'!$C$2:$N$2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'Last Year'!$C$9:$N$9</c:f>
              <c:numCache>
                <c:formatCode>_(* #,##0_);_(* \(#,##0\);_(* "-"??_);_(@_)</c:formatCode>
                <c:ptCount val="12"/>
                <c:pt idx="0">
                  <c:v>10</c:v>
                </c:pt>
                <c:pt idx="1">
                  <c:v>1</c:v>
                </c:pt>
                <c:pt idx="2">
                  <c:v>100</c:v>
                </c:pt>
                <c:pt idx="3">
                  <c:v>230</c:v>
                </c:pt>
                <c:pt idx="4">
                  <c:v>569</c:v>
                </c:pt>
                <c:pt idx="5">
                  <c:v>360</c:v>
                </c:pt>
                <c:pt idx="6">
                  <c:v>376</c:v>
                </c:pt>
                <c:pt idx="7">
                  <c:v>552</c:v>
                </c:pt>
                <c:pt idx="8">
                  <c:v>344</c:v>
                </c:pt>
                <c:pt idx="9">
                  <c:v>375</c:v>
                </c:pt>
                <c:pt idx="10">
                  <c:v>160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DD-4F6D-913F-E007B63AEB78}"/>
            </c:ext>
          </c:extLst>
        </c:ser>
        <c:ser>
          <c:idx val="7"/>
          <c:order val="7"/>
          <c:tx>
            <c:strRef>
              <c:f>'Last Year'!$B$10</c:f>
              <c:strCache>
                <c:ptCount val="1"/>
                <c:pt idx="0">
                  <c:v>Segment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'Last Year'!$C$2:$N$2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'Last Year'!$C$10:$N$10</c:f>
              <c:numCache>
                <c:formatCode>_(* #,##0_);_(* \(#,##0\);_(* "-"??_);_(@_)</c:formatCode>
                <c:ptCount val="12"/>
                <c:pt idx="0">
                  <c:v>69</c:v>
                </c:pt>
                <c:pt idx="1">
                  <c:v>73</c:v>
                </c:pt>
                <c:pt idx="2">
                  <c:v>41</c:v>
                </c:pt>
                <c:pt idx="3">
                  <c:v>160</c:v>
                </c:pt>
                <c:pt idx="4">
                  <c:v>128</c:v>
                </c:pt>
                <c:pt idx="5">
                  <c:v>211</c:v>
                </c:pt>
                <c:pt idx="6">
                  <c:v>343</c:v>
                </c:pt>
                <c:pt idx="7">
                  <c:v>106</c:v>
                </c:pt>
                <c:pt idx="8">
                  <c:v>49</c:v>
                </c:pt>
                <c:pt idx="9">
                  <c:v>92</c:v>
                </c:pt>
                <c:pt idx="10">
                  <c:v>117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DD-4F6D-913F-E007B63AEB78}"/>
            </c:ext>
          </c:extLst>
        </c:ser>
        <c:ser>
          <c:idx val="8"/>
          <c:order val="8"/>
          <c:tx>
            <c:strRef>
              <c:f>'Last Year'!$B$11</c:f>
              <c:strCache>
                <c:ptCount val="1"/>
                <c:pt idx="0">
                  <c:v>Segment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'Last Year'!$C$2:$N$2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'Last Year'!$C$11:$N$11</c:f>
              <c:numCache>
                <c:formatCode>_(* #,##0_);_(* \(#,##0\);_(* "-"??_);_(@_)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6</c:v>
                </c:pt>
                <c:pt idx="3">
                  <c:v>31</c:v>
                </c:pt>
                <c:pt idx="4">
                  <c:v>56</c:v>
                </c:pt>
                <c:pt idx="5">
                  <c:v>77</c:v>
                </c:pt>
                <c:pt idx="6">
                  <c:v>81</c:v>
                </c:pt>
                <c:pt idx="7">
                  <c:v>59</c:v>
                </c:pt>
                <c:pt idx="8">
                  <c:v>53</c:v>
                </c:pt>
                <c:pt idx="9">
                  <c:v>56</c:v>
                </c:pt>
                <c:pt idx="10">
                  <c:v>72</c:v>
                </c:pt>
                <c:pt idx="11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DD-4F6D-913F-E007B63AEB78}"/>
            </c:ext>
          </c:extLst>
        </c:ser>
        <c:ser>
          <c:idx val="9"/>
          <c:order val="9"/>
          <c:tx>
            <c:strRef>
              <c:f>'Last Year'!$B$12</c:f>
              <c:strCache>
                <c:ptCount val="1"/>
                <c:pt idx="0">
                  <c:v>Segment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'Last Year'!$C$2:$N$2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'Last Year'!$C$12:$N$12</c:f>
              <c:numCache>
                <c:formatCode>_(* #,##0_);_(* \(#,##0\);_(* "-"??_);_(@_)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DD-4F6D-913F-E007B63AEB78}"/>
            </c:ext>
          </c:extLst>
        </c:ser>
        <c:ser>
          <c:idx val="10"/>
          <c:order val="10"/>
          <c:tx>
            <c:strRef>
              <c:f>'Last Year'!$B$13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'Last Year'!$C$2:$N$2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'Last Year'!$C$13:$N$13</c:f>
              <c:numCache>
                <c:formatCode>_(* #,##0_);_(* \(#,##0\);_(* "-"??_);_(@_)</c:formatCode>
                <c:ptCount val="12"/>
                <c:pt idx="0">
                  <c:v>3209</c:v>
                </c:pt>
                <c:pt idx="1">
                  <c:v>2962</c:v>
                </c:pt>
                <c:pt idx="2">
                  <c:v>4029</c:v>
                </c:pt>
                <c:pt idx="3">
                  <c:v>4257</c:v>
                </c:pt>
                <c:pt idx="4">
                  <c:v>4239</c:v>
                </c:pt>
                <c:pt idx="5">
                  <c:v>4418</c:v>
                </c:pt>
                <c:pt idx="6">
                  <c:v>4896</c:v>
                </c:pt>
                <c:pt idx="7">
                  <c:v>4899</c:v>
                </c:pt>
                <c:pt idx="8">
                  <c:v>4230</c:v>
                </c:pt>
                <c:pt idx="9">
                  <c:v>4339</c:v>
                </c:pt>
                <c:pt idx="10">
                  <c:v>3818</c:v>
                </c:pt>
                <c:pt idx="11">
                  <c:v>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DD-4F6D-913F-E007B63AE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164400"/>
        <c:axId val="383166896"/>
      </c:lineChart>
      <c:dateAx>
        <c:axId val="3831644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66896"/>
        <c:crosses val="autoZero"/>
        <c:auto val="1"/>
        <c:lblOffset val="100"/>
        <c:baseTimeUnit val="months"/>
      </c:dateAx>
      <c:valAx>
        <c:axId val="3831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Room Revenue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'Last Year'!$B$17</c:f>
              <c:strCache>
                <c:ptCount val="1"/>
                <c:pt idx="0">
                  <c:v>Segment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'Last Year'!$C$17:$N$17</c:f>
              <c:numCache>
                <c:formatCode>_(* #,##0_);_(* \(#,##0\);_(* "-"??_);_(@_)</c:formatCode>
                <c:ptCount val="12"/>
                <c:pt idx="0">
                  <c:v>617.69834443000025</c:v>
                </c:pt>
                <c:pt idx="1">
                  <c:v>1160.432679399999</c:v>
                </c:pt>
                <c:pt idx="2">
                  <c:v>1256.5909164299994</c:v>
                </c:pt>
                <c:pt idx="3">
                  <c:v>1763.5541165999964</c:v>
                </c:pt>
                <c:pt idx="4">
                  <c:v>1450.192391690003</c:v>
                </c:pt>
                <c:pt idx="5">
                  <c:v>790.26162414999885</c:v>
                </c:pt>
                <c:pt idx="6">
                  <c:v>1411.9451424799993</c:v>
                </c:pt>
                <c:pt idx="7">
                  <c:v>1396.1614704699973</c:v>
                </c:pt>
                <c:pt idx="8">
                  <c:v>1101.8036276599983</c:v>
                </c:pt>
                <c:pt idx="9">
                  <c:v>1286.2560000000001</c:v>
                </c:pt>
                <c:pt idx="10">
                  <c:v>578.09551800000008</c:v>
                </c:pt>
                <c:pt idx="11">
                  <c:v>1642.9380000000001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5-43B0-9929-94B4DD4D6B20}"/>
            </c:ext>
          </c:extLst>
        </c:ser>
        <c:ser>
          <c:idx val="1"/>
          <c:order val="1"/>
          <c:tx>
            <c:strRef>
              <c:f>'Last Year'!$B$18</c:f>
              <c:strCache>
                <c:ptCount val="1"/>
                <c:pt idx="0">
                  <c:v>Segment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'Last Year'!$C$18:$N$18</c:f>
              <c:numCache>
                <c:formatCode>_(* #,##0_);_(* \(#,##0\);_(* "-"??_);_(@_)</c:formatCode>
                <c:ptCount val="12"/>
                <c:pt idx="0">
                  <c:v>88.677751999999984</c:v>
                </c:pt>
                <c:pt idx="1">
                  <c:v>139.09532086000004</c:v>
                </c:pt>
                <c:pt idx="2">
                  <c:v>138.53627062999993</c:v>
                </c:pt>
                <c:pt idx="3">
                  <c:v>255.91964086999997</c:v>
                </c:pt>
                <c:pt idx="4">
                  <c:v>257.7876892999999</c:v>
                </c:pt>
                <c:pt idx="5">
                  <c:v>409.37192911</c:v>
                </c:pt>
                <c:pt idx="6">
                  <c:v>432.74823820000006</c:v>
                </c:pt>
                <c:pt idx="7">
                  <c:v>377.94951580999998</c:v>
                </c:pt>
                <c:pt idx="8">
                  <c:v>433.6248705399999</c:v>
                </c:pt>
                <c:pt idx="9">
                  <c:v>232.68262960999999</c:v>
                </c:pt>
                <c:pt idx="10">
                  <c:v>253.60300000000001</c:v>
                </c:pt>
                <c:pt idx="11">
                  <c:v>678.84199999999998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5-43B0-9929-94B4DD4D6B20}"/>
            </c:ext>
          </c:extLst>
        </c:ser>
        <c:ser>
          <c:idx val="2"/>
          <c:order val="2"/>
          <c:tx>
            <c:strRef>
              <c:f>'Last Year'!$B$19</c:f>
              <c:strCache>
                <c:ptCount val="1"/>
                <c:pt idx="0">
                  <c:v>Segment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'Last Year'!$C$19:$N$19</c:f>
              <c:numCache>
                <c:formatCode>_(* #,##0_);_(* \(#,##0\);_(* "-"??_);_(@_)</c:formatCode>
                <c:ptCount val="12"/>
                <c:pt idx="0">
                  <c:v>4607.3177976101269</c:v>
                </c:pt>
                <c:pt idx="1">
                  <c:v>4566.6013871300038</c:v>
                </c:pt>
                <c:pt idx="2">
                  <c:v>3775.6219754599701</c:v>
                </c:pt>
                <c:pt idx="3">
                  <c:v>5795.2635416700768</c:v>
                </c:pt>
                <c:pt idx="4">
                  <c:v>4928.1039264799947</c:v>
                </c:pt>
                <c:pt idx="5">
                  <c:v>6315.942246030063</c:v>
                </c:pt>
                <c:pt idx="6">
                  <c:v>6872.1260814298603</c:v>
                </c:pt>
                <c:pt idx="7">
                  <c:v>7330.9449699099087</c:v>
                </c:pt>
                <c:pt idx="8">
                  <c:v>6044.4914914199553</c:v>
                </c:pt>
                <c:pt idx="9">
                  <c:v>5235.1257320399627</c:v>
                </c:pt>
                <c:pt idx="10">
                  <c:v>4924.6114491100006</c:v>
                </c:pt>
                <c:pt idx="11">
                  <c:v>6415.7380000000003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5-43B0-9929-94B4DD4D6B20}"/>
            </c:ext>
          </c:extLst>
        </c:ser>
        <c:ser>
          <c:idx val="3"/>
          <c:order val="3"/>
          <c:tx>
            <c:strRef>
              <c:f>'Last Year'!$B$20</c:f>
              <c:strCache>
                <c:ptCount val="1"/>
                <c:pt idx="0">
                  <c:v>Segment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'Last Year'!$C$20:$N$20</c:f>
              <c:numCache>
                <c:formatCode>_(* #,##0_);_(* \(#,##0\);_(* "-"??_);_(@_)</c:formatCode>
                <c:ptCount val="12"/>
                <c:pt idx="0">
                  <c:v>62.792035999999996</c:v>
                </c:pt>
                <c:pt idx="1">
                  <c:v>100.12836073000004</c:v>
                </c:pt>
                <c:pt idx="2">
                  <c:v>21.29437231</c:v>
                </c:pt>
                <c:pt idx="3">
                  <c:v>74.950299440000009</c:v>
                </c:pt>
                <c:pt idx="4">
                  <c:v>170.38252170000004</c:v>
                </c:pt>
                <c:pt idx="5">
                  <c:v>244.05620827000001</c:v>
                </c:pt>
                <c:pt idx="6">
                  <c:v>430.42872493000039</c:v>
                </c:pt>
                <c:pt idx="7">
                  <c:v>153.55409385999997</c:v>
                </c:pt>
                <c:pt idx="8">
                  <c:v>27.730915240000009</c:v>
                </c:pt>
                <c:pt idx="9">
                  <c:v>54.697660000000027</c:v>
                </c:pt>
                <c:pt idx="10">
                  <c:v>46.701000000000001</c:v>
                </c:pt>
                <c:pt idx="11">
                  <c:v>21.143000000000001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5-43B0-9929-94B4DD4D6B20}"/>
            </c:ext>
          </c:extLst>
        </c:ser>
        <c:ser>
          <c:idx val="4"/>
          <c:order val="4"/>
          <c:tx>
            <c:strRef>
              <c:f>'Last Year'!$B$21</c:f>
              <c:strCache>
                <c:ptCount val="1"/>
                <c:pt idx="0">
                  <c:v>Segment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'Last Year'!$C$21:$N$21</c:f>
              <c:numCache>
                <c:formatCode>_(* #,##0_);_(* \(#,##0\);_(* "-"??_);_(@_)</c:formatCode>
                <c:ptCount val="12"/>
                <c:pt idx="0">
                  <c:v>166.33937400000013</c:v>
                </c:pt>
                <c:pt idx="1">
                  <c:v>0</c:v>
                </c:pt>
                <c:pt idx="2">
                  <c:v>1425.9594098499902</c:v>
                </c:pt>
                <c:pt idx="3">
                  <c:v>362.81559420000048</c:v>
                </c:pt>
                <c:pt idx="4">
                  <c:v>1239.8249194499999</c:v>
                </c:pt>
                <c:pt idx="5">
                  <c:v>188.66562473000008</c:v>
                </c:pt>
                <c:pt idx="6">
                  <c:v>134.63419582000003</c:v>
                </c:pt>
                <c:pt idx="7">
                  <c:v>356.87559552000005</c:v>
                </c:pt>
                <c:pt idx="8">
                  <c:v>476.84260827999992</c:v>
                </c:pt>
                <c:pt idx="9">
                  <c:v>934.33859853000115</c:v>
                </c:pt>
                <c:pt idx="10">
                  <c:v>158.35300000000001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C5-43B0-9929-94B4DD4D6B20}"/>
            </c:ext>
          </c:extLst>
        </c:ser>
        <c:ser>
          <c:idx val="5"/>
          <c:order val="5"/>
          <c:tx>
            <c:strRef>
              <c:f>'Last Year'!$B$22</c:f>
              <c:strCache>
                <c:ptCount val="1"/>
                <c:pt idx="0">
                  <c:v>Segment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'Last Year'!$C$22:$N$22</c:f>
              <c:numCache>
                <c:formatCode>_(* #,##0_);_(* \(#,##0\);_(* "-"??_);_(@_)</c:formatCode>
                <c:ptCount val="12"/>
                <c:pt idx="0">
                  <c:v>1907.0932663300214</c:v>
                </c:pt>
                <c:pt idx="1">
                  <c:v>1558.7338746899861</c:v>
                </c:pt>
                <c:pt idx="2">
                  <c:v>2476.6732867900082</c:v>
                </c:pt>
                <c:pt idx="3">
                  <c:v>1251.4385175399925</c:v>
                </c:pt>
                <c:pt idx="4">
                  <c:v>1104.2635383099998</c:v>
                </c:pt>
                <c:pt idx="5">
                  <c:v>1576.630360349998</c:v>
                </c:pt>
                <c:pt idx="6">
                  <c:v>1658.9630801199933</c:v>
                </c:pt>
                <c:pt idx="7">
                  <c:v>1299.454656949938</c:v>
                </c:pt>
                <c:pt idx="8">
                  <c:v>2171.7351462100046</c:v>
                </c:pt>
                <c:pt idx="9">
                  <c:v>2777.746029280012</c:v>
                </c:pt>
                <c:pt idx="10">
                  <c:v>3159.3675600000006</c:v>
                </c:pt>
                <c:pt idx="11">
                  <c:v>1582.2750000000001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C5-43B0-9929-94B4DD4D6B20}"/>
            </c:ext>
          </c:extLst>
        </c:ser>
        <c:ser>
          <c:idx val="6"/>
          <c:order val="6"/>
          <c:tx>
            <c:strRef>
              <c:f>'Last Year'!$B$23</c:f>
              <c:strCache>
                <c:ptCount val="1"/>
                <c:pt idx="0">
                  <c:v>Segment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'Last Year'!$C$23:$N$23</c:f>
              <c:numCache>
                <c:formatCode>_(* #,##0_);_(* \(#,##0\);_(* "-"??_);_(@_)</c:formatCode>
                <c:ptCount val="12"/>
                <c:pt idx="0">
                  <c:v>1.6413149000000162</c:v>
                </c:pt>
                <c:pt idx="1">
                  <c:v>0</c:v>
                </c:pt>
                <c:pt idx="2">
                  <c:v>200.41815700000012</c:v>
                </c:pt>
                <c:pt idx="3">
                  <c:v>488.99962745000187</c:v>
                </c:pt>
                <c:pt idx="4">
                  <c:v>1161.2991004500013</c:v>
                </c:pt>
                <c:pt idx="5">
                  <c:v>1004.1151216000043</c:v>
                </c:pt>
                <c:pt idx="6">
                  <c:v>1050.1763328500028</c:v>
                </c:pt>
                <c:pt idx="7">
                  <c:v>1132.4176894499967</c:v>
                </c:pt>
                <c:pt idx="8">
                  <c:v>808.58377554999788</c:v>
                </c:pt>
                <c:pt idx="9">
                  <c:v>893.07658985000148</c:v>
                </c:pt>
                <c:pt idx="10">
                  <c:v>642.29759999999999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C5-43B0-9929-94B4DD4D6B20}"/>
            </c:ext>
          </c:extLst>
        </c:ser>
        <c:ser>
          <c:idx val="7"/>
          <c:order val="7"/>
          <c:tx>
            <c:strRef>
              <c:f>'Last Year'!$B$24</c:f>
              <c:strCache>
                <c:ptCount val="1"/>
                <c:pt idx="0">
                  <c:v>Segment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'Last Year'!$C$24:$N$24</c:f>
              <c:numCache>
                <c:formatCode>_(* #,##0_);_(* \(#,##0\);_(* "-"??_);_(@_)</c:formatCode>
                <c:ptCount val="12"/>
                <c:pt idx="0">
                  <c:v>254.22615199999996</c:v>
                </c:pt>
                <c:pt idx="1">
                  <c:v>285.13069593999995</c:v>
                </c:pt>
                <c:pt idx="2">
                  <c:v>142.94345599999994</c:v>
                </c:pt>
                <c:pt idx="3">
                  <c:v>690.09697438000069</c:v>
                </c:pt>
                <c:pt idx="4">
                  <c:v>644.90979045999995</c:v>
                </c:pt>
                <c:pt idx="5">
                  <c:v>789.27971464999962</c:v>
                </c:pt>
                <c:pt idx="6">
                  <c:v>1571.504481730005</c:v>
                </c:pt>
                <c:pt idx="7">
                  <c:v>434.91090888000036</c:v>
                </c:pt>
                <c:pt idx="8">
                  <c:v>228.66849054999994</c:v>
                </c:pt>
                <c:pt idx="9">
                  <c:v>345.61390523999984</c:v>
                </c:pt>
                <c:pt idx="10">
                  <c:v>405.15064773</c:v>
                </c:pt>
                <c:pt idx="11">
                  <c:v>381.11399999999998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C5-43B0-9929-94B4DD4D6B20}"/>
            </c:ext>
          </c:extLst>
        </c:ser>
        <c:ser>
          <c:idx val="8"/>
          <c:order val="8"/>
          <c:tx>
            <c:strRef>
              <c:f>'Last Year'!$B$25</c:f>
              <c:strCache>
                <c:ptCount val="1"/>
                <c:pt idx="0">
                  <c:v>Segment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'Last Year'!$C$25:$N$25</c:f>
              <c:numCache>
                <c:formatCode>_(* #,##0_);_(* \(#,##0\);_(* "-"??_);_(@_)</c:formatCode>
                <c:ptCount val="12"/>
                <c:pt idx="0">
                  <c:v>73.224242000000004</c:v>
                </c:pt>
                <c:pt idx="1">
                  <c:v>113.94372600000004</c:v>
                </c:pt>
                <c:pt idx="2">
                  <c:v>26.652813100000003</c:v>
                </c:pt>
                <c:pt idx="3">
                  <c:v>132.34792094999995</c:v>
                </c:pt>
                <c:pt idx="4">
                  <c:v>143.44047384999999</c:v>
                </c:pt>
                <c:pt idx="5">
                  <c:v>240.55480573000006</c:v>
                </c:pt>
                <c:pt idx="6">
                  <c:v>347.69133456000014</c:v>
                </c:pt>
                <c:pt idx="7">
                  <c:v>272.03073114000023</c:v>
                </c:pt>
                <c:pt idx="8">
                  <c:v>212.7238024100001</c:v>
                </c:pt>
                <c:pt idx="9">
                  <c:v>131.62372674999995</c:v>
                </c:pt>
                <c:pt idx="10">
                  <c:v>244.87460499999997</c:v>
                </c:pt>
                <c:pt idx="11">
                  <c:v>1968.2090000000001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C5-43B0-9929-94B4DD4D6B20}"/>
            </c:ext>
          </c:extLst>
        </c:ser>
        <c:ser>
          <c:idx val="9"/>
          <c:order val="9"/>
          <c:tx>
            <c:strRef>
              <c:f>'Last Year'!$B$26</c:f>
              <c:strCache>
                <c:ptCount val="1"/>
                <c:pt idx="0">
                  <c:v>Segment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'Last Year'!$C$26:$N$26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424.29502350000001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11.701298699999999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C5-43B0-9929-94B4DD4D6B20}"/>
            </c:ext>
          </c:extLst>
        </c:ser>
        <c:ser>
          <c:idx val="10"/>
          <c:order val="10"/>
          <c:tx>
            <c:strRef>
              <c:f>'Last Year'!$B$27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'Last Year'!$C$27:$N$27</c:f>
              <c:numCache>
                <c:formatCode>_(* #,##0_);_(* \(#,##0\);_(* "-"??_);_(@_)</c:formatCode>
                <c:ptCount val="12"/>
                <c:pt idx="0">
                  <c:v>7779.0102792701482</c:v>
                </c:pt>
                <c:pt idx="1">
                  <c:v>7924.0660447499895</c:v>
                </c:pt>
                <c:pt idx="2">
                  <c:v>9888.9856810699657</c:v>
                </c:pt>
                <c:pt idx="3">
                  <c:v>10815.386233100071</c:v>
                </c:pt>
                <c:pt idx="4">
                  <c:v>11100.204351689999</c:v>
                </c:pt>
                <c:pt idx="5">
                  <c:v>11558.877634620063</c:v>
                </c:pt>
                <c:pt idx="6">
                  <c:v>13910.217612119857</c:v>
                </c:pt>
                <c:pt idx="7">
                  <c:v>12766.000930689841</c:v>
                </c:pt>
                <c:pt idx="8">
                  <c:v>11506.204727859957</c:v>
                </c:pt>
                <c:pt idx="9">
                  <c:v>11891.160871299977</c:v>
                </c:pt>
                <c:pt idx="10">
                  <c:v>10413.054379840003</c:v>
                </c:pt>
                <c:pt idx="11">
                  <c:v>12690.259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C5-43B0-9929-94B4DD4D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831888"/>
        <c:axId val="387830224"/>
      </c:lineChart>
      <c:catAx>
        <c:axId val="38783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30224"/>
        <c:crosses val="autoZero"/>
        <c:auto val="1"/>
        <c:lblAlgn val="ctr"/>
        <c:lblOffset val="100"/>
        <c:noMultiLvlLbl val="0"/>
      </c:catAx>
      <c:valAx>
        <c:axId val="3878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14815</xdr:colOff>
      <xdr:row>0</xdr:row>
      <xdr:rowOff>0</xdr:rowOff>
    </xdr:from>
    <xdr:to>
      <xdr:col>24</xdr:col>
      <xdr:colOff>8467</xdr:colOff>
      <xdr:row>13</xdr:row>
      <xdr:rowOff>224366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C031C-6F9B-4A7F-AE3C-206B1587D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8465</xdr:colOff>
      <xdr:row>13</xdr:row>
      <xdr:rowOff>209548</xdr:rowOff>
    </xdr:from>
    <xdr:to>
      <xdr:col>24</xdr:col>
      <xdr:colOff>12700</xdr:colOff>
      <xdr:row>28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3AF209-FFE7-41EA-A3CA-B5700CDC4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56"/>
  <sheetViews>
    <sheetView tabSelected="1" workbookViewId="0">
      <selection activeCell="Q12" sqref="Q12"/>
    </sheetView>
  </sheetViews>
  <sheetFormatPr defaultRowHeight="18.75" customHeight="1" x14ac:dyDescent="0.5"/>
  <cols>
    <col min="1" max="1" width="2.41015625" customWidth="1"/>
    <col min="2" max="2" width="3.5859375" customWidth="1"/>
    <col min="3" max="3" width="15.41015625" customWidth="1"/>
    <col min="4" max="4" width="14.5859375" bestFit="1" customWidth="1"/>
    <col min="5" max="7" width="13.703125" customWidth="1"/>
    <col min="8" max="9" width="8.41015625" customWidth="1"/>
    <col min="10" max="10" width="2" customWidth="1"/>
    <col min="11" max="13" width="13.703125" customWidth="1"/>
    <col min="14" max="15" width="8.41015625" customWidth="1"/>
    <col min="16" max="20" width="10" customWidth="1"/>
    <col min="21" max="21" width="11.1171875" customWidth="1"/>
  </cols>
  <sheetData>
    <row r="1" spans="2:15" ht="18.75" customHeight="1" x14ac:dyDescent="0.5">
      <c r="C1" s="45" t="s">
        <v>33</v>
      </c>
    </row>
    <row r="3" spans="2:15" ht="18.75" customHeight="1" x14ac:dyDescent="0.5">
      <c r="C3" t="s">
        <v>34</v>
      </c>
    </row>
    <row r="4" spans="2:15" ht="18.75" customHeight="1" x14ac:dyDescent="0.5">
      <c r="C4" t="s">
        <v>35</v>
      </c>
    </row>
    <row r="5" spans="2:15" ht="18.75" customHeight="1" x14ac:dyDescent="0.5">
      <c r="C5" t="s">
        <v>36</v>
      </c>
    </row>
    <row r="6" spans="2:15" ht="18.75" customHeight="1" x14ac:dyDescent="0.5">
      <c r="C6" t="s">
        <v>37</v>
      </c>
    </row>
    <row r="7" spans="2:15" ht="18.75" customHeight="1" x14ac:dyDescent="0.5">
      <c r="C7" t="s">
        <v>38</v>
      </c>
    </row>
    <row r="8" spans="2:15" ht="18.75" customHeight="1" thickBot="1" x14ac:dyDescent="0.55000000000000004"/>
    <row r="9" spans="2:15" ht="22.5" customHeight="1" thickBot="1" x14ac:dyDescent="0.55000000000000004">
      <c r="C9" s="25" t="s">
        <v>39</v>
      </c>
      <c r="D9" s="11">
        <v>6</v>
      </c>
      <c r="E9" s="50" t="s">
        <v>31</v>
      </c>
      <c r="F9" s="51"/>
      <c r="G9" s="51"/>
      <c r="H9" s="51"/>
      <c r="I9" s="52"/>
      <c r="J9" s="24"/>
      <c r="K9" s="50" t="s">
        <v>32</v>
      </c>
      <c r="L9" s="51"/>
      <c r="M9" s="51"/>
      <c r="N9" s="51"/>
      <c r="O9" s="52"/>
    </row>
    <row r="10" spans="2:15" ht="30.75" customHeight="1" thickBot="1" x14ac:dyDescent="0.55000000000000004">
      <c r="C10" s="20" t="s">
        <v>7</v>
      </c>
      <c r="D10" s="21" t="s">
        <v>23</v>
      </c>
      <c r="E10" s="21" t="s">
        <v>24</v>
      </c>
      <c r="F10" s="21" t="s">
        <v>25</v>
      </c>
      <c r="G10" s="21" t="s">
        <v>26</v>
      </c>
      <c r="H10" s="22" t="s">
        <v>27</v>
      </c>
      <c r="I10" s="23" t="s">
        <v>28</v>
      </c>
      <c r="K10" s="21" t="s">
        <v>24</v>
      </c>
      <c r="L10" s="21" t="s">
        <v>25</v>
      </c>
      <c r="M10" s="21" t="s">
        <v>26</v>
      </c>
      <c r="N10" s="22" t="s">
        <v>27</v>
      </c>
      <c r="O10" s="23" t="s">
        <v>28</v>
      </c>
    </row>
    <row r="11" spans="2:15" ht="18.75" customHeight="1" x14ac:dyDescent="0.5">
      <c r="B11">
        <v>0</v>
      </c>
      <c r="C11" s="53" t="s">
        <v>8</v>
      </c>
      <c r="D11" s="15" t="s">
        <v>1</v>
      </c>
      <c r="E11" s="15">
        <f>VLOOKUP(C11,Actual!$B$2:$O$13,$D$9+1,0)</f>
        <v>913</v>
      </c>
      <c r="F11" s="15">
        <f>VLOOKUP(C11,Budget!$B$2:$O$13,$D$9+1,0)</f>
        <v>250</v>
      </c>
      <c r="G11" s="15">
        <f>VLOOKUP(C11,'Last Year'!$B$2:$O$13,$D$9+1,0)</f>
        <v>246</v>
      </c>
      <c r="H11" s="26">
        <f>IFERROR(E11/F11,0)</f>
        <v>3.6520000000000001</v>
      </c>
      <c r="I11" s="27">
        <f>IFERROR(E11/G11,0)</f>
        <v>3.7113821138211383</v>
      </c>
      <c r="K11" s="44">
        <f ca="1">SUM(OFFSET(Actual!$C$3,$B11,0,1,$D$9))</f>
        <v>3210</v>
      </c>
      <c r="L11" s="44">
        <f ca="1">SUM(OFFSET(Budget!$C$3,$B11,0,1,$D$9))</f>
        <v>2192</v>
      </c>
      <c r="M11" s="44">
        <f ca="1">SUM(OFFSET('Last Year'!$C$3,$B11,0,1,$D$9))</f>
        <v>2335</v>
      </c>
      <c r="N11" s="26">
        <f ca="1">IFERROR(K11/L11,0)</f>
        <v>1.4644160583941606</v>
      </c>
      <c r="O11" s="27">
        <f ca="1">IFERROR(K11/M11,0)</f>
        <v>1.3747323340471092</v>
      </c>
    </row>
    <row r="12" spans="2:15" ht="18.75" customHeight="1" x14ac:dyDescent="0.5">
      <c r="B12">
        <v>0</v>
      </c>
      <c r="C12" s="46"/>
      <c r="D12" s="16" t="s">
        <v>18</v>
      </c>
      <c r="E12" s="28">
        <f>IFERROR(E11/E$62,0)</f>
        <v>0</v>
      </c>
      <c r="F12" s="28">
        <f t="shared" ref="F12:G12" si="0">IFERROR(F11/F$62,0)</f>
        <v>0</v>
      </c>
      <c r="G12" s="28">
        <f t="shared" si="0"/>
        <v>0</v>
      </c>
      <c r="H12" s="29">
        <f t="shared" ref="H12:H15" si="1">IFERROR(E12/F12,0)</f>
        <v>0</v>
      </c>
      <c r="I12" s="30">
        <f t="shared" ref="I12:I15" si="2">IFERROR(E12/G12,0)</f>
        <v>0</v>
      </c>
      <c r="K12" s="28">
        <f ca="1">IFERROR(K11/K$62,0)</f>
        <v>0</v>
      </c>
      <c r="L12" s="28">
        <f t="shared" ref="L12:M12" ca="1" si="3">IFERROR(L11/L$62,0)</f>
        <v>0</v>
      </c>
      <c r="M12" s="28">
        <f t="shared" ca="1" si="3"/>
        <v>0</v>
      </c>
      <c r="N12" s="29">
        <f t="shared" ref="N12:N56" ca="1" si="4">IFERROR(K12/L12,0)</f>
        <v>0</v>
      </c>
      <c r="O12" s="30">
        <f t="shared" ref="O12:O56" ca="1" si="5">IFERROR(K12/M12,0)</f>
        <v>0</v>
      </c>
    </row>
    <row r="13" spans="2:15" ht="18.75" customHeight="1" x14ac:dyDescent="0.5">
      <c r="B13">
        <v>0</v>
      </c>
      <c r="C13" s="46"/>
      <c r="D13" s="16" t="s">
        <v>5</v>
      </c>
      <c r="E13" s="31">
        <f>IFERROR(E14/E11,0)</f>
        <v>3.0748419518017509</v>
      </c>
      <c r="F13" s="31">
        <f t="shared" ref="F13:G13" si="6">IFERROR(F14/F11,0)</f>
        <v>3.2558778914979958</v>
      </c>
      <c r="G13" s="31">
        <f t="shared" si="6"/>
        <v>3.2124456266260117</v>
      </c>
      <c r="H13" s="29">
        <f t="shared" si="1"/>
        <v>0.94439719616973961</v>
      </c>
      <c r="I13" s="30">
        <f t="shared" si="2"/>
        <v>0.95716544626195454</v>
      </c>
      <c r="K13" s="31">
        <f ca="1">IFERROR(K14/K11,0)</f>
        <v>3.1346397921822411</v>
      </c>
      <c r="L13" s="31">
        <f t="shared" ref="L13:M13" ca="1" si="7">IFERROR(L14/L11,0)</f>
        <v>3.3930542977237672</v>
      </c>
      <c r="M13" s="31">
        <f t="shared" ca="1" si="7"/>
        <v>3.014445427280513</v>
      </c>
      <c r="N13" s="29">
        <f t="shared" ca="1" si="4"/>
        <v>0.92384015024018817</v>
      </c>
      <c r="O13" s="30">
        <f t="shared" ca="1" si="5"/>
        <v>1.0398727951131501</v>
      </c>
    </row>
    <row r="14" spans="2:15" ht="18.75" customHeight="1" x14ac:dyDescent="0.5">
      <c r="B14">
        <v>0</v>
      </c>
      <c r="C14" s="46"/>
      <c r="D14" s="14" t="s">
        <v>2</v>
      </c>
      <c r="E14" s="32">
        <f>VLOOKUP(C11,Actual!$B$16:$O$27,$D$9+1,0)</f>
        <v>2807.3307019949984</v>
      </c>
      <c r="F14" s="32">
        <f>VLOOKUP(C11,Budget!$B$16:$O$27,$D$9+1,0)</f>
        <v>813.96947287449893</v>
      </c>
      <c r="G14" s="32">
        <f>VLOOKUP(C11,'Last Year'!$B$16:$O$27,$D$9+1,0)</f>
        <v>790.26162414999885</v>
      </c>
      <c r="H14" s="33">
        <f t="shared" si="1"/>
        <v>3.448938560411889</v>
      </c>
      <c r="I14" s="34">
        <f t="shared" si="2"/>
        <v>3.5524067172242462</v>
      </c>
      <c r="K14" s="32">
        <f ca="1">SUM(OFFSET(Actual!$C$17,$B14,0,1,$D$9))</f>
        <v>10062.193732904994</v>
      </c>
      <c r="L14" s="32">
        <f ca="1">SUM(OFFSET(Budget!$C$17,$B14,0,1,$D$9))</f>
        <v>7437.5750206104976</v>
      </c>
      <c r="M14" s="32">
        <f ca="1">SUM(OFFSET('Last Year'!$C$17,$B14,0,1,$D$9))</f>
        <v>7038.7300726999974</v>
      </c>
      <c r="N14" s="33">
        <f t="shared" ca="1" si="4"/>
        <v>1.3528863514010054</v>
      </c>
      <c r="O14" s="34">
        <f t="shared" ca="1" si="5"/>
        <v>1.4295467547379923</v>
      </c>
    </row>
    <row r="15" spans="2:15" ht="18.75" customHeight="1" x14ac:dyDescent="0.5">
      <c r="B15">
        <f>B11+1</f>
        <v>1</v>
      </c>
      <c r="C15" s="53" t="s">
        <v>9</v>
      </c>
      <c r="D15" s="15" t="s">
        <v>1</v>
      </c>
      <c r="E15" s="15">
        <f>VLOOKUP(C15,Actual!$B$2:$O$13,$D$9+1,0)</f>
        <v>117</v>
      </c>
      <c r="F15" s="15">
        <f>VLOOKUP(C15,Budget!$B$2:$O$13,$D$9+1,0)</f>
        <v>89</v>
      </c>
      <c r="G15" s="15">
        <f>VLOOKUP(C15,'Last Year'!$B$2:$O$13,$D$9+1,0)</f>
        <v>91</v>
      </c>
      <c r="H15" s="26">
        <f t="shared" si="1"/>
        <v>1.3146067415730338</v>
      </c>
      <c r="I15" s="27">
        <f t="shared" si="2"/>
        <v>1.2857142857142858</v>
      </c>
      <c r="K15" s="44">
        <f ca="1">SUM(OFFSET(Actual!$C$3,$B15,0,1,$D$9))</f>
        <v>775</v>
      </c>
      <c r="L15" s="44">
        <f ca="1">SUM(OFFSET(Budget!$C$3,$B15,0,1,$D$9))</f>
        <v>379</v>
      </c>
      <c r="M15" s="44">
        <f ca="1">SUM(OFFSET('Last Year'!$C$3,$B15,0,1,$D$9))</f>
        <v>301</v>
      </c>
      <c r="N15" s="26">
        <f t="shared" ca="1" si="4"/>
        <v>2.0448548812664908</v>
      </c>
      <c r="O15" s="27">
        <f t="shared" ca="1" si="5"/>
        <v>2.5747508305647839</v>
      </c>
    </row>
    <row r="16" spans="2:15" ht="18.75" customHeight="1" x14ac:dyDescent="0.5">
      <c r="B16">
        <f t="shared" ref="B16:B50" si="8">B12+1</f>
        <v>1</v>
      </c>
      <c r="C16" s="46"/>
      <c r="D16" s="16" t="s">
        <v>18</v>
      </c>
      <c r="E16" s="28">
        <f t="shared" ref="E16:G16" si="9">IFERROR(E15/E$62,0)</f>
        <v>0</v>
      </c>
      <c r="F16" s="28">
        <f t="shared" si="9"/>
        <v>0</v>
      </c>
      <c r="G16" s="28">
        <f t="shared" si="9"/>
        <v>0</v>
      </c>
      <c r="H16" s="29">
        <f t="shared" ref="H16:H56" si="10">IFERROR(E16/F16,0)</f>
        <v>0</v>
      </c>
      <c r="I16" s="30">
        <f t="shared" ref="I16:I56" si="11">IFERROR(E16/G16,0)</f>
        <v>0</v>
      </c>
      <c r="K16" s="28">
        <f t="shared" ref="K16:M16" ca="1" si="12">IFERROR(K15/K$62,0)</f>
        <v>0</v>
      </c>
      <c r="L16" s="28">
        <f t="shared" ca="1" si="12"/>
        <v>0</v>
      </c>
      <c r="M16" s="28">
        <f t="shared" ca="1" si="12"/>
        <v>0</v>
      </c>
      <c r="N16" s="29">
        <f t="shared" ca="1" si="4"/>
        <v>0</v>
      </c>
      <c r="O16" s="30">
        <f t="shared" ca="1" si="5"/>
        <v>0</v>
      </c>
    </row>
    <row r="17" spans="2:15" ht="18.75" customHeight="1" x14ac:dyDescent="0.5">
      <c r="B17">
        <f t="shared" si="8"/>
        <v>1</v>
      </c>
      <c r="C17" s="46"/>
      <c r="D17" s="16" t="s">
        <v>5</v>
      </c>
      <c r="E17" s="31">
        <f t="shared" ref="E17:G17" si="13">IFERROR(E18/E15,0)</f>
        <v>4.1110265163675246</v>
      </c>
      <c r="F17" s="31">
        <f t="shared" si="13"/>
        <v>4.508078651685393</v>
      </c>
      <c r="G17" s="31">
        <f t="shared" si="13"/>
        <v>4.4985926275824175</v>
      </c>
      <c r="H17" s="29">
        <f t="shared" si="10"/>
        <v>0.91192431055535683</v>
      </c>
      <c r="I17" s="30">
        <f t="shared" si="11"/>
        <v>0.91384725328570715</v>
      </c>
      <c r="K17" s="31">
        <f t="shared" ref="K17:M17" ca="1" si="14">IFERROR(K18/K15,0)</f>
        <v>4.6982297115999971</v>
      </c>
      <c r="L17" s="31">
        <f t="shared" ca="1" si="14"/>
        <v>4.2233153498390497</v>
      </c>
      <c r="M17" s="31">
        <f t="shared" ca="1" si="14"/>
        <v>4.2836830656810623</v>
      </c>
      <c r="N17" s="29">
        <f t="shared" ca="1" si="4"/>
        <v>1.112450603950057</v>
      </c>
      <c r="O17" s="30">
        <f t="shared" ca="1" si="5"/>
        <v>1.0967734166049996</v>
      </c>
    </row>
    <row r="18" spans="2:15" ht="18.75" customHeight="1" x14ac:dyDescent="0.5">
      <c r="B18">
        <f t="shared" si="8"/>
        <v>1</v>
      </c>
      <c r="C18" s="46"/>
      <c r="D18" s="14" t="s">
        <v>2</v>
      </c>
      <c r="E18" s="32">
        <f>VLOOKUP(C15,Actual!$B$16:$O$27,$D$9+1,0)</f>
        <v>480.99010241500036</v>
      </c>
      <c r="F18" s="32">
        <f>VLOOKUP(C15,Budget!$B$16:$O$27,$D$9+1,0)</f>
        <v>401.21899999999999</v>
      </c>
      <c r="G18" s="32">
        <f>VLOOKUP(C15,'Last Year'!$B$16:$O$27,$D$9+1,0)</f>
        <v>409.37192911</v>
      </c>
      <c r="H18" s="33">
        <f t="shared" si="10"/>
        <v>1.1988218464604128</v>
      </c>
      <c r="I18" s="34">
        <f t="shared" si="11"/>
        <v>1.1749464685101949</v>
      </c>
      <c r="K18" s="32">
        <f ca="1">SUM(OFFSET(Actual!$C$17,$B18,0,1,$D$9))</f>
        <v>3641.1280264899979</v>
      </c>
      <c r="L18" s="32">
        <f ca="1">SUM(OFFSET(Budget!$C$17,$B18,0,1,$D$9))</f>
        <v>1600.6365175889998</v>
      </c>
      <c r="M18" s="32">
        <f ca="1">SUM(OFFSET('Last Year'!$C$17,$B18,0,1,$D$9))</f>
        <v>1289.3886027699998</v>
      </c>
      <c r="N18" s="33">
        <f t="shared" ca="1" si="4"/>
        <v>2.27480004765513</v>
      </c>
      <c r="O18" s="34">
        <f t="shared" ca="1" si="5"/>
        <v>2.8239182653450983</v>
      </c>
    </row>
    <row r="19" spans="2:15" ht="18.75" customHeight="1" x14ac:dyDescent="0.5">
      <c r="B19">
        <f t="shared" si="8"/>
        <v>2</v>
      </c>
      <c r="C19" s="46" t="s">
        <v>10</v>
      </c>
      <c r="D19" s="15" t="s">
        <v>1</v>
      </c>
      <c r="E19" s="15">
        <f>VLOOKUP(C19,Actual!$B$2:$O$13,$D$9+1,0)</f>
        <v>2129</v>
      </c>
      <c r="F19" s="15">
        <f>VLOOKUP(C19,Budget!$B$2:$O$13,$D$9+1,0)</f>
        <v>2610</v>
      </c>
      <c r="G19" s="15">
        <f>VLOOKUP(C19,'Last Year'!$B$2:$O$13,$D$9+1,0)</f>
        <v>2713</v>
      </c>
      <c r="H19" s="26">
        <f t="shared" si="10"/>
        <v>0.81570881226053638</v>
      </c>
      <c r="I19" s="27">
        <f t="shared" si="11"/>
        <v>0.78474014006634718</v>
      </c>
      <c r="K19" s="44">
        <f ca="1">SUM(OFFSET(Actual!$C$3,$B19,0,1,$D$9))</f>
        <v>13975</v>
      </c>
      <c r="L19" s="44">
        <f ca="1">SUM(OFFSET(Budget!$C$3,$B19,0,1,$D$9))</f>
        <v>12336</v>
      </c>
      <c r="M19" s="44">
        <f ca="1">SUM(OFFSET('Last Year'!$C$3,$B19,0,1,$D$9))</f>
        <v>12909</v>
      </c>
      <c r="N19" s="26">
        <f t="shared" ca="1" si="4"/>
        <v>1.1328631647211413</v>
      </c>
      <c r="O19" s="27">
        <f t="shared" ca="1" si="5"/>
        <v>1.0825780463242698</v>
      </c>
    </row>
    <row r="20" spans="2:15" ht="18.75" customHeight="1" x14ac:dyDescent="0.5">
      <c r="B20">
        <f t="shared" si="8"/>
        <v>2</v>
      </c>
      <c r="C20" s="46"/>
      <c r="D20" s="16" t="s">
        <v>18</v>
      </c>
      <c r="E20" s="28">
        <f t="shared" ref="E20:G20" si="15">IFERROR(E19/E$62,0)</f>
        <v>0</v>
      </c>
      <c r="F20" s="28">
        <f t="shared" si="15"/>
        <v>0</v>
      </c>
      <c r="G20" s="28">
        <f t="shared" si="15"/>
        <v>0</v>
      </c>
      <c r="H20" s="29">
        <f t="shared" si="10"/>
        <v>0</v>
      </c>
      <c r="I20" s="30">
        <f t="shared" si="11"/>
        <v>0</v>
      </c>
      <c r="K20" s="28">
        <f t="shared" ref="K20:M20" ca="1" si="16">IFERROR(K19/K$62,0)</f>
        <v>0</v>
      </c>
      <c r="L20" s="28">
        <f t="shared" ca="1" si="16"/>
        <v>0</v>
      </c>
      <c r="M20" s="28">
        <f t="shared" ca="1" si="16"/>
        <v>0</v>
      </c>
      <c r="N20" s="29">
        <f t="shared" ca="1" si="4"/>
        <v>0</v>
      </c>
      <c r="O20" s="30">
        <f t="shared" ca="1" si="5"/>
        <v>0</v>
      </c>
    </row>
    <row r="21" spans="2:15" ht="18.75" customHeight="1" x14ac:dyDescent="0.5">
      <c r="B21">
        <f t="shared" si="8"/>
        <v>2</v>
      </c>
      <c r="C21" s="46"/>
      <c r="D21" s="16" t="s">
        <v>5</v>
      </c>
      <c r="E21" s="31">
        <f t="shared" ref="E21:G21" si="17">IFERROR(E22/E19,0)</f>
        <v>2.9281637085580292</v>
      </c>
      <c r="F21" s="31">
        <f t="shared" si="17"/>
        <v>2.4441002561265766</v>
      </c>
      <c r="G21" s="31">
        <f t="shared" si="17"/>
        <v>2.3280288411463559</v>
      </c>
      <c r="H21" s="29">
        <f t="shared" si="10"/>
        <v>1.198053844648173</v>
      </c>
      <c r="I21" s="30">
        <f t="shared" si="11"/>
        <v>1.2577866978298078</v>
      </c>
      <c r="K21" s="31">
        <f t="shared" ref="K21:M21" ca="1" si="18">IFERROR(K22/K19,0)</f>
        <v>3.0021537247409711</v>
      </c>
      <c r="L21" s="31">
        <f t="shared" ca="1" si="18"/>
        <v>2.3820562614937444</v>
      </c>
      <c r="M21" s="31">
        <f t="shared" ca="1" si="18"/>
        <v>2.3230963571446459</v>
      </c>
      <c r="N21" s="29">
        <f t="shared" ca="1" si="4"/>
        <v>1.2603202423348199</v>
      </c>
      <c r="O21" s="30">
        <f t="shared" ca="1" si="5"/>
        <v>1.2923070175319655</v>
      </c>
    </row>
    <row r="22" spans="2:15" ht="18.75" customHeight="1" x14ac:dyDescent="0.5">
      <c r="B22">
        <f t="shared" si="8"/>
        <v>2</v>
      </c>
      <c r="C22" s="46"/>
      <c r="D22" s="14" t="s">
        <v>2</v>
      </c>
      <c r="E22" s="32">
        <f>VLOOKUP(C19,Actual!$B$16:$O$27,$D$9+1,0)</f>
        <v>6234.0605355200441</v>
      </c>
      <c r="F22" s="32">
        <f>VLOOKUP(C19,Budget!$B$16:$O$27,$D$9+1,0)</f>
        <v>6379.1016684903643</v>
      </c>
      <c r="G22" s="32">
        <f>VLOOKUP(C19,'Last Year'!$B$16:$O$27,$D$9+1,0)</f>
        <v>6315.942246030063</v>
      </c>
      <c r="H22" s="33">
        <f t="shared" si="10"/>
        <v>0.97726307864213036</v>
      </c>
      <c r="I22" s="34">
        <f t="shared" si="11"/>
        <v>0.98703570942855179</v>
      </c>
      <c r="K22" s="32">
        <f ca="1">SUM(OFFSET(Actual!$C$17,$B22,0,1,$D$9))</f>
        <v>41955.098303255072</v>
      </c>
      <c r="L22" s="32">
        <f ca="1">SUM(OFFSET(Budget!$C$17,$B22,0,1,$D$9))</f>
        <v>29385.046041786831</v>
      </c>
      <c r="M22" s="32">
        <f ca="1">SUM(OFFSET('Last Year'!$C$17,$B22,0,1,$D$9))</f>
        <v>29988.850874380234</v>
      </c>
      <c r="N22" s="33">
        <f t="shared" ca="1" si="4"/>
        <v>1.42777037829354</v>
      </c>
      <c r="O22" s="34">
        <f t="shared" ca="1" si="5"/>
        <v>1.3990232062908992</v>
      </c>
    </row>
    <row r="23" spans="2:15" ht="18.75" customHeight="1" x14ac:dyDescent="0.5">
      <c r="B23">
        <f t="shared" si="8"/>
        <v>3</v>
      </c>
      <c r="C23" s="46" t="s">
        <v>11</v>
      </c>
      <c r="D23" s="15" t="s">
        <v>1</v>
      </c>
      <c r="E23" s="15">
        <f>VLOOKUP(C23,Actual!$B$2:$O$13,$D$9+1,0)</f>
        <v>76</v>
      </c>
      <c r="F23" s="15">
        <f>VLOOKUP(C23,Budget!$B$2:$O$13,$D$9+1,0)</f>
        <v>169</v>
      </c>
      <c r="G23" s="15">
        <f>VLOOKUP(C23,'Last Year'!$B$2:$O$13,$D$9+1,0)</f>
        <v>112</v>
      </c>
      <c r="H23" s="26">
        <f t="shared" si="10"/>
        <v>0.44970414201183434</v>
      </c>
      <c r="I23" s="27">
        <f t="shared" si="11"/>
        <v>0.6785714285714286</v>
      </c>
      <c r="K23" s="44">
        <f ca="1">SUM(OFFSET(Actual!$C$3,$B23,0,1,$D$9))</f>
        <v>354</v>
      </c>
      <c r="L23" s="44">
        <f ca="1">SUM(OFFSET(Budget!$C$3,$B23,0,1,$D$9))</f>
        <v>383</v>
      </c>
      <c r="M23" s="44">
        <f ca="1">SUM(OFFSET('Last Year'!$C$3,$B23,0,1,$D$9))</f>
        <v>246</v>
      </c>
      <c r="N23" s="26">
        <f t="shared" ca="1" si="4"/>
        <v>0.92428198433420361</v>
      </c>
      <c r="O23" s="27">
        <f t="shared" ca="1" si="5"/>
        <v>1.4390243902439024</v>
      </c>
    </row>
    <row r="24" spans="2:15" ht="18.75" customHeight="1" x14ac:dyDescent="0.5">
      <c r="B24">
        <f t="shared" si="8"/>
        <v>3</v>
      </c>
      <c r="C24" s="46"/>
      <c r="D24" s="16" t="s">
        <v>18</v>
      </c>
      <c r="E24" s="28">
        <f t="shared" ref="E24:G24" si="19">IFERROR(E23/E$62,0)</f>
        <v>0</v>
      </c>
      <c r="F24" s="28">
        <f t="shared" si="19"/>
        <v>0</v>
      </c>
      <c r="G24" s="28">
        <f t="shared" si="19"/>
        <v>0</v>
      </c>
      <c r="H24" s="29">
        <f t="shared" si="10"/>
        <v>0</v>
      </c>
      <c r="I24" s="30">
        <f t="shared" si="11"/>
        <v>0</v>
      </c>
      <c r="K24" s="28">
        <f t="shared" ref="K24:M24" ca="1" si="20">IFERROR(K23/K$62,0)</f>
        <v>0</v>
      </c>
      <c r="L24" s="28">
        <f t="shared" ca="1" si="20"/>
        <v>0</v>
      </c>
      <c r="M24" s="28">
        <f t="shared" ca="1" si="20"/>
        <v>0</v>
      </c>
      <c r="N24" s="29">
        <f t="shared" ca="1" si="4"/>
        <v>0</v>
      </c>
      <c r="O24" s="30">
        <f t="shared" ca="1" si="5"/>
        <v>0</v>
      </c>
    </row>
    <row r="25" spans="2:15" ht="18.75" customHeight="1" x14ac:dyDescent="0.5">
      <c r="B25">
        <f t="shared" si="8"/>
        <v>3</v>
      </c>
      <c r="C25" s="46"/>
      <c r="D25" s="16" t="s">
        <v>5</v>
      </c>
      <c r="E25" s="31">
        <f t="shared" ref="E25:G25" si="21">IFERROR(E26/E23,0)</f>
        <v>3.3774800131578897</v>
      </c>
      <c r="F25" s="31">
        <f t="shared" si="21"/>
        <v>2.4274201183431949</v>
      </c>
      <c r="G25" s="31">
        <f t="shared" si="21"/>
        <v>2.1790732881250001</v>
      </c>
      <c r="H25" s="29">
        <f t="shared" si="10"/>
        <v>1.3913866774174823</v>
      </c>
      <c r="I25" s="30">
        <f t="shared" si="11"/>
        <v>1.5499616426687821</v>
      </c>
      <c r="K25" s="31">
        <f t="shared" ref="K25:M25" ca="1" si="22">IFERROR(K26/K23,0)</f>
        <v>3.5083936689124267</v>
      </c>
      <c r="L25" s="31">
        <f t="shared" ca="1" si="22"/>
        <v>3.0855447263838123</v>
      </c>
      <c r="M25" s="31">
        <f t="shared" ca="1" si="22"/>
        <v>2.73822682296748</v>
      </c>
      <c r="N25" s="29">
        <f t="shared" ca="1" si="4"/>
        <v>1.1370419099463789</v>
      </c>
      <c r="O25" s="30">
        <f t="shared" ca="1" si="5"/>
        <v>1.2812648095785939</v>
      </c>
    </row>
    <row r="26" spans="2:15" ht="18.75" customHeight="1" x14ac:dyDescent="0.5">
      <c r="B26">
        <f t="shared" si="8"/>
        <v>3</v>
      </c>
      <c r="C26" s="46"/>
      <c r="D26" s="14" t="s">
        <v>2</v>
      </c>
      <c r="E26" s="32">
        <f>VLOOKUP(C23,Actual!$B$16:$O$27,$D$9+1,0)</f>
        <v>256.68848099999963</v>
      </c>
      <c r="F26" s="32">
        <f>VLOOKUP(C23,Budget!$B$16:$O$27,$D$9+1,0)</f>
        <v>410.23399999999998</v>
      </c>
      <c r="G26" s="32">
        <f>VLOOKUP(C23,'Last Year'!$B$16:$O$27,$D$9+1,0)</f>
        <v>244.05620827000001</v>
      </c>
      <c r="H26" s="33">
        <f t="shared" si="10"/>
        <v>0.62571235197472574</v>
      </c>
      <c r="I26" s="34">
        <f t="shared" si="11"/>
        <v>1.0517596860966736</v>
      </c>
      <c r="K26" s="32">
        <f ca="1">SUM(OFFSET(Actual!$C$17,$B26,0,1,$D$9))</f>
        <v>1241.9713587949991</v>
      </c>
      <c r="L26" s="32">
        <f ca="1">SUM(OFFSET(Budget!$C$17,$B26,0,1,$D$9))</f>
        <v>1181.763630205</v>
      </c>
      <c r="M26" s="32">
        <f ca="1">SUM(OFFSET('Last Year'!$C$17,$B26,0,1,$D$9))</f>
        <v>673.60379845000011</v>
      </c>
      <c r="N26" s="33">
        <f t="shared" ca="1" si="4"/>
        <v>1.050947352796392</v>
      </c>
      <c r="O26" s="34">
        <f t="shared" ca="1" si="5"/>
        <v>1.843771311344806</v>
      </c>
    </row>
    <row r="27" spans="2:15" ht="18.75" customHeight="1" x14ac:dyDescent="0.5">
      <c r="B27">
        <f t="shared" si="8"/>
        <v>4</v>
      </c>
      <c r="C27" s="46" t="s">
        <v>12</v>
      </c>
      <c r="D27" s="15" t="s">
        <v>1</v>
      </c>
      <c r="E27" s="15">
        <f>VLOOKUP(C27,Actual!$B$2:$O$13,$D$9+1,0)</f>
        <v>21</v>
      </c>
      <c r="F27" s="15">
        <f>VLOOKUP(C27,Budget!$B$2:$O$13,$D$9+1,0)</f>
        <v>167</v>
      </c>
      <c r="G27" s="15">
        <f>VLOOKUP(C27,'Last Year'!$B$2:$O$13,$D$9+1,0)</f>
        <v>65</v>
      </c>
      <c r="H27" s="26">
        <f t="shared" si="10"/>
        <v>0.12574850299401197</v>
      </c>
      <c r="I27" s="27">
        <f t="shared" si="11"/>
        <v>0.32307692307692309</v>
      </c>
      <c r="K27" s="44">
        <f ca="1">SUM(OFFSET(Actual!$C$3,$B27,0,1,$D$9))</f>
        <v>761</v>
      </c>
      <c r="L27" s="44">
        <f ca="1">SUM(OFFSET(Budget!$C$3,$B27,0,1,$D$9))</f>
        <v>1739</v>
      </c>
      <c r="M27" s="44">
        <f ca="1">SUM(OFFSET('Last Year'!$C$3,$B27,0,1,$D$9))</f>
        <v>1240</v>
      </c>
      <c r="N27" s="26">
        <f t="shared" ca="1" si="4"/>
        <v>0.43760782058654402</v>
      </c>
      <c r="O27" s="27">
        <f t="shared" ca="1" si="5"/>
        <v>0.61370967741935489</v>
      </c>
    </row>
    <row r="28" spans="2:15" ht="18.75" customHeight="1" x14ac:dyDescent="0.5">
      <c r="B28">
        <f t="shared" si="8"/>
        <v>4</v>
      </c>
      <c r="C28" s="46"/>
      <c r="D28" s="16" t="s">
        <v>18</v>
      </c>
      <c r="E28" s="28">
        <f t="shared" ref="E28:G28" si="23">IFERROR(E27/E$62,0)</f>
        <v>0</v>
      </c>
      <c r="F28" s="28">
        <f t="shared" si="23"/>
        <v>0</v>
      </c>
      <c r="G28" s="28">
        <f t="shared" si="23"/>
        <v>0</v>
      </c>
      <c r="H28" s="29">
        <f t="shared" si="10"/>
        <v>0</v>
      </c>
      <c r="I28" s="30">
        <f t="shared" si="11"/>
        <v>0</v>
      </c>
      <c r="K28" s="28">
        <f t="shared" ref="K28:M28" ca="1" si="24">IFERROR(K27/K$62,0)</f>
        <v>0</v>
      </c>
      <c r="L28" s="28">
        <f t="shared" ca="1" si="24"/>
        <v>0</v>
      </c>
      <c r="M28" s="28">
        <f t="shared" ca="1" si="24"/>
        <v>0</v>
      </c>
      <c r="N28" s="29">
        <f t="shared" ca="1" si="4"/>
        <v>0</v>
      </c>
      <c r="O28" s="30">
        <f t="shared" ca="1" si="5"/>
        <v>0</v>
      </c>
    </row>
    <row r="29" spans="2:15" ht="18.75" customHeight="1" x14ac:dyDescent="0.5">
      <c r="B29">
        <f t="shared" si="8"/>
        <v>4</v>
      </c>
      <c r="C29" s="46"/>
      <c r="D29" s="16" t="s">
        <v>5</v>
      </c>
      <c r="E29" s="31">
        <f t="shared" ref="E29:G29" si="25">IFERROR(E30/E27,0)</f>
        <v>4.1666339419047613</v>
      </c>
      <c r="F29" s="31">
        <f t="shared" si="25"/>
        <v>2.7113622715688628</v>
      </c>
      <c r="G29" s="31">
        <f t="shared" si="25"/>
        <v>2.9025480727692319</v>
      </c>
      <c r="H29" s="29">
        <f t="shared" si="10"/>
        <v>1.5367308107794246</v>
      </c>
      <c r="I29" s="30">
        <f t="shared" si="11"/>
        <v>1.4355090208478456</v>
      </c>
      <c r="K29" s="31">
        <f t="shared" ref="K29:M29" ca="1" si="26">IFERROR(K30/K27,0)</f>
        <v>2.2823759357095859</v>
      </c>
      <c r="L29" s="31">
        <f t="shared" ca="1" si="26"/>
        <v>2.6887891548887239</v>
      </c>
      <c r="M29" s="31">
        <f t="shared" ca="1" si="26"/>
        <v>2.7287136469596702</v>
      </c>
      <c r="N29" s="29">
        <f t="shared" ca="1" si="4"/>
        <v>0.84884898154241561</v>
      </c>
      <c r="O29" s="30">
        <f t="shared" ca="1" si="5"/>
        <v>0.83642925971825832</v>
      </c>
    </row>
    <row r="30" spans="2:15" ht="18.75" customHeight="1" x14ac:dyDescent="0.5">
      <c r="B30">
        <f t="shared" si="8"/>
        <v>4</v>
      </c>
      <c r="C30" s="46"/>
      <c r="D30" s="14" t="s">
        <v>2</v>
      </c>
      <c r="E30" s="32">
        <f>VLOOKUP(C27,Actual!$B$16:$O$27,$D$9+1,0)</f>
        <v>87.499312779999983</v>
      </c>
      <c r="F30" s="32">
        <f>VLOOKUP(C27,Budget!$B$16:$O$27,$D$9+1,0)</f>
        <v>452.7974993520001</v>
      </c>
      <c r="G30" s="32">
        <f>VLOOKUP(C27,'Last Year'!$B$16:$O$27,$D$9+1,0)</f>
        <v>188.66562473000008</v>
      </c>
      <c r="H30" s="33">
        <f t="shared" si="10"/>
        <v>0.19324159896028692</v>
      </c>
      <c r="I30" s="34">
        <f t="shared" si="11"/>
        <v>0.46377983750468854</v>
      </c>
      <c r="K30" s="32">
        <f ca="1">SUM(OFFSET(Actual!$C$17,$B30,0,1,$D$9))</f>
        <v>1736.8880870749947</v>
      </c>
      <c r="L30" s="32">
        <f ca="1">SUM(OFFSET(Budget!$C$17,$B30,0,1,$D$9))</f>
        <v>4675.8043403514912</v>
      </c>
      <c r="M30" s="32">
        <f ca="1">SUM(OFFSET('Last Year'!$C$17,$B30,0,1,$D$9))</f>
        <v>3383.6049222299912</v>
      </c>
      <c r="N30" s="33">
        <f t="shared" ca="1" si="4"/>
        <v>0.37146295281988395</v>
      </c>
      <c r="O30" s="34">
        <f t="shared" ca="1" si="5"/>
        <v>0.51332473116580202</v>
      </c>
    </row>
    <row r="31" spans="2:15" ht="18.75" customHeight="1" x14ac:dyDescent="0.5">
      <c r="B31">
        <f t="shared" si="8"/>
        <v>5</v>
      </c>
      <c r="C31" s="46" t="s">
        <v>13</v>
      </c>
      <c r="D31" s="15" t="s">
        <v>1</v>
      </c>
      <c r="E31" s="15">
        <f>VLOOKUP(C31,Actual!$B$2:$O$13,$D$9+1,0)</f>
        <v>2187</v>
      </c>
      <c r="F31" s="15">
        <f>VLOOKUP(C31,Budget!$B$2:$O$13,$D$9+1,0)</f>
        <v>410</v>
      </c>
      <c r="G31" s="15">
        <f>VLOOKUP(C31,'Last Year'!$B$2:$O$13,$D$9+1,0)</f>
        <v>542</v>
      </c>
      <c r="H31" s="26">
        <f t="shared" si="10"/>
        <v>5.3341463414634145</v>
      </c>
      <c r="I31" s="27">
        <f t="shared" si="11"/>
        <v>4.0350553505535052</v>
      </c>
      <c r="K31" s="44">
        <f ca="1">SUM(OFFSET(Actual!$C$3,$B31,0,1,$D$9))</f>
        <v>6566</v>
      </c>
      <c r="L31" s="44">
        <f ca="1">SUM(OFFSET(Budget!$C$3,$B31,0,1,$D$9))</f>
        <v>4333</v>
      </c>
      <c r="M31" s="44">
        <f ca="1">SUM(OFFSET('Last Year'!$C$3,$B31,0,1,$D$9))</f>
        <v>3893</v>
      </c>
      <c r="N31" s="26">
        <f t="shared" ca="1" si="4"/>
        <v>1.5153473344103392</v>
      </c>
      <c r="O31" s="27">
        <f t="shared" ca="1" si="5"/>
        <v>1.6866170048805549</v>
      </c>
    </row>
    <row r="32" spans="2:15" ht="18.75" customHeight="1" x14ac:dyDescent="0.5">
      <c r="B32">
        <f t="shared" si="8"/>
        <v>5</v>
      </c>
      <c r="C32" s="46"/>
      <c r="D32" s="16" t="s">
        <v>18</v>
      </c>
      <c r="E32" s="28">
        <f t="shared" ref="E32:G32" si="27">IFERROR(E31/E$62,0)</f>
        <v>0</v>
      </c>
      <c r="F32" s="28">
        <f t="shared" si="27"/>
        <v>0</v>
      </c>
      <c r="G32" s="28">
        <f t="shared" si="27"/>
        <v>0</v>
      </c>
      <c r="H32" s="29">
        <f t="shared" si="10"/>
        <v>0</v>
      </c>
      <c r="I32" s="30">
        <f t="shared" si="11"/>
        <v>0</v>
      </c>
      <c r="K32" s="28">
        <f t="shared" ref="K32:M32" ca="1" si="28">IFERROR(K31/K$62,0)</f>
        <v>0</v>
      </c>
      <c r="L32" s="28">
        <f t="shared" ca="1" si="28"/>
        <v>0</v>
      </c>
      <c r="M32" s="28">
        <f t="shared" ca="1" si="28"/>
        <v>0</v>
      </c>
      <c r="N32" s="29">
        <f t="shared" ca="1" si="4"/>
        <v>0</v>
      </c>
      <c r="O32" s="30">
        <f t="shared" ca="1" si="5"/>
        <v>0</v>
      </c>
    </row>
    <row r="33" spans="2:15" ht="18.75" customHeight="1" x14ac:dyDescent="0.5">
      <c r="B33">
        <f t="shared" si="8"/>
        <v>5</v>
      </c>
      <c r="C33" s="46"/>
      <c r="D33" s="16" t="s">
        <v>5</v>
      </c>
      <c r="E33" s="31">
        <f t="shared" ref="E33:G33" si="29">IFERROR(E34/E31,0)</f>
        <v>2.4594856454917418</v>
      </c>
      <c r="F33" s="31">
        <f t="shared" si="29"/>
        <v>2.7302623313378014</v>
      </c>
      <c r="G33" s="31">
        <f t="shared" si="29"/>
        <v>2.9089121039667858</v>
      </c>
      <c r="H33" s="29">
        <f t="shared" si="10"/>
        <v>0.90082393082228773</v>
      </c>
      <c r="I33" s="30">
        <f t="shared" si="11"/>
        <v>0.84550015868056783</v>
      </c>
      <c r="K33" s="31">
        <f t="shared" ref="K33:M33" ca="1" si="30">IFERROR(K34/K31,0)</f>
        <v>2.9105696564347094</v>
      </c>
      <c r="L33" s="31">
        <f t="shared" ca="1" si="30"/>
        <v>2.426627158509441</v>
      </c>
      <c r="M33" s="31">
        <f t="shared" ca="1" si="30"/>
        <v>2.5365612237374791</v>
      </c>
      <c r="N33" s="29">
        <f t="shared" ca="1" si="4"/>
        <v>1.1994301004289967</v>
      </c>
      <c r="O33" s="30">
        <f t="shared" ca="1" si="5"/>
        <v>1.1474470354577724</v>
      </c>
    </row>
    <row r="34" spans="2:15" ht="18.75" customHeight="1" x14ac:dyDescent="0.5">
      <c r="B34">
        <f t="shared" si="8"/>
        <v>5</v>
      </c>
      <c r="C34" s="46"/>
      <c r="D34" s="14" t="s">
        <v>2</v>
      </c>
      <c r="E34" s="32">
        <f>VLOOKUP(C31,Actual!$B$16:$O$27,$D$9+1,0)</f>
        <v>5378.8951066904392</v>
      </c>
      <c r="F34" s="32">
        <f>VLOOKUP(C31,Budget!$B$16:$O$27,$D$9+1,0)</f>
        <v>1119.4075558484985</v>
      </c>
      <c r="G34" s="32">
        <f>VLOOKUP(C31,'Last Year'!$B$16:$O$27,$D$9+1,0)</f>
        <v>1576.630360349998</v>
      </c>
      <c r="H34" s="33">
        <f t="shared" si="10"/>
        <v>4.805126674898399</v>
      </c>
      <c r="I34" s="34">
        <f t="shared" si="11"/>
        <v>3.4116399391778627</v>
      </c>
      <c r="K34" s="32">
        <f ca="1">SUM(OFFSET(Actual!$C$17,$B34,0,1,$D$9))</f>
        <v>19110.800364150302</v>
      </c>
      <c r="L34" s="32">
        <f ca="1">SUM(OFFSET(Budget!$C$17,$B34,0,1,$D$9))</f>
        <v>10514.575477821409</v>
      </c>
      <c r="M34" s="32">
        <f ca="1">SUM(OFFSET('Last Year'!$C$17,$B34,0,1,$D$9))</f>
        <v>9874.8328440100067</v>
      </c>
      <c r="N34" s="33">
        <f t="shared" ca="1" si="4"/>
        <v>1.8175532054966053</v>
      </c>
      <c r="O34" s="34">
        <f t="shared" ca="1" si="5"/>
        <v>1.9353036822028595</v>
      </c>
    </row>
    <row r="35" spans="2:15" ht="18.75" customHeight="1" x14ac:dyDescent="0.5">
      <c r="B35">
        <f t="shared" si="8"/>
        <v>6</v>
      </c>
      <c r="C35" s="46" t="s">
        <v>14</v>
      </c>
      <c r="D35" s="15" t="s">
        <v>1</v>
      </c>
      <c r="E35" s="15">
        <f>VLOOKUP(C35,Actual!$B$2:$O$13,$D$9+1,0)</f>
        <v>0</v>
      </c>
      <c r="F35" s="15">
        <f>VLOOKUP(C35,Budget!$B$2:$O$13,$D$9+1,0)</f>
        <v>456</v>
      </c>
      <c r="G35" s="15">
        <f>VLOOKUP(C35,'Last Year'!$B$2:$O$13,$D$9+1,0)</f>
        <v>360</v>
      </c>
      <c r="H35" s="26">
        <f t="shared" si="10"/>
        <v>0</v>
      </c>
      <c r="I35" s="27">
        <f t="shared" si="11"/>
        <v>0</v>
      </c>
      <c r="K35" s="44">
        <f ca="1">SUM(OFFSET(Actual!$C$3,$B35,0,1,$D$9))</f>
        <v>9</v>
      </c>
      <c r="L35" s="44">
        <f ca="1">SUM(OFFSET(Budget!$C$3,$B35,0,1,$D$9))</f>
        <v>1813</v>
      </c>
      <c r="M35" s="44">
        <f ca="1">SUM(OFFSET('Last Year'!$C$3,$B35,0,1,$D$9))</f>
        <v>1270</v>
      </c>
      <c r="N35" s="26">
        <f t="shared" ca="1" si="4"/>
        <v>4.9641478212906782E-3</v>
      </c>
      <c r="O35" s="27">
        <f t="shared" ca="1" si="5"/>
        <v>7.0866141732283464E-3</v>
      </c>
    </row>
    <row r="36" spans="2:15" ht="18.75" customHeight="1" x14ac:dyDescent="0.5">
      <c r="B36">
        <f t="shared" si="8"/>
        <v>6</v>
      </c>
      <c r="C36" s="46"/>
      <c r="D36" s="16" t="s">
        <v>18</v>
      </c>
      <c r="E36" s="28">
        <f t="shared" ref="E36:G36" si="31">IFERROR(E35/E$62,0)</f>
        <v>0</v>
      </c>
      <c r="F36" s="28">
        <f t="shared" si="31"/>
        <v>0</v>
      </c>
      <c r="G36" s="28">
        <f t="shared" si="31"/>
        <v>0</v>
      </c>
      <c r="H36" s="29">
        <f t="shared" si="10"/>
        <v>0</v>
      </c>
      <c r="I36" s="30">
        <f t="shared" si="11"/>
        <v>0</v>
      </c>
      <c r="K36" s="28">
        <f t="shared" ref="K36:M36" ca="1" si="32">IFERROR(K35/K$62,0)</f>
        <v>0</v>
      </c>
      <c r="L36" s="28">
        <f t="shared" ca="1" si="32"/>
        <v>0</v>
      </c>
      <c r="M36" s="28">
        <f t="shared" ca="1" si="32"/>
        <v>0</v>
      </c>
      <c r="N36" s="29">
        <f t="shared" ca="1" si="4"/>
        <v>0</v>
      </c>
      <c r="O36" s="30">
        <f t="shared" ca="1" si="5"/>
        <v>0</v>
      </c>
    </row>
    <row r="37" spans="2:15" ht="18.75" customHeight="1" x14ac:dyDescent="0.5">
      <c r="B37">
        <f t="shared" si="8"/>
        <v>6</v>
      </c>
      <c r="C37" s="46"/>
      <c r="D37" s="16" t="s">
        <v>5</v>
      </c>
      <c r="E37" s="31">
        <f t="shared" ref="E37:G37" si="33">IFERROR(E38/E35,0)</f>
        <v>0</v>
      </c>
      <c r="F37" s="31">
        <f t="shared" si="33"/>
        <v>2.4222075301754491</v>
      </c>
      <c r="G37" s="31">
        <f t="shared" si="33"/>
        <v>2.789208671111123</v>
      </c>
      <c r="H37" s="29">
        <f t="shared" si="10"/>
        <v>0</v>
      </c>
      <c r="I37" s="30">
        <f t="shared" si="11"/>
        <v>0</v>
      </c>
      <c r="K37" s="31">
        <f t="shared" ref="K37:M37" ca="1" si="34">IFERROR(K38/K35,0)</f>
        <v>3.7317458333333318</v>
      </c>
      <c r="L37" s="31">
        <f t="shared" ca="1" si="34"/>
        <v>2.1270291097187037</v>
      </c>
      <c r="M37" s="31">
        <f t="shared" ca="1" si="34"/>
        <v>2.2491915916535494</v>
      </c>
      <c r="N37" s="29">
        <f t="shared" ca="1" si="4"/>
        <v>1.7544404146997543</v>
      </c>
      <c r="O37" s="30">
        <f t="shared" ca="1" si="5"/>
        <v>1.6591498239551241</v>
      </c>
    </row>
    <row r="38" spans="2:15" ht="18.75" customHeight="1" x14ac:dyDescent="0.5">
      <c r="B38">
        <f t="shared" si="8"/>
        <v>6</v>
      </c>
      <c r="C38" s="46"/>
      <c r="D38" s="14" t="s">
        <v>2</v>
      </c>
      <c r="E38" s="32">
        <f>VLOOKUP(C35,Actual!$B$16:$O$27,$D$9+1,0)</f>
        <v>0</v>
      </c>
      <c r="F38" s="32">
        <f>VLOOKUP(C35,Budget!$B$16:$O$27,$D$9+1,0)</f>
        <v>1104.5266337600049</v>
      </c>
      <c r="G38" s="32">
        <f>VLOOKUP(C35,'Last Year'!$B$16:$O$27,$D$9+1,0)</f>
        <v>1004.1151216000043</v>
      </c>
      <c r="H38" s="33">
        <f t="shared" si="10"/>
        <v>0</v>
      </c>
      <c r="I38" s="34">
        <f t="shared" si="11"/>
        <v>0</v>
      </c>
      <c r="K38" s="32">
        <f ca="1">SUM(OFFSET(Actual!$C$17,$B38,0,1,$D$9))</f>
        <v>33.585712499999985</v>
      </c>
      <c r="L38" s="32">
        <f ca="1">SUM(OFFSET(Budget!$C$17,$B38,0,1,$D$9))</f>
        <v>3856.3037759200097</v>
      </c>
      <c r="M38" s="32">
        <f ca="1">SUM(OFFSET('Last Year'!$C$17,$B38,0,1,$D$9))</f>
        <v>2856.4733214000075</v>
      </c>
      <c r="N38" s="33">
        <f t="shared" ca="1" si="4"/>
        <v>8.7093015622160992E-3</v>
      </c>
      <c r="O38" s="34">
        <f t="shared" ca="1" si="5"/>
        <v>1.1757754657949699E-2</v>
      </c>
    </row>
    <row r="39" spans="2:15" ht="18.75" customHeight="1" x14ac:dyDescent="0.5">
      <c r="B39">
        <f t="shared" si="8"/>
        <v>7</v>
      </c>
      <c r="C39" s="46" t="s">
        <v>15</v>
      </c>
      <c r="D39" s="15" t="s">
        <v>1</v>
      </c>
      <c r="E39" s="15">
        <f>VLOOKUP(C39,Actual!$B$2:$O$13,$D$9+1,0)</f>
        <v>186</v>
      </c>
      <c r="F39" s="15">
        <f>VLOOKUP(C39,Budget!$B$2:$O$13,$D$9+1,0)</f>
        <v>209</v>
      </c>
      <c r="G39" s="15">
        <f>VLOOKUP(C39,'Last Year'!$B$2:$O$13,$D$9+1,0)</f>
        <v>211</v>
      </c>
      <c r="H39" s="26">
        <f t="shared" si="10"/>
        <v>0.88995215311004783</v>
      </c>
      <c r="I39" s="27">
        <f t="shared" si="11"/>
        <v>0.88151658767772512</v>
      </c>
      <c r="K39" s="44">
        <f ca="1">SUM(OFFSET(Actual!$C$3,$B39,0,1,$D$9))</f>
        <v>910</v>
      </c>
      <c r="L39" s="44">
        <f ca="1">SUM(OFFSET(Budget!$C$3,$B39,0,1,$D$9))</f>
        <v>660</v>
      </c>
      <c r="M39" s="44">
        <f ca="1">SUM(OFFSET('Last Year'!$C$3,$B39,0,1,$D$9))</f>
        <v>682</v>
      </c>
      <c r="N39" s="26">
        <f t="shared" ca="1" si="4"/>
        <v>1.3787878787878789</v>
      </c>
      <c r="O39" s="27">
        <f t="shared" ca="1" si="5"/>
        <v>1.3343108504398826</v>
      </c>
    </row>
    <row r="40" spans="2:15" ht="18.75" customHeight="1" x14ac:dyDescent="0.5">
      <c r="B40">
        <f t="shared" si="8"/>
        <v>7</v>
      </c>
      <c r="C40" s="46"/>
      <c r="D40" s="16" t="s">
        <v>18</v>
      </c>
      <c r="E40" s="28">
        <f t="shared" ref="E40:G40" si="35">IFERROR(E39/E$62,0)</f>
        <v>0</v>
      </c>
      <c r="F40" s="28">
        <f t="shared" si="35"/>
        <v>0</v>
      </c>
      <c r="G40" s="28">
        <f t="shared" si="35"/>
        <v>0</v>
      </c>
      <c r="H40" s="29">
        <f t="shared" si="10"/>
        <v>0</v>
      </c>
      <c r="I40" s="30">
        <f t="shared" si="11"/>
        <v>0</v>
      </c>
      <c r="K40" s="28">
        <f t="shared" ref="K40:M40" ca="1" si="36">IFERROR(K39/K$62,0)</f>
        <v>0</v>
      </c>
      <c r="L40" s="28">
        <f t="shared" ca="1" si="36"/>
        <v>0</v>
      </c>
      <c r="M40" s="28">
        <f t="shared" ca="1" si="36"/>
        <v>0</v>
      </c>
      <c r="N40" s="29">
        <f t="shared" ca="1" si="4"/>
        <v>0</v>
      </c>
      <c r="O40" s="30">
        <f t="shared" ca="1" si="5"/>
        <v>0</v>
      </c>
    </row>
    <row r="41" spans="2:15" ht="18.75" customHeight="1" x14ac:dyDescent="0.5">
      <c r="B41">
        <f t="shared" si="8"/>
        <v>7</v>
      </c>
      <c r="C41" s="46"/>
      <c r="D41" s="16" t="s">
        <v>5</v>
      </c>
      <c r="E41" s="31">
        <f t="shared" ref="E41:G41" si="37">IFERROR(E42/E39,0)</f>
        <v>5.3376838400537432</v>
      </c>
      <c r="F41" s="31">
        <f t="shared" si="37"/>
        <v>3.4365767479976062</v>
      </c>
      <c r="G41" s="31">
        <f t="shared" si="37"/>
        <v>3.7406621547393346</v>
      </c>
      <c r="H41" s="29">
        <f t="shared" si="10"/>
        <v>1.5531979150949726</v>
      </c>
      <c r="I41" s="30">
        <f t="shared" si="11"/>
        <v>1.4269355582650034</v>
      </c>
      <c r="K41" s="31">
        <f t="shared" ref="K41:M41" ca="1" si="38">IFERROR(K42/K39,0)</f>
        <v>5.3381374996263622</v>
      </c>
      <c r="L41" s="31">
        <f t="shared" ca="1" si="38"/>
        <v>3.9787724777962121</v>
      </c>
      <c r="M41" s="31">
        <f t="shared" ca="1" si="38"/>
        <v>4.1152298877272733</v>
      </c>
      <c r="N41" s="29">
        <f t="shared" ca="1" si="4"/>
        <v>1.3416543744122518</v>
      </c>
      <c r="O41" s="30">
        <f t="shared" ca="1" si="5"/>
        <v>1.2971662933208494</v>
      </c>
    </row>
    <row r="42" spans="2:15" ht="18.75" customHeight="1" x14ac:dyDescent="0.5">
      <c r="B42">
        <f t="shared" si="8"/>
        <v>7</v>
      </c>
      <c r="C42" s="46"/>
      <c r="D42" s="14" t="s">
        <v>2</v>
      </c>
      <c r="E42" s="32">
        <f>VLOOKUP(C39,Actual!$B$16:$O$27,$D$9+1,0)</f>
        <v>992.80919424999627</v>
      </c>
      <c r="F42" s="32">
        <f>VLOOKUP(C39,Budget!$B$16:$O$27,$D$9+1,0)</f>
        <v>718.24454033149971</v>
      </c>
      <c r="G42" s="32">
        <f>VLOOKUP(C39,'Last Year'!$B$16:$O$27,$D$9+1,0)</f>
        <v>789.27971464999962</v>
      </c>
      <c r="H42" s="33">
        <f t="shared" si="10"/>
        <v>1.3822718287448081</v>
      </c>
      <c r="I42" s="34">
        <f t="shared" si="11"/>
        <v>1.2578673641577756</v>
      </c>
      <c r="K42" s="32">
        <f ca="1">SUM(OFFSET(Actual!$C$17,$B42,0,1,$D$9))</f>
        <v>4857.7051246599895</v>
      </c>
      <c r="L42" s="32">
        <f ca="1">SUM(OFFSET(Budget!$C$17,$B42,0,1,$D$9))</f>
        <v>2625.9898353455001</v>
      </c>
      <c r="M42" s="32">
        <f ca="1">SUM(OFFSET('Last Year'!$C$17,$B42,0,1,$D$9))</f>
        <v>2806.5867834300002</v>
      </c>
      <c r="N42" s="33">
        <f t="shared" ca="1" si="4"/>
        <v>1.8498567889623472</v>
      </c>
      <c r="O42" s="34">
        <f t="shared" ca="1" si="5"/>
        <v>1.7308230600028929</v>
      </c>
    </row>
    <row r="43" spans="2:15" ht="18.75" customHeight="1" x14ac:dyDescent="0.5">
      <c r="B43">
        <f t="shared" si="8"/>
        <v>8</v>
      </c>
      <c r="C43" s="46" t="s">
        <v>16</v>
      </c>
      <c r="D43" s="15" t="s">
        <v>1</v>
      </c>
      <c r="E43" s="15">
        <f>VLOOKUP(C43,Actual!$B$2:$O$13,$D$9+1,0)</f>
        <v>106</v>
      </c>
      <c r="F43" s="15">
        <f>VLOOKUP(C43,Budget!$B$2:$O$13,$D$9+1,0)</f>
        <v>80</v>
      </c>
      <c r="G43" s="15">
        <f>VLOOKUP(C43,'Last Year'!$B$2:$O$13,$D$9+1,0)</f>
        <v>77</v>
      </c>
      <c r="H43" s="26">
        <f t="shared" si="10"/>
        <v>1.325</v>
      </c>
      <c r="I43" s="27">
        <f t="shared" si="11"/>
        <v>1.3766233766233766</v>
      </c>
      <c r="K43" s="44">
        <f ca="1">SUM(OFFSET(Actual!$C$3,$B43,0,1,$D$9))</f>
        <v>553</v>
      </c>
      <c r="L43" s="44">
        <f ca="1">SUM(OFFSET(Budget!$C$3,$B43,0,1,$D$9))</f>
        <v>258</v>
      </c>
      <c r="M43" s="44">
        <f ca="1">SUM(OFFSET('Last Year'!$C$3,$B43,0,1,$D$9))</f>
        <v>207</v>
      </c>
      <c r="N43" s="26">
        <f t="shared" ca="1" si="4"/>
        <v>2.1434108527131781</v>
      </c>
      <c r="O43" s="27">
        <f t="shared" ca="1" si="5"/>
        <v>2.6714975845410627</v>
      </c>
    </row>
    <row r="44" spans="2:15" ht="18.75" customHeight="1" x14ac:dyDescent="0.5">
      <c r="B44">
        <f t="shared" si="8"/>
        <v>8</v>
      </c>
      <c r="C44" s="46"/>
      <c r="D44" s="16" t="s">
        <v>18</v>
      </c>
      <c r="E44" s="28">
        <f t="shared" ref="E44:G44" si="39">IFERROR(E43/E$62,0)</f>
        <v>0</v>
      </c>
      <c r="F44" s="28">
        <f t="shared" si="39"/>
        <v>0</v>
      </c>
      <c r="G44" s="28">
        <f t="shared" si="39"/>
        <v>0</v>
      </c>
      <c r="H44" s="29">
        <f t="shared" si="10"/>
        <v>0</v>
      </c>
      <c r="I44" s="30">
        <f t="shared" si="11"/>
        <v>0</v>
      </c>
      <c r="K44" s="28">
        <f t="shared" ref="K44:M44" ca="1" si="40">IFERROR(K43/K$62,0)</f>
        <v>0</v>
      </c>
      <c r="L44" s="28">
        <f t="shared" ca="1" si="40"/>
        <v>0</v>
      </c>
      <c r="M44" s="28">
        <f t="shared" ca="1" si="40"/>
        <v>0</v>
      </c>
      <c r="N44" s="29">
        <f t="shared" ca="1" si="4"/>
        <v>0</v>
      </c>
      <c r="O44" s="30">
        <f t="shared" ca="1" si="5"/>
        <v>0</v>
      </c>
    </row>
    <row r="45" spans="2:15" ht="18.75" customHeight="1" x14ac:dyDescent="0.5">
      <c r="B45">
        <f t="shared" si="8"/>
        <v>8</v>
      </c>
      <c r="C45" s="46"/>
      <c r="D45" s="16" t="s">
        <v>5</v>
      </c>
      <c r="E45" s="31">
        <f t="shared" ref="E45:G45" si="41">IFERROR(E46/E43,0)</f>
        <v>2.4708421774056579</v>
      </c>
      <c r="F45" s="31">
        <f t="shared" si="41"/>
        <v>2.7062415644625006</v>
      </c>
      <c r="G45" s="31">
        <f t="shared" si="41"/>
        <v>3.1240883861038968</v>
      </c>
      <c r="H45" s="29">
        <f t="shared" si="10"/>
        <v>0.91301612163968204</v>
      </c>
      <c r="I45" s="30">
        <f t="shared" si="11"/>
        <v>0.79090021537037458</v>
      </c>
      <c r="K45" s="31">
        <f t="shared" ref="K45:M45" ca="1" si="42">IFERROR(K46/K43,0)</f>
        <v>2.968978344656418</v>
      </c>
      <c r="L45" s="31">
        <f t="shared" ca="1" si="42"/>
        <v>3.443046243515504</v>
      </c>
      <c r="M45" s="31">
        <f t="shared" ca="1" si="42"/>
        <v>3.5273622300966188</v>
      </c>
      <c r="N45" s="29">
        <f t="shared" ca="1" si="4"/>
        <v>0.86231149240242511</v>
      </c>
      <c r="O45" s="30">
        <f t="shared" ca="1" si="5"/>
        <v>0.84169930701307472</v>
      </c>
    </row>
    <row r="46" spans="2:15" ht="18.75" customHeight="1" x14ac:dyDescent="0.5">
      <c r="B46">
        <f t="shared" si="8"/>
        <v>8</v>
      </c>
      <c r="C46" s="46"/>
      <c r="D46" s="14" t="s">
        <v>2</v>
      </c>
      <c r="E46" s="32">
        <f>VLOOKUP(C43,Actual!$B$16:$O$27,$D$9+1,0)</f>
        <v>261.90927080499972</v>
      </c>
      <c r="F46" s="32">
        <f>VLOOKUP(C43,Budget!$B$16:$O$27,$D$9+1,0)</f>
        <v>216.49932515700004</v>
      </c>
      <c r="G46" s="32">
        <f>VLOOKUP(C43,'Last Year'!$B$16:$O$27,$D$9+1,0)</f>
        <v>240.55480573000006</v>
      </c>
      <c r="H46" s="33">
        <f t="shared" si="10"/>
        <v>1.2097463611725787</v>
      </c>
      <c r="I46" s="34">
        <f t="shared" si="11"/>
        <v>1.0887717250553208</v>
      </c>
      <c r="K46" s="32">
        <f ca="1">SUM(OFFSET(Actual!$C$17,$B46,0,1,$D$9))</f>
        <v>1641.8450245949991</v>
      </c>
      <c r="L46" s="32">
        <f ca="1">SUM(OFFSET(Budget!$C$17,$B46,0,1,$D$9))</f>
        <v>888.305930827</v>
      </c>
      <c r="M46" s="32">
        <f ca="1">SUM(OFFSET('Last Year'!$C$17,$B46,0,1,$D$9))</f>
        <v>730.16398163000008</v>
      </c>
      <c r="N46" s="33">
        <f t="shared" ca="1" si="4"/>
        <v>1.8482878112346555</v>
      </c>
      <c r="O46" s="34">
        <f t="shared" ca="1" si="5"/>
        <v>2.2485976655953155</v>
      </c>
    </row>
    <row r="47" spans="2:15" ht="18.75" customHeight="1" x14ac:dyDescent="0.5">
      <c r="B47">
        <f t="shared" si="8"/>
        <v>9</v>
      </c>
      <c r="C47" s="46" t="s">
        <v>17</v>
      </c>
      <c r="D47" s="15" t="s">
        <v>1</v>
      </c>
      <c r="E47" s="15">
        <f>VLOOKUP(C47,Actual!$B$2:$O$13,$D$9+1,0)</f>
        <v>5</v>
      </c>
      <c r="F47" s="15">
        <f>VLOOKUP(C47,Budget!$B$2:$O$13,$D$9+1,0)</f>
        <v>0</v>
      </c>
      <c r="G47" s="15">
        <f>VLOOKUP(C47,'Last Year'!$B$2:$O$13,$D$9+1,0)</f>
        <v>1</v>
      </c>
      <c r="H47" s="26">
        <f t="shared" si="10"/>
        <v>0</v>
      </c>
      <c r="I47" s="27">
        <f t="shared" si="11"/>
        <v>5</v>
      </c>
      <c r="K47" s="44">
        <f ca="1">SUM(OFFSET(Actual!$C$3,$B47,0,1,$D$9))</f>
        <v>52</v>
      </c>
      <c r="L47" s="44">
        <f ca="1">SUM(OFFSET(Budget!$C$3,$B47,0,1,$D$9))</f>
        <v>0</v>
      </c>
      <c r="M47" s="44">
        <f ca="1">SUM(OFFSET('Last Year'!$C$3,$B47,0,1,$D$9))</f>
        <v>31</v>
      </c>
      <c r="N47" s="26">
        <f t="shared" ca="1" si="4"/>
        <v>0</v>
      </c>
      <c r="O47" s="27">
        <f t="shared" ca="1" si="5"/>
        <v>1.6774193548387097</v>
      </c>
    </row>
    <row r="48" spans="2:15" ht="18.75" customHeight="1" x14ac:dyDescent="0.5">
      <c r="B48">
        <f t="shared" si="8"/>
        <v>9</v>
      </c>
      <c r="C48" s="46"/>
      <c r="D48" s="16" t="s">
        <v>18</v>
      </c>
      <c r="E48" s="28">
        <f t="shared" ref="E48:G48" si="43">IFERROR(E47/E$62,0)</f>
        <v>0</v>
      </c>
      <c r="F48" s="28">
        <f t="shared" si="43"/>
        <v>0</v>
      </c>
      <c r="G48" s="28">
        <f t="shared" si="43"/>
        <v>0</v>
      </c>
      <c r="H48" s="29">
        <f t="shared" si="10"/>
        <v>0</v>
      </c>
      <c r="I48" s="30">
        <f t="shared" si="11"/>
        <v>0</v>
      </c>
      <c r="K48" s="28">
        <f t="shared" ref="K48:M48" ca="1" si="44">IFERROR(K47/K$62,0)</f>
        <v>0</v>
      </c>
      <c r="L48" s="28">
        <f t="shared" ca="1" si="44"/>
        <v>0</v>
      </c>
      <c r="M48" s="28">
        <f t="shared" ca="1" si="44"/>
        <v>0</v>
      </c>
      <c r="N48" s="29">
        <f t="shared" ca="1" si="4"/>
        <v>0</v>
      </c>
      <c r="O48" s="30">
        <f t="shared" ca="1" si="5"/>
        <v>0</v>
      </c>
    </row>
    <row r="49" spans="2:15" ht="18.75" customHeight="1" x14ac:dyDescent="0.5">
      <c r="B49">
        <f t="shared" si="8"/>
        <v>9</v>
      </c>
      <c r="C49" s="46"/>
      <c r="D49" s="16" t="s">
        <v>5</v>
      </c>
      <c r="E49" s="31">
        <f t="shared" ref="E49:G49" si="45">IFERROR(E50/E47,0)</f>
        <v>0.14718610000000001</v>
      </c>
      <c r="F49" s="31">
        <f t="shared" si="45"/>
        <v>0</v>
      </c>
      <c r="G49" s="31">
        <f t="shared" si="45"/>
        <v>0</v>
      </c>
      <c r="H49" s="29">
        <f t="shared" si="10"/>
        <v>0</v>
      </c>
      <c r="I49" s="30">
        <f t="shared" si="11"/>
        <v>0</v>
      </c>
      <c r="K49" s="31">
        <f t="shared" ref="K49:M49" ca="1" si="46">IFERROR(K50/K47,0)</f>
        <v>2.8840749479807695</v>
      </c>
      <c r="L49" s="31">
        <f t="shared" ca="1" si="46"/>
        <v>0</v>
      </c>
      <c r="M49" s="31">
        <f t="shared" ca="1" si="46"/>
        <v>13.686936241935484</v>
      </c>
      <c r="N49" s="29">
        <f t="shared" ca="1" si="4"/>
        <v>0</v>
      </c>
      <c r="O49" s="30">
        <f t="shared" ca="1" si="5"/>
        <v>0.21071735098350464</v>
      </c>
    </row>
    <row r="50" spans="2:15" ht="18.75" customHeight="1" x14ac:dyDescent="0.5">
      <c r="B50">
        <f t="shared" si="8"/>
        <v>9</v>
      </c>
      <c r="C50" s="46"/>
      <c r="D50" s="14" t="s">
        <v>2</v>
      </c>
      <c r="E50" s="32">
        <f>VLOOKUP(C47,Actual!$B$16:$O$27,$D$9+1,0)</f>
        <v>0.73593050000000004</v>
      </c>
      <c r="F50" s="32">
        <f>VLOOKUP(C47,Budget!$B$16:$O$27,$D$9+1,0)</f>
        <v>0</v>
      </c>
      <c r="G50" s="32">
        <f>VLOOKUP(C47,'Last Year'!$B$16:$O$27,$D$9+1,0)</f>
        <v>0</v>
      </c>
      <c r="H50" s="33">
        <f t="shared" si="10"/>
        <v>0</v>
      </c>
      <c r="I50" s="34">
        <f t="shared" si="11"/>
        <v>0</v>
      </c>
      <c r="K50" s="32">
        <f ca="1">SUM(OFFSET(Actual!$C$17,$B50,0,1,$D$9))</f>
        <v>149.97189729500002</v>
      </c>
      <c r="L50" s="32">
        <f ca="1">SUM(OFFSET(Budget!$C$17,$B50,0,1,$D$9))</f>
        <v>0</v>
      </c>
      <c r="M50" s="32">
        <f ca="1">SUM(OFFSET('Last Year'!$C$17,$B50,0,1,$D$9))</f>
        <v>424.29502350000001</v>
      </c>
      <c r="N50" s="33">
        <f t="shared" ca="1" si="4"/>
        <v>0</v>
      </c>
      <c r="O50" s="34">
        <f t="shared" ca="1" si="5"/>
        <v>0.3534613629400723</v>
      </c>
    </row>
    <row r="51" spans="2:15" ht="18.75" customHeight="1" x14ac:dyDescent="0.5">
      <c r="C51" s="47" t="s">
        <v>0</v>
      </c>
      <c r="D51" s="17" t="s">
        <v>3</v>
      </c>
      <c r="E51" s="35">
        <f ca="1">OFFSET(Actual!$B$1,0,$D$9)</f>
        <v>6000</v>
      </c>
      <c r="F51" s="35">
        <f ca="1">OFFSET(Budget!$B$1,0,$D$9)</f>
        <v>6000</v>
      </c>
      <c r="G51" s="35">
        <f ca="1">OFFSET('Last Year'!$B$1,0,$D$9)</f>
        <v>6000</v>
      </c>
      <c r="H51" s="36">
        <f t="shared" ca="1" si="10"/>
        <v>1</v>
      </c>
      <c r="I51" s="37">
        <f t="shared" ca="1" si="11"/>
        <v>1</v>
      </c>
      <c r="K51" s="35">
        <f ca="1">SUM(OFFSET(Actual!$C$1,0,0,1,$D$9))</f>
        <v>36400</v>
      </c>
      <c r="L51" s="35">
        <f ca="1">SUM(OFFSET(Budget!$C$1,0,0,1,$D$9))</f>
        <v>36400</v>
      </c>
      <c r="M51" s="35">
        <f ca="1">SUM(OFFSET('Last Year'!$C$1,0,0,1,$D$9))</f>
        <v>36200</v>
      </c>
      <c r="N51" s="36">
        <f t="shared" ca="1" si="4"/>
        <v>1</v>
      </c>
      <c r="O51" s="37">
        <f t="shared" ca="1" si="5"/>
        <v>1.0055248618784531</v>
      </c>
    </row>
    <row r="52" spans="2:15" ht="18.75" customHeight="1" x14ac:dyDescent="0.5">
      <c r="C52" s="47"/>
      <c r="D52" s="17" t="s">
        <v>1</v>
      </c>
      <c r="E52" s="35">
        <f>SUMIF($D$11:$D$50,$D52,E$11:E$50)</f>
        <v>5740</v>
      </c>
      <c r="F52" s="35">
        <f t="shared" ref="F52:G52" si="47">SUMIF($D$11:$D$50,$D52,F$11:F$50)</f>
        <v>4440</v>
      </c>
      <c r="G52" s="35">
        <f t="shared" si="47"/>
        <v>4418</v>
      </c>
      <c r="H52" s="36">
        <f t="shared" si="10"/>
        <v>1.2927927927927927</v>
      </c>
      <c r="I52" s="37">
        <f t="shared" si="11"/>
        <v>1.2992304210049797</v>
      </c>
      <c r="K52" s="35">
        <f ca="1">SUMIF($D$11:$D$50,$D52,K$11:K$50)</f>
        <v>27165</v>
      </c>
      <c r="L52" s="35">
        <f t="shared" ref="L52:M52" ca="1" si="48">SUMIF($D$11:$D$50,$D52,L$11:L$50)</f>
        <v>24093</v>
      </c>
      <c r="M52" s="35">
        <f t="shared" ca="1" si="48"/>
        <v>23114</v>
      </c>
      <c r="N52" s="36">
        <f t="shared" ca="1" si="4"/>
        <v>1.1275059145809987</v>
      </c>
      <c r="O52" s="37">
        <f t="shared" ca="1" si="5"/>
        <v>1.1752617461278878</v>
      </c>
    </row>
    <row r="53" spans="2:15" ht="18.75" customHeight="1" x14ac:dyDescent="0.5">
      <c r="C53" s="47"/>
      <c r="D53" s="17" t="s">
        <v>4</v>
      </c>
      <c r="E53" s="38">
        <f ca="1">IFERROR(E52/E51,0)</f>
        <v>0.95666666666666667</v>
      </c>
      <c r="F53" s="38">
        <f t="shared" ref="F53:G53" ca="1" si="49">IFERROR(F52/F51,0)</f>
        <v>0.74</v>
      </c>
      <c r="G53" s="38">
        <f t="shared" ca="1" si="49"/>
        <v>0.73633333333333328</v>
      </c>
      <c r="H53" s="36">
        <f t="shared" ca="1" si="10"/>
        <v>1.2927927927927929</v>
      </c>
      <c r="I53" s="37">
        <f t="shared" ca="1" si="11"/>
        <v>1.2992304210049797</v>
      </c>
      <c r="K53" s="38">
        <f ca="1">IFERROR(K52/K51,0)</f>
        <v>0.7462912087912088</v>
      </c>
      <c r="L53" s="38">
        <f t="shared" ref="L53:M53" ca="1" si="50">IFERROR(L52/L51,0)</f>
        <v>0.66189560439560435</v>
      </c>
      <c r="M53" s="38">
        <f t="shared" ca="1" si="50"/>
        <v>0.63850828729281772</v>
      </c>
      <c r="N53" s="36">
        <f t="shared" ca="1" si="4"/>
        <v>1.1275059145809987</v>
      </c>
      <c r="O53" s="37">
        <f t="shared" ca="1" si="5"/>
        <v>1.1688042640063061</v>
      </c>
    </row>
    <row r="54" spans="2:15" ht="18.75" customHeight="1" x14ac:dyDescent="0.5">
      <c r="C54" s="47"/>
      <c r="D54" s="17" t="s">
        <v>5</v>
      </c>
      <c r="E54" s="39">
        <f>IFERROR(E55/E52,0)</f>
        <v>2.8747245010375395</v>
      </c>
      <c r="F54" s="39">
        <f t="shared" ref="F54:G54" si="51">IFERROR(F55/F52,0)</f>
        <v>2.6162161477058254</v>
      </c>
      <c r="G54" s="39">
        <f t="shared" si="51"/>
        <v>2.6163145392983393</v>
      </c>
      <c r="H54" s="36">
        <f t="shared" si="10"/>
        <v>1.0988100136750556</v>
      </c>
      <c r="I54" s="37">
        <f t="shared" si="11"/>
        <v>1.0987686907891825</v>
      </c>
      <c r="K54" s="39">
        <f ca="1">IFERROR(K55/K52,0)</f>
        <v>3.1080871574349471</v>
      </c>
      <c r="L54" s="39">
        <f t="shared" ref="L54:M54" ca="1" si="52">IFERROR(L55/L52,0)</f>
        <v>2.5802515490165914</v>
      </c>
      <c r="M54" s="39">
        <f t="shared" ca="1" si="52"/>
        <v>2.5554438965345785</v>
      </c>
      <c r="N54" s="36">
        <f t="shared" ca="1" si="4"/>
        <v>1.2045674998701306</v>
      </c>
      <c r="O54" s="37">
        <f t="shared" ca="1" si="5"/>
        <v>1.2162611598125104</v>
      </c>
    </row>
    <row r="55" spans="2:15" ht="18.75" customHeight="1" x14ac:dyDescent="0.5">
      <c r="C55" s="48"/>
      <c r="D55" s="19" t="s">
        <v>2</v>
      </c>
      <c r="E55" s="35">
        <f>SUMIF($D$11:$D$50,$D55,E$11:E$50)</f>
        <v>16500.918635955477</v>
      </c>
      <c r="F55" s="35">
        <f t="shared" ref="F55:G55" si="53">SUMIF($D$11:$D$50,$D55,F$11:F$50)</f>
        <v>11615.999695813865</v>
      </c>
      <c r="G55" s="35">
        <f t="shared" si="53"/>
        <v>11558.877634620063</v>
      </c>
      <c r="H55" s="36">
        <f t="shared" si="10"/>
        <v>1.420533666327662</v>
      </c>
      <c r="I55" s="37">
        <f t="shared" si="11"/>
        <v>1.4275537087211199</v>
      </c>
      <c r="K55" s="35">
        <f ca="1">SUMIF($D$11:$D$50,$D55,K$11:K$50)</f>
        <v>84431.187631720342</v>
      </c>
      <c r="L55" s="35">
        <f t="shared" ref="L55:M55" ca="1" si="54">SUMIF($D$11:$D$50,$D55,L$11:L$50)</f>
        <v>62166.000570456737</v>
      </c>
      <c r="M55" s="35">
        <f t="shared" ca="1" si="54"/>
        <v>59066.530224500246</v>
      </c>
      <c r="N55" s="36">
        <f t="shared" ca="1" si="4"/>
        <v>1.3581569806156186</v>
      </c>
      <c r="O55" s="37">
        <f t="shared" ca="1" si="5"/>
        <v>1.4294252144287811</v>
      </c>
    </row>
    <row r="56" spans="2:15" ht="18.75" customHeight="1" thickBot="1" x14ac:dyDescent="0.55000000000000004">
      <c r="C56" s="49"/>
      <c r="D56" s="18" t="s">
        <v>6</v>
      </c>
      <c r="E56" s="40">
        <f ca="1">IFERROR(E55/E51,0)</f>
        <v>2.7501531059925797</v>
      </c>
      <c r="F56" s="40">
        <f t="shared" ref="F56:G56" ca="1" si="55">IFERROR(F55/F51,0)</f>
        <v>1.935999949302311</v>
      </c>
      <c r="G56" s="40">
        <f t="shared" ca="1" si="55"/>
        <v>1.9264796057700104</v>
      </c>
      <c r="H56" s="41">
        <f t="shared" ca="1" si="10"/>
        <v>1.420533666327662</v>
      </c>
      <c r="I56" s="42">
        <f t="shared" ca="1" si="11"/>
        <v>1.4275537087211201</v>
      </c>
      <c r="K56" s="40">
        <f ca="1">IFERROR(K55/K51,0)</f>
        <v>2.3195381217505591</v>
      </c>
      <c r="L56" s="40">
        <f t="shared" ref="L56:M56" ca="1" si="56">IFERROR(L55/L51,0)</f>
        <v>1.7078571585290312</v>
      </c>
      <c r="M56" s="40">
        <f t="shared" ca="1" si="56"/>
        <v>1.6316721056491781</v>
      </c>
      <c r="N56" s="41">
        <f t="shared" ca="1" si="4"/>
        <v>1.3581569806156186</v>
      </c>
      <c r="O56" s="42">
        <f t="shared" ca="1" si="5"/>
        <v>1.4215712297341176</v>
      </c>
    </row>
  </sheetData>
  <mergeCells count="13">
    <mergeCell ref="C31:C34"/>
    <mergeCell ref="E9:I9"/>
    <mergeCell ref="K9:O9"/>
    <mergeCell ref="C11:C14"/>
    <mergeCell ref="C15:C18"/>
    <mergeCell ref="C19:C22"/>
    <mergeCell ref="C23:C26"/>
    <mergeCell ref="C27:C30"/>
    <mergeCell ref="C35:C38"/>
    <mergeCell ref="C39:C42"/>
    <mergeCell ref="C43:C46"/>
    <mergeCell ref="C47:C50"/>
    <mergeCell ref="C51:C56"/>
  </mergeCells>
  <dataValidations count="1">
    <dataValidation type="list" allowBlank="1" showInputMessage="1" showErrorMessage="1" sqref="D9" xr:uid="{00000000-0002-0000-0000-000000000000}">
      <formula1>"1,2,3,4,5,6,7,8,9,10,11,12"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27"/>
  <sheetViews>
    <sheetView workbookViewId="0">
      <selection activeCell="I18" sqref="I18"/>
    </sheetView>
  </sheetViews>
  <sheetFormatPr defaultRowHeight="18.75" customHeight="1" x14ac:dyDescent="0.5"/>
  <cols>
    <col min="1" max="1" width="3.5859375" customWidth="1"/>
    <col min="2" max="2" width="15.41015625" customWidth="1"/>
    <col min="3" max="14" width="10" customWidth="1"/>
    <col min="15" max="15" width="11.1171875" customWidth="1"/>
  </cols>
  <sheetData>
    <row r="1" spans="2:15" ht="18.75" customHeight="1" x14ac:dyDescent="0.5">
      <c r="B1" s="7" t="s">
        <v>29</v>
      </c>
      <c r="C1" s="43">
        <f>DAY(EOMONTH(C2,0))*200</f>
        <v>6200</v>
      </c>
      <c r="D1" s="43">
        <f t="shared" ref="D1:N1" si="0">DAY(EOMONTH(D2,0))*200</f>
        <v>5800</v>
      </c>
      <c r="E1" s="43">
        <f t="shared" si="0"/>
        <v>6200</v>
      </c>
      <c r="F1" s="43">
        <f t="shared" si="0"/>
        <v>6000</v>
      </c>
      <c r="G1" s="43">
        <f t="shared" si="0"/>
        <v>6200</v>
      </c>
      <c r="H1" s="43">
        <f t="shared" si="0"/>
        <v>6000</v>
      </c>
      <c r="I1" s="43">
        <f t="shared" si="0"/>
        <v>6200</v>
      </c>
      <c r="J1" s="43">
        <f t="shared" si="0"/>
        <v>6200</v>
      </c>
      <c r="K1" s="43">
        <f t="shared" si="0"/>
        <v>6000</v>
      </c>
      <c r="L1" s="43">
        <f t="shared" si="0"/>
        <v>6200</v>
      </c>
      <c r="M1" s="43">
        <f t="shared" si="0"/>
        <v>6000</v>
      </c>
      <c r="N1" s="43">
        <f t="shared" si="0"/>
        <v>6200</v>
      </c>
    </row>
    <row r="2" spans="2:15" s="1" customFormat="1" ht="18.75" customHeight="1" x14ac:dyDescent="0.5">
      <c r="B2" s="8" t="s">
        <v>7</v>
      </c>
      <c r="C2" s="4">
        <v>42370</v>
      </c>
      <c r="D2" s="4">
        <f>C2+31</f>
        <v>42401</v>
      </c>
      <c r="E2" s="4">
        <f t="shared" ref="E2:N2" si="1">D2+31</f>
        <v>42432</v>
      </c>
      <c r="F2" s="4">
        <f t="shared" si="1"/>
        <v>42463</v>
      </c>
      <c r="G2" s="4">
        <f t="shared" si="1"/>
        <v>42494</v>
      </c>
      <c r="H2" s="4">
        <f t="shared" si="1"/>
        <v>42525</v>
      </c>
      <c r="I2" s="4">
        <f t="shared" si="1"/>
        <v>42556</v>
      </c>
      <c r="J2" s="4">
        <f t="shared" si="1"/>
        <v>42587</v>
      </c>
      <c r="K2" s="4">
        <f t="shared" si="1"/>
        <v>42618</v>
      </c>
      <c r="L2" s="4">
        <f>K2+31</f>
        <v>42649</v>
      </c>
      <c r="M2" s="4">
        <f t="shared" si="1"/>
        <v>42680</v>
      </c>
      <c r="N2" s="4">
        <f t="shared" si="1"/>
        <v>42711</v>
      </c>
      <c r="O2" s="4" t="s">
        <v>0</v>
      </c>
    </row>
    <row r="3" spans="2:15" ht="18.75" customHeight="1" x14ac:dyDescent="0.5">
      <c r="B3" s="3" t="s">
        <v>8</v>
      </c>
      <c r="C3" s="2">
        <v>583</v>
      </c>
      <c r="D3" s="2">
        <v>436</v>
      </c>
      <c r="E3" s="2">
        <v>419</v>
      </c>
      <c r="F3" s="2">
        <v>459</v>
      </c>
      <c r="G3" s="2">
        <v>400</v>
      </c>
      <c r="H3" s="2">
        <v>913</v>
      </c>
      <c r="I3" s="2">
        <v>1024</v>
      </c>
      <c r="J3" s="2">
        <v>543</v>
      </c>
      <c r="K3" s="2">
        <v>470</v>
      </c>
      <c r="L3" s="2"/>
      <c r="M3" s="2"/>
      <c r="N3" s="2"/>
      <c r="O3" s="9">
        <f>SUM(C3:N3)</f>
        <v>5247</v>
      </c>
    </row>
    <row r="4" spans="2:15" ht="18.75" customHeight="1" x14ac:dyDescent="0.5">
      <c r="B4" s="3" t="s">
        <v>9</v>
      </c>
      <c r="C4" s="2">
        <v>220</v>
      </c>
      <c r="D4" s="2">
        <v>74</v>
      </c>
      <c r="E4" s="2">
        <v>118</v>
      </c>
      <c r="F4" s="2">
        <v>86</v>
      </c>
      <c r="G4" s="2">
        <v>160</v>
      </c>
      <c r="H4" s="2">
        <v>117</v>
      </c>
      <c r="I4" s="2">
        <v>118</v>
      </c>
      <c r="J4" s="2">
        <v>31</v>
      </c>
      <c r="K4" s="2">
        <v>60</v>
      </c>
      <c r="L4" s="2"/>
      <c r="M4" s="2"/>
      <c r="N4" s="2"/>
      <c r="O4" s="9">
        <f t="shared" ref="O4:O13" si="2">SUM(C4:N4)</f>
        <v>984</v>
      </c>
    </row>
    <row r="5" spans="2:15" ht="18.75" customHeight="1" x14ac:dyDescent="0.5">
      <c r="B5" s="3" t="s">
        <v>10</v>
      </c>
      <c r="C5" s="2">
        <v>2514</v>
      </c>
      <c r="D5" s="2">
        <v>3161</v>
      </c>
      <c r="E5" s="2">
        <v>1721</v>
      </c>
      <c r="F5" s="2">
        <v>2423</v>
      </c>
      <c r="G5" s="2">
        <v>2027</v>
      </c>
      <c r="H5" s="2">
        <v>2129</v>
      </c>
      <c r="I5" s="2">
        <v>2145</v>
      </c>
      <c r="J5" s="2">
        <v>1504</v>
      </c>
      <c r="K5" s="2">
        <v>1830</v>
      </c>
      <c r="L5" s="2"/>
      <c r="M5" s="2"/>
      <c r="N5" s="2"/>
      <c r="O5" s="9">
        <f t="shared" si="2"/>
        <v>19454</v>
      </c>
    </row>
    <row r="6" spans="2:15" ht="18.75" customHeight="1" x14ac:dyDescent="0.5">
      <c r="B6" s="3" t="s">
        <v>11</v>
      </c>
      <c r="C6" s="2">
        <v>52</v>
      </c>
      <c r="D6" s="2">
        <v>37</v>
      </c>
      <c r="E6" s="2">
        <v>93</v>
      </c>
      <c r="F6" s="2">
        <v>42</v>
      </c>
      <c r="G6" s="2">
        <v>54</v>
      </c>
      <c r="H6" s="2">
        <v>76</v>
      </c>
      <c r="I6" s="2">
        <v>24</v>
      </c>
      <c r="J6" s="2">
        <v>23</v>
      </c>
      <c r="K6" s="2">
        <v>66</v>
      </c>
      <c r="L6" s="2"/>
      <c r="M6" s="2"/>
      <c r="N6" s="2"/>
      <c r="O6" s="9">
        <f t="shared" si="2"/>
        <v>467</v>
      </c>
    </row>
    <row r="7" spans="2:15" ht="18.75" customHeight="1" x14ac:dyDescent="0.5">
      <c r="B7" s="3" t="s">
        <v>12</v>
      </c>
      <c r="C7" s="2">
        <v>18</v>
      </c>
      <c r="D7" s="2">
        <v>142</v>
      </c>
      <c r="E7" s="2">
        <v>20</v>
      </c>
      <c r="F7" s="2">
        <v>489</v>
      </c>
      <c r="G7" s="2">
        <v>71</v>
      </c>
      <c r="H7" s="2">
        <v>21</v>
      </c>
      <c r="I7" s="2">
        <v>172</v>
      </c>
      <c r="J7" s="2">
        <v>504</v>
      </c>
      <c r="K7" s="2">
        <v>190</v>
      </c>
      <c r="L7" s="2"/>
      <c r="M7" s="2"/>
      <c r="N7" s="2"/>
      <c r="O7" s="9">
        <f t="shared" si="2"/>
        <v>1627</v>
      </c>
    </row>
    <row r="8" spans="2:15" ht="18.75" customHeight="1" x14ac:dyDescent="0.5">
      <c r="B8" s="3" t="s">
        <v>13</v>
      </c>
      <c r="C8" s="2">
        <v>679</v>
      </c>
      <c r="D8" s="2">
        <v>900</v>
      </c>
      <c r="E8" s="2">
        <v>1567</v>
      </c>
      <c r="F8" s="2">
        <v>586</v>
      </c>
      <c r="G8" s="2">
        <v>647</v>
      </c>
      <c r="H8" s="2">
        <v>2187</v>
      </c>
      <c r="I8" s="2">
        <v>1768</v>
      </c>
      <c r="J8" s="2">
        <v>798</v>
      </c>
      <c r="K8" s="2">
        <v>681</v>
      </c>
      <c r="L8" s="2"/>
      <c r="M8" s="2"/>
      <c r="N8" s="2"/>
      <c r="O8" s="9">
        <f t="shared" si="2"/>
        <v>9813</v>
      </c>
    </row>
    <row r="9" spans="2:15" ht="18.75" customHeight="1" x14ac:dyDescent="0.5">
      <c r="B9" s="3" t="s">
        <v>14</v>
      </c>
      <c r="C9" s="2">
        <v>0</v>
      </c>
      <c r="D9" s="2">
        <v>9</v>
      </c>
      <c r="E9" s="2">
        <v>0</v>
      </c>
      <c r="F9" s="2">
        <v>0</v>
      </c>
      <c r="G9" s="2">
        <v>0</v>
      </c>
      <c r="H9" s="2">
        <v>0</v>
      </c>
      <c r="I9" s="2">
        <v>20</v>
      </c>
      <c r="J9" s="2">
        <v>41</v>
      </c>
      <c r="K9" s="2">
        <v>23</v>
      </c>
      <c r="L9" s="2"/>
      <c r="M9" s="2"/>
      <c r="N9" s="2"/>
      <c r="O9" s="9">
        <f t="shared" si="2"/>
        <v>93</v>
      </c>
    </row>
    <row r="10" spans="2:15" ht="18.75" customHeight="1" x14ac:dyDescent="0.5">
      <c r="B10" s="3" t="s">
        <v>15</v>
      </c>
      <c r="C10" s="2">
        <v>125</v>
      </c>
      <c r="D10" s="2">
        <v>71</v>
      </c>
      <c r="E10" s="2">
        <v>180</v>
      </c>
      <c r="F10" s="2">
        <v>165</v>
      </c>
      <c r="G10" s="2">
        <v>183</v>
      </c>
      <c r="H10" s="2">
        <v>186</v>
      </c>
      <c r="I10" s="2">
        <v>810</v>
      </c>
      <c r="J10" s="2">
        <v>55</v>
      </c>
      <c r="K10" s="2">
        <v>134</v>
      </c>
      <c r="L10" s="2"/>
      <c r="M10" s="2"/>
      <c r="N10" s="2"/>
      <c r="O10" s="9">
        <f t="shared" si="2"/>
        <v>1909</v>
      </c>
    </row>
    <row r="11" spans="2:15" ht="18.75" customHeight="1" x14ac:dyDescent="0.5">
      <c r="B11" s="3" t="s">
        <v>16</v>
      </c>
      <c r="C11" s="2">
        <v>57</v>
      </c>
      <c r="D11" s="2">
        <v>29</v>
      </c>
      <c r="E11" s="2">
        <v>220</v>
      </c>
      <c r="F11" s="2">
        <v>66</v>
      </c>
      <c r="G11" s="2">
        <v>75</v>
      </c>
      <c r="H11" s="2">
        <v>106</v>
      </c>
      <c r="I11" s="2">
        <v>43</v>
      </c>
      <c r="J11" s="2">
        <v>42</v>
      </c>
      <c r="K11" s="2">
        <v>30</v>
      </c>
      <c r="L11" s="2"/>
      <c r="M11" s="2"/>
      <c r="N11" s="2"/>
      <c r="O11" s="9">
        <f t="shared" si="2"/>
        <v>668</v>
      </c>
    </row>
    <row r="12" spans="2:15" ht="18.75" customHeight="1" x14ac:dyDescent="0.5">
      <c r="B12" s="3" t="s">
        <v>17</v>
      </c>
      <c r="C12" s="2">
        <v>24</v>
      </c>
      <c r="D12" s="2">
        <v>6</v>
      </c>
      <c r="E12" s="2">
        <v>2</v>
      </c>
      <c r="F12" s="2">
        <v>3</v>
      </c>
      <c r="G12" s="2">
        <v>12</v>
      </c>
      <c r="H12" s="2">
        <v>5</v>
      </c>
      <c r="I12" s="2">
        <v>1</v>
      </c>
      <c r="J12" s="2">
        <v>0</v>
      </c>
      <c r="K12" s="2">
        <v>4</v>
      </c>
      <c r="L12" s="2"/>
      <c r="M12" s="2"/>
      <c r="N12" s="2"/>
      <c r="O12" s="9">
        <f t="shared" si="2"/>
        <v>57</v>
      </c>
    </row>
    <row r="13" spans="2:15" s="6" customFormat="1" ht="18.75" customHeight="1" x14ac:dyDescent="0.5">
      <c r="B13" s="5" t="s">
        <v>0</v>
      </c>
      <c r="C13" s="10">
        <f>SUM(C3:C12)</f>
        <v>4272</v>
      </c>
      <c r="D13" s="10">
        <f t="shared" ref="D13:N13" si="3">SUM(D3:D12)</f>
        <v>4865</v>
      </c>
      <c r="E13" s="10">
        <f t="shared" si="3"/>
        <v>4340</v>
      </c>
      <c r="F13" s="10">
        <f t="shared" si="3"/>
        <v>4319</v>
      </c>
      <c r="G13" s="10">
        <f t="shared" si="3"/>
        <v>3629</v>
      </c>
      <c r="H13" s="10">
        <f t="shared" si="3"/>
        <v>5740</v>
      </c>
      <c r="I13" s="10">
        <f t="shared" si="3"/>
        <v>6125</v>
      </c>
      <c r="J13" s="10">
        <f t="shared" si="3"/>
        <v>3541</v>
      </c>
      <c r="K13" s="10">
        <f t="shared" si="3"/>
        <v>3488</v>
      </c>
      <c r="L13" s="10">
        <f t="shared" si="3"/>
        <v>0</v>
      </c>
      <c r="M13" s="10">
        <f t="shared" si="3"/>
        <v>0</v>
      </c>
      <c r="N13" s="10">
        <f t="shared" si="3"/>
        <v>0</v>
      </c>
      <c r="O13" s="9">
        <f t="shared" si="2"/>
        <v>40319</v>
      </c>
    </row>
    <row r="15" spans="2:15" ht="18.75" customHeight="1" x14ac:dyDescent="0.5">
      <c r="B15" s="12" t="s">
        <v>30</v>
      </c>
      <c r="C15" s="13"/>
    </row>
    <row r="16" spans="2:15" s="1" customFormat="1" ht="18.75" customHeight="1" x14ac:dyDescent="0.5">
      <c r="B16" s="8" t="s">
        <v>7</v>
      </c>
      <c r="C16" s="4">
        <v>42370</v>
      </c>
      <c r="D16" s="4">
        <f>C16+31</f>
        <v>42401</v>
      </c>
      <c r="E16" s="4">
        <f t="shared" ref="E16:K16" si="4">D16+31</f>
        <v>42432</v>
      </c>
      <c r="F16" s="4">
        <f t="shared" si="4"/>
        <v>42463</v>
      </c>
      <c r="G16" s="4">
        <f t="shared" si="4"/>
        <v>42494</v>
      </c>
      <c r="H16" s="4">
        <f t="shared" si="4"/>
        <v>42525</v>
      </c>
      <c r="I16" s="4">
        <f t="shared" si="4"/>
        <v>42556</v>
      </c>
      <c r="J16" s="4">
        <f t="shared" si="4"/>
        <v>42587</v>
      </c>
      <c r="K16" s="4">
        <f t="shared" si="4"/>
        <v>42618</v>
      </c>
      <c r="L16" s="4">
        <f>K16+31</f>
        <v>42649</v>
      </c>
      <c r="M16" s="4">
        <f t="shared" ref="M16:N16" si="5">L16+31</f>
        <v>42680</v>
      </c>
      <c r="N16" s="4">
        <f t="shared" si="5"/>
        <v>42711</v>
      </c>
      <c r="O16" s="4" t="s">
        <v>0</v>
      </c>
    </row>
    <row r="17" spans="2:15" ht="18.75" customHeight="1" x14ac:dyDescent="0.5">
      <c r="B17" s="3" t="s">
        <v>8</v>
      </c>
      <c r="C17" s="2">
        <v>1983.8383405900026</v>
      </c>
      <c r="D17" s="2">
        <v>1399.4307036099972</v>
      </c>
      <c r="E17" s="2">
        <v>1284.4965104950036</v>
      </c>
      <c r="F17" s="2">
        <v>1399.2062170549957</v>
      </c>
      <c r="G17" s="2">
        <v>1187.8912591599976</v>
      </c>
      <c r="H17" s="2">
        <v>2807.3307019949984</v>
      </c>
      <c r="I17" s="2">
        <v>2675.6332920399977</v>
      </c>
      <c r="J17" s="2">
        <v>1342.1249764799954</v>
      </c>
      <c r="K17" s="2">
        <v>1315.4333017299964</v>
      </c>
      <c r="L17" s="2"/>
      <c r="M17" s="2"/>
      <c r="N17" s="2"/>
      <c r="O17" s="9">
        <f>SUM(C17:N17)</f>
        <v>15395.385303154984</v>
      </c>
    </row>
    <row r="18" spans="2:15" ht="18.75" customHeight="1" x14ac:dyDescent="0.5">
      <c r="B18" s="3" t="s">
        <v>9</v>
      </c>
      <c r="C18" s="2">
        <v>1189.5416103899984</v>
      </c>
      <c r="D18" s="2">
        <v>291.72772271000025</v>
      </c>
      <c r="E18" s="2">
        <v>569.72437271499928</v>
      </c>
      <c r="F18" s="2">
        <v>393.0571189949996</v>
      </c>
      <c r="G18" s="2">
        <v>716.08709926500001</v>
      </c>
      <c r="H18" s="2">
        <v>480.99010241500036</v>
      </c>
      <c r="I18" s="2">
        <v>462.22007642499989</v>
      </c>
      <c r="J18" s="2">
        <v>132.16653868000003</v>
      </c>
      <c r="K18" s="2">
        <v>235.99936287999981</v>
      </c>
      <c r="L18" s="2"/>
      <c r="M18" s="2"/>
      <c r="N18" s="2"/>
      <c r="O18" s="9">
        <f t="shared" ref="O18:O27" si="6">SUM(C18:N18)</f>
        <v>4471.5140044749987</v>
      </c>
    </row>
    <row r="19" spans="2:15" ht="18.75" customHeight="1" x14ac:dyDescent="0.5">
      <c r="B19" s="3" t="s">
        <v>10</v>
      </c>
      <c r="C19" s="2">
        <v>8221.6817192549715</v>
      </c>
      <c r="D19" s="2">
        <v>8657.814000155071</v>
      </c>
      <c r="E19" s="2">
        <v>5733.9952236749359</v>
      </c>
      <c r="F19" s="2">
        <v>6730.399179605055</v>
      </c>
      <c r="G19" s="2">
        <v>6377.1476450449945</v>
      </c>
      <c r="H19" s="2">
        <v>6234.0605355200441</v>
      </c>
      <c r="I19" s="2">
        <v>5934.0281396801574</v>
      </c>
      <c r="J19" s="2">
        <v>3535.1517795649561</v>
      </c>
      <c r="K19" s="2">
        <v>4503.5291990551632</v>
      </c>
      <c r="L19" s="2"/>
      <c r="M19" s="2"/>
      <c r="N19" s="2"/>
      <c r="O19" s="9">
        <f t="shared" si="6"/>
        <v>55927.80742155535</v>
      </c>
    </row>
    <row r="20" spans="2:15" ht="18.75" customHeight="1" x14ac:dyDescent="0.5">
      <c r="B20" s="3" t="s">
        <v>11</v>
      </c>
      <c r="C20" s="2">
        <v>202.12688949999995</v>
      </c>
      <c r="D20" s="2">
        <v>106.88748899999996</v>
      </c>
      <c r="E20" s="2">
        <v>369.85039178000034</v>
      </c>
      <c r="F20" s="2">
        <v>138.9298275149998</v>
      </c>
      <c r="G20" s="2">
        <v>167.48827999999949</v>
      </c>
      <c r="H20" s="2">
        <v>256.68848099999963</v>
      </c>
      <c r="I20" s="2">
        <v>67.383075255000008</v>
      </c>
      <c r="J20" s="2">
        <v>64.342601274999993</v>
      </c>
      <c r="K20" s="2">
        <v>188.41390699999982</v>
      </c>
      <c r="L20" s="2"/>
      <c r="M20" s="2"/>
      <c r="N20" s="2"/>
      <c r="O20" s="9">
        <f t="shared" si="6"/>
        <v>1562.1109423249989</v>
      </c>
    </row>
    <row r="21" spans="2:15" ht="18.75" customHeight="1" x14ac:dyDescent="0.5">
      <c r="B21" s="3" t="s">
        <v>12</v>
      </c>
      <c r="C21" s="2">
        <v>60.000001500000025</v>
      </c>
      <c r="D21" s="2">
        <v>356.64724484999994</v>
      </c>
      <c r="E21" s="2">
        <v>42.787439000000028</v>
      </c>
      <c r="F21" s="2">
        <v>1020.9353079899944</v>
      </c>
      <c r="G21" s="2">
        <v>169.01878095500018</v>
      </c>
      <c r="H21" s="2">
        <v>87.499312779999983</v>
      </c>
      <c r="I21" s="2">
        <v>406.3394020049995</v>
      </c>
      <c r="J21" s="2">
        <v>865.15122356500967</v>
      </c>
      <c r="K21" s="2">
        <v>149.55507199999988</v>
      </c>
      <c r="L21" s="2"/>
      <c r="M21" s="2"/>
      <c r="N21" s="2"/>
      <c r="O21" s="9">
        <f t="shared" si="6"/>
        <v>3157.9337846450035</v>
      </c>
    </row>
    <row r="22" spans="2:15" ht="18.75" customHeight="1" x14ac:dyDescent="0.5">
      <c r="B22" s="3" t="s">
        <v>13</v>
      </c>
      <c r="C22" s="2">
        <v>2329.427003270016</v>
      </c>
      <c r="D22" s="2">
        <v>2444.4517543950196</v>
      </c>
      <c r="E22" s="2">
        <v>5443.9323112197799</v>
      </c>
      <c r="F22" s="2">
        <v>1831.624932625017</v>
      </c>
      <c r="G22" s="2">
        <v>1682.4692559500281</v>
      </c>
      <c r="H22" s="2">
        <v>5378.8951066904392</v>
      </c>
      <c r="I22" s="2">
        <v>4288.0536840048999</v>
      </c>
      <c r="J22" s="2">
        <v>1789.4612185100348</v>
      </c>
      <c r="K22" s="2">
        <v>1597.9273658850464</v>
      </c>
      <c r="L22" s="2"/>
      <c r="M22" s="2"/>
      <c r="N22" s="2"/>
      <c r="O22" s="9">
        <f t="shared" si="6"/>
        <v>26786.242632550282</v>
      </c>
    </row>
    <row r="23" spans="2:15" ht="18.75" customHeight="1" x14ac:dyDescent="0.5">
      <c r="B23" s="3" t="s">
        <v>14</v>
      </c>
      <c r="C23" s="2">
        <v>0</v>
      </c>
      <c r="D23" s="2">
        <v>33.585712499999985</v>
      </c>
      <c r="E23" s="2">
        <v>0</v>
      </c>
      <c r="F23" s="2">
        <v>0</v>
      </c>
      <c r="G23" s="2">
        <v>0</v>
      </c>
      <c r="H23" s="2">
        <v>0</v>
      </c>
      <c r="I23" s="2">
        <v>22.132855110000001</v>
      </c>
      <c r="J23" s="2">
        <v>49.270062149999987</v>
      </c>
      <c r="K23" s="2">
        <v>30.487754399999979</v>
      </c>
      <c r="L23" s="2"/>
      <c r="M23" s="2"/>
      <c r="N23" s="2"/>
      <c r="O23" s="9">
        <f t="shared" si="6"/>
        <v>135.47638415999995</v>
      </c>
    </row>
    <row r="24" spans="2:15" ht="18.75" customHeight="1" x14ac:dyDescent="0.5">
      <c r="B24" s="3" t="s">
        <v>15</v>
      </c>
      <c r="C24" s="2">
        <v>728.19940195500021</v>
      </c>
      <c r="D24" s="2">
        <v>304.24708694999953</v>
      </c>
      <c r="E24" s="2">
        <v>803.85656265999887</v>
      </c>
      <c r="F24" s="2">
        <v>928.90514021999741</v>
      </c>
      <c r="G24" s="2">
        <v>1099.6877386249976</v>
      </c>
      <c r="H24" s="2">
        <v>992.80919424999627</v>
      </c>
      <c r="I24" s="2">
        <v>2152.5639253750214</v>
      </c>
      <c r="J24" s="2">
        <v>140.34731598500002</v>
      </c>
      <c r="K24" s="2">
        <v>226.28541087500042</v>
      </c>
      <c r="L24" s="2"/>
      <c r="M24" s="2"/>
      <c r="N24" s="2"/>
      <c r="O24" s="9">
        <f t="shared" si="6"/>
        <v>7376.9017768950116</v>
      </c>
    </row>
    <row r="25" spans="2:15" ht="18.75" customHeight="1" x14ac:dyDescent="0.5">
      <c r="B25" s="3" t="s">
        <v>16</v>
      </c>
      <c r="C25" s="2">
        <v>204.01501999999988</v>
      </c>
      <c r="D25" s="2">
        <v>87.274130029999938</v>
      </c>
      <c r="E25" s="2">
        <v>637.25308788999973</v>
      </c>
      <c r="F25" s="2">
        <v>235.11636649999983</v>
      </c>
      <c r="G25" s="2">
        <v>216.27714936999996</v>
      </c>
      <c r="H25" s="2">
        <v>261.90927080499972</v>
      </c>
      <c r="I25" s="2">
        <v>93.768914624999994</v>
      </c>
      <c r="J25" s="2">
        <v>63.443414759999989</v>
      </c>
      <c r="K25" s="2">
        <v>81.616289369998768</v>
      </c>
      <c r="L25" s="2"/>
      <c r="M25" s="2"/>
      <c r="N25" s="2"/>
      <c r="O25" s="9">
        <f t="shared" si="6"/>
        <v>1880.673643349998</v>
      </c>
    </row>
    <row r="26" spans="2:15" ht="18.75" customHeight="1" x14ac:dyDescent="0.5">
      <c r="B26" s="3" t="s">
        <v>17</v>
      </c>
      <c r="C26" s="2">
        <v>113.61285066999999</v>
      </c>
      <c r="D26" s="2">
        <v>15.400953735000014</v>
      </c>
      <c r="E26" s="2">
        <v>5.602684</v>
      </c>
      <c r="F26" s="2">
        <v>10.93982589</v>
      </c>
      <c r="G26" s="2">
        <v>3.6796525</v>
      </c>
      <c r="H26" s="2">
        <v>0.73593050000000004</v>
      </c>
      <c r="I26" s="2">
        <v>0</v>
      </c>
      <c r="J26" s="2">
        <v>0</v>
      </c>
      <c r="K26" s="2">
        <v>134.42796471999998</v>
      </c>
      <c r="L26" s="2"/>
      <c r="M26" s="2"/>
      <c r="N26" s="2"/>
      <c r="O26" s="9">
        <f t="shared" si="6"/>
        <v>284.399862015</v>
      </c>
    </row>
    <row r="27" spans="2:15" s="6" customFormat="1" ht="18.75" customHeight="1" x14ac:dyDescent="0.5">
      <c r="B27" s="5" t="s">
        <v>0</v>
      </c>
      <c r="C27" s="10">
        <f>SUM(C17:C26)</f>
        <v>15032.442837129989</v>
      </c>
      <c r="D27" s="10">
        <f t="shared" ref="D27:N27" si="7">SUM(D17:D26)</f>
        <v>13697.466797935089</v>
      </c>
      <c r="E27" s="10">
        <f t="shared" si="7"/>
        <v>14891.498583434717</v>
      </c>
      <c r="F27" s="10">
        <f t="shared" si="7"/>
        <v>12689.113916395057</v>
      </c>
      <c r="G27" s="10">
        <f t="shared" si="7"/>
        <v>11619.746860870018</v>
      </c>
      <c r="H27" s="10">
        <f t="shared" si="7"/>
        <v>16500.918635955477</v>
      </c>
      <c r="I27" s="10">
        <f t="shared" si="7"/>
        <v>16102.123364520075</v>
      </c>
      <c r="J27" s="10">
        <f t="shared" si="7"/>
        <v>7981.4591309699954</v>
      </c>
      <c r="K27" s="10">
        <f t="shared" si="7"/>
        <v>8463.675627915205</v>
      </c>
      <c r="L27" s="10">
        <f t="shared" si="7"/>
        <v>0</v>
      </c>
      <c r="M27" s="10">
        <f t="shared" si="7"/>
        <v>0</v>
      </c>
      <c r="N27" s="10">
        <f t="shared" si="7"/>
        <v>0</v>
      </c>
      <c r="O27" s="9">
        <f t="shared" si="6"/>
        <v>116978.44575512561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27"/>
  <sheetViews>
    <sheetView workbookViewId="0">
      <selection activeCell="C27" sqref="C27:H27"/>
    </sheetView>
  </sheetViews>
  <sheetFormatPr defaultRowHeight="18.75" customHeight="1" x14ac:dyDescent="0.5"/>
  <cols>
    <col min="1" max="1" width="3.5859375" customWidth="1"/>
    <col min="2" max="2" width="15.41015625" customWidth="1"/>
    <col min="3" max="14" width="10" customWidth="1"/>
    <col min="15" max="15" width="11.1171875" customWidth="1"/>
  </cols>
  <sheetData>
    <row r="1" spans="2:15" ht="18.75" customHeight="1" x14ac:dyDescent="0.5">
      <c r="B1" s="7" t="s">
        <v>21</v>
      </c>
      <c r="C1" s="43">
        <f>DAY(EOMONTH(C2,0))*200</f>
        <v>6200</v>
      </c>
      <c r="D1" s="43">
        <f t="shared" ref="D1:N1" si="0">DAY(EOMONTH(D2,0))*200</f>
        <v>5800</v>
      </c>
      <c r="E1" s="43">
        <f t="shared" si="0"/>
        <v>6200</v>
      </c>
      <c r="F1" s="43">
        <f t="shared" si="0"/>
        <v>6000</v>
      </c>
      <c r="G1" s="43">
        <f t="shared" si="0"/>
        <v>6200</v>
      </c>
      <c r="H1" s="43">
        <f t="shared" si="0"/>
        <v>6000</v>
      </c>
      <c r="I1" s="43">
        <f t="shared" si="0"/>
        <v>6200</v>
      </c>
      <c r="J1" s="43">
        <f t="shared" si="0"/>
        <v>6200</v>
      </c>
      <c r="K1" s="43">
        <f t="shared" si="0"/>
        <v>6000</v>
      </c>
      <c r="L1" s="43">
        <f t="shared" si="0"/>
        <v>6200</v>
      </c>
      <c r="M1" s="43">
        <f t="shared" si="0"/>
        <v>6000</v>
      </c>
      <c r="N1" s="43">
        <f t="shared" si="0"/>
        <v>6200</v>
      </c>
    </row>
    <row r="2" spans="2:15" s="1" customFormat="1" ht="18.75" customHeight="1" x14ac:dyDescent="0.5">
      <c r="B2" s="8" t="s">
        <v>7</v>
      </c>
      <c r="C2" s="4">
        <v>42370</v>
      </c>
      <c r="D2" s="4">
        <f>C2+31</f>
        <v>42401</v>
      </c>
      <c r="E2" s="4">
        <f t="shared" ref="E2:N2" si="1">D2+31</f>
        <v>42432</v>
      </c>
      <c r="F2" s="4">
        <f t="shared" si="1"/>
        <v>42463</v>
      </c>
      <c r="G2" s="4">
        <f t="shared" si="1"/>
        <v>42494</v>
      </c>
      <c r="H2" s="4">
        <f t="shared" si="1"/>
        <v>42525</v>
      </c>
      <c r="I2" s="4">
        <f t="shared" si="1"/>
        <v>42556</v>
      </c>
      <c r="J2" s="4">
        <f t="shared" si="1"/>
        <v>42587</v>
      </c>
      <c r="K2" s="4">
        <f t="shared" si="1"/>
        <v>42618</v>
      </c>
      <c r="L2" s="4">
        <f>K2+31</f>
        <v>42649</v>
      </c>
      <c r="M2" s="4">
        <f t="shared" si="1"/>
        <v>42680</v>
      </c>
      <c r="N2" s="4">
        <f t="shared" si="1"/>
        <v>42711</v>
      </c>
      <c r="O2" s="4" t="s">
        <v>0</v>
      </c>
    </row>
    <row r="3" spans="2:15" ht="18.75" customHeight="1" x14ac:dyDescent="0.5">
      <c r="B3" s="3" t="s">
        <v>8</v>
      </c>
      <c r="C3" s="2">
        <v>279</v>
      </c>
      <c r="D3" s="2">
        <v>320</v>
      </c>
      <c r="E3" s="2">
        <v>429</v>
      </c>
      <c r="F3" s="2">
        <v>509</v>
      </c>
      <c r="G3" s="2">
        <v>405</v>
      </c>
      <c r="H3" s="2">
        <v>250</v>
      </c>
      <c r="I3" s="2">
        <v>454</v>
      </c>
      <c r="J3" s="2">
        <v>440</v>
      </c>
      <c r="K3" s="2">
        <v>299</v>
      </c>
      <c r="L3" s="2">
        <v>380</v>
      </c>
      <c r="M3" s="2">
        <v>100</v>
      </c>
      <c r="N3" s="2">
        <v>260</v>
      </c>
      <c r="O3" s="9">
        <f>SUM(C3:N3)</f>
        <v>4125</v>
      </c>
    </row>
    <row r="4" spans="2:15" ht="18.75" customHeight="1" x14ac:dyDescent="0.5">
      <c r="B4" s="3" t="s">
        <v>9</v>
      </c>
      <c r="C4" s="2">
        <v>60</v>
      </c>
      <c r="D4" s="2">
        <v>41</v>
      </c>
      <c r="E4" s="2">
        <v>49</v>
      </c>
      <c r="F4" s="2">
        <v>52</v>
      </c>
      <c r="G4" s="2">
        <v>88</v>
      </c>
      <c r="H4" s="2">
        <v>89</v>
      </c>
      <c r="I4" s="2">
        <v>100</v>
      </c>
      <c r="J4" s="2">
        <v>89</v>
      </c>
      <c r="K4" s="2">
        <v>70</v>
      </c>
      <c r="L4" s="2">
        <v>67</v>
      </c>
      <c r="M4" s="2">
        <v>50</v>
      </c>
      <c r="N4" s="2">
        <v>89</v>
      </c>
      <c r="O4" s="9">
        <f t="shared" ref="O4:O13" si="2">SUM(C4:N4)</f>
        <v>844</v>
      </c>
    </row>
    <row r="5" spans="2:15" ht="18.75" customHeight="1" x14ac:dyDescent="0.5">
      <c r="B5" s="3" t="s">
        <v>10</v>
      </c>
      <c r="C5" s="2">
        <v>1900</v>
      </c>
      <c r="D5" s="2">
        <v>1786</v>
      </c>
      <c r="E5" s="2">
        <v>1809</v>
      </c>
      <c r="F5" s="2">
        <v>2201</v>
      </c>
      <c r="G5" s="2">
        <v>2030</v>
      </c>
      <c r="H5" s="2">
        <v>2610</v>
      </c>
      <c r="I5" s="2">
        <v>2409</v>
      </c>
      <c r="J5" s="2">
        <v>2789</v>
      </c>
      <c r="K5" s="2">
        <v>2223</v>
      </c>
      <c r="L5" s="2">
        <v>1857</v>
      </c>
      <c r="M5" s="2">
        <v>1380</v>
      </c>
      <c r="N5" s="2">
        <v>1567</v>
      </c>
      <c r="O5" s="9">
        <f t="shared" si="2"/>
        <v>24561</v>
      </c>
    </row>
    <row r="6" spans="2:15" ht="18.75" customHeight="1" x14ac:dyDescent="0.5">
      <c r="B6" s="3" t="s">
        <v>11</v>
      </c>
      <c r="C6" s="2">
        <v>48</v>
      </c>
      <c r="D6" s="2">
        <v>29</v>
      </c>
      <c r="E6" s="2">
        <v>40</v>
      </c>
      <c r="F6" s="2">
        <v>28</v>
      </c>
      <c r="G6" s="2">
        <v>69</v>
      </c>
      <c r="H6" s="2">
        <v>169</v>
      </c>
      <c r="I6" s="2">
        <v>180</v>
      </c>
      <c r="J6" s="2">
        <v>45</v>
      </c>
      <c r="K6" s="2">
        <v>40</v>
      </c>
      <c r="L6" s="2">
        <v>40</v>
      </c>
      <c r="M6" s="2">
        <v>50</v>
      </c>
      <c r="N6" s="2">
        <v>70</v>
      </c>
      <c r="O6" s="9">
        <f t="shared" si="2"/>
        <v>808</v>
      </c>
    </row>
    <row r="7" spans="2:15" ht="18.75" customHeight="1" x14ac:dyDescent="0.5">
      <c r="B7" s="3" t="s">
        <v>12</v>
      </c>
      <c r="C7" s="2">
        <v>300</v>
      </c>
      <c r="D7" s="2">
        <v>50</v>
      </c>
      <c r="E7" s="2">
        <v>612</v>
      </c>
      <c r="F7" s="2">
        <v>221</v>
      </c>
      <c r="G7" s="2">
        <v>389</v>
      </c>
      <c r="H7" s="2">
        <v>167</v>
      </c>
      <c r="I7" s="2">
        <v>300</v>
      </c>
      <c r="J7" s="2">
        <v>170</v>
      </c>
      <c r="K7" s="2">
        <v>300</v>
      </c>
      <c r="L7" s="2">
        <v>334</v>
      </c>
      <c r="M7" s="2">
        <v>190</v>
      </c>
      <c r="N7" s="2">
        <v>309</v>
      </c>
      <c r="O7" s="9">
        <f t="shared" si="2"/>
        <v>3342</v>
      </c>
    </row>
    <row r="8" spans="2:15" ht="18.75" customHeight="1" x14ac:dyDescent="0.5">
      <c r="B8" s="3" t="s">
        <v>13</v>
      </c>
      <c r="C8" s="2">
        <v>809</v>
      </c>
      <c r="D8" s="2">
        <v>899</v>
      </c>
      <c r="E8" s="2">
        <v>959</v>
      </c>
      <c r="F8" s="2">
        <v>806</v>
      </c>
      <c r="G8" s="2">
        <v>450</v>
      </c>
      <c r="H8" s="2">
        <v>410</v>
      </c>
      <c r="I8" s="2">
        <v>600</v>
      </c>
      <c r="J8" s="2">
        <v>570</v>
      </c>
      <c r="K8" s="2">
        <v>779</v>
      </c>
      <c r="L8" s="2">
        <v>1100</v>
      </c>
      <c r="M8" s="2">
        <v>1900</v>
      </c>
      <c r="N8" s="2">
        <v>1860</v>
      </c>
      <c r="O8" s="9">
        <f t="shared" si="2"/>
        <v>11142</v>
      </c>
    </row>
    <row r="9" spans="2:15" ht="18.75" customHeight="1" x14ac:dyDescent="0.5">
      <c r="B9" s="3" t="s">
        <v>14</v>
      </c>
      <c r="C9" s="2">
        <v>100</v>
      </c>
      <c r="D9" s="2">
        <v>99</v>
      </c>
      <c r="E9" s="2">
        <v>146</v>
      </c>
      <c r="F9" s="2">
        <v>300</v>
      </c>
      <c r="G9" s="2">
        <v>712</v>
      </c>
      <c r="H9" s="2">
        <v>456</v>
      </c>
      <c r="I9" s="2">
        <v>403</v>
      </c>
      <c r="J9" s="2">
        <v>516</v>
      </c>
      <c r="K9" s="2">
        <v>389</v>
      </c>
      <c r="L9" s="2">
        <v>400</v>
      </c>
      <c r="M9" s="2">
        <v>400</v>
      </c>
      <c r="N9" s="2">
        <v>375</v>
      </c>
      <c r="O9" s="9">
        <f t="shared" si="2"/>
        <v>4296</v>
      </c>
    </row>
    <row r="10" spans="2:15" ht="18.75" customHeight="1" x14ac:dyDescent="0.5">
      <c r="B10" s="3" t="s">
        <v>15</v>
      </c>
      <c r="C10" s="2">
        <v>70</v>
      </c>
      <c r="D10" s="2">
        <v>62</v>
      </c>
      <c r="E10" s="2">
        <v>80</v>
      </c>
      <c r="F10" s="2">
        <v>109</v>
      </c>
      <c r="G10" s="2">
        <v>130</v>
      </c>
      <c r="H10" s="2">
        <v>209</v>
      </c>
      <c r="I10" s="2">
        <v>300</v>
      </c>
      <c r="J10" s="2">
        <v>200</v>
      </c>
      <c r="K10" s="2">
        <v>70</v>
      </c>
      <c r="L10" s="2">
        <v>89</v>
      </c>
      <c r="M10" s="2">
        <v>50</v>
      </c>
      <c r="N10" s="2">
        <v>70</v>
      </c>
      <c r="O10" s="9">
        <f t="shared" si="2"/>
        <v>1439</v>
      </c>
    </row>
    <row r="11" spans="2:15" ht="18.75" customHeight="1" x14ac:dyDescent="0.5">
      <c r="B11" s="3" t="s">
        <v>16</v>
      </c>
      <c r="C11" s="2">
        <v>30</v>
      </c>
      <c r="D11" s="2">
        <v>20</v>
      </c>
      <c r="E11" s="2">
        <v>30</v>
      </c>
      <c r="F11" s="2">
        <v>31</v>
      </c>
      <c r="G11" s="2">
        <v>67</v>
      </c>
      <c r="H11" s="2">
        <v>80</v>
      </c>
      <c r="I11" s="2">
        <v>150</v>
      </c>
      <c r="J11" s="2">
        <v>80</v>
      </c>
      <c r="K11" s="2">
        <v>60</v>
      </c>
      <c r="L11" s="2">
        <v>73</v>
      </c>
      <c r="M11" s="2">
        <v>20</v>
      </c>
      <c r="N11" s="2">
        <v>50</v>
      </c>
      <c r="O11" s="9">
        <f t="shared" si="2"/>
        <v>691</v>
      </c>
    </row>
    <row r="12" spans="2:15" ht="18.75" customHeight="1" x14ac:dyDescent="0.5">
      <c r="B12" s="3" t="s">
        <v>17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/>
      <c r="J12" s="2">
        <v>0</v>
      </c>
      <c r="K12" s="2">
        <v>0</v>
      </c>
      <c r="L12" s="2"/>
      <c r="M12" s="2"/>
      <c r="N12" s="2">
        <v>0</v>
      </c>
      <c r="O12" s="9">
        <f t="shared" si="2"/>
        <v>0</v>
      </c>
    </row>
    <row r="13" spans="2:15" s="6" customFormat="1" ht="18.75" customHeight="1" x14ac:dyDescent="0.5">
      <c r="B13" s="5" t="s">
        <v>0</v>
      </c>
      <c r="C13" s="10">
        <f>SUM(C3:C12)</f>
        <v>3596</v>
      </c>
      <c r="D13" s="10">
        <f t="shared" ref="D13" si="3">SUM(D3:D12)</f>
        <v>3306</v>
      </c>
      <c r="E13" s="10">
        <f t="shared" ref="E13" si="4">SUM(E3:E12)</f>
        <v>4154</v>
      </c>
      <c r="F13" s="10">
        <f t="shared" ref="F13" si="5">SUM(F3:F12)</f>
        <v>4257</v>
      </c>
      <c r="G13" s="10">
        <f t="shared" ref="G13" si="6">SUM(G3:G12)</f>
        <v>4340</v>
      </c>
      <c r="H13" s="10">
        <f t="shared" ref="H13" si="7">SUM(H3:H12)</f>
        <v>4440</v>
      </c>
      <c r="I13" s="10">
        <f t="shared" ref="I13" si="8">SUM(I3:I12)</f>
        <v>4896</v>
      </c>
      <c r="J13" s="10">
        <f t="shared" ref="J13" si="9">SUM(J3:J12)</f>
        <v>4899</v>
      </c>
      <c r="K13" s="10">
        <f t="shared" ref="K13" si="10">SUM(K3:K12)</f>
        <v>4230</v>
      </c>
      <c r="L13" s="10">
        <f t="shared" ref="L13" si="11">SUM(L3:L12)</f>
        <v>4340</v>
      </c>
      <c r="M13" s="10">
        <f t="shared" ref="M13" si="12">SUM(M3:M12)</f>
        <v>4140</v>
      </c>
      <c r="N13" s="10">
        <f t="shared" ref="N13" si="13">SUM(N3:N12)</f>
        <v>4650</v>
      </c>
      <c r="O13" s="9">
        <f t="shared" si="2"/>
        <v>51248</v>
      </c>
    </row>
    <row r="15" spans="2:15" ht="18.75" customHeight="1" x14ac:dyDescent="0.5">
      <c r="B15" s="12" t="s">
        <v>22</v>
      </c>
      <c r="C15" s="13"/>
    </row>
    <row r="16" spans="2:15" s="1" customFormat="1" ht="18.75" customHeight="1" x14ac:dyDescent="0.5">
      <c r="B16" s="8" t="s">
        <v>7</v>
      </c>
      <c r="C16" s="4">
        <v>42370</v>
      </c>
      <c r="D16" s="4">
        <f>C16+31</f>
        <v>42401</v>
      </c>
      <c r="E16" s="4">
        <f t="shared" ref="E16:K16" si="14">D16+31</f>
        <v>42432</v>
      </c>
      <c r="F16" s="4">
        <f t="shared" si="14"/>
        <v>42463</v>
      </c>
      <c r="G16" s="4">
        <f t="shared" si="14"/>
        <v>42494</v>
      </c>
      <c r="H16" s="4">
        <f t="shared" si="14"/>
        <v>42525</v>
      </c>
      <c r="I16" s="4">
        <f t="shared" si="14"/>
        <v>42556</v>
      </c>
      <c r="J16" s="4">
        <f t="shared" si="14"/>
        <v>42587</v>
      </c>
      <c r="K16" s="4">
        <f t="shared" si="14"/>
        <v>42618</v>
      </c>
      <c r="L16" s="4">
        <f>K16+31</f>
        <v>42649</v>
      </c>
      <c r="M16" s="4">
        <f t="shared" ref="M16:N16" si="15">L16+31</f>
        <v>42680</v>
      </c>
      <c r="N16" s="4">
        <f t="shared" si="15"/>
        <v>42711</v>
      </c>
      <c r="O16" s="4" t="s">
        <v>0</v>
      </c>
    </row>
    <row r="17" spans="2:15" ht="18.75" customHeight="1" x14ac:dyDescent="0.5">
      <c r="B17" s="3" t="s">
        <v>8</v>
      </c>
      <c r="C17" s="2">
        <v>864.77768220200039</v>
      </c>
      <c r="D17" s="2">
        <v>1484.2059999999999</v>
      </c>
      <c r="E17" s="2">
        <v>1382.2500080729994</v>
      </c>
      <c r="F17" s="2">
        <v>1587.1987049399968</v>
      </c>
      <c r="G17" s="2">
        <v>1305.1731525210027</v>
      </c>
      <c r="H17" s="2">
        <v>813.96947287449893</v>
      </c>
      <c r="I17" s="2">
        <v>1553.1396567279992</v>
      </c>
      <c r="J17" s="2">
        <v>1452.0079292887974</v>
      </c>
      <c r="K17" s="2">
        <v>1211.9839904259984</v>
      </c>
      <c r="L17" s="2">
        <v>1157.6304000000002</v>
      </c>
      <c r="M17" s="2">
        <v>410.53800000000001</v>
      </c>
      <c r="N17" s="2">
        <v>1109.0899999999999</v>
      </c>
      <c r="O17" s="9">
        <f>SUM(C17:N17)</f>
        <v>14331.964997053294</v>
      </c>
    </row>
    <row r="18" spans="2:15" ht="18.75" customHeight="1" x14ac:dyDescent="0.5">
      <c r="B18" s="3" t="s">
        <v>9</v>
      </c>
      <c r="C18" s="2">
        <v>319.23990719999995</v>
      </c>
      <c r="D18" s="2">
        <v>236.78899999999999</v>
      </c>
      <c r="E18" s="2">
        <v>152.38989769299991</v>
      </c>
      <c r="F18" s="2">
        <v>204.73571269600001</v>
      </c>
      <c r="G18" s="2">
        <v>286.26299999999998</v>
      </c>
      <c r="H18" s="2">
        <v>401.21899999999999</v>
      </c>
      <c r="I18" s="2">
        <v>508.76900000000001</v>
      </c>
      <c r="J18" s="2">
        <v>438.42143833959994</v>
      </c>
      <c r="K18" s="2">
        <v>333.89115031579991</v>
      </c>
      <c r="L18" s="2">
        <v>186.14610368800001</v>
      </c>
      <c r="M18" s="2">
        <v>222.53962483547812</v>
      </c>
      <c r="N18" s="2">
        <v>405.67399999999998</v>
      </c>
      <c r="O18" s="9">
        <f t="shared" ref="O18:O27" si="16">SUM(C18:N18)</f>
        <v>3696.0778347678779</v>
      </c>
    </row>
    <row r="19" spans="2:15" ht="18.75" customHeight="1" x14ac:dyDescent="0.5">
      <c r="B19" s="3" t="s">
        <v>10</v>
      </c>
      <c r="C19" s="2">
        <v>4244.6310000000003</v>
      </c>
      <c r="D19" s="2">
        <v>4064.2752345457029</v>
      </c>
      <c r="E19" s="2">
        <v>4153.1841730059678</v>
      </c>
      <c r="F19" s="2">
        <v>5566.4690000000001</v>
      </c>
      <c r="G19" s="2">
        <v>4977.3849657447945</v>
      </c>
      <c r="H19" s="2">
        <v>6379.1016684903643</v>
      </c>
      <c r="I19" s="2">
        <v>6190.5360000000001</v>
      </c>
      <c r="J19" s="2">
        <v>7477.5638693081064</v>
      </c>
      <c r="K19" s="2">
        <v>5923.601661591556</v>
      </c>
      <c r="L19" s="2">
        <v>4240.4518429523705</v>
      </c>
      <c r="M19" s="2">
        <v>3521.3598575658111</v>
      </c>
      <c r="N19" s="2">
        <v>5745.4266447900809</v>
      </c>
      <c r="O19" s="9">
        <f t="shared" si="16"/>
        <v>62483.98591799476</v>
      </c>
    </row>
    <row r="20" spans="2:15" ht="18.75" customHeight="1" x14ac:dyDescent="0.5">
      <c r="B20" s="3" t="s">
        <v>11</v>
      </c>
      <c r="C20" s="2">
        <v>215.34299999999999</v>
      </c>
      <c r="D20" s="2">
        <v>110.14119680300006</v>
      </c>
      <c r="E20" s="2">
        <v>166.09610401799998</v>
      </c>
      <c r="F20" s="2">
        <v>82.445329384000019</v>
      </c>
      <c r="G20" s="2">
        <v>197.50399999999999</v>
      </c>
      <c r="H20" s="2">
        <v>410.23399999999998</v>
      </c>
      <c r="I20" s="2">
        <v>434.73301217930037</v>
      </c>
      <c r="J20" s="2">
        <v>156.62517573719995</v>
      </c>
      <c r="K20" s="2">
        <v>95</v>
      </c>
      <c r="L20" s="2">
        <v>82.046999999999997</v>
      </c>
      <c r="M20" s="2">
        <v>179.60599999999999</v>
      </c>
      <c r="N20" s="2">
        <v>199.83799999999999</v>
      </c>
      <c r="O20" s="9">
        <f t="shared" si="16"/>
        <v>2329.6128181215004</v>
      </c>
    </row>
    <row r="21" spans="2:15" ht="18.75" customHeight="1" x14ac:dyDescent="0.5">
      <c r="B21" s="3" t="s">
        <v>12</v>
      </c>
      <c r="C21" s="2">
        <v>698.62537080000061</v>
      </c>
      <c r="D21" s="2">
        <v>123.098</v>
      </c>
      <c r="E21" s="2">
        <v>1568.5553508349892</v>
      </c>
      <c r="F21" s="2">
        <v>580.50495072000081</v>
      </c>
      <c r="G21" s="2">
        <v>1252.2231686445</v>
      </c>
      <c r="H21" s="2">
        <v>452.7974993520001</v>
      </c>
      <c r="I21" s="2">
        <v>860.09799999999996</v>
      </c>
      <c r="J21" s="2">
        <v>335.46305978880002</v>
      </c>
      <c r="K21" s="2">
        <v>677.14</v>
      </c>
      <c r="L21" s="2">
        <v>654.03701897100075</v>
      </c>
      <c r="M21" s="2">
        <v>368.9</v>
      </c>
      <c r="N21" s="2">
        <v>630.64277129977654</v>
      </c>
      <c r="O21" s="9">
        <f t="shared" si="16"/>
        <v>8202.0851904110677</v>
      </c>
    </row>
    <row r="22" spans="2:15" ht="18.75" customHeight="1" x14ac:dyDescent="0.5">
      <c r="B22" s="3" t="s">
        <v>13</v>
      </c>
      <c r="C22" s="2">
        <v>2135.944458289624</v>
      </c>
      <c r="D22" s="2">
        <v>2338.1008120349793</v>
      </c>
      <c r="E22" s="2">
        <v>2154.7057595073074</v>
      </c>
      <c r="F22" s="2">
        <v>1551.7270000000001</v>
      </c>
      <c r="G22" s="2">
        <v>1214.689892141</v>
      </c>
      <c r="H22" s="2">
        <v>1119.4075558484985</v>
      </c>
      <c r="I22" s="2">
        <v>1824.859388131993</v>
      </c>
      <c r="J22" s="2">
        <v>1169.5091912549442</v>
      </c>
      <c r="K22" s="2">
        <v>1889.409577202704</v>
      </c>
      <c r="L22" s="2">
        <v>2035.982</v>
      </c>
      <c r="M22" s="2">
        <v>3738.8433096585686</v>
      </c>
      <c r="N22" s="2">
        <v>4213.2745222318763</v>
      </c>
      <c r="O22" s="9">
        <f t="shared" si="16"/>
        <v>25386.453466301493</v>
      </c>
    </row>
    <row r="23" spans="2:15" ht="18.75" customHeight="1" x14ac:dyDescent="0.5">
      <c r="B23" s="3" t="s">
        <v>14</v>
      </c>
      <c r="C23" s="2">
        <v>226.786</v>
      </c>
      <c r="D23" s="2">
        <v>223.96361747999998</v>
      </c>
      <c r="E23" s="2">
        <v>320.66905120000024</v>
      </c>
      <c r="F23" s="2">
        <v>586.79955294000229</v>
      </c>
      <c r="G23" s="2">
        <v>1393.5589205400017</v>
      </c>
      <c r="H23" s="2">
        <v>1104.5266337600049</v>
      </c>
      <c r="I23" s="2">
        <v>1350.817</v>
      </c>
      <c r="J23" s="2">
        <v>985.20338982149713</v>
      </c>
      <c r="K23" s="2">
        <v>889.44215310499783</v>
      </c>
      <c r="L23" s="2">
        <v>696.59974008300117</v>
      </c>
      <c r="M23" s="2">
        <v>861.64630908856986</v>
      </c>
      <c r="N23" s="2">
        <v>597.90733595550194</v>
      </c>
      <c r="O23" s="9">
        <f t="shared" si="16"/>
        <v>9237.9197039735773</v>
      </c>
    </row>
    <row r="24" spans="2:15" ht="18.75" customHeight="1" x14ac:dyDescent="0.5">
      <c r="B24" s="3" t="s">
        <v>15</v>
      </c>
      <c r="C24" s="2">
        <v>330.49399759999994</v>
      </c>
      <c r="D24" s="2">
        <v>313.64376553399995</v>
      </c>
      <c r="E24" s="2">
        <v>200.12083839999991</v>
      </c>
      <c r="F24" s="2">
        <v>483.06788206600049</v>
      </c>
      <c r="G24" s="2">
        <v>580.41881141399995</v>
      </c>
      <c r="H24" s="2">
        <v>718.24454033149971</v>
      </c>
      <c r="I24" s="2">
        <v>1257.2035853840041</v>
      </c>
      <c r="J24" s="2">
        <v>478.40199976800045</v>
      </c>
      <c r="K24" s="2">
        <v>251.53533960499999</v>
      </c>
      <c r="L24" s="2">
        <v>172.80695261999992</v>
      </c>
      <c r="M24" s="2">
        <v>140.56700000000001</v>
      </c>
      <c r="N24" s="2">
        <v>245.09</v>
      </c>
      <c r="O24" s="9">
        <f t="shared" si="16"/>
        <v>5171.5947127225054</v>
      </c>
    </row>
    <row r="25" spans="2:15" ht="18.75" customHeight="1" x14ac:dyDescent="0.5">
      <c r="B25" s="3" t="s">
        <v>16</v>
      </c>
      <c r="C25" s="2">
        <v>117.15878720000001</v>
      </c>
      <c r="D25" s="2">
        <v>126.782</v>
      </c>
      <c r="E25" s="2">
        <v>98.028999999999996</v>
      </c>
      <c r="F25" s="2">
        <v>172.05229723499991</v>
      </c>
      <c r="G25" s="2">
        <v>157.784521235</v>
      </c>
      <c r="H25" s="2">
        <v>216.49932515700004</v>
      </c>
      <c r="I25" s="2">
        <v>625.84440220800036</v>
      </c>
      <c r="J25" s="2">
        <v>272.80399999999997</v>
      </c>
      <c r="K25" s="2">
        <v>233.99618265100014</v>
      </c>
      <c r="L25" s="2">
        <v>105.29898139999996</v>
      </c>
      <c r="M25" s="2">
        <v>78</v>
      </c>
      <c r="N25" s="2">
        <v>106.05647770448599</v>
      </c>
      <c r="O25" s="9">
        <f t="shared" si="16"/>
        <v>2310.3059747904863</v>
      </c>
    </row>
    <row r="26" spans="2:15" ht="18.75" customHeight="1" x14ac:dyDescent="0.5">
      <c r="B26" s="3" t="s">
        <v>17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9">
        <f t="shared" si="16"/>
        <v>0</v>
      </c>
    </row>
    <row r="27" spans="2:15" s="6" customFormat="1" ht="18.75" customHeight="1" x14ac:dyDescent="0.5">
      <c r="B27" s="5" t="s">
        <v>0</v>
      </c>
      <c r="C27" s="10">
        <f>SUM(C17:C26)</f>
        <v>9153.0002032916254</v>
      </c>
      <c r="D27" s="10">
        <f t="shared" ref="D27:N27" si="17">SUM(D17:D26)</f>
        <v>9020.9996263976809</v>
      </c>
      <c r="E27" s="10">
        <f t="shared" si="17"/>
        <v>10196.000182732265</v>
      </c>
      <c r="F27" s="10">
        <f t="shared" si="17"/>
        <v>10815.000429980997</v>
      </c>
      <c r="G27" s="10">
        <f t="shared" si="17"/>
        <v>11365.000432240298</v>
      </c>
      <c r="H27" s="10">
        <f t="shared" si="17"/>
        <v>11615.999695813865</v>
      </c>
      <c r="I27" s="10">
        <f t="shared" si="17"/>
        <v>14606.000044631297</v>
      </c>
      <c r="J27" s="10">
        <f t="shared" si="17"/>
        <v>12766.000053306947</v>
      </c>
      <c r="K27" s="10">
        <f t="shared" si="17"/>
        <v>11506.000054897057</v>
      </c>
      <c r="L27" s="10">
        <f t="shared" si="17"/>
        <v>9331.0000397143722</v>
      </c>
      <c r="M27" s="10">
        <f t="shared" si="17"/>
        <v>9522.0001011484273</v>
      </c>
      <c r="N27" s="10">
        <f t="shared" si="17"/>
        <v>13252.999751981721</v>
      </c>
      <c r="O27" s="9">
        <f t="shared" si="16"/>
        <v>133150.00061613653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27"/>
  <sheetViews>
    <sheetView workbookViewId="0">
      <selection activeCell="Z25" sqref="Z25"/>
    </sheetView>
  </sheetViews>
  <sheetFormatPr defaultRowHeight="18.75" customHeight="1" x14ac:dyDescent="0.5"/>
  <cols>
    <col min="1" max="1" width="3.5859375" customWidth="1"/>
    <col min="2" max="2" width="15.41015625" customWidth="1"/>
    <col min="3" max="14" width="10" customWidth="1"/>
    <col min="15" max="15" width="11.1171875" customWidth="1"/>
  </cols>
  <sheetData>
    <row r="1" spans="2:15" ht="18.75" customHeight="1" x14ac:dyDescent="0.5">
      <c r="B1" s="7" t="s">
        <v>19</v>
      </c>
      <c r="C1" s="43">
        <f>DAY(EOMONTH(C2,0))*200</f>
        <v>6200</v>
      </c>
      <c r="D1" s="43">
        <f>DAY(EOMONTH(D2,0))*200</f>
        <v>5600</v>
      </c>
      <c r="E1" s="43">
        <f t="shared" ref="D1:N1" si="0">DAY(EOMONTH(E2,0))*200</f>
        <v>6200</v>
      </c>
      <c r="F1" s="43">
        <f t="shared" si="0"/>
        <v>6000</v>
      </c>
      <c r="G1" s="43">
        <f t="shared" si="0"/>
        <v>6200</v>
      </c>
      <c r="H1" s="43">
        <f t="shared" si="0"/>
        <v>6000</v>
      </c>
      <c r="I1" s="43">
        <f t="shared" si="0"/>
        <v>6200</v>
      </c>
      <c r="J1" s="43">
        <f t="shared" si="0"/>
        <v>6200</v>
      </c>
      <c r="K1" s="43">
        <f t="shared" si="0"/>
        <v>6000</v>
      </c>
      <c r="L1" s="43">
        <f t="shared" si="0"/>
        <v>6200</v>
      </c>
      <c r="M1" s="43">
        <f t="shared" si="0"/>
        <v>6000</v>
      </c>
      <c r="N1" s="43">
        <f t="shared" si="0"/>
        <v>6200</v>
      </c>
    </row>
    <row r="2" spans="2:15" s="1" customFormat="1" ht="18.75" customHeight="1" x14ac:dyDescent="0.5">
      <c r="B2" s="8" t="s">
        <v>7</v>
      </c>
      <c r="C2" s="4">
        <v>42005</v>
      </c>
      <c r="D2" s="4">
        <f>C2+31</f>
        <v>42036</v>
      </c>
      <c r="E2" s="4">
        <f t="shared" ref="E2:N2" si="1">D2+31</f>
        <v>42067</v>
      </c>
      <c r="F2" s="4">
        <f t="shared" si="1"/>
        <v>42098</v>
      </c>
      <c r="G2" s="4">
        <f t="shared" si="1"/>
        <v>42129</v>
      </c>
      <c r="H2" s="4">
        <f t="shared" si="1"/>
        <v>42160</v>
      </c>
      <c r="I2" s="4">
        <f t="shared" si="1"/>
        <v>42191</v>
      </c>
      <c r="J2" s="4">
        <f t="shared" si="1"/>
        <v>42222</v>
      </c>
      <c r="K2" s="4">
        <f t="shared" si="1"/>
        <v>42253</v>
      </c>
      <c r="L2" s="4">
        <f>K2+31</f>
        <v>42284</v>
      </c>
      <c r="M2" s="4">
        <f t="shared" si="1"/>
        <v>42315</v>
      </c>
      <c r="N2" s="4">
        <f t="shared" si="1"/>
        <v>42346</v>
      </c>
      <c r="O2" s="4" t="s">
        <v>0</v>
      </c>
    </row>
    <row r="3" spans="2:15" ht="18.75" customHeight="1" x14ac:dyDescent="0.5">
      <c r="B3" s="3" t="s">
        <v>8</v>
      </c>
      <c r="C3" s="2">
        <v>226</v>
      </c>
      <c r="D3" s="2">
        <v>351</v>
      </c>
      <c r="E3" s="2">
        <v>425</v>
      </c>
      <c r="F3" s="2">
        <v>599</v>
      </c>
      <c r="G3" s="2">
        <v>488</v>
      </c>
      <c r="H3" s="2">
        <v>246</v>
      </c>
      <c r="I3" s="2">
        <v>470</v>
      </c>
      <c r="J3" s="2">
        <v>436</v>
      </c>
      <c r="K3" s="2">
        <v>297</v>
      </c>
      <c r="L3" s="2">
        <v>355</v>
      </c>
      <c r="M3" s="2">
        <v>171</v>
      </c>
      <c r="N3" s="2">
        <v>382</v>
      </c>
      <c r="O3" s="9">
        <f>SUM(C3:N3)</f>
        <v>4446</v>
      </c>
    </row>
    <row r="4" spans="2:15" ht="18.75" customHeight="1" x14ac:dyDescent="0.5">
      <c r="B4" s="3" t="s">
        <v>9</v>
      </c>
      <c r="C4" s="2">
        <v>15</v>
      </c>
      <c r="D4" s="2">
        <v>24</v>
      </c>
      <c r="E4" s="2">
        <v>45</v>
      </c>
      <c r="F4" s="2">
        <v>64</v>
      </c>
      <c r="G4" s="2">
        <v>62</v>
      </c>
      <c r="H4" s="2">
        <v>91</v>
      </c>
      <c r="I4" s="2">
        <v>92</v>
      </c>
      <c r="J4" s="2">
        <v>80</v>
      </c>
      <c r="K4" s="2">
        <v>97</v>
      </c>
      <c r="L4" s="2">
        <v>51</v>
      </c>
      <c r="M4" s="2">
        <v>61</v>
      </c>
      <c r="N4" s="2">
        <v>133</v>
      </c>
      <c r="O4" s="9">
        <f t="shared" ref="O4:O13" si="2">SUM(C4:N4)</f>
        <v>815</v>
      </c>
    </row>
    <row r="5" spans="2:15" ht="18.75" customHeight="1" x14ac:dyDescent="0.5">
      <c r="B5" s="3" t="s">
        <v>10</v>
      </c>
      <c r="C5" s="2">
        <v>1998</v>
      </c>
      <c r="D5" s="2">
        <v>1997</v>
      </c>
      <c r="E5" s="2">
        <v>1873</v>
      </c>
      <c r="F5" s="2">
        <v>2311</v>
      </c>
      <c r="G5" s="2">
        <v>2017</v>
      </c>
      <c r="H5" s="2">
        <v>2713</v>
      </c>
      <c r="I5" s="2">
        <v>2750</v>
      </c>
      <c r="J5" s="2">
        <v>2898</v>
      </c>
      <c r="K5" s="2">
        <v>2366</v>
      </c>
      <c r="L5" s="2">
        <v>2032</v>
      </c>
      <c r="M5" s="2">
        <v>1837</v>
      </c>
      <c r="N5" s="2">
        <v>1664</v>
      </c>
      <c r="O5" s="9">
        <f t="shared" si="2"/>
        <v>26456</v>
      </c>
    </row>
    <row r="6" spans="2:15" ht="18.75" customHeight="1" x14ac:dyDescent="0.5">
      <c r="B6" s="3" t="s">
        <v>11</v>
      </c>
      <c r="C6" s="2">
        <v>14</v>
      </c>
      <c r="D6" s="2">
        <v>27</v>
      </c>
      <c r="E6" s="2">
        <v>5</v>
      </c>
      <c r="F6" s="2">
        <v>26</v>
      </c>
      <c r="G6" s="2">
        <v>62</v>
      </c>
      <c r="H6" s="2">
        <v>112</v>
      </c>
      <c r="I6" s="2">
        <v>194</v>
      </c>
      <c r="J6" s="2">
        <v>42</v>
      </c>
      <c r="K6" s="2">
        <v>14</v>
      </c>
      <c r="L6" s="2">
        <v>21</v>
      </c>
      <c r="M6" s="2">
        <v>67</v>
      </c>
      <c r="N6" s="2">
        <v>6</v>
      </c>
      <c r="O6" s="9">
        <f t="shared" si="2"/>
        <v>590</v>
      </c>
    </row>
    <row r="7" spans="2:15" ht="18.75" customHeight="1" x14ac:dyDescent="0.5">
      <c r="B7" s="3" t="s">
        <v>12</v>
      </c>
      <c r="C7" s="2">
        <v>78</v>
      </c>
      <c r="D7" s="2">
        <v>0</v>
      </c>
      <c r="E7" s="2">
        <v>565</v>
      </c>
      <c r="F7" s="2">
        <v>135</v>
      </c>
      <c r="G7" s="2">
        <v>397</v>
      </c>
      <c r="H7" s="2">
        <v>65</v>
      </c>
      <c r="I7" s="2">
        <v>46</v>
      </c>
      <c r="J7" s="2">
        <v>165</v>
      </c>
      <c r="K7" s="2">
        <v>161</v>
      </c>
      <c r="L7" s="2">
        <v>282</v>
      </c>
      <c r="M7" s="2">
        <v>83</v>
      </c>
      <c r="N7" s="2">
        <v>0</v>
      </c>
      <c r="O7" s="9">
        <f t="shared" si="2"/>
        <v>1977</v>
      </c>
    </row>
    <row r="8" spans="2:15" ht="18.75" customHeight="1" x14ac:dyDescent="0.5">
      <c r="B8" s="3" t="s">
        <v>13</v>
      </c>
      <c r="C8" s="2">
        <v>779</v>
      </c>
      <c r="D8" s="2">
        <v>470</v>
      </c>
      <c r="E8" s="2">
        <v>969</v>
      </c>
      <c r="F8" s="2">
        <v>695</v>
      </c>
      <c r="G8" s="2">
        <v>438</v>
      </c>
      <c r="H8" s="2">
        <v>542</v>
      </c>
      <c r="I8" s="2">
        <v>544</v>
      </c>
      <c r="J8" s="2">
        <v>561</v>
      </c>
      <c r="K8" s="2">
        <v>849</v>
      </c>
      <c r="L8" s="2">
        <v>1075</v>
      </c>
      <c r="M8" s="2">
        <v>1250</v>
      </c>
      <c r="N8" s="2">
        <v>474</v>
      </c>
      <c r="O8" s="9">
        <f t="shared" si="2"/>
        <v>8646</v>
      </c>
    </row>
    <row r="9" spans="2:15" ht="18.75" customHeight="1" x14ac:dyDescent="0.5">
      <c r="B9" s="3" t="s">
        <v>14</v>
      </c>
      <c r="C9" s="2">
        <v>10</v>
      </c>
      <c r="D9" s="2">
        <v>1</v>
      </c>
      <c r="E9" s="2">
        <v>100</v>
      </c>
      <c r="F9" s="2">
        <v>230</v>
      </c>
      <c r="G9" s="2">
        <v>569</v>
      </c>
      <c r="H9" s="2">
        <v>360</v>
      </c>
      <c r="I9" s="2">
        <v>376</v>
      </c>
      <c r="J9" s="2">
        <v>552</v>
      </c>
      <c r="K9" s="2">
        <v>344</v>
      </c>
      <c r="L9" s="2">
        <v>375</v>
      </c>
      <c r="M9" s="2">
        <v>160</v>
      </c>
      <c r="N9" s="2">
        <v>0</v>
      </c>
      <c r="O9" s="9">
        <f t="shared" si="2"/>
        <v>3077</v>
      </c>
    </row>
    <row r="10" spans="2:15" ht="18.75" customHeight="1" x14ac:dyDescent="0.5">
      <c r="B10" s="3" t="s">
        <v>15</v>
      </c>
      <c r="C10" s="2">
        <v>69</v>
      </c>
      <c r="D10" s="2">
        <v>73</v>
      </c>
      <c r="E10" s="2">
        <v>41</v>
      </c>
      <c r="F10" s="2">
        <v>160</v>
      </c>
      <c r="G10" s="2">
        <v>128</v>
      </c>
      <c r="H10" s="2">
        <v>211</v>
      </c>
      <c r="I10" s="2">
        <v>343</v>
      </c>
      <c r="J10" s="2">
        <v>106</v>
      </c>
      <c r="K10" s="2">
        <v>49</v>
      </c>
      <c r="L10" s="2">
        <v>92</v>
      </c>
      <c r="M10" s="2">
        <v>117</v>
      </c>
      <c r="N10" s="2">
        <v>75</v>
      </c>
      <c r="O10" s="9">
        <f t="shared" si="2"/>
        <v>1464</v>
      </c>
    </row>
    <row r="11" spans="2:15" ht="18.75" customHeight="1" x14ac:dyDescent="0.5">
      <c r="B11" s="3" t="s">
        <v>16</v>
      </c>
      <c r="C11" s="2">
        <v>18</v>
      </c>
      <c r="D11" s="2">
        <v>19</v>
      </c>
      <c r="E11" s="2">
        <v>6</v>
      </c>
      <c r="F11" s="2">
        <v>31</v>
      </c>
      <c r="G11" s="2">
        <v>56</v>
      </c>
      <c r="H11" s="2">
        <v>77</v>
      </c>
      <c r="I11" s="2">
        <v>81</v>
      </c>
      <c r="J11" s="2">
        <v>59</v>
      </c>
      <c r="K11" s="2">
        <v>53</v>
      </c>
      <c r="L11" s="2">
        <v>56</v>
      </c>
      <c r="M11" s="2">
        <v>72</v>
      </c>
      <c r="N11" s="2">
        <v>615</v>
      </c>
      <c r="O11" s="9">
        <f t="shared" si="2"/>
        <v>1143</v>
      </c>
    </row>
    <row r="12" spans="2:15" ht="18.75" customHeight="1" x14ac:dyDescent="0.5">
      <c r="B12" s="3" t="s">
        <v>17</v>
      </c>
      <c r="C12" s="2">
        <v>2</v>
      </c>
      <c r="D12" s="2">
        <v>0</v>
      </c>
      <c r="E12" s="2">
        <v>0</v>
      </c>
      <c r="F12" s="2">
        <v>6</v>
      </c>
      <c r="G12" s="2">
        <v>22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9">
        <f t="shared" si="2"/>
        <v>31</v>
      </c>
    </row>
    <row r="13" spans="2:15" s="6" customFormat="1" ht="18.75" customHeight="1" x14ac:dyDescent="0.5">
      <c r="B13" s="5" t="s">
        <v>0</v>
      </c>
      <c r="C13" s="10">
        <f>SUM(C3:C12)</f>
        <v>3209</v>
      </c>
      <c r="D13" s="10">
        <f t="shared" ref="D13:N13" si="3">SUM(D3:D12)</f>
        <v>2962</v>
      </c>
      <c r="E13" s="10">
        <f t="shared" si="3"/>
        <v>4029</v>
      </c>
      <c r="F13" s="10">
        <f t="shared" si="3"/>
        <v>4257</v>
      </c>
      <c r="G13" s="10">
        <f t="shared" si="3"/>
        <v>4239</v>
      </c>
      <c r="H13" s="10">
        <f t="shared" si="3"/>
        <v>4418</v>
      </c>
      <c r="I13" s="10">
        <f t="shared" si="3"/>
        <v>4896</v>
      </c>
      <c r="J13" s="10">
        <f t="shared" si="3"/>
        <v>4899</v>
      </c>
      <c r="K13" s="10">
        <f t="shared" si="3"/>
        <v>4230</v>
      </c>
      <c r="L13" s="10">
        <f t="shared" si="3"/>
        <v>4339</v>
      </c>
      <c r="M13" s="10">
        <f t="shared" si="3"/>
        <v>3818</v>
      </c>
      <c r="N13" s="10">
        <f t="shared" si="3"/>
        <v>3349</v>
      </c>
      <c r="O13" s="9">
        <f t="shared" si="2"/>
        <v>48645</v>
      </c>
    </row>
    <row r="15" spans="2:15" ht="18.75" customHeight="1" x14ac:dyDescent="0.5">
      <c r="B15" s="12" t="s">
        <v>20</v>
      </c>
      <c r="C15" s="13"/>
    </row>
    <row r="16" spans="2:15" s="1" customFormat="1" ht="18.75" customHeight="1" x14ac:dyDescent="0.5">
      <c r="B16" s="8" t="s">
        <v>7</v>
      </c>
      <c r="C16" s="4">
        <v>42005</v>
      </c>
      <c r="D16" s="4">
        <f>C16+31</f>
        <v>42036</v>
      </c>
      <c r="E16" s="4">
        <f t="shared" ref="E16" si="4">D16+31</f>
        <v>42067</v>
      </c>
      <c r="F16" s="4">
        <f t="shared" ref="F16" si="5">E16+31</f>
        <v>42098</v>
      </c>
      <c r="G16" s="4">
        <f t="shared" ref="G16" si="6">F16+31</f>
        <v>42129</v>
      </c>
      <c r="H16" s="4">
        <f t="shared" ref="H16" si="7">G16+31</f>
        <v>42160</v>
      </c>
      <c r="I16" s="4">
        <f t="shared" ref="I16" si="8">H16+31</f>
        <v>42191</v>
      </c>
      <c r="J16" s="4">
        <f t="shared" ref="J16" si="9">I16+31</f>
        <v>42222</v>
      </c>
      <c r="K16" s="4">
        <f t="shared" ref="K16" si="10">J16+31</f>
        <v>42253</v>
      </c>
      <c r="L16" s="4">
        <f>K16+31</f>
        <v>42284</v>
      </c>
      <c r="M16" s="4">
        <f t="shared" ref="M16" si="11">L16+31</f>
        <v>42315</v>
      </c>
      <c r="N16" s="4">
        <f t="shared" ref="N16" si="12">M16+31</f>
        <v>42346</v>
      </c>
      <c r="O16" s="4" t="s">
        <v>0</v>
      </c>
    </row>
    <row r="17" spans="2:15" ht="18.75" customHeight="1" x14ac:dyDescent="0.5">
      <c r="B17" s="3" t="s">
        <v>8</v>
      </c>
      <c r="C17" s="2">
        <v>617.69834443000025</v>
      </c>
      <c r="D17" s="2">
        <v>1160.432679399999</v>
      </c>
      <c r="E17" s="2">
        <v>1256.5909164299994</v>
      </c>
      <c r="F17" s="2">
        <v>1763.5541165999964</v>
      </c>
      <c r="G17" s="2">
        <v>1450.192391690003</v>
      </c>
      <c r="H17" s="2">
        <v>790.26162414999885</v>
      </c>
      <c r="I17" s="2">
        <v>1411.9451424799993</v>
      </c>
      <c r="J17" s="2">
        <v>1396.1614704699973</v>
      </c>
      <c r="K17" s="2">
        <v>1101.8036276599983</v>
      </c>
      <c r="L17" s="2">
        <v>1286.2560000000001</v>
      </c>
      <c r="M17" s="2">
        <v>578.09551800000008</v>
      </c>
      <c r="N17" s="2">
        <v>1642.9380000000001</v>
      </c>
      <c r="O17" s="9">
        <f>SUM(C17:N17)</f>
        <v>14455.929831309992</v>
      </c>
    </row>
    <row r="18" spans="2:15" ht="18.75" customHeight="1" x14ac:dyDescent="0.5">
      <c r="B18" s="3" t="s">
        <v>9</v>
      </c>
      <c r="C18" s="2">
        <v>88.677751999999984</v>
      </c>
      <c r="D18" s="2">
        <v>139.09532086000004</v>
      </c>
      <c r="E18" s="2">
        <v>138.53627062999993</v>
      </c>
      <c r="F18" s="2">
        <v>255.91964086999997</v>
      </c>
      <c r="G18" s="2">
        <v>257.7876892999999</v>
      </c>
      <c r="H18" s="2">
        <v>409.37192911</v>
      </c>
      <c r="I18" s="2">
        <v>432.74823820000006</v>
      </c>
      <c r="J18" s="2">
        <v>377.94951580999998</v>
      </c>
      <c r="K18" s="2">
        <v>433.6248705399999</v>
      </c>
      <c r="L18" s="2">
        <v>232.68262960999999</v>
      </c>
      <c r="M18" s="2">
        <v>253.60300000000001</v>
      </c>
      <c r="N18" s="2">
        <v>678.84199999999998</v>
      </c>
      <c r="O18" s="9">
        <f t="shared" ref="O18:O27" si="13">SUM(C18:N18)</f>
        <v>3698.8388569299996</v>
      </c>
    </row>
    <row r="19" spans="2:15" ht="18.75" customHeight="1" x14ac:dyDescent="0.5">
      <c r="B19" s="3" t="s">
        <v>10</v>
      </c>
      <c r="C19" s="2">
        <v>4607.3177976101269</v>
      </c>
      <c r="D19" s="2">
        <v>4566.6013871300038</v>
      </c>
      <c r="E19" s="2">
        <v>3775.6219754599701</v>
      </c>
      <c r="F19" s="2">
        <v>5795.2635416700768</v>
      </c>
      <c r="G19" s="2">
        <v>4928.1039264799947</v>
      </c>
      <c r="H19" s="2">
        <v>6315.942246030063</v>
      </c>
      <c r="I19" s="2">
        <v>6872.1260814298603</v>
      </c>
      <c r="J19" s="2">
        <v>7330.9449699099087</v>
      </c>
      <c r="K19" s="2">
        <v>6044.4914914199553</v>
      </c>
      <c r="L19" s="2">
        <v>5235.1257320399627</v>
      </c>
      <c r="M19" s="2">
        <v>4924.6114491100006</v>
      </c>
      <c r="N19" s="2">
        <v>6415.7380000000003</v>
      </c>
      <c r="O19" s="9">
        <f t="shared" si="13"/>
        <v>66811.888598289923</v>
      </c>
    </row>
    <row r="20" spans="2:15" ht="18.75" customHeight="1" x14ac:dyDescent="0.5">
      <c r="B20" s="3" t="s">
        <v>11</v>
      </c>
      <c r="C20" s="2">
        <v>62.792035999999996</v>
      </c>
      <c r="D20" s="2">
        <v>100.12836073000004</v>
      </c>
      <c r="E20" s="2">
        <v>21.29437231</v>
      </c>
      <c r="F20" s="2">
        <v>74.950299440000009</v>
      </c>
      <c r="G20" s="2">
        <v>170.38252170000004</v>
      </c>
      <c r="H20" s="2">
        <v>244.05620827000001</v>
      </c>
      <c r="I20" s="2">
        <v>430.42872493000039</v>
      </c>
      <c r="J20" s="2">
        <v>153.55409385999997</v>
      </c>
      <c r="K20" s="2">
        <v>27.730915240000009</v>
      </c>
      <c r="L20" s="2">
        <v>54.697660000000027</v>
      </c>
      <c r="M20" s="2">
        <v>46.701000000000001</v>
      </c>
      <c r="N20" s="2">
        <v>21.143000000000001</v>
      </c>
      <c r="O20" s="9">
        <f t="shared" si="13"/>
        <v>1407.8591924800005</v>
      </c>
    </row>
    <row r="21" spans="2:15" ht="18.75" customHeight="1" x14ac:dyDescent="0.5">
      <c r="B21" s="3" t="s">
        <v>12</v>
      </c>
      <c r="C21" s="2">
        <v>166.33937400000013</v>
      </c>
      <c r="D21" s="2">
        <v>0</v>
      </c>
      <c r="E21" s="2">
        <v>1425.9594098499902</v>
      </c>
      <c r="F21" s="2">
        <v>362.81559420000048</v>
      </c>
      <c r="G21" s="2">
        <v>1239.8249194499999</v>
      </c>
      <c r="H21" s="2">
        <v>188.66562473000008</v>
      </c>
      <c r="I21" s="2">
        <v>134.63419582000003</v>
      </c>
      <c r="J21" s="2">
        <v>356.87559552000005</v>
      </c>
      <c r="K21" s="2">
        <v>476.84260827999992</v>
      </c>
      <c r="L21" s="2">
        <v>934.33859853000115</v>
      </c>
      <c r="M21" s="2">
        <v>158.35300000000001</v>
      </c>
      <c r="N21" s="2">
        <v>0</v>
      </c>
      <c r="O21" s="9">
        <f t="shared" si="13"/>
        <v>5444.648920379992</v>
      </c>
    </row>
    <row r="22" spans="2:15" ht="18.75" customHeight="1" x14ac:dyDescent="0.5">
      <c r="B22" s="3" t="s">
        <v>13</v>
      </c>
      <c r="C22" s="2">
        <v>1907.0932663300214</v>
      </c>
      <c r="D22" s="2">
        <v>1558.7338746899861</v>
      </c>
      <c r="E22" s="2">
        <v>2476.6732867900082</v>
      </c>
      <c r="F22" s="2">
        <v>1251.4385175399925</v>
      </c>
      <c r="G22" s="2">
        <v>1104.2635383099998</v>
      </c>
      <c r="H22" s="2">
        <v>1576.630360349998</v>
      </c>
      <c r="I22" s="2">
        <v>1658.9630801199933</v>
      </c>
      <c r="J22" s="2">
        <v>1299.454656949938</v>
      </c>
      <c r="K22" s="2">
        <v>2171.7351462100046</v>
      </c>
      <c r="L22" s="2">
        <v>2777.746029280012</v>
      </c>
      <c r="M22" s="2">
        <v>3159.3675600000006</v>
      </c>
      <c r="N22" s="2">
        <v>1582.2750000000001</v>
      </c>
      <c r="O22" s="9">
        <f t="shared" si="13"/>
        <v>22524.374316569956</v>
      </c>
    </row>
    <row r="23" spans="2:15" ht="18.75" customHeight="1" x14ac:dyDescent="0.5">
      <c r="B23" s="3" t="s">
        <v>14</v>
      </c>
      <c r="C23" s="2">
        <v>1.6413149000000162</v>
      </c>
      <c r="D23" s="2">
        <v>0</v>
      </c>
      <c r="E23" s="2">
        <v>200.41815700000012</v>
      </c>
      <c r="F23" s="2">
        <v>488.99962745000187</v>
      </c>
      <c r="G23" s="2">
        <v>1161.2991004500013</v>
      </c>
      <c r="H23" s="2">
        <v>1004.1151216000043</v>
      </c>
      <c r="I23" s="2">
        <v>1050.1763328500028</v>
      </c>
      <c r="J23" s="2">
        <v>1132.4176894499967</v>
      </c>
      <c r="K23" s="2">
        <v>808.58377554999788</v>
      </c>
      <c r="L23" s="2">
        <v>893.07658985000148</v>
      </c>
      <c r="M23" s="2">
        <v>642.29759999999999</v>
      </c>
      <c r="N23" s="2">
        <v>0</v>
      </c>
      <c r="O23" s="9">
        <f t="shared" si="13"/>
        <v>7383.0253091000059</v>
      </c>
    </row>
    <row r="24" spans="2:15" ht="18.75" customHeight="1" x14ac:dyDescent="0.5">
      <c r="B24" s="3" t="s">
        <v>15</v>
      </c>
      <c r="C24" s="2">
        <v>254.22615199999996</v>
      </c>
      <c r="D24" s="2">
        <v>285.13069593999995</v>
      </c>
      <c r="E24" s="2">
        <v>142.94345599999994</v>
      </c>
      <c r="F24" s="2">
        <v>690.09697438000069</v>
      </c>
      <c r="G24" s="2">
        <v>644.90979045999995</v>
      </c>
      <c r="H24" s="2">
        <v>789.27971464999962</v>
      </c>
      <c r="I24" s="2">
        <v>1571.504481730005</v>
      </c>
      <c r="J24" s="2">
        <v>434.91090888000036</v>
      </c>
      <c r="K24" s="2">
        <v>228.66849054999994</v>
      </c>
      <c r="L24" s="2">
        <v>345.61390523999984</v>
      </c>
      <c r="M24" s="2">
        <v>405.15064773</v>
      </c>
      <c r="N24" s="2">
        <v>381.11399999999998</v>
      </c>
      <c r="O24" s="9">
        <f t="shared" si="13"/>
        <v>6173.5492175600039</v>
      </c>
    </row>
    <row r="25" spans="2:15" ht="18.75" customHeight="1" x14ac:dyDescent="0.5">
      <c r="B25" s="3" t="s">
        <v>16</v>
      </c>
      <c r="C25" s="2">
        <v>73.224242000000004</v>
      </c>
      <c r="D25" s="2">
        <v>113.94372600000004</v>
      </c>
      <c r="E25" s="2">
        <v>26.652813100000003</v>
      </c>
      <c r="F25" s="2">
        <v>132.34792094999995</v>
      </c>
      <c r="G25" s="2">
        <v>143.44047384999999</v>
      </c>
      <c r="H25" s="2">
        <v>240.55480573000006</v>
      </c>
      <c r="I25" s="2">
        <v>347.69133456000014</v>
      </c>
      <c r="J25" s="2">
        <v>272.03073114000023</v>
      </c>
      <c r="K25" s="2">
        <v>212.7238024100001</v>
      </c>
      <c r="L25" s="2">
        <v>131.62372674999995</v>
      </c>
      <c r="M25" s="2">
        <v>244.87460499999997</v>
      </c>
      <c r="N25" s="2">
        <v>1968.2090000000001</v>
      </c>
      <c r="O25" s="9">
        <f t="shared" si="13"/>
        <v>3907.3171814900006</v>
      </c>
    </row>
    <row r="26" spans="2:15" ht="18.75" customHeight="1" x14ac:dyDescent="0.5">
      <c r="B26" s="3" t="s">
        <v>17</v>
      </c>
      <c r="C26" s="2">
        <v>0</v>
      </c>
      <c r="D26" s="2">
        <v>0</v>
      </c>
      <c r="E26" s="2">
        <v>424.29502350000001</v>
      </c>
      <c r="F26" s="2">
        <v>0</v>
      </c>
      <c r="G26" s="2">
        <v>0</v>
      </c>
      <c r="H26" s="2">
        <v>0</v>
      </c>
      <c r="I26" s="2">
        <v>0</v>
      </c>
      <c r="J26" s="2">
        <v>11.701298699999999</v>
      </c>
      <c r="K26" s="2">
        <v>0</v>
      </c>
      <c r="L26" s="2">
        <v>0</v>
      </c>
      <c r="M26" s="2">
        <v>0</v>
      </c>
      <c r="N26" s="2">
        <v>0</v>
      </c>
      <c r="O26" s="9">
        <f t="shared" si="13"/>
        <v>435.99632220000001</v>
      </c>
    </row>
    <row r="27" spans="2:15" s="6" customFormat="1" ht="18.75" customHeight="1" x14ac:dyDescent="0.5">
      <c r="B27" s="5" t="s">
        <v>0</v>
      </c>
      <c r="C27" s="10">
        <f>SUM(C17:C26)</f>
        <v>7779.0102792701482</v>
      </c>
      <c r="D27" s="10">
        <f t="shared" ref="D27" si="14">SUM(D17:D26)</f>
        <v>7924.0660447499895</v>
      </c>
      <c r="E27" s="10">
        <f t="shared" ref="E27" si="15">SUM(E17:E26)</f>
        <v>9888.9856810699657</v>
      </c>
      <c r="F27" s="10">
        <f t="shared" ref="F27" si="16">SUM(F17:F26)</f>
        <v>10815.386233100071</v>
      </c>
      <c r="G27" s="10">
        <f t="shared" ref="G27" si="17">SUM(G17:G26)</f>
        <v>11100.204351689999</v>
      </c>
      <c r="H27" s="10">
        <f t="shared" ref="H27" si="18">SUM(H17:H26)</f>
        <v>11558.877634620063</v>
      </c>
      <c r="I27" s="10">
        <f t="shared" ref="I27" si="19">SUM(I17:I26)</f>
        <v>13910.217612119857</v>
      </c>
      <c r="J27" s="10">
        <f t="shared" ref="J27" si="20">SUM(J17:J26)</f>
        <v>12766.000930689841</v>
      </c>
      <c r="K27" s="10">
        <f t="shared" ref="K27" si="21">SUM(K17:K26)</f>
        <v>11506.204727859957</v>
      </c>
      <c r="L27" s="10">
        <f t="shared" ref="L27" si="22">SUM(L17:L26)</f>
        <v>11891.160871299977</v>
      </c>
      <c r="M27" s="10">
        <f t="shared" ref="M27" si="23">SUM(M17:M26)</f>
        <v>10413.054379840003</v>
      </c>
      <c r="N27" s="10">
        <f t="shared" ref="N27" si="24">SUM(N17:N26)</f>
        <v>12690.259</v>
      </c>
      <c r="O27" s="9">
        <f t="shared" si="13"/>
        <v>132243.42774630987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&amp; YTD KPIs by Segments </vt:lpstr>
      <vt:lpstr>Actual</vt:lpstr>
      <vt:lpstr>Budget</vt:lpstr>
      <vt:lpstr>Last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</dc:creator>
  <cp:lastModifiedBy>User</cp:lastModifiedBy>
  <dcterms:created xsi:type="dcterms:W3CDTF">2016-10-27T02:58:07Z</dcterms:created>
  <dcterms:modified xsi:type="dcterms:W3CDTF">2021-10-18T06:11:02Z</dcterms:modified>
</cp:coreProperties>
</file>