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39A25A37-3C61-4F8F-9AEF-3D2A0C38B732}" xr6:coauthVersionLast="47" xr6:coauthVersionMax="47" xr10:uidLastSave="{00000000-0000-0000-0000-000000000000}"/>
  <bookViews>
    <workbookView xWindow="-93" yWindow="-93" windowWidth="25786" windowHeight="13986" tabRatio="490" xr2:uid="{00000000-000D-0000-FFFF-FFFF00000000}"/>
  </bookViews>
  <sheets>
    <sheet name="Daily Pick Up Report" sheetId="5" r:id="rId1"/>
    <sheet name="TODAY" sheetId="6" r:id="rId2"/>
    <sheet name="YST" sheetId="7" r:id="rId3"/>
    <sheet name="STLY" sheetId="8" r:id="rId4"/>
    <sheet name="LY" sheetId="9" r:id="rId5"/>
    <sheet name="FCST" sheetId="12" r:id="rId6"/>
    <sheet name="BGT" sheetId="10" r:id="rId7"/>
    <sheet name="ACT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7" i="5" l="1"/>
  <c r="N28" i="5"/>
  <c r="N24" i="5"/>
  <c r="M24" i="5"/>
  <c r="M21" i="5"/>
  <c r="Q30" i="5"/>
  <c r="N30" i="5" s="1"/>
  <c r="P30" i="5"/>
  <c r="M30" i="5" s="1"/>
  <c r="Q29" i="5"/>
  <c r="N29" i="5" s="1"/>
  <c r="P29" i="5"/>
  <c r="M29" i="5" s="1"/>
  <c r="Q28" i="5"/>
  <c r="P28" i="5"/>
  <c r="M28" i="5" s="1"/>
  <c r="Q27" i="5"/>
  <c r="N27" i="5" s="1"/>
  <c r="P27" i="5"/>
  <c r="M27" i="5" s="1"/>
  <c r="Q25" i="5"/>
  <c r="N25" i="5" s="1"/>
  <c r="P25" i="5"/>
  <c r="M25" i="5" s="1"/>
  <c r="Q24" i="5"/>
  <c r="P24" i="5"/>
  <c r="P19" i="5"/>
  <c r="M19" i="5" s="1"/>
  <c r="Q19" i="5"/>
  <c r="N19" i="5" s="1"/>
  <c r="P20" i="5"/>
  <c r="M20" i="5" s="1"/>
  <c r="Q20" i="5"/>
  <c r="N20" i="5" s="1"/>
  <c r="P21" i="5"/>
  <c r="Q21" i="5"/>
  <c r="N21" i="5" s="1"/>
  <c r="P22" i="5"/>
  <c r="M22" i="5" s="1"/>
  <c r="Q22" i="5"/>
  <c r="N22" i="5" s="1"/>
  <c r="Q18" i="5"/>
  <c r="N18" i="5" s="1"/>
  <c r="P18" i="5"/>
  <c r="M18" i="5" s="1"/>
  <c r="T30" i="5" l="1"/>
  <c r="T29" i="5"/>
  <c r="T28" i="5"/>
  <c r="T27" i="5"/>
  <c r="T25" i="5"/>
  <c r="T24" i="5"/>
  <c r="T20" i="5"/>
  <c r="T21" i="5"/>
  <c r="T22" i="5"/>
  <c r="T19" i="5"/>
  <c r="T18" i="5"/>
  <c r="A16" i="8"/>
  <c r="A29" i="8" s="1"/>
  <c r="A42" i="8" s="1"/>
  <c r="AH3" i="8" l="1"/>
  <c r="AH16" i="8" l="1"/>
  <c r="AH29" i="8" s="1"/>
  <c r="AH42" i="8" s="1"/>
  <c r="U30" i="5"/>
  <c r="U19" i="5"/>
  <c r="U20" i="5"/>
  <c r="U24" i="5"/>
  <c r="U29" i="5"/>
  <c r="U21" i="5"/>
  <c r="U22" i="5"/>
  <c r="U25" i="5"/>
  <c r="U28" i="5"/>
  <c r="U18" i="5"/>
  <c r="U27" i="5"/>
  <c r="AA47" i="5"/>
  <c r="AB47" i="5"/>
  <c r="AA48" i="5"/>
  <c r="AB48" i="5"/>
  <c r="AA49" i="5"/>
  <c r="AB49" i="5"/>
  <c r="AB46" i="5"/>
  <c r="AA46" i="5"/>
  <c r="AA44" i="5"/>
  <c r="AB44" i="5"/>
  <c r="AB43" i="5"/>
  <c r="AA43" i="5"/>
  <c r="AA38" i="5"/>
  <c r="AB38" i="5"/>
  <c r="AA39" i="5"/>
  <c r="AB39" i="5"/>
  <c r="AA40" i="5"/>
  <c r="AB40" i="5"/>
  <c r="AA41" i="5"/>
  <c r="AB41" i="5"/>
  <c r="AB37" i="5"/>
  <c r="AC47" i="5"/>
  <c r="AD47" i="5"/>
  <c r="AC48" i="5"/>
  <c r="AD48" i="5"/>
  <c r="AC49" i="5"/>
  <c r="AD49" i="5"/>
  <c r="AD46" i="5"/>
  <c r="AC46" i="5"/>
  <c r="AC44" i="5"/>
  <c r="AD44" i="5"/>
  <c r="AD43" i="5"/>
  <c r="AC43" i="5"/>
  <c r="AC38" i="5"/>
  <c r="AD38" i="5"/>
  <c r="AC39" i="5"/>
  <c r="AD39" i="5"/>
  <c r="AC40" i="5"/>
  <c r="AD40" i="5"/>
  <c r="AC41" i="5"/>
  <c r="AD41" i="5"/>
  <c r="AD37" i="5"/>
  <c r="AC37" i="5"/>
  <c r="U49" i="5"/>
  <c r="T49" i="5"/>
  <c r="V49" i="5" s="1"/>
  <c r="U48" i="5"/>
  <c r="T48" i="5"/>
  <c r="V48" i="5" s="1"/>
  <c r="U47" i="5"/>
  <c r="T47" i="5"/>
  <c r="V47" i="5" s="1"/>
  <c r="U46" i="5"/>
  <c r="T46" i="5"/>
  <c r="V46" i="5" s="1"/>
  <c r="U44" i="5"/>
  <c r="T44" i="5"/>
  <c r="V44" i="5" s="1"/>
  <c r="U43" i="5"/>
  <c r="U45" i="5" s="1"/>
  <c r="T43" i="5"/>
  <c r="T38" i="5"/>
  <c r="U38" i="5"/>
  <c r="V38" i="5" s="1"/>
  <c r="T39" i="5"/>
  <c r="U39" i="5"/>
  <c r="V39" i="5" s="1"/>
  <c r="T40" i="5"/>
  <c r="U40" i="5"/>
  <c r="V40" i="5" s="1"/>
  <c r="T41" i="5"/>
  <c r="U41" i="5"/>
  <c r="V41" i="5" s="1"/>
  <c r="U37" i="5"/>
  <c r="T37" i="5"/>
  <c r="V37" i="5" s="1"/>
  <c r="N49" i="5"/>
  <c r="M49" i="5"/>
  <c r="N48" i="5"/>
  <c r="M48" i="5"/>
  <c r="N47" i="5"/>
  <c r="M47" i="5"/>
  <c r="N46" i="5"/>
  <c r="M46" i="5"/>
  <c r="N44" i="5"/>
  <c r="M44" i="5"/>
  <c r="N43" i="5"/>
  <c r="M43" i="5"/>
  <c r="M38" i="5"/>
  <c r="N38" i="5"/>
  <c r="O38" i="5" s="1"/>
  <c r="M39" i="5"/>
  <c r="N39" i="5"/>
  <c r="M40" i="5"/>
  <c r="N40" i="5"/>
  <c r="O40" i="5" s="1"/>
  <c r="M41" i="5"/>
  <c r="N41" i="5"/>
  <c r="N37" i="5"/>
  <c r="M37" i="5"/>
  <c r="M42" i="5" s="1"/>
  <c r="AB30" i="5"/>
  <c r="AA30" i="5"/>
  <c r="AB29" i="5"/>
  <c r="AA29" i="5"/>
  <c r="AB28" i="5"/>
  <c r="AA28" i="5"/>
  <c r="AB27" i="5"/>
  <c r="AA27" i="5"/>
  <c r="AB25" i="5"/>
  <c r="AA25" i="5"/>
  <c r="AB24" i="5"/>
  <c r="AA24" i="5"/>
  <c r="AA19" i="5"/>
  <c r="AB19" i="5"/>
  <c r="AA20" i="5"/>
  <c r="AB20" i="5"/>
  <c r="AA21" i="5"/>
  <c r="AB21" i="5"/>
  <c r="AA22" i="5"/>
  <c r="AB22" i="5"/>
  <c r="AB18" i="5"/>
  <c r="AA18" i="5"/>
  <c r="U50" i="5"/>
  <c r="O22" i="11"/>
  <c r="O7" i="11"/>
  <c r="O22" i="12"/>
  <c r="O7" i="12"/>
  <c r="O22" i="9"/>
  <c r="O7" i="9"/>
  <c r="O22" i="10"/>
  <c r="O7" i="10"/>
  <c r="N29" i="12"/>
  <c r="M29" i="12"/>
  <c r="L29" i="12"/>
  <c r="K29" i="12"/>
  <c r="J29" i="12"/>
  <c r="I29" i="12"/>
  <c r="H29" i="12"/>
  <c r="G29" i="12"/>
  <c r="F29" i="12"/>
  <c r="E29" i="12"/>
  <c r="D29" i="12"/>
  <c r="C29" i="12"/>
  <c r="O28" i="12"/>
  <c r="O27" i="12"/>
  <c r="O26" i="12"/>
  <c r="O25" i="12"/>
  <c r="O24" i="12"/>
  <c r="O23" i="12"/>
  <c r="O21" i="12"/>
  <c r="O20" i="12"/>
  <c r="O19" i="12"/>
  <c r="O18" i="12"/>
  <c r="D17" i="12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N14" i="12"/>
  <c r="M14" i="12"/>
  <c r="L14" i="12"/>
  <c r="K14" i="12"/>
  <c r="J14" i="12"/>
  <c r="I14" i="12"/>
  <c r="H14" i="12"/>
  <c r="G14" i="12"/>
  <c r="F14" i="12"/>
  <c r="E14" i="12"/>
  <c r="D14" i="12"/>
  <c r="C14" i="12"/>
  <c r="O13" i="12"/>
  <c r="O12" i="12"/>
  <c r="O11" i="12"/>
  <c r="O10" i="12"/>
  <c r="O9" i="12"/>
  <c r="O8" i="12"/>
  <c r="O6" i="12"/>
  <c r="O5" i="12"/>
  <c r="O4" i="12"/>
  <c r="O3" i="12"/>
  <c r="D2" i="12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N29" i="11"/>
  <c r="M29" i="11"/>
  <c r="L29" i="11"/>
  <c r="K29" i="11"/>
  <c r="J29" i="11"/>
  <c r="I29" i="11"/>
  <c r="H29" i="11"/>
  <c r="G29" i="11"/>
  <c r="F29" i="11"/>
  <c r="E29" i="11"/>
  <c r="D29" i="11"/>
  <c r="C29" i="11"/>
  <c r="O28" i="11"/>
  <c r="O27" i="11"/>
  <c r="O26" i="11"/>
  <c r="O25" i="11"/>
  <c r="O24" i="11"/>
  <c r="O23" i="11"/>
  <c r="O21" i="11"/>
  <c r="O20" i="11"/>
  <c r="O19" i="11"/>
  <c r="O18" i="11"/>
  <c r="E17" i="11"/>
  <c r="F17" i="11" s="1"/>
  <c r="G17" i="11" s="1"/>
  <c r="H17" i="11" s="1"/>
  <c r="I17" i="11" s="1"/>
  <c r="J17" i="11" s="1"/>
  <c r="K17" i="11" s="1"/>
  <c r="L17" i="11" s="1"/>
  <c r="M17" i="11" s="1"/>
  <c r="N17" i="11" s="1"/>
  <c r="D17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O13" i="11"/>
  <c r="O12" i="11"/>
  <c r="O11" i="11"/>
  <c r="O10" i="11"/>
  <c r="O9" i="11"/>
  <c r="O8" i="11"/>
  <c r="O6" i="11"/>
  <c r="O5" i="11"/>
  <c r="O4" i="11"/>
  <c r="O3" i="1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N29" i="10"/>
  <c r="M29" i="10"/>
  <c r="L29" i="10"/>
  <c r="K29" i="10"/>
  <c r="J29" i="10"/>
  <c r="I29" i="10"/>
  <c r="H29" i="10"/>
  <c r="G29" i="10"/>
  <c r="F29" i="10"/>
  <c r="E29" i="10"/>
  <c r="D29" i="10"/>
  <c r="C29" i="10"/>
  <c r="O28" i="10"/>
  <c r="O27" i="10"/>
  <c r="O26" i="10"/>
  <c r="O25" i="10"/>
  <c r="O24" i="10"/>
  <c r="O23" i="10"/>
  <c r="O21" i="10"/>
  <c r="O20" i="10"/>
  <c r="O19" i="10"/>
  <c r="O18" i="10"/>
  <c r="D17" i="10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N14" i="10"/>
  <c r="M14" i="10"/>
  <c r="L14" i="10"/>
  <c r="K14" i="10"/>
  <c r="J14" i="10"/>
  <c r="I14" i="10"/>
  <c r="H14" i="10"/>
  <c r="G14" i="10"/>
  <c r="F14" i="10"/>
  <c r="E14" i="10"/>
  <c r="D14" i="10"/>
  <c r="C14" i="10"/>
  <c r="O13" i="10"/>
  <c r="O12" i="10"/>
  <c r="O11" i="10"/>
  <c r="O10" i="10"/>
  <c r="O9" i="10"/>
  <c r="O8" i="10"/>
  <c r="O6" i="10"/>
  <c r="O5" i="10"/>
  <c r="O4" i="10"/>
  <c r="O3" i="10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N29" i="9"/>
  <c r="M29" i="9"/>
  <c r="L29" i="9"/>
  <c r="K29" i="9"/>
  <c r="J29" i="9"/>
  <c r="I29" i="9"/>
  <c r="H29" i="9"/>
  <c r="G29" i="9"/>
  <c r="F29" i="9"/>
  <c r="E29" i="9"/>
  <c r="D29" i="9"/>
  <c r="C29" i="9"/>
  <c r="O28" i="9"/>
  <c r="O27" i="9"/>
  <c r="O26" i="9"/>
  <c r="O25" i="9"/>
  <c r="O24" i="9"/>
  <c r="O23" i="9"/>
  <c r="O21" i="9"/>
  <c r="O20" i="9"/>
  <c r="O19" i="9"/>
  <c r="O18" i="9"/>
  <c r="D17" i="9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N14" i="9"/>
  <c r="M14" i="9"/>
  <c r="L14" i="9"/>
  <c r="K14" i="9"/>
  <c r="J14" i="9"/>
  <c r="I14" i="9"/>
  <c r="H14" i="9"/>
  <c r="G14" i="9"/>
  <c r="F14" i="9"/>
  <c r="E14" i="9"/>
  <c r="D14" i="9"/>
  <c r="C14" i="9"/>
  <c r="O13" i="9"/>
  <c r="O12" i="9"/>
  <c r="O11" i="9"/>
  <c r="O10" i="9"/>
  <c r="O9" i="9"/>
  <c r="O8" i="9"/>
  <c r="O6" i="9"/>
  <c r="O5" i="9"/>
  <c r="O4" i="9"/>
  <c r="O3" i="9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9" i="9" l="1"/>
  <c r="O29" i="10"/>
  <c r="O41" i="5"/>
  <c r="O39" i="5"/>
  <c r="O44" i="5"/>
  <c r="O47" i="5"/>
  <c r="O49" i="5"/>
  <c r="N45" i="5"/>
  <c r="O43" i="5"/>
  <c r="T45" i="5"/>
  <c r="V45" i="5" s="1"/>
  <c r="U42" i="5"/>
  <c r="U51" i="5" s="1"/>
  <c r="M50" i="5"/>
  <c r="M51" i="5" s="1"/>
  <c r="M52" i="5" s="1"/>
  <c r="O46" i="5"/>
  <c r="O48" i="5"/>
  <c r="M45" i="5"/>
  <c r="T50" i="5"/>
  <c r="V50" i="5" s="1"/>
  <c r="V43" i="5"/>
  <c r="T42" i="5"/>
  <c r="N42" i="5"/>
  <c r="O37" i="5"/>
  <c r="N50" i="5"/>
  <c r="O29" i="11"/>
  <c r="O14" i="11"/>
  <c r="O29" i="12"/>
  <c r="O14" i="12"/>
  <c r="O14" i="9"/>
  <c r="O14" i="10"/>
  <c r="AF49" i="5"/>
  <c r="AE47" i="5"/>
  <c r="AB50" i="5"/>
  <c r="AC45" i="5"/>
  <c r="AB45" i="5"/>
  <c r="AA45" i="5"/>
  <c r="AF40" i="5"/>
  <c r="AE40" i="5"/>
  <c r="AF39" i="5"/>
  <c r="AE39" i="5"/>
  <c r="AD42" i="5"/>
  <c r="AC30" i="5"/>
  <c r="W30" i="5"/>
  <c r="O30" i="5"/>
  <c r="AD29" i="5"/>
  <c r="X48" i="5"/>
  <c r="AD28" i="5"/>
  <c r="AE28" i="5"/>
  <c r="R28" i="5"/>
  <c r="O28" i="5"/>
  <c r="AA31" i="5"/>
  <c r="U31" i="5"/>
  <c r="Q31" i="5"/>
  <c r="P31" i="5"/>
  <c r="M31" i="5"/>
  <c r="AD25" i="5"/>
  <c r="AE25" i="5"/>
  <c r="AD24" i="5"/>
  <c r="U26" i="5"/>
  <c r="R24" i="5"/>
  <c r="O24" i="5"/>
  <c r="AD22" i="5"/>
  <c r="AC22" i="5"/>
  <c r="R22" i="5"/>
  <c r="AE21" i="5"/>
  <c r="R21" i="5"/>
  <c r="AC20" i="5"/>
  <c r="R20" i="5"/>
  <c r="X38" i="5"/>
  <c r="O19" i="5"/>
  <c r="AA23" i="5"/>
  <c r="U23" i="5"/>
  <c r="AE18" i="5"/>
  <c r="AD18" i="5"/>
  <c r="O18" i="5"/>
  <c r="C18" i="5"/>
  <c r="C19" i="5" l="1"/>
  <c r="H18" i="5"/>
  <c r="G18" i="5"/>
  <c r="D18" i="5" s="1"/>
  <c r="O45" i="5"/>
  <c r="O50" i="5"/>
  <c r="T51" i="5"/>
  <c r="T52" i="5" s="1"/>
  <c r="V42" i="5"/>
  <c r="O42" i="5"/>
  <c r="N51" i="5"/>
  <c r="O51" i="5" s="1"/>
  <c r="Y41" i="5"/>
  <c r="Y47" i="5"/>
  <c r="AF38" i="5"/>
  <c r="AD45" i="5"/>
  <c r="AF45" i="5" s="1"/>
  <c r="X39" i="5"/>
  <c r="AE41" i="5"/>
  <c r="M23" i="5"/>
  <c r="R19" i="5"/>
  <c r="O20" i="5"/>
  <c r="AD20" i="5"/>
  <c r="O22" i="5"/>
  <c r="W24" i="5"/>
  <c r="AC25" i="5"/>
  <c r="T31" i="5"/>
  <c r="W31" i="5" s="1"/>
  <c r="AC27" i="5"/>
  <c r="W28" i="5"/>
  <c r="AC29" i="5"/>
  <c r="AD30" i="5"/>
  <c r="Q39" i="5"/>
  <c r="AF41" i="5"/>
  <c r="AE44" i="5"/>
  <c r="AC50" i="5"/>
  <c r="AF47" i="5"/>
  <c r="AE48" i="5"/>
  <c r="X19" i="5"/>
  <c r="W21" i="5"/>
  <c r="AB23" i="5"/>
  <c r="AC23" i="5" s="1"/>
  <c r="W20" i="5"/>
  <c r="AC21" i="5"/>
  <c r="AF21" i="5" s="1"/>
  <c r="W22" i="5"/>
  <c r="X43" i="5"/>
  <c r="AA26" i="5"/>
  <c r="AA32" i="5" s="1"/>
  <c r="AA33" i="5" s="1"/>
  <c r="O25" i="5"/>
  <c r="O27" i="5"/>
  <c r="AD27" i="5"/>
  <c r="O29" i="5"/>
  <c r="X49" i="5"/>
  <c r="AC42" i="5"/>
  <c r="Q44" i="5"/>
  <c r="AF44" i="5"/>
  <c r="AD50" i="5"/>
  <c r="AF50" i="5" s="1"/>
  <c r="AF48" i="5"/>
  <c r="AE49" i="5"/>
  <c r="X44" i="5"/>
  <c r="T23" i="5"/>
  <c r="V19" i="5"/>
  <c r="Y19" i="5" s="1"/>
  <c r="AC19" i="5"/>
  <c r="AE20" i="5"/>
  <c r="O21" i="5"/>
  <c r="AD21" i="5"/>
  <c r="AE22" i="5"/>
  <c r="M26" i="5"/>
  <c r="T26" i="5"/>
  <c r="V26" i="5" s="1"/>
  <c r="AC24" i="5"/>
  <c r="AF24" i="5" s="1"/>
  <c r="R25" i="5"/>
  <c r="Y44" i="5" s="1"/>
  <c r="W25" i="5"/>
  <c r="P26" i="5"/>
  <c r="W45" i="5" s="1"/>
  <c r="R27" i="5"/>
  <c r="W27" i="5"/>
  <c r="AC28" i="5"/>
  <c r="AF28" i="5" s="1"/>
  <c r="R29" i="5"/>
  <c r="W29" i="5"/>
  <c r="R30" i="5"/>
  <c r="AF30" i="5" s="1"/>
  <c r="AE37" i="5"/>
  <c r="Y38" i="5"/>
  <c r="Q41" i="5"/>
  <c r="X41" i="5"/>
  <c r="AA50" i="5"/>
  <c r="Q47" i="5"/>
  <c r="X47" i="5"/>
  <c r="Y40" i="5"/>
  <c r="R40" i="5"/>
  <c r="R43" i="5"/>
  <c r="R47" i="5"/>
  <c r="Y39" i="5"/>
  <c r="R39" i="5"/>
  <c r="AF20" i="5"/>
  <c r="R41" i="5"/>
  <c r="AF22" i="5"/>
  <c r="B19" i="5"/>
  <c r="C20" i="5"/>
  <c r="R48" i="5"/>
  <c r="W37" i="5"/>
  <c r="P37" i="5"/>
  <c r="W18" i="5"/>
  <c r="V18" i="5"/>
  <c r="P38" i="5"/>
  <c r="W38" i="5"/>
  <c r="U32" i="5"/>
  <c r="V23" i="5"/>
  <c r="X31" i="5"/>
  <c r="AD31" i="5"/>
  <c r="Y43" i="5"/>
  <c r="AE46" i="5"/>
  <c r="AA15" i="5"/>
  <c r="Q37" i="5"/>
  <c r="X37" i="5"/>
  <c r="Q23" i="5"/>
  <c r="R18" i="5"/>
  <c r="X18" i="5"/>
  <c r="AC18" i="5"/>
  <c r="W19" i="5"/>
  <c r="N23" i="5"/>
  <c r="N26" i="5"/>
  <c r="Y49" i="5"/>
  <c r="N31" i="5"/>
  <c r="O31" i="5" s="1"/>
  <c r="AB42" i="5"/>
  <c r="AF37" i="5"/>
  <c r="AE45" i="5"/>
  <c r="AE43" i="5"/>
  <c r="B18" i="5"/>
  <c r="R38" i="5"/>
  <c r="P23" i="5"/>
  <c r="W50" i="5"/>
  <c r="AD19" i="5"/>
  <c r="P39" i="5"/>
  <c r="W39" i="5"/>
  <c r="V20" i="5"/>
  <c r="Y20" i="5" s="1"/>
  <c r="X20" i="5"/>
  <c r="P40" i="5"/>
  <c r="W40" i="5"/>
  <c r="V21" i="5"/>
  <c r="Y21" i="5" s="1"/>
  <c r="X21" i="5"/>
  <c r="P41" i="5"/>
  <c r="W41" i="5"/>
  <c r="V22" i="5"/>
  <c r="Y22" i="5" s="1"/>
  <c r="X22" i="5"/>
  <c r="P43" i="5"/>
  <c r="W43" i="5"/>
  <c r="V24" i="5"/>
  <c r="Y24" i="5" s="1"/>
  <c r="X24" i="5"/>
  <c r="P44" i="5"/>
  <c r="W44" i="5"/>
  <c r="V25" i="5"/>
  <c r="Y25" i="5" s="1"/>
  <c r="X25" i="5"/>
  <c r="AB26" i="5"/>
  <c r="P46" i="5"/>
  <c r="W46" i="5"/>
  <c r="V27" i="5"/>
  <c r="X27" i="5"/>
  <c r="P47" i="5"/>
  <c r="W47" i="5"/>
  <c r="V28" i="5"/>
  <c r="Y28" i="5" s="1"/>
  <c r="X28" i="5"/>
  <c r="P48" i="5"/>
  <c r="W48" i="5"/>
  <c r="V29" i="5"/>
  <c r="X29" i="5"/>
  <c r="W49" i="5"/>
  <c r="P49" i="5"/>
  <c r="V30" i="5"/>
  <c r="X30" i="5"/>
  <c r="R31" i="5"/>
  <c r="AB31" i="5"/>
  <c r="AC31" i="5" s="1"/>
  <c r="AA42" i="5"/>
  <c r="AE38" i="5"/>
  <c r="P50" i="5"/>
  <c r="Q38" i="5"/>
  <c r="Q40" i="5"/>
  <c r="X40" i="5"/>
  <c r="X46" i="5"/>
  <c r="Q48" i="5"/>
  <c r="AE19" i="5"/>
  <c r="AE24" i="5"/>
  <c r="Q26" i="5"/>
  <c r="AE27" i="5"/>
  <c r="AE29" i="5"/>
  <c r="AE30" i="5"/>
  <c r="Q49" i="5"/>
  <c r="AF43" i="5"/>
  <c r="AF46" i="5"/>
  <c r="G20" i="5" l="1"/>
  <c r="D20" i="5" s="1"/>
  <c r="H20" i="5"/>
  <c r="E18" i="5"/>
  <c r="I18" i="5"/>
  <c r="G19" i="5"/>
  <c r="D19" i="5" s="1"/>
  <c r="H19" i="5"/>
  <c r="P45" i="5"/>
  <c r="V51" i="5"/>
  <c r="AC26" i="5"/>
  <c r="AF27" i="5"/>
  <c r="AF29" i="5"/>
  <c r="X50" i="5"/>
  <c r="Y30" i="5"/>
  <c r="R49" i="5"/>
  <c r="AF25" i="5"/>
  <c r="AE50" i="5"/>
  <c r="AD26" i="5"/>
  <c r="AF19" i="5"/>
  <c r="V31" i="5"/>
  <c r="Y31" i="5" s="1"/>
  <c r="W26" i="5"/>
  <c r="Y48" i="5"/>
  <c r="AD51" i="5"/>
  <c r="Y46" i="5"/>
  <c r="Y29" i="5"/>
  <c r="Y27" i="5"/>
  <c r="O26" i="5"/>
  <c r="R46" i="5"/>
  <c r="T32" i="5"/>
  <c r="AC51" i="5"/>
  <c r="M32" i="5"/>
  <c r="R44" i="5"/>
  <c r="AF18" i="5"/>
  <c r="Y37" i="5"/>
  <c r="Y18" i="5"/>
  <c r="R37" i="5"/>
  <c r="P42" i="5"/>
  <c r="P32" i="5"/>
  <c r="P33" i="5" s="1"/>
  <c r="W42" i="5"/>
  <c r="W23" i="5"/>
  <c r="AD23" i="5"/>
  <c r="B20" i="5"/>
  <c r="C21" i="5"/>
  <c r="Q43" i="5"/>
  <c r="Q42" i="5"/>
  <c r="AE42" i="5"/>
  <c r="AA51" i="5"/>
  <c r="O23" i="5"/>
  <c r="N32" i="5"/>
  <c r="AE23" i="5"/>
  <c r="X23" i="5"/>
  <c r="R23" i="5"/>
  <c r="Q32" i="5"/>
  <c r="X42" i="5"/>
  <c r="AE31" i="5"/>
  <c r="Y50" i="5"/>
  <c r="AF31" i="5"/>
  <c r="AE26" i="5"/>
  <c r="Q45" i="5"/>
  <c r="X26" i="5"/>
  <c r="X45" i="5"/>
  <c r="R26" i="5"/>
  <c r="Q46" i="5"/>
  <c r="AB51" i="5"/>
  <c r="AF42" i="5"/>
  <c r="AB32" i="5"/>
  <c r="AC32" i="5" s="1"/>
  <c r="F18" i="5" l="1"/>
  <c r="E20" i="5"/>
  <c r="F20" i="5" s="1"/>
  <c r="I20" i="5"/>
  <c r="E19" i="5"/>
  <c r="F19" i="5" s="1"/>
  <c r="I19" i="5"/>
  <c r="G21" i="5"/>
  <c r="D21" i="5" s="1"/>
  <c r="H21" i="5"/>
  <c r="V32" i="5"/>
  <c r="T33" i="5"/>
  <c r="AE51" i="5"/>
  <c r="O32" i="5"/>
  <c r="AF51" i="5"/>
  <c r="Y45" i="5"/>
  <c r="R45" i="5"/>
  <c r="Y26" i="5"/>
  <c r="AF26" i="5"/>
  <c r="R50" i="5"/>
  <c r="Q50" i="5"/>
  <c r="R32" i="5"/>
  <c r="X51" i="5"/>
  <c r="AE32" i="5"/>
  <c r="X32" i="5"/>
  <c r="W51" i="5"/>
  <c r="AD32" i="5"/>
  <c r="P51" i="5"/>
  <c r="W32" i="5"/>
  <c r="Y42" i="5"/>
  <c r="Y23" i="5"/>
  <c r="AF23" i="5"/>
  <c r="R42" i="5"/>
  <c r="B21" i="5"/>
  <c r="C22" i="5"/>
  <c r="H22" i="5" l="1"/>
  <c r="G22" i="5"/>
  <c r="D22" i="5" s="1"/>
  <c r="E21" i="5"/>
  <c r="F21" i="5" s="1"/>
  <c r="I21" i="5"/>
  <c r="B22" i="5"/>
  <c r="C23" i="5"/>
  <c r="R51" i="5"/>
  <c r="Y32" i="5"/>
  <c r="Y51" i="5"/>
  <c r="AF32" i="5"/>
  <c r="Q51" i="5"/>
  <c r="H23" i="5" l="1"/>
  <c r="G23" i="5"/>
  <c r="D23" i="5" s="1"/>
  <c r="E22" i="5"/>
  <c r="F22" i="5" s="1"/>
  <c r="I22" i="5"/>
  <c r="B23" i="5"/>
  <c r="C24" i="5"/>
  <c r="G24" i="5" l="1"/>
  <c r="D24" i="5" s="1"/>
  <c r="H24" i="5"/>
  <c r="E23" i="5"/>
  <c r="F23" i="5" s="1"/>
  <c r="I23" i="5"/>
  <c r="B24" i="5"/>
  <c r="C25" i="5"/>
  <c r="G25" i="5" l="1"/>
  <c r="D25" i="5" s="1"/>
  <c r="H25" i="5"/>
  <c r="E24" i="5"/>
  <c r="F24" i="5" s="1"/>
  <c r="I24" i="5"/>
  <c r="B25" i="5"/>
  <c r="C26" i="5"/>
  <c r="G26" i="5" l="1"/>
  <c r="D26" i="5" s="1"/>
  <c r="H26" i="5"/>
  <c r="E25" i="5"/>
  <c r="F25" i="5" s="1"/>
  <c r="I25" i="5"/>
  <c r="B26" i="5"/>
  <c r="C27" i="5"/>
  <c r="G27" i="5" l="1"/>
  <c r="D27" i="5" s="1"/>
  <c r="H27" i="5"/>
  <c r="E26" i="5"/>
  <c r="F26" i="5" s="1"/>
  <c r="I26" i="5"/>
  <c r="B27" i="5"/>
  <c r="C28" i="5"/>
  <c r="G28" i="5" l="1"/>
  <c r="D28" i="5" s="1"/>
  <c r="H28" i="5"/>
  <c r="E27" i="5"/>
  <c r="F27" i="5" s="1"/>
  <c r="I27" i="5"/>
  <c r="B28" i="5"/>
  <c r="C29" i="5"/>
  <c r="H29" i="5" l="1"/>
  <c r="G29" i="5"/>
  <c r="D29" i="5" s="1"/>
  <c r="E28" i="5"/>
  <c r="F28" i="5" s="1"/>
  <c r="I28" i="5"/>
  <c r="B29" i="5"/>
  <c r="C30" i="5"/>
  <c r="G30" i="5" l="1"/>
  <c r="D30" i="5" s="1"/>
  <c r="H30" i="5"/>
  <c r="E29" i="5"/>
  <c r="F29" i="5" s="1"/>
  <c r="I29" i="5"/>
  <c r="B30" i="5"/>
  <c r="C31" i="5"/>
  <c r="E30" i="5" l="1"/>
  <c r="F30" i="5" s="1"/>
  <c r="I30" i="5"/>
  <c r="G31" i="5"/>
  <c r="D31" i="5" s="1"/>
  <c r="H31" i="5"/>
  <c r="B31" i="5"/>
  <c r="C32" i="5"/>
  <c r="G32" i="5" l="1"/>
  <c r="D32" i="5" s="1"/>
  <c r="H32" i="5"/>
  <c r="E31" i="5"/>
  <c r="F31" i="5" s="1"/>
  <c r="I31" i="5"/>
  <c r="C33" i="5"/>
  <c r="B32" i="5"/>
  <c r="G33" i="5" l="1"/>
  <c r="D33" i="5" s="1"/>
  <c r="H33" i="5"/>
  <c r="E32" i="5"/>
  <c r="F32" i="5" s="1"/>
  <c r="I32" i="5"/>
  <c r="B33" i="5"/>
  <c r="C34" i="5"/>
  <c r="G34" i="5" l="1"/>
  <c r="D34" i="5" s="1"/>
  <c r="H34" i="5"/>
  <c r="E33" i="5"/>
  <c r="F33" i="5" s="1"/>
  <c r="I33" i="5"/>
  <c r="B34" i="5"/>
  <c r="C35" i="5"/>
  <c r="G35" i="5" l="1"/>
  <c r="D35" i="5" s="1"/>
  <c r="H35" i="5"/>
  <c r="E34" i="5"/>
  <c r="F34" i="5" s="1"/>
  <c r="I34" i="5"/>
  <c r="B35" i="5"/>
  <c r="C36" i="5"/>
  <c r="G36" i="5" l="1"/>
  <c r="D36" i="5" s="1"/>
  <c r="H36" i="5"/>
  <c r="E35" i="5"/>
  <c r="F35" i="5" s="1"/>
  <c r="I35" i="5"/>
  <c r="B36" i="5"/>
  <c r="C37" i="5"/>
  <c r="G37" i="5" l="1"/>
  <c r="D37" i="5" s="1"/>
  <c r="H37" i="5"/>
  <c r="E36" i="5"/>
  <c r="F36" i="5" s="1"/>
  <c r="I36" i="5"/>
  <c r="B37" i="5"/>
  <c r="C38" i="5"/>
  <c r="G38" i="5" l="1"/>
  <c r="D38" i="5" s="1"/>
  <c r="H38" i="5"/>
  <c r="E37" i="5"/>
  <c r="F37" i="5" s="1"/>
  <c r="I37" i="5"/>
  <c r="C39" i="5"/>
  <c r="B38" i="5"/>
  <c r="G39" i="5" l="1"/>
  <c r="D39" i="5" s="1"/>
  <c r="H39" i="5"/>
  <c r="E38" i="5"/>
  <c r="F38" i="5" s="1"/>
  <c r="I38" i="5"/>
  <c r="C40" i="5"/>
  <c r="B39" i="5"/>
  <c r="G40" i="5" l="1"/>
  <c r="D40" i="5" s="1"/>
  <c r="H40" i="5"/>
  <c r="E39" i="5"/>
  <c r="F39" i="5" s="1"/>
  <c r="I39" i="5"/>
  <c r="C41" i="5"/>
  <c r="B40" i="5"/>
  <c r="G41" i="5" l="1"/>
  <c r="D41" i="5" s="1"/>
  <c r="H41" i="5"/>
  <c r="E40" i="5"/>
  <c r="F40" i="5" s="1"/>
  <c r="I40" i="5"/>
  <c r="C42" i="5"/>
  <c r="B41" i="5"/>
  <c r="G42" i="5" l="1"/>
  <c r="D42" i="5" s="1"/>
  <c r="H42" i="5"/>
  <c r="E41" i="5"/>
  <c r="F41" i="5" s="1"/>
  <c r="I41" i="5"/>
  <c r="C43" i="5"/>
  <c r="B42" i="5"/>
  <c r="G43" i="5" l="1"/>
  <c r="D43" i="5" s="1"/>
  <c r="H43" i="5"/>
  <c r="E42" i="5"/>
  <c r="F42" i="5" s="1"/>
  <c r="I42" i="5"/>
  <c r="C44" i="5"/>
  <c r="B43" i="5"/>
  <c r="G44" i="5" l="1"/>
  <c r="D44" i="5" s="1"/>
  <c r="H44" i="5"/>
  <c r="E43" i="5"/>
  <c r="F43" i="5" s="1"/>
  <c r="I43" i="5"/>
  <c r="C45" i="5"/>
  <c r="B44" i="5"/>
  <c r="G45" i="5" l="1"/>
  <c r="D45" i="5" s="1"/>
  <c r="H45" i="5"/>
  <c r="E44" i="5"/>
  <c r="F44" i="5" s="1"/>
  <c r="I44" i="5"/>
  <c r="C46" i="5"/>
  <c r="B45" i="5"/>
  <c r="H46" i="5" l="1"/>
  <c r="G46" i="5"/>
  <c r="D46" i="5" s="1"/>
  <c r="E45" i="5"/>
  <c r="F45" i="5" s="1"/>
  <c r="I45" i="5"/>
  <c r="C47" i="5"/>
  <c r="B46" i="5"/>
  <c r="H47" i="5" l="1"/>
  <c r="G47" i="5"/>
  <c r="D47" i="5" s="1"/>
  <c r="E46" i="5"/>
  <c r="F46" i="5" s="1"/>
  <c r="I46" i="5"/>
  <c r="C48" i="5"/>
  <c r="B47" i="5"/>
  <c r="B48" i="5" l="1"/>
  <c r="G48" i="5"/>
  <c r="H48" i="5"/>
  <c r="E47" i="5"/>
  <c r="F47" i="5" s="1"/>
  <c r="I47" i="5"/>
  <c r="H50" i="5"/>
  <c r="G51" i="5"/>
  <c r="H51" i="5"/>
  <c r="E51" i="5"/>
  <c r="G50" i="5"/>
  <c r="D51" i="5"/>
  <c r="E50" i="5"/>
  <c r="D50" i="5"/>
  <c r="E48" i="5" l="1"/>
  <c r="I48" i="5"/>
  <c r="H49" i="5"/>
  <c r="D48" i="5"/>
  <c r="D49" i="5" s="1"/>
  <c r="G49" i="5"/>
  <c r="I49" i="5" s="1"/>
  <c r="F51" i="5"/>
  <c r="I51" i="5"/>
  <c r="F50" i="5"/>
  <c r="I50" i="5"/>
  <c r="F48" i="5" l="1"/>
  <c r="E49" i="5"/>
  <c r="F49" i="5" s="1"/>
</calcChain>
</file>

<file path=xl/sharedStrings.xml><?xml version="1.0" encoding="utf-8"?>
<sst xmlns="http://schemas.openxmlformats.org/spreadsheetml/2006/main" count="799" uniqueCount="69">
  <si>
    <t>Total</t>
  </si>
  <si>
    <t>DAILY PICK UP</t>
  </si>
  <si>
    <t>PICK UP</t>
  </si>
  <si>
    <t>ON THE BOOK</t>
  </si>
  <si>
    <t>RN</t>
  </si>
  <si>
    <t>REV</t>
  </si>
  <si>
    <t>ARR</t>
  </si>
  <si>
    <t>Weekday</t>
  </si>
  <si>
    <t>Weekend</t>
  </si>
  <si>
    <t>OTB OF THIS MONTH</t>
  </si>
  <si>
    <t>OTB OF SAME TIME LAST YEAR</t>
  </si>
  <si>
    <t>Market Segment</t>
  </si>
  <si>
    <t>PICK UP TO DATE</t>
  </si>
  <si>
    <t>OTB STLY</t>
  </si>
  <si>
    <t>TY vs. LY</t>
  </si>
  <si>
    <t>LAST YEAR</t>
  </si>
  <si>
    <t>OTB vs. LY</t>
  </si>
  <si>
    <t>FIT</t>
  </si>
  <si>
    <t>SUB TOTAL</t>
  </si>
  <si>
    <t>GIT</t>
  </si>
  <si>
    <t>INT</t>
  </si>
  <si>
    <t>GRAND TTL</t>
  </si>
  <si>
    <t>THIS MONTH FORECAST</t>
  </si>
  <si>
    <t>THIS MONTH BUDGET</t>
  </si>
  <si>
    <t>YEAR TO DATE</t>
  </si>
  <si>
    <t>FORECAST</t>
  </si>
  <si>
    <t>OTB vs. FCST</t>
  </si>
  <si>
    <t>BUDGET</t>
  </si>
  <si>
    <t>OTB vs. BGT</t>
  </si>
  <si>
    <t>ACT+OTB</t>
  </si>
  <si>
    <t>YTD BGT</t>
  </si>
  <si>
    <t>A+O vs. B</t>
  </si>
  <si>
    <t>SEG 01</t>
  </si>
  <si>
    <t>SEG 02</t>
  </si>
  <si>
    <t>SEG 03</t>
  </si>
  <si>
    <t>SEG 04</t>
  </si>
  <si>
    <t>SEG 05</t>
  </si>
  <si>
    <t>SEG 06</t>
  </si>
  <si>
    <t>SEG 07</t>
  </si>
  <si>
    <t>SEG 08</t>
  </si>
  <si>
    <t>SEG 09</t>
  </si>
  <si>
    <t>SEG 10</t>
  </si>
  <si>
    <t>SEG 11</t>
  </si>
  <si>
    <t>Date</t>
  </si>
  <si>
    <t>Segment</t>
  </si>
  <si>
    <t>Room night</t>
  </si>
  <si>
    <t>Room Revenue</t>
  </si>
  <si>
    <t>Room sold 2015</t>
  </si>
  <si>
    <t>Room revenue 2015</t>
  </si>
  <si>
    <t>Room sold 2016 (budget)</t>
  </si>
  <si>
    <t>Room revenue 2016 (budget)</t>
  </si>
  <si>
    <t>Room sold 2016</t>
  </si>
  <si>
    <t>Room revenue 2016</t>
  </si>
  <si>
    <t>Room sold 2016 (Forecast)</t>
  </si>
  <si>
    <t>Room revenue 2016 (Forecast)</t>
  </si>
  <si>
    <t>Unit: 1 million VND</t>
  </si>
  <si>
    <t>On the book Last year</t>
  </si>
  <si>
    <t>DAILY PICK UP REPORT ON:</t>
  </si>
  <si>
    <t xml:space="preserve"> - A hotel property of the Eden Hotels and Resorts Group has 200 rooms</t>
  </si>
  <si>
    <t>Create a basic Daily Pick Up report</t>
  </si>
  <si>
    <t xml:space="preserve"> - Based on the data from other sheets, fill the data in the below daily report.</t>
  </si>
  <si>
    <t xml:space="preserve"> + TODAY: The newest data retrieved from the hotel software on the day creating the report.</t>
  </si>
  <si>
    <t xml:space="preserve"> + YST: The data from Yesterday (from the Daily Report of Yesterday).</t>
  </si>
  <si>
    <t xml:space="preserve"> + STLY: The data from the Same Date Last Year.</t>
  </si>
  <si>
    <t xml:space="preserve"> + LY: The final data on the month Last Year.</t>
  </si>
  <si>
    <t xml:space="preserve"> + BGT: The current month's budget</t>
  </si>
  <si>
    <t xml:space="preserve"> + FCST: The final forecasted data on this current month.</t>
  </si>
  <si>
    <t xml:space="preserve"> + ACT: The actual data from the beginning of the year to last month</t>
  </si>
  <si>
    <t xml:space="preserve"> - The below report is a short version simplified into 1 month. In reality, Daily Report can be created for the current month + the next 3 months or all the months from this month to the end of the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</si>
</sst>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ddd"/>
    <numFmt numFmtId="167" formatCode="[$-409]d\-mmm;@"/>
    <numFmt numFmtId="168" formatCode="_(* #,##0.0_);_(* \(#,##0.0\);_(* &quot;-&quot;??_);_(@_)"/>
    <numFmt numFmtId="169" formatCode="mmm\-yyyy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5696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9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rgb="FFEEECE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98">
    <xf numFmtId="0" fontId="0" fillId="0" borderId="0" xfId="0"/>
    <xf numFmtId="0" fontId="2" fillId="0" borderId="0" xfId="0" applyFont="1"/>
    <xf numFmtId="0" fontId="5" fillId="3" borderId="10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66" fontId="5" fillId="0" borderId="18" xfId="0" applyNumberFormat="1" applyFont="1" applyFill="1" applyBorder="1" applyAlignment="1" applyProtection="1">
      <alignment horizontal="center" vertical="center"/>
      <protection hidden="1"/>
    </xf>
    <xf numFmtId="167" fontId="5" fillId="0" borderId="19" xfId="0" applyNumberFormat="1" applyFont="1" applyFill="1" applyBorder="1" applyAlignment="1" applyProtection="1">
      <alignment horizontal="center" vertical="center"/>
      <protection hidden="1"/>
    </xf>
    <xf numFmtId="164" fontId="5" fillId="0" borderId="20" xfId="3" applyNumberFormat="1" applyFont="1" applyFill="1" applyBorder="1" applyAlignment="1">
      <alignment vertical="center"/>
    </xf>
    <xf numFmtId="168" fontId="5" fillId="0" borderId="21" xfId="3" applyNumberFormat="1" applyFont="1" applyFill="1" applyBorder="1" applyAlignment="1">
      <alignment vertical="center"/>
    </xf>
    <xf numFmtId="168" fontId="5" fillId="0" borderId="22" xfId="3" applyNumberFormat="1" applyFont="1" applyFill="1" applyBorder="1" applyAlignment="1">
      <alignment vertical="center"/>
    </xf>
    <xf numFmtId="164" fontId="5" fillId="0" borderId="23" xfId="3" applyNumberFormat="1" applyFont="1" applyFill="1" applyBorder="1" applyAlignment="1">
      <alignment vertical="center"/>
    </xf>
    <xf numFmtId="168" fontId="5" fillId="0" borderId="24" xfId="3" applyNumberFormat="1" applyFont="1" applyFill="1" applyBorder="1" applyAlignment="1">
      <alignment vertical="center"/>
    </xf>
    <xf numFmtId="166" fontId="5" fillId="0" borderId="25" xfId="0" applyNumberFormat="1" applyFont="1" applyFill="1" applyBorder="1" applyAlignment="1" applyProtection="1">
      <alignment horizontal="center" vertical="center"/>
      <protection hidden="1"/>
    </xf>
    <xf numFmtId="167" fontId="5" fillId="0" borderId="26" xfId="0" applyNumberFormat="1" applyFont="1" applyFill="1" applyBorder="1" applyAlignment="1" applyProtection="1">
      <alignment horizontal="center" vertical="center"/>
      <protection hidden="1"/>
    </xf>
    <xf numFmtId="164" fontId="5" fillId="0" borderId="27" xfId="3" applyNumberFormat="1" applyFont="1" applyFill="1" applyBorder="1" applyAlignment="1">
      <alignment vertical="center"/>
    </xf>
    <xf numFmtId="168" fontId="5" fillId="0" borderId="28" xfId="3" applyNumberFormat="1" applyFont="1" applyFill="1" applyBorder="1" applyAlignment="1">
      <alignment vertical="center"/>
    </xf>
    <xf numFmtId="168" fontId="5" fillId="0" borderId="29" xfId="3" applyNumberFormat="1" applyFont="1" applyFill="1" applyBorder="1" applyAlignment="1">
      <alignment vertical="center"/>
    </xf>
    <xf numFmtId="164" fontId="5" fillId="0" borderId="30" xfId="3" applyNumberFormat="1" applyFont="1" applyFill="1" applyBorder="1" applyAlignment="1">
      <alignment vertical="center"/>
    </xf>
    <xf numFmtId="168" fontId="5" fillId="0" borderId="31" xfId="3" applyNumberFormat="1" applyFont="1" applyFill="1" applyBorder="1" applyAlignment="1">
      <alignment vertical="center"/>
    </xf>
    <xf numFmtId="166" fontId="5" fillId="0" borderId="32" xfId="0" applyNumberFormat="1" applyFont="1" applyFill="1" applyBorder="1" applyAlignment="1" applyProtection="1">
      <alignment horizontal="center" vertical="center"/>
      <protection hidden="1"/>
    </xf>
    <xf numFmtId="167" fontId="5" fillId="0" borderId="33" xfId="0" applyNumberFormat="1" applyFont="1" applyFill="1" applyBorder="1" applyAlignment="1" applyProtection="1">
      <alignment horizontal="center" vertical="center"/>
      <protection hidden="1"/>
    </xf>
    <xf numFmtId="164" fontId="5" fillId="0" borderId="34" xfId="3" applyNumberFormat="1" applyFont="1" applyFill="1" applyBorder="1" applyAlignment="1">
      <alignment vertical="center"/>
    </xf>
    <xf numFmtId="168" fontId="5" fillId="0" borderId="35" xfId="3" applyNumberFormat="1" applyFont="1" applyFill="1" applyBorder="1" applyAlignment="1">
      <alignment vertical="center"/>
    </xf>
    <xf numFmtId="168" fontId="5" fillId="0" borderId="36" xfId="3" applyNumberFormat="1" applyFont="1" applyFill="1" applyBorder="1" applyAlignment="1">
      <alignment vertical="center"/>
    </xf>
    <xf numFmtId="164" fontId="5" fillId="0" borderId="37" xfId="3" applyNumberFormat="1" applyFont="1" applyFill="1" applyBorder="1" applyAlignment="1">
      <alignment vertical="center"/>
    </xf>
    <xf numFmtId="168" fontId="5" fillId="0" borderId="38" xfId="3" applyNumberFormat="1" applyFont="1" applyFill="1" applyBorder="1" applyAlignment="1">
      <alignment vertical="center"/>
    </xf>
    <xf numFmtId="164" fontId="3" fillId="4" borderId="40" xfId="3" applyNumberFormat="1" applyFont="1" applyFill="1" applyBorder="1" applyAlignment="1">
      <alignment vertical="center"/>
    </xf>
    <xf numFmtId="168" fontId="3" fillId="4" borderId="41" xfId="3" applyNumberFormat="1" applyFont="1" applyFill="1" applyBorder="1" applyAlignment="1">
      <alignment vertical="center"/>
    </xf>
    <xf numFmtId="168" fontId="3" fillId="4" borderId="42" xfId="3" applyNumberFormat="1" applyFont="1" applyFill="1" applyBorder="1" applyAlignment="1">
      <alignment vertical="center"/>
    </xf>
    <xf numFmtId="168" fontId="3" fillId="4" borderId="15" xfId="3" applyNumberFormat="1" applyFont="1" applyFill="1" applyBorder="1" applyAlignment="1">
      <alignment vertical="center"/>
    </xf>
    <xf numFmtId="164" fontId="5" fillId="0" borderId="9" xfId="3" applyNumberFormat="1" applyFont="1" applyFill="1" applyBorder="1" applyAlignment="1">
      <alignment vertical="center"/>
    </xf>
    <xf numFmtId="168" fontId="5" fillId="0" borderId="45" xfId="3" applyNumberFormat="1" applyFont="1" applyFill="1" applyBorder="1" applyAlignment="1">
      <alignment vertical="center"/>
    </xf>
    <xf numFmtId="168" fontId="5" fillId="0" borderId="46" xfId="3" applyNumberFormat="1" applyFont="1" applyFill="1" applyBorder="1" applyAlignment="1">
      <alignment vertical="center"/>
    </xf>
    <xf numFmtId="164" fontId="5" fillId="6" borderId="10" xfId="3" applyNumberFormat="1" applyFont="1" applyFill="1" applyBorder="1" applyAlignment="1">
      <alignment vertical="center"/>
    </xf>
    <xf numFmtId="168" fontId="5" fillId="6" borderId="11" xfId="3" applyNumberFormat="1" applyFont="1" applyFill="1" applyBorder="1" applyAlignment="1">
      <alignment vertical="center"/>
    </xf>
    <xf numFmtId="168" fontId="5" fillId="6" borderId="17" xfId="3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3" fontId="5" fillId="3" borderId="10" xfId="0" applyNumberFormat="1" applyFont="1" applyFill="1" applyBorder="1" applyAlignment="1" applyProtection="1">
      <alignment horizontal="center" vertical="center"/>
      <protection hidden="1"/>
    </xf>
    <xf numFmtId="4" fontId="5" fillId="3" borderId="16" xfId="0" applyNumberFormat="1" applyFont="1" applyFill="1" applyBorder="1" applyAlignment="1" applyProtection="1">
      <alignment horizontal="center" vertical="center"/>
      <protection hidden="1"/>
    </xf>
    <xf numFmtId="4" fontId="5" fillId="3" borderId="11" xfId="0" applyNumberFormat="1" applyFont="1" applyFill="1" applyBorder="1" applyAlignment="1" applyProtection="1">
      <alignment horizontal="center" vertical="center"/>
      <protection hidden="1"/>
    </xf>
    <xf numFmtId="4" fontId="5" fillId="3" borderId="17" xfId="0" applyNumberFormat="1" applyFont="1" applyFill="1" applyBorder="1" applyAlignment="1" applyProtection="1">
      <alignment horizontal="center" vertical="center"/>
      <protection hidden="1"/>
    </xf>
    <xf numFmtId="3" fontId="5" fillId="3" borderId="54" xfId="0" applyNumberFormat="1" applyFont="1" applyFill="1" applyBorder="1" applyAlignment="1" applyProtection="1">
      <alignment horizontal="center" vertical="center"/>
      <protection hidden="1"/>
    </xf>
    <xf numFmtId="0" fontId="5" fillId="7" borderId="55" xfId="0" applyFont="1" applyFill="1" applyBorder="1" applyAlignment="1" applyProtection="1">
      <alignment horizontal="center" vertical="center"/>
      <protection hidden="1"/>
    </xf>
    <xf numFmtId="1" fontId="5" fillId="0" borderId="0" xfId="3" applyNumberFormat="1" applyFont="1" applyFill="1" applyBorder="1" applyAlignment="1" applyProtection="1">
      <alignment horizontal="right" vertical="center"/>
      <protection hidden="1"/>
    </xf>
    <xf numFmtId="170" fontId="5" fillId="0" borderId="56" xfId="3" applyNumberFormat="1" applyFont="1" applyFill="1" applyBorder="1" applyAlignment="1" applyProtection="1">
      <alignment horizontal="right" vertical="center"/>
      <protection hidden="1"/>
    </xf>
    <xf numFmtId="168" fontId="5" fillId="0" borderId="57" xfId="3" applyNumberFormat="1" applyFont="1" applyFill="1" applyBorder="1" applyAlignment="1" applyProtection="1">
      <alignment horizontal="right" vertical="center"/>
      <protection hidden="1"/>
    </xf>
    <xf numFmtId="164" fontId="5" fillId="0" borderId="58" xfId="3" applyNumberFormat="1" applyFont="1" applyFill="1" applyBorder="1" applyAlignment="1" applyProtection="1">
      <alignment horizontal="right" vertical="center"/>
      <protection hidden="1"/>
    </xf>
    <xf numFmtId="168" fontId="5" fillId="0" borderId="13" xfId="3" applyNumberFormat="1" applyFont="1" applyFill="1" applyBorder="1" applyAlignment="1" applyProtection="1">
      <alignment horizontal="right" vertical="center"/>
      <protection hidden="1"/>
    </xf>
    <xf numFmtId="164" fontId="5" fillId="0" borderId="12" xfId="3" applyNumberFormat="1" applyFont="1" applyFill="1" applyBorder="1" applyAlignment="1" applyProtection="1">
      <alignment horizontal="right" vertical="center"/>
      <protection hidden="1"/>
    </xf>
    <xf numFmtId="164" fontId="5" fillId="0" borderId="56" xfId="3" applyNumberFormat="1" applyFont="1" applyFill="1" applyBorder="1" applyAlignment="1" applyProtection="1">
      <alignment horizontal="right" vertical="center"/>
      <protection hidden="1"/>
    </xf>
    <xf numFmtId="0" fontId="5" fillId="7" borderId="59" xfId="0" applyFont="1" applyFill="1" applyBorder="1" applyAlignment="1" applyProtection="1">
      <alignment horizontal="center" vertical="center"/>
      <protection hidden="1"/>
    </xf>
    <xf numFmtId="1" fontId="5" fillId="0" borderId="60" xfId="3" applyNumberFormat="1" applyFont="1" applyFill="1" applyBorder="1" applyAlignment="1" applyProtection="1">
      <alignment horizontal="right" vertical="center"/>
      <protection hidden="1"/>
    </xf>
    <xf numFmtId="170" fontId="5" fillId="0" borderId="28" xfId="3" applyNumberFormat="1" applyFont="1" applyFill="1" applyBorder="1" applyAlignment="1" applyProtection="1">
      <alignment horizontal="right" vertical="center"/>
      <protection hidden="1"/>
    </xf>
    <xf numFmtId="168" fontId="5" fillId="0" borderId="61" xfId="3" applyNumberFormat="1" applyFont="1" applyFill="1" applyBorder="1" applyAlignment="1" applyProtection="1">
      <alignment horizontal="right" vertical="center"/>
      <protection hidden="1"/>
    </xf>
    <xf numFmtId="164" fontId="5" fillId="0" borderId="62" xfId="3" applyNumberFormat="1" applyFont="1" applyFill="1" applyBorder="1" applyAlignment="1" applyProtection="1">
      <alignment horizontal="right" vertical="center"/>
      <protection hidden="1"/>
    </xf>
    <xf numFmtId="168" fontId="5" fillId="0" borderId="63" xfId="3" applyNumberFormat="1" applyFont="1" applyFill="1" applyBorder="1" applyAlignment="1" applyProtection="1">
      <alignment horizontal="right" vertical="center"/>
      <protection hidden="1"/>
    </xf>
    <xf numFmtId="164" fontId="5" fillId="0" borderId="64" xfId="3" applyNumberFormat="1" applyFont="1" applyFill="1" applyBorder="1" applyAlignment="1" applyProtection="1">
      <alignment horizontal="right" vertical="center"/>
      <protection hidden="1"/>
    </xf>
    <xf numFmtId="164" fontId="5" fillId="0" borderId="28" xfId="3" applyNumberFormat="1" applyFont="1" applyFill="1" applyBorder="1" applyAlignment="1" applyProtection="1">
      <alignment horizontal="right" vertical="center"/>
      <protection hidden="1"/>
    </xf>
    <xf numFmtId="0" fontId="5" fillId="7" borderId="65" xfId="0" applyFont="1" applyFill="1" applyBorder="1" applyAlignment="1" applyProtection="1">
      <alignment horizontal="center" vertical="center"/>
      <protection hidden="1"/>
    </xf>
    <xf numFmtId="1" fontId="5" fillId="0" borderId="66" xfId="3" applyNumberFormat="1" applyFont="1" applyFill="1" applyBorder="1" applyAlignment="1" applyProtection="1">
      <alignment horizontal="right" vertical="center"/>
      <protection hidden="1"/>
    </xf>
    <xf numFmtId="170" fontId="5" fillId="0" borderId="67" xfId="3" applyNumberFormat="1" applyFont="1" applyFill="1" applyBorder="1" applyAlignment="1" applyProtection="1">
      <alignment horizontal="right" vertical="center"/>
      <protection hidden="1"/>
    </xf>
    <xf numFmtId="168" fontId="5" fillId="0" borderId="45" xfId="3" applyNumberFormat="1" applyFont="1" applyFill="1" applyBorder="1" applyAlignment="1" applyProtection="1">
      <alignment horizontal="right" vertical="center"/>
      <protection hidden="1"/>
    </xf>
    <xf numFmtId="164" fontId="5" fillId="0" borderId="9" xfId="3" applyNumberFormat="1" applyFont="1" applyFill="1" applyBorder="1" applyAlignment="1" applyProtection="1">
      <alignment horizontal="right" vertical="center"/>
      <protection hidden="1"/>
    </xf>
    <xf numFmtId="168" fontId="5" fillId="0" borderId="46" xfId="3" applyNumberFormat="1" applyFont="1" applyFill="1" applyBorder="1" applyAlignment="1" applyProtection="1">
      <alignment horizontal="right" vertical="center"/>
      <protection hidden="1"/>
    </xf>
    <xf numFmtId="164" fontId="5" fillId="0" borderId="68" xfId="3" applyNumberFormat="1" applyFont="1" applyFill="1" applyBorder="1" applyAlignment="1" applyProtection="1">
      <alignment horizontal="right" vertical="center"/>
      <protection hidden="1"/>
    </xf>
    <xf numFmtId="164" fontId="5" fillId="0" borderId="67" xfId="3" applyNumberFormat="1" applyFont="1" applyFill="1" applyBorder="1" applyAlignment="1" applyProtection="1">
      <alignment horizontal="right" vertical="center"/>
      <protection hidden="1"/>
    </xf>
    <xf numFmtId="1" fontId="5" fillId="8" borderId="71" xfId="3" applyNumberFormat="1" applyFont="1" applyFill="1" applyBorder="1" applyAlignment="1" applyProtection="1">
      <alignment horizontal="right" vertical="center"/>
      <protection hidden="1"/>
    </xf>
    <xf numFmtId="170" fontId="5" fillId="8" borderId="72" xfId="3" applyNumberFormat="1" applyFont="1" applyFill="1" applyBorder="1" applyAlignment="1" applyProtection="1">
      <alignment horizontal="right" vertical="center"/>
      <protection hidden="1"/>
    </xf>
    <xf numFmtId="168" fontId="5" fillId="8" borderId="73" xfId="3" applyNumberFormat="1" applyFont="1" applyFill="1" applyBorder="1" applyAlignment="1" applyProtection="1">
      <alignment horizontal="right" vertical="center"/>
      <protection hidden="1"/>
    </xf>
    <xf numFmtId="164" fontId="5" fillId="8" borderId="74" xfId="3" applyNumberFormat="1" applyFont="1" applyFill="1" applyBorder="1" applyAlignment="1" applyProtection="1">
      <alignment horizontal="right" vertical="center"/>
      <protection hidden="1"/>
    </xf>
    <xf numFmtId="168" fontId="5" fillId="8" borderId="70" xfId="3" applyNumberFormat="1" applyFont="1" applyFill="1" applyBorder="1" applyAlignment="1" applyProtection="1">
      <alignment horizontal="right" vertical="center"/>
      <protection hidden="1"/>
    </xf>
    <xf numFmtId="164" fontId="5" fillId="8" borderId="69" xfId="3" applyNumberFormat="1" applyFont="1" applyFill="1" applyBorder="1" applyAlignment="1" applyProtection="1">
      <alignment horizontal="right" vertical="center"/>
      <protection hidden="1"/>
    </xf>
    <xf numFmtId="164" fontId="5" fillId="8" borderId="72" xfId="3" applyNumberFormat="1" applyFont="1" applyFill="1" applyBorder="1" applyAlignment="1" applyProtection="1">
      <alignment horizontal="right" vertical="center"/>
      <protection hidden="1"/>
    </xf>
    <xf numFmtId="0" fontId="5" fillId="9" borderId="75" xfId="0" applyFont="1" applyFill="1" applyBorder="1" applyAlignment="1" applyProtection="1">
      <alignment horizontal="center" vertical="center"/>
      <protection hidden="1"/>
    </xf>
    <xf numFmtId="1" fontId="5" fillId="5" borderId="76" xfId="3" applyNumberFormat="1" applyFont="1" applyFill="1" applyBorder="1" applyAlignment="1" applyProtection="1">
      <alignment horizontal="right" vertical="center"/>
      <protection hidden="1"/>
    </xf>
    <xf numFmtId="170" fontId="5" fillId="5" borderId="77" xfId="3" applyNumberFormat="1" applyFont="1" applyFill="1" applyBorder="1" applyAlignment="1" applyProtection="1">
      <alignment horizontal="right" vertical="center"/>
      <protection hidden="1"/>
    </xf>
    <xf numFmtId="168" fontId="5" fillId="5" borderId="49" xfId="3" applyNumberFormat="1" applyFont="1" applyFill="1" applyBorder="1" applyAlignment="1" applyProtection="1">
      <alignment horizontal="right" vertical="center"/>
      <protection hidden="1"/>
    </xf>
    <xf numFmtId="164" fontId="5" fillId="5" borderId="50" xfId="3" applyNumberFormat="1" applyFont="1" applyFill="1" applyBorder="1" applyAlignment="1" applyProtection="1">
      <alignment horizontal="right" vertical="center"/>
      <protection hidden="1"/>
    </xf>
    <xf numFmtId="168" fontId="5" fillId="5" borderId="78" xfId="3" applyNumberFormat="1" applyFont="1" applyFill="1" applyBorder="1" applyAlignment="1" applyProtection="1">
      <alignment horizontal="right" vertical="center"/>
      <protection hidden="1"/>
    </xf>
    <xf numFmtId="164" fontId="5" fillId="0" borderId="48" xfId="3" applyNumberFormat="1" applyFont="1" applyFill="1" applyBorder="1" applyAlignment="1" applyProtection="1">
      <alignment horizontal="right" vertical="center"/>
      <protection hidden="1"/>
    </xf>
    <xf numFmtId="168" fontId="5" fillId="0" borderId="49" xfId="3" applyNumberFormat="1" applyFont="1" applyFill="1" applyBorder="1" applyAlignment="1" applyProtection="1">
      <alignment horizontal="right" vertical="center"/>
      <protection hidden="1"/>
    </xf>
    <xf numFmtId="164" fontId="5" fillId="0" borderId="50" xfId="3" applyNumberFormat="1" applyFont="1" applyFill="1" applyBorder="1" applyAlignment="1" applyProtection="1">
      <alignment horizontal="right" vertical="center"/>
      <protection hidden="1"/>
    </xf>
    <xf numFmtId="164" fontId="5" fillId="0" borderId="77" xfId="3" applyNumberFormat="1" applyFont="1" applyFill="1" applyBorder="1" applyAlignment="1" applyProtection="1">
      <alignment horizontal="right" vertical="center"/>
      <protection hidden="1"/>
    </xf>
    <xf numFmtId="168" fontId="5" fillId="0" borderId="78" xfId="3" applyNumberFormat="1" applyFont="1" applyFill="1" applyBorder="1" applyAlignment="1" applyProtection="1">
      <alignment horizontal="right" vertical="center"/>
      <protection hidden="1"/>
    </xf>
    <xf numFmtId="0" fontId="5" fillId="9" borderId="79" xfId="0" applyFont="1" applyFill="1" applyBorder="1" applyAlignment="1" applyProtection="1">
      <alignment horizontal="center" vertical="center"/>
      <protection hidden="1"/>
    </xf>
    <xf numFmtId="1" fontId="5" fillId="5" borderId="80" xfId="3" applyNumberFormat="1" applyFont="1" applyFill="1" applyBorder="1" applyAlignment="1" applyProtection="1">
      <alignment horizontal="right" vertical="center"/>
      <protection hidden="1"/>
    </xf>
    <xf numFmtId="170" fontId="5" fillId="5" borderId="81" xfId="3" applyNumberFormat="1" applyFont="1" applyFill="1" applyBorder="1" applyAlignment="1" applyProtection="1">
      <alignment horizontal="right" vertical="center"/>
      <protection hidden="1"/>
    </xf>
    <xf numFmtId="168" fontId="5" fillId="5" borderId="82" xfId="3" applyNumberFormat="1" applyFont="1" applyFill="1" applyBorder="1" applyAlignment="1" applyProtection="1">
      <alignment horizontal="right" vertical="center"/>
      <protection hidden="1"/>
    </xf>
    <xf numFmtId="164" fontId="5" fillId="5" borderId="83" xfId="3" applyNumberFormat="1" applyFont="1" applyFill="1" applyBorder="1" applyAlignment="1" applyProtection="1">
      <alignment horizontal="right" vertical="center"/>
      <protection hidden="1"/>
    </xf>
    <xf numFmtId="168" fontId="5" fillId="5" borderId="84" xfId="3" applyNumberFormat="1" applyFont="1" applyFill="1" applyBorder="1" applyAlignment="1" applyProtection="1">
      <alignment horizontal="right" vertical="center"/>
      <protection hidden="1"/>
    </xf>
    <xf numFmtId="164" fontId="5" fillId="0" borderId="85" xfId="3" applyNumberFormat="1" applyFont="1" applyFill="1" applyBorder="1" applyAlignment="1" applyProtection="1">
      <alignment horizontal="right" vertical="center"/>
      <protection hidden="1"/>
    </xf>
    <xf numFmtId="168" fontId="5" fillId="0" borderId="82" xfId="3" applyNumberFormat="1" applyFont="1" applyFill="1" applyBorder="1" applyAlignment="1" applyProtection="1">
      <alignment horizontal="right" vertical="center"/>
      <protection hidden="1"/>
    </xf>
    <xf numFmtId="164" fontId="5" fillId="0" borderId="83" xfId="3" applyNumberFormat="1" applyFont="1" applyFill="1" applyBorder="1" applyAlignment="1" applyProtection="1">
      <alignment horizontal="right" vertical="center"/>
      <protection hidden="1"/>
    </xf>
    <xf numFmtId="164" fontId="5" fillId="0" borderId="81" xfId="3" applyNumberFormat="1" applyFont="1" applyFill="1" applyBorder="1" applyAlignment="1" applyProtection="1">
      <alignment horizontal="right" vertical="center"/>
      <protection hidden="1"/>
    </xf>
    <xf numFmtId="168" fontId="5" fillId="0" borderId="84" xfId="3" applyNumberFormat="1" applyFont="1" applyFill="1" applyBorder="1" applyAlignment="1" applyProtection="1">
      <alignment horizontal="right" vertical="center"/>
      <protection hidden="1"/>
    </xf>
    <xf numFmtId="0" fontId="5" fillId="10" borderId="75" xfId="0" applyFont="1" applyFill="1" applyBorder="1" applyAlignment="1" applyProtection="1">
      <alignment horizontal="center" vertical="center"/>
      <protection hidden="1"/>
    </xf>
    <xf numFmtId="0" fontId="5" fillId="10" borderId="59" xfId="0" applyFont="1" applyFill="1" applyBorder="1" applyAlignment="1" applyProtection="1">
      <alignment horizontal="center" vertical="center"/>
      <protection hidden="1"/>
    </xf>
    <xf numFmtId="1" fontId="5" fillId="5" borderId="60" xfId="3" applyNumberFormat="1" applyFont="1" applyFill="1" applyBorder="1" applyAlignment="1" applyProtection="1">
      <alignment horizontal="right" vertical="center"/>
      <protection hidden="1"/>
    </xf>
    <xf numFmtId="170" fontId="5" fillId="5" borderId="28" xfId="3" applyNumberFormat="1" applyFont="1" applyFill="1" applyBorder="1" applyAlignment="1" applyProtection="1">
      <alignment horizontal="right" vertical="center"/>
      <protection hidden="1"/>
    </xf>
    <xf numFmtId="168" fontId="5" fillId="5" borderId="61" xfId="3" applyNumberFormat="1" applyFont="1" applyFill="1" applyBorder="1" applyAlignment="1" applyProtection="1">
      <alignment horizontal="right" vertical="center"/>
      <protection hidden="1"/>
    </xf>
    <xf numFmtId="164" fontId="5" fillId="5" borderId="62" xfId="3" applyNumberFormat="1" applyFont="1" applyFill="1" applyBorder="1" applyAlignment="1" applyProtection="1">
      <alignment horizontal="right" vertical="center"/>
      <protection hidden="1"/>
    </xf>
    <xf numFmtId="168" fontId="5" fillId="5" borderId="63" xfId="3" applyNumberFormat="1" applyFont="1" applyFill="1" applyBorder="1" applyAlignment="1" applyProtection="1">
      <alignment horizontal="right" vertical="center"/>
      <protection hidden="1"/>
    </xf>
    <xf numFmtId="0" fontId="5" fillId="10" borderId="65" xfId="0" applyFont="1" applyFill="1" applyBorder="1" applyAlignment="1" applyProtection="1">
      <alignment horizontal="center" vertical="center"/>
      <protection hidden="1"/>
    </xf>
    <xf numFmtId="1" fontId="5" fillId="5" borderId="66" xfId="3" applyNumberFormat="1" applyFont="1" applyFill="1" applyBorder="1" applyAlignment="1" applyProtection="1">
      <alignment horizontal="right" vertical="center"/>
      <protection hidden="1"/>
    </xf>
    <xf numFmtId="170" fontId="5" fillId="5" borderId="67" xfId="3" applyNumberFormat="1" applyFont="1" applyFill="1" applyBorder="1" applyAlignment="1" applyProtection="1">
      <alignment horizontal="right" vertical="center"/>
      <protection hidden="1"/>
    </xf>
    <xf numFmtId="168" fontId="5" fillId="5" borderId="45" xfId="3" applyNumberFormat="1" applyFont="1" applyFill="1" applyBorder="1" applyAlignment="1" applyProtection="1">
      <alignment horizontal="right" vertical="center"/>
      <protection hidden="1"/>
    </xf>
    <xf numFmtId="164" fontId="5" fillId="5" borderId="9" xfId="3" applyNumberFormat="1" applyFont="1" applyFill="1" applyBorder="1" applyAlignment="1" applyProtection="1">
      <alignment horizontal="right" vertical="center"/>
      <protection hidden="1"/>
    </xf>
    <xf numFmtId="168" fontId="5" fillId="5" borderId="46" xfId="3" applyNumberFormat="1" applyFont="1" applyFill="1" applyBorder="1" applyAlignment="1" applyProtection="1">
      <alignment horizontal="right" vertical="center"/>
      <protection hidden="1"/>
    </xf>
    <xf numFmtId="164" fontId="5" fillId="8" borderId="71" xfId="3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Alignment="1">
      <alignment vertical="center"/>
    </xf>
    <xf numFmtId="1" fontId="3" fillId="3" borderId="47" xfId="3" applyNumberFormat="1" applyFont="1" applyFill="1" applyBorder="1" applyAlignment="1" applyProtection="1">
      <alignment horizontal="right" vertical="center"/>
      <protection hidden="1"/>
    </xf>
    <xf numFmtId="170" fontId="3" fillId="3" borderId="16" xfId="3" applyNumberFormat="1" applyFont="1" applyFill="1" applyBorder="1" applyAlignment="1" applyProtection="1">
      <alignment horizontal="right" vertical="center"/>
      <protection hidden="1"/>
    </xf>
    <xf numFmtId="168" fontId="3" fillId="3" borderId="11" xfId="3" applyNumberFormat="1" applyFont="1" applyFill="1" applyBorder="1" applyAlignment="1" applyProtection="1">
      <alignment horizontal="right" vertical="center"/>
      <protection hidden="1"/>
    </xf>
    <xf numFmtId="164" fontId="6" fillId="2" borderId="50" xfId="3" applyNumberFormat="1" applyFont="1" applyFill="1" applyBorder="1" applyAlignment="1" applyProtection="1">
      <alignment horizontal="right" vertical="center"/>
      <protection hidden="1"/>
    </xf>
    <xf numFmtId="168" fontId="3" fillId="3" borderId="17" xfId="3" applyNumberFormat="1" applyFont="1" applyFill="1" applyBorder="1" applyAlignment="1" applyProtection="1">
      <alignment horizontal="right" vertical="center"/>
      <protection hidden="1"/>
    </xf>
    <xf numFmtId="0" fontId="8" fillId="0" borderId="0" xfId="0" applyFont="1" applyBorder="1" applyAlignment="1">
      <alignment vertical="center"/>
    </xf>
    <xf numFmtId="164" fontId="6" fillId="2" borderId="48" xfId="3" applyNumberFormat="1" applyFont="1" applyFill="1" applyBorder="1" applyAlignment="1" applyProtection="1">
      <alignment horizontal="right" vertical="center"/>
      <protection hidden="1"/>
    </xf>
    <xf numFmtId="164" fontId="3" fillId="3" borderId="10" xfId="3" applyNumberFormat="1" applyFont="1" applyFill="1" applyBorder="1" applyAlignment="1" applyProtection="1">
      <alignment horizontal="right" vertical="center"/>
      <protection hidden="1"/>
    </xf>
    <xf numFmtId="164" fontId="3" fillId="3" borderId="16" xfId="3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165" fontId="6" fillId="2" borderId="87" xfId="1" applyNumberFormat="1" applyFont="1" applyFill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4" fontId="5" fillId="3" borderId="88" xfId="0" applyNumberFormat="1" applyFont="1" applyFill="1" applyBorder="1" applyAlignment="1" applyProtection="1">
      <alignment horizontal="center" vertical="center"/>
      <protection hidden="1"/>
    </xf>
    <xf numFmtId="4" fontId="5" fillId="3" borderId="89" xfId="0" applyNumberFormat="1" applyFont="1" applyFill="1" applyBorder="1" applyAlignment="1" applyProtection="1">
      <alignment horizontal="center" vertical="center"/>
      <protection hidden="1"/>
    </xf>
    <xf numFmtId="9" fontId="5" fillId="0" borderId="58" xfId="5" applyFont="1" applyFill="1" applyBorder="1" applyAlignment="1" applyProtection="1">
      <alignment horizontal="right" vertical="center"/>
      <protection hidden="1"/>
    </xf>
    <xf numFmtId="9" fontId="5" fillId="0" borderId="56" xfId="5" applyFont="1" applyFill="1" applyBorder="1" applyAlignment="1" applyProtection="1">
      <alignment horizontal="right" vertical="center"/>
      <protection hidden="1"/>
    </xf>
    <xf numFmtId="9" fontId="5" fillId="0" borderId="13" xfId="5" applyFont="1" applyFill="1" applyBorder="1" applyAlignment="1" applyProtection="1">
      <alignment horizontal="right" vertical="center"/>
      <protection hidden="1"/>
    </xf>
    <xf numFmtId="9" fontId="5" fillId="0" borderId="62" xfId="5" applyFont="1" applyFill="1" applyBorder="1" applyAlignment="1" applyProtection="1">
      <alignment horizontal="right" vertical="center"/>
      <protection hidden="1"/>
    </xf>
    <xf numFmtId="9" fontId="5" fillId="0" borderId="28" xfId="5" applyFont="1" applyFill="1" applyBorder="1" applyAlignment="1" applyProtection="1">
      <alignment horizontal="right" vertical="center"/>
      <protection hidden="1"/>
    </xf>
    <xf numFmtId="9" fontId="5" fillId="0" borderId="63" xfId="5" applyFont="1" applyFill="1" applyBorder="1" applyAlignment="1" applyProtection="1">
      <alignment horizontal="right" vertical="center"/>
      <protection hidden="1"/>
    </xf>
    <xf numFmtId="9" fontId="5" fillId="0" borderId="31" xfId="5" applyFont="1" applyFill="1" applyBorder="1" applyAlignment="1" applyProtection="1">
      <alignment horizontal="right" vertical="center"/>
      <protection hidden="1"/>
    </xf>
    <xf numFmtId="9" fontId="5" fillId="0" borderId="9" xfId="5" applyFont="1" applyFill="1" applyBorder="1" applyAlignment="1" applyProtection="1">
      <alignment horizontal="right" vertical="center"/>
      <protection hidden="1"/>
    </xf>
    <xf numFmtId="9" fontId="5" fillId="0" borderId="67" xfId="5" applyFont="1" applyFill="1" applyBorder="1" applyAlignment="1" applyProtection="1">
      <alignment horizontal="right" vertical="center"/>
      <protection hidden="1"/>
    </xf>
    <xf numFmtId="9" fontId="5" fillId="0" borderId="46" xfId="5" applyFont="1" applyFill="1" applyBorder="1" applyAlignment="1" applyProtection="1">
      <alignment horizontal="right" vertical="center"/>
      <protection hidden="1"/>
    </xf>
    <xf numFmtId="9" fontId="5" fillId="0" borderId="91" xfId="5" applyFont="1" applyFill="1" applyBorder="1" applyAlignment="1" applyProtection="1">
      <alignment horizontal="right" vertical="center"/>
      <protection hidden="1"/>
    </xf>
    <xf numFmtId="9" fontId="5" fillId="8" borderId="74" xfId="5" applyFont="1" applyFill="1" applyBorder="1" applyAlignment="1" applyProtection="1">
      <alignment horizontal="right" vertical="center"/>
      <protection hidden="1"/>
    </xf>
    <xf numFmtId="9" fontId="5" fillId="8" borderId="72" xfId="5" applyFont="1" applyFill="1" applyBorder="1" applyAlignment="1" applyProtection="1">
      <alignment horizontal="right" vertical="center"/>
      <protection hidden="1"/>
    </xf>
    <xf numFmtId="9" fontId="5" fillId="8" borderId="70" xfId="5" applyFont="1" applyFill="1" applyBorder="1" applyAlignment="1" applyProtection="1">
      <alignment horizontal="right" vertical="center"/>
      <protection hidden="1"/>
    </xf>
    <xf numFmtId="168" fontId="5" fillId="8" borderId="92" xfId="3" applyNumberFormat="1" applyFont="1" applyFill="1" applyBorder="1" applyAlignment="1" applyProtection="1">
      <alignment horizontal="right" vertical="center"/>
      <protection hidden="1"/>
    </xf>
    <xf numFmtId="9" fontId="5" fillId="8" borderId="93" xfId="5" applyFont="1" applyFill="1" applyBorder="1" applyAlignment="1" applyProtection="1">
      <alignment horizontal="right" vertical="center"/>
      <protection hidden="1"/>
    </xf>
    <xf numFmtId="9" fontId="5" fillId="0" borderId="50" xfId="5" applyFont="1" applyFill="1" applyBorder="1" applyAlignment="1" applyProtection="1">
      <alignment horizontal="right" vertical="center"/>
      <protection hidden="1"/>
    </xf>
    <xf numFmtId="9" fontId="5" fillId="0" borderId="77" xfId="5" applyFont="1" applyFill="1" applyBorder="1" applyAlignment="1" applyProtection="1">
      <alignment horizontal="right" vertical="center"/>
      <protection hidden="1"/>
    </xf>
    <xf numFmtId="9" fontId="5" fillId="0" borderId="78" xfId="5" applyFont="1" applyFill="1" applyBorder="1" applyAlignment="1" applyProtection="1">
      <alignment horizontal="right" vertical="center"/>
      <protection hidden="1"/>
    </xf>
    <xf numFmtId="9" fontId="5" fillId="0" borderId="95" xfId="5" applyFont="1" applyFill="1" applyBorder="1" applyAlignment="1" applyProtection="1">
      <alignment horizontal="right" vertical="center"/>
      <protection hidden="1"/>
    </xf>
    <xf numFmtId="9" fontId="5" fillId="0" borderId="83" xfId="5" applyFont="1" applyFill="1" applyBorder="1" applyAlignment="1" applyProtection="1">
      <alignment horizontal="right" vertical="center"/>
      <protection hidden="1"/>
    </xf>
    <xf numFmtId="9" fontId="5" fillId="0" borderId="81" xfId="5" applyFont="1" applyFill="1" applyBorder="1" applyAlignment="1" applyProtection="1">
      <alignment horizontal="right" vertical="center"/>
      <protection hidden="1"/>
    </xf>
    <xf numFmtId="9" fontId="5" fillId="0" borderId="84" xfId="5" applyFont="1" applyFill="1" applyBorder="1" applyAlignment="1" applyProtection="1">
      <alignment horizontal="right" vertical="center"/>
      <protection hidden="1"/>
    </xf>
    <xf numFmtId="9" fontId="5" fillId="0" borderId="97" xfId="5" applyFont="1" applyFill="1" applyBorder="1" applyAlignment="1" applyProtection="1">
      <alignment horizontal="right" vertical="center"/>
      <protection hidden="1"/>
    </xf>
    <xf numFmtId="168" fontId="5" fillId="0" borderId="67" xfId="3" applyNumberFormat="1" applyFont="1" applyFill="1" applyBorder="1" applyAlignment="1">
      <alignment vertical="center"/>
    </xf>
    <xf numFmtId="168" fontId="5" fillId="6" borderId="16" xfId="3" applyNumberFormat="1" applyFont="1" applyFill="1" applyBorder="1" applyAlignment="1">
      <alignment vertical="center"/>
    </xf>
    <xf numFmtId="9" fontId="3" fillId="3" borderId="10" xfId="5" applyFont="1" applyFill="1" applyBorder="1" applyAlignment="1" applyProtection="1">
      <alignment horizontal="right" vertical="center"/>
      <protection hidden="1"/>
    </xf>
    <xf numFmtId="9" fontId="3" fillId="3" borderId="16" xfId="5" applyFont="1" applyFill="1" applyBorder="1" applyAlignment="1" applyProtection="1">
      <alignment horizontal="right" vertical="center"/>
      <protection hidden="1"/>
    </xf>
    <xf numFmtId="9" fontId="3" fillId="3" borderId="17" xfId="5" applyFont="1" applyFill="1" applyBorder="1" applyAlignment="1" applyProtection="1">
      <alignment horizontal="right" vertical="center"/>
      <protection hidden="1"/>
    </xf>
    <xf numFmtId="0" fontId="8" fillId="0" borderId="51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164" fontId="3" fillId="3" borderId="54" xfId="3" applyNumberFormat="1" applyFont="1" applyFill="1" applyBorder="1" applyAlignment="1" applyProtection="1">
      <alignment horizontal="right" vertical="center"/>
      <protection hidden="1"/>
    </xf>
    <xf numFmtId="168" fontId="3" fillId="3" borderId="88" xfId="3" applyNumberFormat="1" applyFont="1" applyFill="1" applyBorder="1" applyAlignment="1" applyProtection="1">
      <alignment horizontal="right" vertical="center"/>
      <protection hidden="1"/>
    </xf>
    <xf numFmtId="9" fontId="3" fillId="3" borderId="89" xfId="5" applyFont="1" applyFill="1" applyBorder="1" applyAlignment="1" applyProtection="1">
      <alignment horizontal="right" vertical="center"/>
      <protection hidden="1"/>
    </xf>
    <xf numFmtId="0" fontId="10" fillId="0" borderId="0" xfId="0" applyFont="1" applyAlignment="1">
      <alignment vertical="center"/>
    </xf>
    <xf numFmtId="0" fontId="11" fillId="0" borderId="0" xfId="0" applyFont="1" applyBorder="1"/>
    <xf numFmtId="0" fontId="0" fillId="0" borderId="0" xfId="0" applyBorder="1"/>
    <xf numFmtId="0" fontId="12" fillId="0" borderId="0" xfId="0" applyFont="1"/>
    <xf numFmtId="14" fontId="12" fillId="0" borderId="0" xfId="0" applyNumberFormat="1" applyFont="1"/>
    <xf numFmtId="14" fontId="0" fillId="0" borderId="0" xfId="0" applyNumberFormat="1"/>
    <xf numFmtId="164" fontId="12" fillId="0" borderId="0" xfId="6" applyNumberFormat="1" applyFont="1"/>
    <xf numFmtId="164" fontId="0" fillId="0" borderId="0" xfId="6" applyNumberFormat="1" applyFont="1"/>
    <xf numFmtId="0" fontId="12" fillId="2" borderId="0" xfId="0" applyFont="1" applyFill="1"/>
    <xf numFmtId="0" fontId="0" fillId="2" borderId="0" xfId="0" applyFill="1"/>
    <xf numFmtId="0" fontId="12" fillId="0" borderId="1" xfId="0" applyFont="1" applyBorder="1" applyAlignment="1">
      <alignment horizontal="center" vertical="center"/>
    </xf>
    <xf numFmtId="17" fontId="12" fillId="11" borderId="9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0" fillId="0" borderId="1" xfId="6" applyNumberFormat="1" applyFont="1" applyBorder="1"/>
    <xf numFmtId="164" fontId="12" fillId="11" borderId="1" xfId="6" applyNumberFormat="1" applyFont="1" applyFill="1" applyBorder="1"/>
    <xf numFmtId="0" fontId="12" fillId="11" borderId="1" xfId="0" applyFont="1" applyFill="1" applyBorder="1"/>
    <xf numFmtId="164" fontId="12" fillId="0" borderId="1" xfId="6" applyNumberFormat="1" applyFont="1" applyBorder="1"/>
    <xf numFmtId="0" fontId="12" fillId="12" borderId="0" xfId="0" applyFont="1" applyFill="1"/>
    <xf numFmtId="0" fontId="0" fillId="12" borderId="0" xfId="0" applyFill="1"/>
    <xf numFmtId="0" fontId="0" fillId="11" borderId="1" xfId="0" applyFill="1" applyBorder="1" applyAlignment="1">
      <alignment horizontal="left" indent="2"/>
    </xf>
    <xf numFmtId="0" fontId="12" fillId="0" borderId="0" xfId="0" applyFont="1" applyAlignment="1">
      <alignment horizontal="right"/>
    </xf>
    <xf numFmtId="164" fontId="5" fillId="0" borderId="56" xfId="6" applyNumberFormat="1" applyFont="1" applyFill="1" applyBorder="1" applyAlignment="1" applyProtection="1">
      <alignment horizontal="right" vertical="center"/>
      <protection hidden="1"/>
    </xf>
    <xf numFmtId="164" fontId="5" fillId="8" borderId="72" xfId="6" applyNumberFormat="1" applyFont="1" applyFill="1" applyBorder="1" applyAlignment="1" applyProtection="1">
      <alignment horizontal="right" vertical="center"/>
      <protection hidden="1"/>
    </xf>
    <xf numFmtId="164" fontId="3" fillId="3" borderId="16" xfId="6" applyNumberFormat="1" applyFont="1" applyFill="1" applyBorder="1" applyAlignment="1" applyProtection="1">
      <alignment horizontal="right" vertical="center"/>
      <protection hidden="1"/>
    </xf>
    <xf numFmtId="164" fontId="5" fillId="0" borderId="28" xfId="6" applyNumberFormat="1" applyFont="1" applyFill="1" applyBorder="1" applyAlignment="1" applyProtection="1">
      <alignment horizontal="right" vertical="center"/>
      <protection hidden="1"/>
    </xf>
    <xf numFmtId="164" fontId="5" fillId="0" borderId="67" xfId="6" applyNumberFormat="1" applyFont="1" applyFill="1" applyBorder="1" applyAlignment="1" applyProtection="1">
      <alignment horizontal="right" vertical="center"/>
      <protection hidden="1"/>
    </xf>
    <xf numFmtId="164" fontId="5" fillId="0" borderId="77" xfId="6" applyNumberFormat="1" applyFont="1" applyFill="1" applyBorder="1" applyAlignment="1" applyProtection="1">
      <alignment horizontal="right" vertical="center"/>
      <protection hidden="1"/>
    </xf>
    <xf numFmtId="164" fontId="5" fillId="0" borderId="81" xfId="6" applyNumberFormat="1" applyFont="1" applyFill="1" applyBorder="1" applyAlignment="1" applyProtection="1">
      <alignment horizontal="right" vertical="center"/>
      <protection hidden="1"/>
    </xf>
    <xf numFmtId="164" fontId="5" fillId="0" borderId="48" xfId="6" applyNumberFormat="1" applyFont="1" applyFill="1" applyBorder="1" applyAlignment="1" applyProtection="1">
      <alignment horizontal="right" vertical="center"/>
      <protection hidden="1"/>
    </xf>
    <xf numFmtId="164" fontId="5" fillId="0" borderId="94" xfId="6" applyNumberFormat="1" applyFont="1" applyFill="1" applyBorder="1" applyAlignment="1" applyProtection="1">
      <alignment horizontal="right" vertical="center"/>
      <protection hidden="1"/>
    </xf>
    <xf numFmtId="164" fontId="5" fillId="0" borderId="64" xfId="6" applyNumberFormat="1" applyFont="1" applyFill="1" applyBorder="1" applyAlignment="1" applyProtection="1">
      <alignment horizontal="right" vertical="center"/>
      <protection hidden="1"/>
    </xf>
    <xf numFmtId="164" fontId="5" fillId="0" borderId="29" xfId="6" applyNumberFormat="1" applyFont="1" applyFill="1" applyBorder="1" applyAlignment="1" applyProtection="1">
      <alignment horizontal="right" vertical="center"/>
      <protection hidden="1"/>
    </xf>
    <xf numFmtId="164" fontId="5" fillId="0" borderId="68" xfId="6" applyNumberFormat="1" applyFont="1" applyFill="1" applyBorder="1" applyAlignment="1" applyProtection="1">
      <alignment horizontal="right" vertical="center"/>
      <protection hidden="1"/>
    </xf>
    <xf numFmtId="164" fontId="5" fillId="0" borderId="90" xfId="6" applyNumberFormat="1" applyFont="1" applyFill="1" applyBorder="1" applyAlignment="1" applyProtection="1">
      <alignment horizontal="right" vertical="center"/>
      <protection hidden="1"/>
    </xf>
    <xf numFmtId="164" fontId="5" fillId="0" borderId="62" xfId="6" applyNumberFormat="1" applyFont="1" applyFill="1" applyBorder="1" applyAlignment="1" applyProtection="1">
      <alignment horizontal="right" vertical="center"/>
      <protection hidden="1"/>
    </xf>
    <xf numFmtId="164" fontId="5" fillId="0" borderId="9" xfId="6" applyNumberFormat="1" applyFont="1" applyFill="1" applyBorder="1" applyAlignment="1" applyProtection="1">
      <alignment horizontal="right" vertical="center"/>
      <protection hidden="1"/>
    </xf>
    <xf numFmtId="164" fontId="5" fillId="8" borderId="74" xfId="6" applyNumberFormat="1" applyFont="1" applyFill="1" applyBorder="1" applyAlignment="1" applyProtection="1">
      <alignment horizontal="right" vertical="center"/>
      <protection hidden="1"/>
    </xf>
    <xf numFmtId="164" fontId="5" fillId="8" borderId="92" xfId="6" applyNumberFormat="1" applyFont="1" applyFill="1" applyBorder="1" applyAlignment="1" applyProtection="1">
      <alignment horizontal="right" vertical="center"/>
      <protection hidden="1"/>
    </xf>
    <xf numFmtId="164" fontId="5" fillId="0" borderId="50" xfId="6" applyNumberFormat="1" applyFont="1" applyFill="1" applyBorder="1" applyAlignment="1" applyProtection="1">
      <alignment horizontal="right" vertical="center"/>
      <protection hidden="1"/>
    </xf>
    <xf numFmtId="164" fontId="5" fillId="0" borderId="83" xfId="6" applyNumberFormat="1" applyFont="1" applyFill="1" applyBorder="1" applyAlignment="1" applyProtection="1">
      <alignment horizontal="right" vertical="center"/>
      <protection hidden="1"/>
    </xf>
    <xf numFmtId="164" fontId="5" fillId="0" borderId="96" xfId="6" applyNumberFormat="1" applyFont="1" applyFill="1" applyBorder="1" applyAlignment="1" applyProtection="1">
      <alignment horizontal="right" vertical="center"/>
      <protection hidden="1"/>
    </xf>
    <xf numFmtId="164" fontId="5" fillId="0" borderId="99" xfId="6" applyNumberFormat="1" applyFont="1" applyFill="1" applyBorder="1" applyAlignment="1" applyProtection="1">
      <alignment horizontal="right" vertical="center"/>
      <protection hidden="1"/>
    </xf>
    <xf numFmtId="164" fontId="5" fillId="0" borderId="100" xfId="6" applyNumberFormat="1" applyFont="1" applyFill="1" applyBorder="1" applyAlignment="1" applyProtection="1">
      <alignment horizontal="right" vertical="center"/>
      <protection hidden="1"/>
    </xf>
    <xf numFmtId="164" fontId="5" fillId="0" borderId="101" xfId="6" applyNumberFormat="1" applyFont="1" applyFill="1" applyBorder="1" applyAlignment="1" applyProtection="1">
      <alignment horizontal="right" vertical="center"/>
      <protection hidden="1"/>
    </xf>
    <xf numFmtId="9" fontId="5" fillId="0" borderId="101" xfId="5" applyFont="1" applyFill="1" applyBorder="1" applyAlignment="1" applyProtection="1">
      <alignment horizontal="right" vertical="center"/>
      <protection hidden="1"/>
    </xf>
    <xf numFmtId="9" fontId="5" fillId="0" borderId="102" xfId="5" applyFont="1" applyFill="1" applyBorder="1" applyAlignment="1" applyProtection="1">
      <alignment horizontal="right" vertical="center"/>
      <protection hidden="1"/>
    </xf>
    <xf numFmtId="164" fontId="5" fillId="8" borderId="69" xfId="6" applyNumberFormat="1" applyFont="1" applyFill="1" applyBorder="1" applyAlignment="1" applyProtection="1">
      <alignment horizontal="right" vertical="center"/>
      <protection hidden="1"/>
    </xf>
    <xf numFmtId="164" fontId="5" fillId="0" borderId="85" xfId="6" applyNumberFormat="1" applyFont="1" applyFill="1" applyBorder="1" applyAlignment="1" applyProtection="1">
      <alignment horizontal="right" vertical="center"/>
      <protection hidden="1"/>
    </xf>
    <xf numFmtId="164" fontId="5" fillId="0" borderId="103" xfId="6" applyNumberFormat="1" applyFont="1" applyFill="1" applyBorder="1" applyAlignment="1" applyProtection="1">
      <alignment horizontal="right" vertical="center"/>
      <protection hidden="1"/>
    </xf>
    <xf numFmtId="164" fontId="5" fillId="0" borderId="26" xfId="6" applyNumberFormat="1" applyFont="1" applyFill="1" applyBorder="1" applyAlignment="1" applyProtection="1">
      <alignment horizontal="right" vertical="center"/>
      <protection hidden="1"/>
    </xf>
    <xf numFmtId="164" fontId="5" fillId="0" borderId="104" xfId="6" applyNumberFormat="1" applyFont="1" applyFill="1" applyBorder="1" applyAlignment="1" applyProtection="1">
      <alignment horizontal="right" vertical="center"/>
      <protection hidden="1"/>
    </xf>
    <xf numFmtId="164" fontId="5" fillId="8" borderId="105" xfId="6" applyNumberFormat="1" applyFont="1" applyFill="1" applyBorder="1" applyAlignment="1" applyProtection="1">
      <alignment horizontal="right" vertical="center"/>
      <protection hidden="1"/>
    </xf>
    <xf numFmtId="164" fontId="5" fillId="0" borderId="106" xfId="6" applyNumberFormat="1" applyFont="1" applyFill="1" applyBorder="1" applyAlignment="1" applyProtection="1">
      <alignment horizontal="right" vertical="center"/>
      <protection hidden="1"/>
    </xf>
    <xf numFmtId="164" fontId="5" fillId="0" borderId="107" xfId="6" applyNumberFormat="1" applyFont="1" applyFill="1" applyBorder="1" applyAlignment="1" applyProtection="1">
      <alignment horizontal="right" vertical="center"/>
      <protection hidden="1"/>
    </xf>
    <xf numFmtId="164" fontId="13" fillId="0" borderId="1" xfId="6" applyNumberFormat="1" applyFont="1" applyBorder="1"/>
    <xf numFmtId="17" fontId="12" fillId="11" borderId="49" xfId="0" applyNumberFormat="1" applyFont="1" applyFill="1" applyBorder="1" applyAlignment="1">
      <alignment horizontal="center" vertical="center"/>
    </xf>
    <xf numFmtId="164" fontId="13" fillId="0" borderId="73" xfId="6" applyNumberFormat="1" applyFont="1" applyBorder="1"/>
    <xf numFmtId="164" fontId="12" fillId="0" borderId="73" xfId="6" applyNumberFormat="1" applyFont="1" applyBorder="1"/>
    <xf numFmtId="17" fontId="12" fillId="11" borderId="109" xfId="0" applyNumberFormat="1" applyFont="1" applyFill="1" applyBorder="1" applyAlignment="1">
      <alignment horizontal="center" vertical="center"/>
    </xf>
    <xf numFmtId="164" fontId="0" fillId="0" borderId="108" xfId="6" applyNumberFormat="1" applyFont="1" applyBorder="1"/>
    <xf numFmtId="164" fontId="12" fillId="0" borderId="108" xfId="6" applyNumberFormat="1" applyFont="1" applyBorder="1"/>
    <xf numFmtId="0" fontId="14" fillId="0" borderId="0" xfId="7" applyFont="1"/>
    <xf numFmtId="164" fontId="0" fillId="0" borderId="0" xfId="4" applyNumberFormat="1" applyFont="1"/>
    <xf numFmtId="164" fontId="15" fillId="0" borderId="0" xfId="8" applyNumberFormat="1" applyAlignment="1" applyProtection="1"/>
    <xf numFmtId="0" fontId="9" fillId="0" borderId="0" xfId="7"/>
    <xf numFmtId="0" fontId="9" fillId="13" borderId="0" xfId="7" applyFill="1"/>
    <xf numFmtId="0" fontId="14" fillId="2" borderId="0" xfId="7" applyFont="1" applyFill="1"/>
    <xf numFmtId="17" fontId="16" fillId="14" borderId="44" xfId="0" applyNumberFormat="1" applyFont="1" applyFill="1" applyBorder="1" applyAlignment="1" applyProtection="1">
      <alignment horizontal="center"/>
      <protection hidden="1"/>
    </xf>
    <xf numFmtId="0" fontId="16" fillId="14" borderId="1" xfId="0" applyFont="1" applyFill="1" applyBorder="1" applyAlignment="1" applyProtection="1">
      <alignment horizontal="center"/>
      <protection hidden="1"/>
    </xf>
    <xf numFmtId="0" fontId="10" fillId="13" borderId="0" xfId="7" applyFont="1" applyFill="1"/>
    <xf numFmtId="0" fontId="10" fillId="0" borderId="0" xfId="7" applyFont="1"/>
    <xf numFmtId="3" fontId="10" fillId="0" borderId="1" xfId="0" applyNumberFormat="1" applyFont="1" applyFill="1" applyBorder="1" applyProtection="1">
      <protection locked="0"/>
    </xf>
    <xf numFmtId="3" fontId="10" fillId="0" borderId="1" xfId="0" applyNumberFormat="1" applyFont="1" applyFill="1" applyBorder="1" applyAlignment="1" applyProtection="1">
      <alignment horizontal="right"/>
      <protection hidden="1"/>
    </xf>
    <xf numFmtId="164" fontId="10" fillId="0" borderId="0" xfId="4" applyNumberFormat="1" applyFont="1"/>
    <xf numFmtId="0" fontId="10" fillId="15" borderId="49" xfId="0" applyFont="1" applyFill="1" applyBorder="1" applyAlignment="1" applyProtection="1">
      <alignment horizontal="left" vertical="center" indent="2"/>
      <protection hidden="1"/>
    </xf>
    <xf numFmtId="0" fontId="10" fillId="16" borderId="98" xfId="0" applyFont="1" applyFill="1" applyBorder="1" applyAlignment="1" applyProtection="1">
      <alignment horizontal="left" vertical="center" indent="2"/>
      <protection hidden="1"/>
    </xf>
    <xf numFmtId="0" fontId="10" fillId="17" borderId="49" xfId="0" applyFont="1" applyFill="1" applyBorder="1" applyAlignment="1" applyProtection="1">
      <alignment horizontal="left" vertical="center" indent="2"/>
      <protection hidden="1"/>
    </xf>
    <xf numFmtId="0" fontId="10" fillId="17" borderId="73" xfId="0" applyFont="1" applyFill="1" applyBorder="1" applyAlignment="1" applyProtection="1">
      <alignment horizontal="left" vertical="center" indent="2"/>
      <protection hidden="1"/>
    </xf>
    <xf numFmtId="0" fontId="17" fillId="0" borderId="0" xfId="0" applyFont="1" applyAlignment="1">
      <alignment vertical="center"/>
    </xf>
    <xf numFmtId="0" fontId="18" fillId="0" borderId="0" xfId="0" applyFont="1"/>
    <xf numFmtId="16" fontId="18" fillId="2" borderId="0" xfId="0" applyNumberFormat="1" applyFont="1" applyFill="1"/>
    <xf numFmtId="164" fontId="5" fillId="5" borderId="77" xfId="6" applyNumberFormat="1" applyFont="1" applyFill="1" applyBorder="1" applyAlignment="1" applyProtection="1">
      <alignment horizontal="right" vertical="center"/>
      <protection hidden="1"/>
    </xf>
    <xf numFmtId="164" fontId="5" fillId="5" borderId="81" xfId="6" applyNumberFormat="1" applyFont="1" applyFill="1" applyBorder="1" applyAlignment="1" applyProtection="1">
      <alignment horizontal="right" vertical="center"/>
      <protection hidden="1"/>
    </xf>
    <xf numFmtId="164" fontId="5" fillId="5" borderId="28" xfId="6" applyNumberFormat="1" applyFont="1" applyFill="1" applyBorder="1" applyAlignment="1" applyProtection="1">
      <alignment horizontal="right" vertical="center"/>
      <protection hidden="1"/>
    </xf>
    <xf numFmtId="164" fontId="5" fillId="5" borderId="67" xfId="6" applyNumberFormat="1" applyFont="1" applyFill="1" applyBorder="1" applyAlignment="1" applyProtection="1">
      <alignment horizontal="right" vertical="center"/>
      <protection hidden="1"/>
    </xf>
    <xf numFmtId="1" fontId="5" fillId="0" borderId="110" xfId="3" applyNumberFormat="1" applyFont="1" applyFill="1" applyBorder="1" applyAlignment="1" applyProtection="1">
      <alignment horizontal="right" vertical="center"/>
      <protection hidden="1"/>
    </xf>
    <xf numFmtId="1" fontId="5" fillId="0" borderId="25" xfId="3" applyNumberFormat="1" applyFont="1" applyFill="1" applyBorder="1" applyAlignment="1" applyProtection="1">
      <alignment horizontal="right" vertical="center"/>
      <protection hidden="1"/>
    </xf>
    <xf numFmtId="1" fontId="5" fillId="0" borderId="111" xfId="3" applyNumberFormat="1" applyFont="1" applyFill="1" applyBorder="1" applyAlignment="1" applyProtection="1">
      <alignment horizontal="right" vertical="center"/>
      <protection hidden="1"/>
    </xf>
    <xf numFmtId="1" fontId="5" fillId="8" borderId="112" xfId="3" applyNumberFormat="1" applyFont="1" applyFill="1" applyBorder="1" applyAlignment="1" applyProtection="1">
      <alignment horizontal="right" vertical="center"/>
      <protection hidden="1"/>
    </xf>
    <xf numFmtId="1" fontId="5" fillId="5" borderId="113" xfId="3" applyNumberFormat="1" applyFont="1" applyFill="1" applyBorder="1" applyAlignment="1" applyProtection="1">
      <alignment horizontal="right" vertical="center"/>
      <protection hidden="1"/>
    </xf>
    <xf numFmtId="1" fontId="5" fillId="5" borderId="114" xfId="3" applyNumberFormat="1" applyFont="1" applyFill="1" applyBorder="1" applyAlignment="1" applyProtection="1">
      <alignment horizontal="right" vertical="center"/>
      <protection hidden="1"/>
    </xf>
    <xf numFmtId="1" fontId="5" fillId="5" borderId="25" xfId="3" applyNumberFormat="1" applyFont="1" applyFill="1" applyBorder="1" applyAlignment="1" applyProtection="1">
      <alignment horizontal="right" vertical="center"/>
      <protection hidden="1"/>
    </xf>
    <xf numFmtId="1" fontId="5" fillId="5" borderId="111" xfId="3" applyNumberFormat="1" applyFont="1" applyFill="1" applyBorder="1" applyAlignment="1" applyProtection="1">
      <alignment horizontal="right" vertical="center"/>
      <protection hidden="1"/>
    </xf>
    <xf numFmtId="164" fontId="5" fillId="8" borderId="112" xfId="3" applyNumberFormat="1" applyFont="1" applyFill="1" applyBorder="1" applyAlignment="1" applyProtection="1">
      <alignment horizontal="right" vertical="center"/>
      <protection hidden="1"/>
    </xf>
    <xf numFmtId="164" fontId="3" fillId="4" borderId="41" xfId="6" applyNumberFormat="1" applyFont="1" applyFill="1" applyBorder="1" applyAlignment="1">
      <alignment vertical="center"/>
    </xf>
    <xf numFmtId="164" fontId="5" fillId="0" borderId="67" xfId="6" applyNumberFormat="1" applyFont="1" applyFill="1" applyBorder="1" applyAlignment="1">
      <alignment vertical="center"/>
    </xf>
    <xf numFmtId="164" fontId="5" fillId="6" borderId="16" xfId="6" applyNumberFormat="1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  <protection hidden="1"/>
    </xf>
    <xf numFmtId="0" fontId="3" fillId="3" borderId="86" xfId="0" applyFont="1" applyFill="1" applyBorder="1" applyAlignment="1" applyProtection="1">
      <alignment horizontal="center" vertical="center"/>
      <protection hidden="1"/>
    </xf>
    <xf numFmtId="0" fontId="5" fillId="8" borderId="69" xfId="0" applyFont="1" applyFill="1" applyBorder="1" applyAlignment="1" applyProtection="1">
      <alignment horizontal="center" vertical="center"/>
      <protection hidden="1"/>
    </xf>
    <xf numFmtId="0" fontId="5" fillId="8" borderId="70" xfId="0" applyFont="1" applyFill="1" applyBorder="1" applyAlignment="1" applyProtection="1">
      <alignment horizontal="center" vertical="center"/>
      <protection hidden="1"/>
    </xf>
    <xf numFmtId="0" fontId="5" fillId="0" borderId="4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hidden="1"/>
    </xf>
    <xf numFmtId="0" fontId="3" fillId="7" borderId="5" xfId="0" applyFont="1" applyFill="1" applyBorder="1" applyAlignment="1" applyProtection="1">
      <alignment horizontal="center" vertical="center"/>
      <protection hidden="1"/>
    </xf>
    <xf numFmtId="0" fontId="3" fillId="9" borderId="5" xfId="0" applyFont="1" applyFill="1" applyBorder="1" applyAlignment="1" applyProtection="1">
      <alignment horizontal="center" vertical="center"/>
      <protection hidden="1"/>
    </xf>
    <xf numFmtId="4" fontId="5" fillId="3" borderId="1" xfId="0" applyNumberFormat="1" applyFont="1" applyFill="1" applyBorder="1" applyAlignment="1" applyProtection="1">
      <alignment horizontal="center" vertical="center"/>
      <protection hidden="1"/>
    </xf>
    <xf numFmtId="4" fontId="5" fillId="3" borderId="6" xfId="0" applyNumberFormat="1" applyFont="1" applyFill="1" applyBorder="1" applyAlignment="1" applyProtection="1">
      <alignment horizontal="center" vertical="center"/>
      <protection hidden="1"/>
    </xf>
    <xf numFmtId="3" fontId="5" fillId="3" borderId="5" xfId="0" applyNumberFormat="1" applyFont="1" applyFill="1" applyBorder="1" applyAlignment="1" applyProtection="1">
      <alignment horizontal="center" vertical="center"/>
      <protection hidden="1"/>
    </xf>
    <xf numFmtId="3" fontId="5" fillId="3" borderId="1" xfId="0" applyNumberFormat="1" applyFont="1" applyFill="1" applyBorder="1" applyAlignment="1" applyProtection="1">
      <alignment horizontal="center" vertical="center"/>
      <protection hidden="1"/>
    </xf>
    <xf numFmtId="17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9" fontId="3" fillId="4" borderId="2" xfId="0" applyNumberFormat="1" applyFont="1" applyFill="1" applyBorder="1" applyAlignment="1">
      <alignment horizontal="center" vertical="center"/>
    </xf>
    <xf numFmtId="169" fontId="3" fillId="4" borderId="3" xfId="0" applyNumberFormat="1" applyFont="1" applyFill="1" applyBorder="1" applyAlignment="1">
      <alignment horizontal="center" vertical="center"/>
    </xf>
    <xf numFmtId="169" fontId="3" fillId="4" borderId="4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8" xfId="0" applyFont="1" applyFill="1" applyBorder="1" applyAlignment="1" applyProtection="1">
      <alignment horizontal="center" vertical="center"/>
      <protection hidden="1"/>
    </xf>
    <xf numFmtId="0" fontId="5" fillId="3" borderId="49" xfId="0" applyFont="1" applyFill="1" applyBorder="1" applyAlignment="1" applyProtection="1">
      <alignment horizontal="center" vertical="center"/>
      <protection hidden="1"/>
    </xf>
    <xf numFmtId="0" fontId="5" fillId="3" borderId="52" xfId="0" applyFont="1" applyFill="1" applyBorder="1" applyAlignment="1" applyProtection="1">
      <alignment horizontal="center" vertical="center"/>
      <protection hidden="1"/>
    </xf>
    <xf numFmtId="0" fontId="5" fillId="3" borderId="53" xfId="0" applyFont="1" applyFill="1" applyBorder="1" applyAlignment="1" applyProtection="1">
      <alignment horizontal="center" vertical="center"/>
      <protection hidden="1"/>
    </xf>
    <xf numFmtId="0" fontId="3" fillId="10" borderId="5" xfId="0" applyFont="1" applyFill="1" applyBorder="1" applyAlignment="1" applyProtection="1">
      <alignment horizontal="center" vertical="center"/>
      <protection hidden="1"/>
    </xf>
    <xf numFmtId="0" fontId="3" fillId="4" borderId="14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</cellXfs>
  <cellStyles count="9">
    <cellStyle name="Comma" xfId="6" builtinId="3"/>
    <cellStyle name="Comma 2" xfId="4" xr:uid="{00000000-0005-0000-0000-000001000000}"/>
    <cellStyle name="Comma 6" xfId="3" xr:uid="{00000000-0005-0000-0000-000002000000}"/>
    <cellStyle name="Hyperlink" xfId="8" builtinId="8"/>
    <cellStyle name="Normal" xfId="0" builtinId="0"/>
    <cellStyle name="Normal 1034" xfId="2" xr:uid="{00000000-0005-0000-0000-000005000000}"/>
    <cellStyle name="Normal 2 2" xfId="7" xr:uid="{00000000-0005-0000-0000-000006000000}"/>
    <cellStyle name="Percent" xfId="1" builtinId="5"/>
    <cellStyle name="Percent 3" xfId="5" xr:uid="{00000000-0005-0000-0000-000008000000}"/>
  </cellStyles>
  <dxfs count="8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5696"/>
      <color rgb="FFFDB707"/>
      <color rgb="FFFCCA4E"/>
      <color rgb="FFF98007"/>
      <color rgb="FF6BA4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AF52"/>
  <sheetViews>
    <sheetView tabSelected="1" workbookViewId="0">
      <selection activeCell="R8" sqref="R8"/>
    </sheetView>
  </sheetViews>
  <sheetFormatPr defaultColWidth="9.29296875" defaultRowHeight="18.75" customHeight="1" x14ac:dyDescent="0.5"/>
  <cols>
    <col min="1" max="1" width="0.87890625" customWidth="1"/>
    <col min="2" max="2" width="4.87890625" customWidth="1"/>
    <col min="3" max="3" width="6.29296875" customWidth="1"/>
    <col min="4" max="9" width="6.41015625" customWidth="1"/>
    <col min="10" max="10" width="1.5859375" customWidth="1"/>
    <col min="11" max="11" width="3.1171875" customWidth="1"/>
    <col min="12" max="12" width="11.1171875" customWidth="1"/>
    <col min="13" max="13" width="6.41015625" customWidth="1"/>
    <col min="14" max="14" width="7.41015625" customWidth="1"/>
    <col min="15" max="18" width="6.41015625" customWidth="1"/>
    <col min="19" max="19" width="1.5859375" customWidth="1"/>
    <col min="20" max="20" width="6.41015625" customWidth="1"/>
    <col min="21" max="21" width="7" customWidth="1"/>
    <col min="22" max="25" width="6.41015625" customWidth="1"/>
    <col min="26" max="26" width="1.5859375" customWidth="1"/>
    <col min="27" max="27" width="7.29296875" customWidth="1"/>
    <col min="28" max="28" width="7.87890625" customWidth="1"/>
    <col min="29" max="29" width="6.87890625" customWidth="1"/>
    <col min="30" max="30" width="8" customWidth="1"/>
    <col min="31" max="31" width="6.87890625" customWidth="1"/>
    <col min="32" max="32" width="6.41015625" customWidth="1"/>
  </cols>
  <sheetData>
    <row r="1" spans="1:32" ht="18.75" customHeight="1" x14ac:dyDescent="0.5">
      <c r="A1" s="1"/>
      <c r="B1" s="167" t="s">
        <v>59</v>
      </c>
    </row>
    <row r="3" spans="1:32" ht="18.75" customHeight="1" x14ac:dyDescent="0.5">
      <c r="B3" t="s">
        <v>58</v>
      </c>
    </row>
    <row r="4" spans="1:32" ht="18.75" customHeight="1" x14ac:dyDescent="0.5">
      <c r="B4" t="s">
        <v>60</v>
      </c>
    </row>
    <row r="5" spans="1:32" ht="18.75" customHeight="1" x14ac:dyDescent="0.5">
      <c r="C5" t="s">
        <v>61</v>
      </c>
    </row>
    <row r="6" spans="1:32" ht="18.75" customHeight="1" x14ac:dyDescent="0.5">
      <c r="C6" t="s">
        <v>62</v>
      </c>
    </row>
    <row r="7" spans="1:32" ht="18.75" customHeight="1" x14ac:dyDescent="0.5">
      <c r="C7" t="s">
        <v>63</v>
      </c>
    </row>
    <row r="8" spans="1:32" ht="18.75" customHeight="1" x14ac:dyDescent="0.5">
      <c r="C8" t="s">
        <v>64</v>
      </c>
    </row>
    <row r="9" spans="1:32" ht="18.75" customHeight="1" x14ac:dyDescent="0.5">
      <c r="C9" t="s">
        <v>66</v>
      </c>
    </row>
    <row r="10" spans="1:32" ht="18.75" customHeight="1" x14ac:dyDescent="0.5">
      <c r="C10" t="s">
        <v>65</v>
      </c>
    </row>
    <row r="11" spans="1:32" ht="18.75" customHeight="1" x14ac:dyDescent="0.5">
      <c r="C11" t="s">
        <v>67</v>
      </c>
    </row>
    <row r="12" spans="1:32" ht="18.75" customHeight="1" x14ac:dyDescent="0.5">
      <c r="B12" t="s">
        <v>68</v>
      </c>
    </row>
    <row r="13" spans="1:32" ht="18.75" customHeight="1" x14ac:dyDescent="0.5">
      <c r="AF13" s="184" t="s">
        <v>55</v>
      </c>
    </row>
    <row r="14" spans="1:32" ht="18.75" customHeight="1" thickBot="1" x14ac:dyDescent="0.55000000000000004">
      <c r="B14" s="242" t="s">
        <v>57</v>
      </c>
      <c r="C14" s="243"/>
      <c r="D14" s="243"/>
      <c r="E14" s="243"/>
      <c r="F14" s="244">
        <v>42529</v>
      </c>
      <c r="AF14" s="184"/>
    </row>
    <row r="15" spans="1:32" s="37" customFormat="1" ht="15" customHeight="1" x14ac:dyDescent="0.5">
      <c r="B15" s="279">
        <v>42522</v>
      </c>
      <c r="C15" s="280"/>
      <c r="D15" s="264" t="s">
        <v>1</v>
      </c>
      <c r="E15" s="264"/>
      <c r="F15" s="264"/>
      <c r="G15" s="264"/>
      <c r="H15" s="264"/>
      <c r="I15" s="265"/>
      <c r="K15" s="263" t="s">
        <v>9</v>
      </c>
      <c r="L15" s="264"/>
      <c r="M15" s="264"/>
      <c r="N15" s="264"/>
      <c r="O15" s="264"/>
      <c r="P15" s="264"/>
      <c r="Q15" s="264"/>
      <c r="R15" s="265"/>
      <c r="S15" s="38"/>
      <c r="T15" s="263" t="s">
        <v>10</v>
      </c>
      <c r="U15" s="264"/>
      <c r="V15" s="264"/>
      <c r="W15" s="264"/>
      <c r="X15" s="264"/>
      <c r="Y15" s="265"/>
      <c r="Z15" s="39"/>
      <c r="AA15" s="285">
        <f>+B15-365</f>
        <v>42157</v>
      </c>
      <c r="AB15" s="286"/>
      <c r="AC15" s="286"/>
      <c r="AD15" s="286"/>
      <c r="AE15" s="286"/>
      <c r="AF15" s="287"/>
    </row>
    <row r="16" spans="1:32" s="37" customFormat="1" ht="15" customHeight="1" x14ac:dyDescent="0.5">
      <c r="B16" s="281"/>
      <c r="C16" s="282"/>
      <c r="D16" s="288" t="s">
        <v>2</v>
      </c>
      <c r="E16" s="288"/>
      <c r="F16" s="288"/>
      <c r="G16" s="288" t="s">
        <v>3</v>
      </c>
      <c r="H16" s="288"/>
      <c r="I16" s="289"/>
      <c r="K16" s="290" t="s">
        <v>11</v>
      </c>
      <c r="L16" s="291"/>
      <c r="M16" s="278" t="s">
        <v>12</v>
      </c>
      <c r="N16" s="278"/>
      <c r="O16" s="278"/>
      <c r="P16" s="275" t="s">
        <v>3</v>
      </c>
      <c r="Q16" s="275"/>
      <c r="R16" s="276"/>
      <c r="S16" s="38"/>
      <c r="T16" s="277" t="s">
        <v>13</v>
      </c>
      <c r="U16" s="278"/>
      <c r="V16" s="278"/>
      <c r="W16" s="275" t="s">
        <v>14</v>
      </c>
      <c r="X16" s="275"/>
      <c r="Y16" s="276"/>
      <c r="Z16" s="39"/>
      <c r="AA16" s="277" t="s">
        <v>15</v>
      </c>
      <c r="AB16" s="278"/>
      <c r="AC16" s="278"/>
      <c r="AD16" s="275" t="s">
        <v>16</v>
      </c>
      <c r="AE16" s="275"/>
      <c r="AF16" s="276"/>
    </row>
    <row r="17" spans="2:32" s="37" customFormat="1" ht="15" customHeight="1" thickBot="1" x14ac:dyDescent="0.55000000000000004">
      <c r="B17" s="283"/>
      <c r="C17" s="284"/>
      <c r="D17" s="2" t="s">
        <v>4</v>
      </c>
      <c r="E17" s="3" t="s">
        <v>5</v>
      </c>
      <c r="F17" s="4" t="s">
        <v>6</v>
      </c>
      <c r="G17" s="2" t="s">
        <v>4</v>
      </c>
      <c r="H17" s="3" t="s">
        <v>5</v>
      </c>
      <c r="I17" s="5" t="s">
        <v>6</v>
      </c>
      <c r="K17" s="292"/>
      <c r="L17" s="293"/>
      <c r="M17" s="40" t="s">
        <v>4</v>
      </c>
      <c r="N17" s="41" t="s">
        <v>5</v>
      </c>
      <c r="O17" s="42" t="s">
        <v>6</v>
      </c>
      <c r="P17" s="40" t="s">
        <v>4</v>
      </c>
      <c r="Q17" s="41" t="s">
        <v>5</v>
      </c>
      <c r="R17" s="43" t="s">
        <v>6</v>
      </c>
      <c r="S17" s="38"/>
      <c r="T17" s="44" t="s">
        <v>4</v>
      </c>
      <c r="U17" s="41" t="s">
        <v>5</v>
      </c>
      <c r="V17" s="42" t="s">
        <v>6</v>
      </c>
      <c r="W17" s="40" t="s">
        <v>4</v>
      </c>
      <c r="X17" s="41" t="s">
        <v>5</v>
      </c>
      <c r="Y17" s="43" t="s">
        <v>6</v>
      </c>
      <c r="Z17" s="39"/>
      <c r="AA17" s="44" t="s">
        <v>4</v>
      </c>
      <c r="AB17" s="41" t="s">
        <v>5</v>
      </c>
      <c r="AC17" s="42" t="s">
        <v>6</v>
      </c>
      <c r="AD17" s="40" t="s">
        <v>4</v>
      </c>
      <c r="AE17" s="41" t="s">
        <v>5</v>
      </c>
      <c r="AF17" s="43" t="s">
        <v>6</v>
      </c>
    </row>
    <row r="18" spans="2:32" s="37" customFormat="1" ht="15" customHeight="1" x14ac:dyDescent="0.5">
      <c r="B18" s="6" t="str">
        <f>+LEFT(TEXT(C18,"dddd"),3)</f>
        <v>Wed</v>
      </c>
      <c r="C18" s="7">
        <f>+DATE(YEAR(B15),MONTH(B15),1)</f>
        <v>42522</v>
      </c>
      <c r="D18" s="8">
        <f>G18-SUMIF(YST!$A:$A,$C18,YST!$C:$C)</f>
        <v>0</v>
      </c>
      <c r="E18" s="9">
        <f>H18-SUMIF(YST!$A:$A,$C18,YST!$D:$D)</f>
        <v>0</v>
      </c>
      <c r="F18" s="10">
        <f>IFERROR(E18/D18,0)</f>
        <v>0</v>
      </c>
      <c r="G18" s="11">
        <f>SUMIF(TODAY!$A:$A,$C18,TODAY!$C:$C)</f>
        <v>69</v>
      </c>
      <c r="H18" s="9">
        <f>SUMIF(TODAY!$A:$A,$C18,TODAY!$D:$D)</f>
        <v>185.46612234248198</v>
      </c>
      <c r="I18" s="12">
        <f>IFERROR(H18/G18,0)</f>
        <v>2.68791481655771</v>
      </c>
      <c r="K18" s="272" t="s">
        <v>17</v>
      </c>
      <c r="L18" s="45" t="s">
        <v>32</v>
      </c>
      <c r="M18" s="46">
        <f>P18-SUMIF(YST!$B:$B,$L18,YST!$C:$C)</f>
        <v>-2</v>
      </c>
      <c r="N18" s="47">
        <f>Q18-SUMIF(YST!$B:$B,$L18,YST!$D:$D)</f>
        <v>-8.026064590331714</v>
      </c>
      <c r="O18" s="48">
        <f t="shared" ref="O18:O32" si="0">IFERROR(N18/M18,0)</f>
        <v>4.013032295165857</v>
      </c>
      <c r="P18" s="49">
        <f>SUMIF(TODAY!$B:$B,$L18,TODAY!$C:$C)</f>
        <v>127</v>
      </c>
      <c r="Q18" s="185">
        <f>SUMIF(TODAY!$B:$B,$L18,TODAY!$D:$D)</f>
        <v>438.75819760479999</v>
      </c>
      <c r="R18" s="50">
        <f t="shared" ref="R18:R32" si="1">IFERROR(Q18/P18,0)</f>
        <v>3.4547889575181103</v>
      </c>
      <c r="S18" s="38">
        <v>1</v>
      </c>
      <c r="T18" s="249">
        <f>VLOOKUP($L18,STLY!$A$3:$AF$14,DAY($F$14)+1,0)</f>
        <v>212</v>
      </c>
      <c r="U18" s="185">
        <f>VLOOKUP($L18,STLY!$AH$3:$BM$14,DAY($F$14)+1,0)</f>
        <v>678.66085162383797</v>
      </c>
      <c r="V18" s="48">
        <f t="shared" ref="V18:V32" si="2">IFERROR(U18/T18,0)</f>
        <v>3.201230432187915</v>
      </c>
      <c r="W18" s="49">
        <f>+P18-T18</f>
        <v>-85</v>
      </c>
      <c r="X18" s="52">
        <f t="shared" ref="X18:Y32" si="3">+Q18-U18</f>
        <v>-239.90265401903798</v>
      </c>
      <c r="Y18" s="50">
        <f t="shared" si="3"/>
        <v>0.25355852533019529</v>
      </c>
      <c r="Z18" s="39"/>
      <c r="AA18" s="51">
        <f>VLOOKUP($L18,LY!$B$2:$O$14,MONTH($B$15)+1,0)</f>
        <v>246</v>
      </c>
      <c r="AB18" s="185">
        <f>VLOOKUP($L18,LY!$B$17:$O$29,MONTH($B$15)+1,0)</f>
        <v>790.26162414999885</v>
      </c>
      <c r="AC18" s="48">
        <f t="shared" ref="AC18:AC32" si="4">IFERROR(AB18/AA18,0)</f>
        <v>3.2124456266260117</v>
      </c>
      <c r="AD18" s="49">
        <f>+P18-AA18</f>
        <v>-119</v>
      </c>
      <c r="AE18" s="52">
        <f t="shared" ref="AE18:AF32" si="5">+Q18-AB18</f>
        <v>-351.50342654519886</v>
      </c>
      <c r="AF18" s="50">
        <f t="shared" si="5"/>
        <v>0.24234333089209859</v>
      </c>
    </row>
    <row r="19" spans="2:32" s="37" customFormat="1" ht="15" customHeight="1" x14ac:dyDescent="0.5">
      <c r="B19" s="13" t="str">
        <f t="shared" ref="B19:B48" si="6">+LEFT(TEXT(C19,"dddd"),3)</f>
        <v>Thu</v>
      </c>
      <c r="C19" s="14">
        <f>+C18+1</f>
        <v>42523</v>
      </c>
      <c r="D19" s="15">
        <f>G19-SUMIF(YST!$A:$A,$C19,YST!$C:$C)</f>
        <v>0</v>
      </c>
      <c r="E19" s="16">
        <f>H19-SUMIF(YST!$A:$A,$C19,YST!$D:$D)</f>
        <v>0</v>
      </c>
      <c r="F19" s="17">
        <f t="shared" ref="F19:F51" si="7">IFERROR(E19/D19,0)</f>
        <v>0</v>
      </c>
      <c r="G19" s="18">
        <f>SUMIF(TODAY!$A:$A,$C19,TODAY!$C:$C)</f>
        <v>56</v>
      </c>
      <c r="H19" s="16">
        <f>SUMIF(TODAY!$A:$A,$C19,TODAY!$D:$D)</f>
        <v>149.29337630478511</v>
      </c>
      <c r="I19" s="19">
        <f t="shared" ref="I19:I51" si="8">IFERROR(H19/G19,0)</f>
        <v>2.6659531482997343</v>
      </c>
      <c r="K19" s="273"/>
      <c r="L19" s="53" t="s">
        <v>33</v>
      </c>
      <c r="M19" s="54">
        <f>P19-SUMIF(YST!$B:$B,$L19,YST!$C:$C)</f>
        <v>-6</v>
      </c>
      <c r="N19" s="55">
        <f>Q19-SUMIF(YST!$B:$B,$L19,YST!$D:$D)</f>
        <v>-24.077873482584238</v>
      </c>
      <c r="O19" s="56">
        <f t="shared" si="0"/>
        <v>4.0129789137640399</v>
      </c>
      <c r="P19" s="57">
        <f>SUMIF(TODAY!$B:$B,$L19,TODAY!$C:$C)</f>
        <v>50</v>
      </c>
      <c r="Q19" s="188">
        <f>SUMIF(TODAY!$B:$B,$L19,TODAY!$D:$D)</f>
        <v>224.72681917078651</v>
      </c>
      <c r="R19" s="58">
        <f t="shared" si="1"/>
        <v>4.4945363834157304</v>
      </c>
      <c r="S19" s="38">
        <v>2</v>
      </c>
      <c r="T19" s="250">
        <f>VLOOKUP($L19,STLY!$A$3:$AF$14,DAY($F$14)+1,0)</f>
        <v>70</v>
      </c>
      <c r="U19" s="188">
        <f>VLOOKUP($L19,STLY!$AH$3:$BM$14,DAY($F$14)+1,0)</f>
        <v>304.65015507594819</v>
      </c>
      <c r="V19" s="56">
        <f t="shared" si="2"/>
        <v>4.3521450725135455</v>
      </c>
      <c r="W19" s="57">
        <f t="shared" ref="W19:W32" si="9">+P19-T19</f>
        <v>-20</v>
      </c>
      <c r="X19" s="60">
        <f t="shared" si="3"/>
        <v>-79.923335905161679</v>
      </c>
      <c r="Y19" s="58">
        <f t="shared" si="3"/>
        <v>0.14239131090218482</v>
      </c>
      <c r="Z19" s="39"/>
      <c r="AA19" s="59">
        <f>VLOOKUP($L19,LY!$B$2:$O$14,MONTH($B$15)+1,0)</f>
        <v>91</v>
      </c>
      <c r="AB19" s="188">
        <f>VLOOKUP($L19,LY!$B$17:$O$29,MONTH($B$15)+1,0)</f>
        <v>409.37192911</v>
      </c>
      <c r="AC19" s="56">
        <f t="shared" si="4"/>
        <v>4.4985926275824175</v>
      </c>
      <c r="AD19" s="57">
        <f t="shared" ref="AD19:AD32" si="10">+P19-AA19</f>
        <v>-41</v>
      </c>
      <c r="AE19" s="60">
        <f t="shared" si="5"/>
        <v>-184.64510993921348</v>
      </c>
      <c r="AF19" s="58">
        <f t="shared" si="5"/>
        <v>-4.0562441666871507E-3</v>
      </c>
    </row>
    <row r="20" spans="2:32" s="37" customFormat="1" ht="15" customHeight="1" x14ac:dyDescent="0.5">
      <c r="B20" s="13" t="str">
        <f t="shared" si="6"/>
        <v>Fri</v>
      </c>
      <c r="C20" s="14">
        <f t="shared" ref="C20:C36" si="11">+C19+1</f>
        <v>42524</v>
      </c>
      <c r="D20" s="15">
        <f>G20-SUMIF(YST!$A:$A,$C20,YST!$C:$C)</f>
        <v>0</v>
      </c>
      <c r="E20" s="16">
        <f>H20-SUMIF(YST!$A:$A,$C20,YST!$D:$D)</f>
        <v>0</v>
      </c>
      <c r="F20" s="17">
        <f t="shared" si="7"/>
        <v>0</v>
      </c>
      <c r="G20" s="18">
        <f>SUMIF(TODAY!$A:$A,$C20,TODAY!$C:$C)</f>
        <v>63</v>
      </c>
      <c r="H20" s="16">
        <f>SUMIF(TODAY!$A:$A,$C20,TODAY!$D:$D)</f>
        <v>165.87607059661124</v>
      </c>
      <c r="I20" s="19">
        <f t="shared" si="8"/>
        <v>2.6329535015335117</v>
      </c>
      <c r="K20" s="273"/>
      <c r="L20" s="53" t="s">
        <v>34</v>
      </c>
      <c r="M20" s="54">
        <f>P20-SUMIF(YST!$B:$B,$L20,YST!$C:$C)</f>
        <v>6</v>
      </c>
      <c r="N20" s="55">
        <f>Q20-SUMIF(YST!$B:$B,$L20,YST!$D:$D)</f>
        <v>14.205829496974729</v>
      </c>
      <c r="O20" s="56">
        <f t="shared" si="0"/>
        <v>2.3676382494957884</v>
      </c>
      <c r="P20" s="57">
        <f>SUMIF(TODAY!$B:$B,$L20,TODAY!$C:$C)</f>
        <v>1453</v>
      </c>
      <c r="Q20" s="188">
        <f>SUMIF(TODAY!$B:$B,$L20,TODAY!$D:$D)</f>
        <v>3632.3763403905541</v>
      </c>
      <c r="R20" s="58">
        <f t="shared" si="1"/>
        <v>2.4999148935929485</v>
      </c>
      <c r="S20" s="38">
        <v>3</v>
      </c>
      <c r="T20" s="250">
        <f>VLOOKUP($L20,STLY!$A$3:$AF$14,DAY($F$14)+1,0)</f>
        <v>1431</v>
      </c>
      <c r="U20" s="188">
        <f>VLOOKUP($L20,STLY!$AH$3:$BM$14,DAY($F$14)+1,0)</f>
        <v>3772.1481433366093</v>
      </c>
      <c r="V20" s="56">
        <f t="shared" si="2"/>
        <v>2.6360224621499717</v>
      </c>
      <c r="W20" s="57">
        <f t="shared" si="9"/>
        <v>22</v>
      </c>
      <c r="X20" s="60">
        <f t="shared" si="3"/>
        <v>-139.77180294605523</v>
      </c>
      <c r="Y20" s="58">
        <f t="shared" si="3"/>
        <v>-0.13610756855702322</v>
      </c>
      <c r="Z20" s="39"/>
      <c r="AA20" s="59">
        <f>VLOOKUP($L20,LY!$B$2:$O$14,MONTH($B$15)+1,0)</f>
        <v>2713</v>
      </c>
      <c r="AB20" s="188">
        <f>VLOOKUP($L20,LY!$B$17:$O$29,MONTH($B$15)+1,0)</f>
        <v>6315.942246030063</v>
      </c>
      <c r="AC20" s="56">
        <f t="shared" si="4"/>
        <v>2.3280288411463559</v>
      </c>
      <c r="AD20" s="57">
        <f t="shared" si="10"/>
        <v>-1260</v>
      </c>
      <c r="AE20" s="60">
        <f t="shared" si="5"/>
        <v>-2683.5659056395089</v>
      </c>
      <c r="AF20" s="58">
        <f t="shared" si="5"/>
        <v>0.17188605244659261</v>
      </c>
    </row>
    <row r="21" spans="2:32" s="37" customFormat="1" ht="15" customHeight="1" x14ac:dyDescent="0.5">
      <c r="B21" s="13" t="str">
        <f t="shared" si="6"/>
        <v>Sat</v>
      </c>
      <c r="C21" s="14">
        <f t="shared" si="11"/>
        <v>42525</v>
      </c>
      <c r="D21" s="15">
        <f>G21-SUMIF(YST!$A:$A,$C21,YST!$C:$C)</f>
        <v>0</v>
      </c>
      <c r="E21" s="16">
        <f>H21-SUMIF(YST!$A:$A,$C21,YST!$D:$D)</f>
        <v>0</v>
      </c>
      <c r="F21" s="17">
        <f t="shared" si="7"/>
        <v>0</v>
      </c>
      <c r="G21" s="18">
        <f>SUMIF(TODAY!$A:$A,$C21,TODAY!$C:$C)</f>
        <v>77</v>
      </c>
      <c r="H21" s="16">
        <f>SUMIF(TODAY!$A:$A,$C21,TODAY!$D:$D)</f>
        <v>202.04881663430817</v>
      </c>
      <c r="I21" s="19">
        <f t="shared" si="8"/>
        <v>2.6240106056403656</v>
      </c>
      <c r="K21" s="273"/>
      <c r="L21" s="53" t="s">
        <v>35</v>
      </c>
      <c r="M21" s="54">
        <f>P21-SUMIF(YST!$B:$B,$L21,YST!$C:$C)</f>
        <v>4</v>
      </c>
      <c r="N21" s="55">
        <f>Q21-SUMIF(YST!$B:$B,$L21,YST!$D:$D)</f>
        <v>10.637925926627247</v>
      </c>
      <c r="O21" s="56">
        <f t="shared" si="0"/>
        <v>2.6594814816568118</v>
      </c>
      <c r="P21" s="57">
        <f>SUMIF(TODAY!$B:$B,$L21,TODAY!$C:$C)</f>
        <v>62</v>
      </c>
      <c r="Q21" s="188">
        <f>SUMIF(TODAY!$B:$B,$L21,TODAY!$D:$D)</f>
        <v>148.93096297278103</v>
      </c>
      <c r="R21" s="58">
        <f t="shared" si="1"/>
        <v>2.4021123060125973</v>
      </c>
      <c r="S21" s="38">
        <v>4</v>
      </c>
      <c r="T21" s="250">
        <f>VLOOKUP($L21,STLY!$A$3:$AF$14,DAY($F$14)+1,0)</f>
        <v>103</v>
      </c>
      <c r="U21" s="188">
        <f>VLOOKUP($L21,STLY!$AH$3:$BM$14,DAY($F$14)+1,0)</f>
        <v>229.53606102213749</v>
      </c>
      <c r="V21" s="56">
        <f t="shared" si="2"/>
        <v>2.228505446816869</v>
      </c>
      <c r="W21" s="57">
        <f t="shared" si="9"/>
        <v>-41</v>
      </c>
      <c r="X21" s="60">
        <f t="shared" si="3"/>
        <v>-80.605098049356457</v>
      </c>
      <c r="Y21" s="58">
        <f t="shared" si="3"/>
        <v>0.17360685919572827</v>
      </c>
      <c r="Z21" s="39"/>
      <c r="AA21" s="59">
        <f>VLOOKUP($L21,LY!$B$2:$O$14,MONTH($B$15)+1,0)</f>
        <v>112</v>
      </c>
      <c r="AB21" s="188">
        <f>VLOOKUP($L21,LY!$B$17:$O$29,MONTH($B$15)+1,0)</f>
        <v>244.05620827000001</v>
      </c>
      <c r="AC21" s="56">
        <f t="shared" si="4"/>
        <v>2.1790732881250001</v>
      </c>
      <c r="AD21" s="57">
        <f t="shared" si="10"/>
        <v>-50</v>
      </c>
      <c r="AE21" s="60">
        <f t="shared" si="5"/>
        <v>-95.125245297218981</v>
      </c>
      <c r="AF21" s="58">
        <f t="shared" si="5"/>
        <v>0.22303901788759717</v>
      </c>
    </row>
    <row r="22" spans="2:32" s="37" customFormat="1" ht="15" customHeight="1" x14ac:dyDescent="0.5">
      <c r="B22" s="13" t="str">
        <f t="shared" si="6"/>
        <v>Sun</v>
      </c>
      <c r="C22" s="14">
        <f t="shared" si="11"/>
        <v>42526</v>
      </c>
      <c r="D22" s="15">
        <f>G22-SUMIF(YST!$A:$A,$C22,YST!$C:$C)</f>
        <v>0</v>
      </c>
      <c r="E22" s="16">
        <f>H22-SUMIF(YST!$A:$A,$C22,YST!$D:$D)</f>
        <v>0</v>
      </c>
      <c r="F22" s="17">
        <f t="shared" si="7"/>
        <v>0</v>
      </c>
      <c r="G22" s="18">
        <f>SUMIF(TODAY!$A:$A,$C22,TODAY!$C:$C)</f>
        <v>81</v>
      </c>
      <c r="H22" s="16">
        <f>SUMIF(TODAY!$A:$A,$C22,TODAY!$D:$D)</f>
        <v>211.31575699520437</v>
      </c>
      <c r="I22" s="19">
        <f t="shared" si="8"/>
        <v>2.6088365061136343</v>
      </c>
      <c r="K22" s="273"/>
      <c r="L22" s="61" t="s">
        <v>36</v>
      </c>
      <c r="M22" s="62">
        <f>P22-SUMIF(YST!$B:$B,$L22,YST!$C:$C)</f>
        <v>0</v>
      </c>
      <c r="N22" s="63">
        <f>Q22-SUMIF(YST!$B:$B,$L22,YST!$D:$D)</f>
        <v>0</v>
      </c>
      <c r="O22" s="64">
        <f t="shared" si="0"/>
        <v>0</v>
      </c>
      <c r="P22" s="65">
        <f>SUMIF(TODAY!$B:$B,$L22,TODAY!$C:$C)</f>
        <v>0</v>
      </c>
      <c r="Q22" s="189">
        <f>SUMIF(TODAY!$B:$B,$L22,TODAY!$D:$D)</f>
        <v>0</v>
      </c>
      <c r="R22" s="66">
        <f t="shared" si="1"/>
        <v>0</v>
      </c>
      <c r="S22" s="38">
        <v>5</v>
      </c>
      <c r="T22" s="251">
        <f>VLOOKUP($L22,STLY!$A$3:$AF$14,DAY($F$14)+1,0)</f>
        <v>0</v>
      </c>
      <c r="U22" s="189">
        <f>VLOOKUP($L22,STLY!$AH$3:$BM$14,DAY($F$14)+1,0)</f>
        <v>0</v>
      </c>
      <c r="V22" s="64">
        <f t="shared" si="2"/>
        <v>0</v>
      </c>
      <c r="W22" s="65">
        <f t="shared" si="9"/>
        <v>0</v>
      </c>
      <c r="X22" s="68">
        <f t="shared" si="3"/>
        <v>0</v>
      </c>
      <c r="Y22" s="66">
        <f t="shared" si="3"/>
        <v>0</v>
      </c>
      <c r="Z22" s="39"/>
      <c r="AA22" s="67">
        <f>VLOOKUP($L22,LY!$B$2:$O$14,MONTH($B$15)+1,0)</f>
        <v>0</v>
      </c>
      <c r="AB22" s="189">
        <f>VLOOKUP($L22,LY!$B$17:$O$29,MONTH($B$15)+1,0)</f>
        <v>0</v>
      </c>
      <c r="AC22" s="64">
        <f t="shared" si="4"/>
        <v>0</v>
      </c>
      <c r="AD22" s="65">
        <f t="shared" si="10"/>
        <v>0</v>
      </c>
      <c r="AE22" s="68">
        <f t="shared" si="5"/>
        <v>0</v>
      </c>
      <c r="AF22" s="66">
        <f t="shared" si="5"/>
        <v>0</v>
      </c>
    </row>
    <row r="23" spans="2:32" s="37" customFormat="1" ht="15" customHeight="1" x14ac:dyDescent="0.5">
      <c r="B23" s="13" t="str">
        <f t="shared" si="6"/>
        <v>Mon</v>
      </c>
      <c r="C23" s="14">
        <f t="shared" si="11"/>
        <v>42527</v>
      </c>
      <c r="D23" s="15">
        <f>G23-SUMIF(YST!$A:$A,$C23,YST!$C:$C)</f>
        <v>0</v>
      </c>
      <c r="E23" s="16">
        <f>H23-SUMIF(YST!$A:$A,$C23,YST!$D:$D)</f>
        <v>0</v>
      </c>
      <c r="F23" s="17">
        <f t="shared" si="7"/>
        <v>0</v>
      </c>
      <c r="G23" s="18">
        <f>SUMIF(TODAY!$A:$A,$C23,TODAY!$C:$C)</f>
        <v>87</v>
      </c>
      <c r="H23" s="16">
        <f>SUMIF(TODAY!$A:$A,$C23,TODAY!$D:$D)</f>
        <v>226.30750596221912</v>
      </c>
      <c r="I23" s="19">
        <f t="shared" si="8"/>
        <v>2.6012357007151623</v>
      </c>
      <c r="K23" s="268" t="s">
        <v>18</v>
      </c>
      <c r="L23" s="269"/>
      <c r="M23" s="69">
        <f>+SUM(M18:M22)</f>
        <v>2</v>
      </c>
      <c r="N23" s="70">
        <f>+SUM(N18:N22)</f>
        <v>-7.2601826493139754</v>
      </c>
      <c r="O23" s="71">
        <f t="shared" si="0"/>
        <v>-3.6300913246569877</v>
      </c>
      <c r="P23" s="72">
        <f>+SUM(P18:P22)</f>
        <v>1692</v>
      </c>
      <c r="Q23" s="186">
        <f>+SUM(Q18:Q22)</f>
        <v>4444.7923201389222</v>
      </c>
      <c r="R23" s="73">
        <f t="shared" si="1"/>
        <v>2.6269458156849423</v>
      </c>
      <c r="S23" s="38"/>
      <c r="T23" s="252">
        <f>+SUM(T18:T22)</f>
        <v>1816</v>
      </c>
      <c r="U23" s="186">
        <f>+SUM(U18:U22)</f>
        <v>4984.9952110585336</v>
      </c>
      <c r="V23" s="71">
        <f t="shared" si="2"/>
        <v>2.7450414157811309</v>
      </c>
      <c r="W23" s="72">
        <f t="shared" si="9"/>
        <v>-124</v>
      </c>
      <c r="X23" s="75">
        <f t="shared" si="3"/>
        <v>-540.20289091961149</v>
      </c>
      <c r="Y23" s="73">
        <f t="shared" si="3"/>
        <v>-0.11809560009618858</v>
      </c>
      <c r="Z23" s="39"/>
      <c r="AA23" s="74">
        <f>+SUM(AA18:AA22)</f>
        <v>3162</v>
      </c>
      <c r="AB23" s="186">
        <f>+SUM(AB18:AB22)</f>
        <v>7759.6320075600615</v>
      </c>
      <c r="AC23" s="71">
        <f t="shared" si="4"/>
        <v>2.4540265678558071</v>
      </c>
      <c r="AD23" s="72">
        <f t="shared" si="10"/>
        <v>-1470</v>
      </c>
      <c r="AE23" s="75">
        <f t="shared" si="5"/>
        <v>-3314.8396874211394</v>
      </c>
      <c r="AF23" s="73">
        <f t="shared" si="5"/>
        <v>0.17291924782913526</v>
      </c>
    </row>
    <row r="24" spans="2:32" s="37" customFormat="1" ht="15" customHeight="1" x14ac:dyDescent="0.5">
      <c r="B24" s="13" t="str">
        <f t="shared" si="6"/>
        <v>Tue</v>
      </c>
      <c r="C24" s="14">
        <f t="shared" si="11"/>
        <v>42528</v>
      </c>
      <c r="D24" s="15">
        <f>G24-SUMIF(YST!$A:$A,$C24,YST!$C:$C)</f>
        <v>7</v>
      </c>
      <c r="E24" s="16">
        <f>H24-SUMIF(YST!$A:$A,$C24,YST!$D:$D)</f>
        <v>18.783833269409797</v>
      </c>
      <c r="F24" s="17">
        <f t="shared" si="7"/>
        <v>2.683404752772828</v>
      </c>
      <c r="G24" s="18">
        <f>SUMIF(TODAY!$A:$A,$C24,TODAY!$C:$C)</f>
        <v>74</v>
      </c>
      <c r="H24" s="16">
        <f>SUMIF(TODAY!$A:$A,$C24,TODAY!$D:$D)</f>
        <v>198.41885241523732</v>
      </c>
      <c r="I24" s="19">
        <f t="shared" si="8"/>
        <v>2.681335843449153</v>
      </c>
      <c r="K24" s="274" t="s">
        <v>19</v>
      </c>
      <c r="L24" s="76" t="s">
        <v>37</v>
      </c>
      <c r="M24" s="77">
        <f>P24-SUMIF(YST!$B:$B,$L24,YST!$C:$C)</f>
        <v>-5</v>
      </c>
      <c r="N24" s="78">
        <f>Q24-SUMIF(YST!$B:$B,$L24,YST!$D:$D)</f>
        <v>-13.074410063584992</v>
      </c>
      <c r="O24" s="79">
        <f t="shared" si="0"/>
        <v>2.6148820127169983</v>
      </c>
      <c r="P24" s="80">
        <f>SUMIF(TODAY!$B:$B,$L24,TODAY!$C:$C)</f>
        <v>290</v>
      </c>
      <c r="Q24" s="245">
        <f>SUMIF(TODAY!$B:$B,$L24,TODAY!$D:$D)</f>
        <v>805.02406478205921</v>
      </c>
      <c r="R24" s="81">
        <f t="shared" si="1"/>
        <v>2.7759450509726178</v>
      </c>
      <c r="S24" s="38">
        <v>6</v>
      </c>
      <c r="T24" s="253">
        <f>VLOOKUP($L24,STLY!$A$3:$AF$14,DAY($F$14)+1,0)</f>
        <v>60</v>
      </c>
      <c r="U24" s="245">
        <f>VLOOKUP($L24,STLY!$AH$3:$BM$14,DAY($F$14)+1,0)</f>
        <v>174.96045716668834</v>
      </c>
      <c r="V24" s="83">
        <f t="shared" si="2"/>
        <v>2.9160076194448057</v>
      </c>
      <c r="W24" s="84">
        <f t="shared" si="9"/>
        <v>230</v>
      </c>
      <c r="X24" s="85">
        <f t="shared" si="3"/>
        <v>630.06360761537087</v>
      </c>
      <c r="Y24" s="86">
        <f t="shared" si="3"/>
        <v>-0.1400625684721879</v>
      </c>
      <c r="Z24" s="39"/>
      <c r="AA24" s="82">
        <f>VLOOKUP($L24,LY!$B$2:$O$14,MONTH($B$15)+1,0)</f>
        <v>65</v>
      </c>
      <c r="AB24" s="190">
        <f>VLOOKUP($L24,LY!$B$17:$O$29,MONTH($B$15)+1,0)</f>
        <v>188.66562473000008</v>
      </c>
      <c r="AC24" s="83">
        <f t="shared" si="4"/>
        <v>2.9025480727692319</v>
      </c>
      <c r="AD24" s="84">
        <f t="shared" si="10"/>
        <v>225</v>
      </c>
      <c r="AE24" s="85">
        <f t="shared" si="5"/>
        <v>616.35844005205911</v>
      </c>
      <c r="AF24" s="86">
        <f t="shared" si="5"/>
        <v>-0.12660302179661409</v>
      </c>
    </row>
    <row r="25" spans="2:32" s="37" customFormat="1" ht="15" customHeight="1" x14ac:dyDescent="0.5">
      <c r="B25" s="13" t="str">
        <f t="shared" si="6"/>
        <v>Wed</v>
      </c>
      <c r="C25" s="14">
        <f t="shared" si="11"/>
        <v>42529</v>
      </c>
      <c r="D25" s="15">
        <f>G25-SUMIF(YST!$A:$A,$C25,YST!$C:$C)</f>
        <v>0</v>
      </c>
      <c r="E25" s="16">
        <f>H25-SUMIF(YST!$A:$A,$C25,YST!$D:$D)</f>
        <v>0</v>
      </c>
      <c r="F25" s="17">
        <f t="shared" si="7"/>
        <v>0</v>
      </c>
      <c r="G25" s="18">
        <f>SUMIF(TODAY!$A:$A,$C25,TODAY!$C:$C)</f>
        <v>69</v>
      </c>
      <c r="H25" s="16">
        <f>SUMIF(TODAY!$A:$A,$C25,TODAY!$D:$D)</f>
        <v>186.46927575346606</v>
      </c>
      <c r="I25" s="19">
        <f t="shared" si="8"/>
        <v>2.7024532717893632</v>
      </c>
      <c r="K25" s="274"/>
      <c r="L25" s="87" t="s">
        <v>38</v>
      </c>
      <c r="M25" s="88">
        <f>P25-SUMIF(YST!$B:$B,$L25,YST!$C:$C)</f>
        <v>-8</v>
      </c>
      <c r="N25" s="89">
        <f>Q25-SUMIF(YST!$B:$B,$L25,YST!$D:$D)</f>
        <v>-14.20855819851505</v>
      </c>
      <c r="O25" s="90">
        <f t="shared" si="0"/>
        <v>1.7760697748143812</v>
      </c>
      <c r="P25" s="91">
        <f>SUMIF(TODAY!$B:$B,$L25,TODAY!$C:$C)</f>
        <v>36</v>
      </c>
      <c r="Q25" s="246">
        <f>SUMIF(TODAY!$B:$B,$L25,TODAY!$D:$D)</f>
        <v>97.216450831945082</v>
      </c>
      <c r="R25" s="92">
        <f t="shared" si="1"/>
        <v>2.7004569675540302</v>
      </c>
      <c r="S25" s="38">
        <v>7</v>
      </c>
      <c r="T25" s="254">
        <f>VLOOKUP($L25,STLY!$A$3:$AF$14,DAY($F$14)+1,0)</f>
        <v>324</v>
      </c>
      <c r="U25" s="246">
        <f>VLOOKUP($L25,STLY!$AH$3:$BM$14,DAY($F$14)+1,0)</f>
        <v>828.73483750200171</v>
      </c>
      <c r="V25" s="94">
        <f t="shared" si="2"/>
        <v>2.5578235725370422</v>
      </c>
      <c r="W25" s="95">
        <f t="shared" si="9"/>
        <v>-288</v>
      </c>
      <c r="X25" s="96">
        <f t="shared" si="3"/>
        <v>-731.51838667005666</v>
      </c>
      <c r="Y25" s="97">
        <f t="shared" si="3"/>
        <v>0.14263339501698802</v>
      </c>
      <c r="Z25" s="39"/>
      <c r="AA25" s="93">
        <f>VLOOKUP($L25,LY!$B$2:$O$14,MONTH($B$15)+1,0)</f>
        <v>542</v>
      </c>
      <c r="AB25" s="191">
        <f>VLOOKUP($L25,LY!$B$17:$O$29,MONTH($B$15)+1,0)</f>
        <v>1576.630360349998</v>
      </c>
      <c r="AC25" s="94">
        <f t="shared" si="4"/>
        <v>2.9089121039667858</v>
      </c>
      <c r="AD25" s="95">
        <f t="shared" si="10"/>
        <v>-506</v>
      </c>
      <c r="AE25" s="96">
        <f t="shared" si="5"/>
        <v>-1479.4139095180528</v>
      </c>
      <c r="AF25" s="97">
        <f t="shared" si="5"/>
        <v>-0.20845513641275559</v>
      </c>
    </row>
    <row r="26" spans="2:32" s="37" customFormat="1" ht="15" customHeight="1" x14ac:dyDescent="0.5">
      <c r="B26" s="13" t="str">
        <f t="shared" si="6"/>
        <v>Thu</v>
      </c>
      <c r="C26" s="14">
        <f t="shared" si="11"/>
        <v>42530</v>
      </c>
      <c r="D26" s="15">
        <f>G26-SUMIF(YST!$A:$A,$C26,YST!$C:$C)</f>
        <v>0</v>
      </c>
      <c r="E26" s="16">
        <f>H26-SUMIF(YST!$A:$A,$C26,YST!$D:$D)</f>
        <v>0</v>
      </c>
      <c r="F26" s="17">
        <f t="shared" si="7"/>
        <v>0</v>
      </c>
      <c r="G26" s="18">
        <f>SUMIF(TODAY!$A:$A,$C26,TODAY!$C:$C)</f>
        <v>64</v>
      </c>
      <c r="H26" s="16">
        <f>SUMIF(TODAY!$A:$A,$C26,TODAY!$D:$D)</f>
        <v>178.04918901075132</v>
      </c>
      <c r="I26" s="19">
        <f t="shared" si="8"/>
        <v>2.7820185782929894</v>
      </c>
      <c r="K26" s="268" t="s">
        <v>18</v>
      </c>
      <c r="L26" s="269"/>
      <c r="M26" s="69">
        <f>+M24+M25</f>
        <v>-13</v>
      </c>
      <c r="N26" s="70">
        <f>+N24+N25</f>
        <v>-27.282968262100042</v>
      </c>
      <c r="O26" s="71">
        <f t="shared" si="0"/>
        <v>2.0986898663153877</v>
      </c>
      <c r="P26" s="72">
        <f>+P24+P25</f>
        <v>326</v>
      </c>
      <c r="Q26" s="186">
        <f>+Q24+Q25</f>
        <v>902.24051561400427</v>
      </c>
      <c r="R26" s="73">
        <f t="shared" si="1"/>
        <v>2.7676089436012399</v>
      </c>
      <c r="S26" s="38"/>
      <c r="T26" s="252">
        <f>+T24+T25</f>
        <v>384</v>
      </c>
      <c r="U26" s="186">
        <f>+U24+U25</f>
        <v>1003.6952946686901</v>
      </c>
      <c r="V26" s="71">
        <f t="shared" si="2"/>
        <v>2.6137898298663802</v>
      </c>
      <c r="W26" s="72">
        <f t="shared" si="9"/>
        <v>-58</v>
      </c>
      <c r="X26" s="75">
        <f t="shared" si="3"/>
        <v>-101.45477905468579</v>
      </c>
      <c r="Y26" s="73">
        <f t="shared" si="3"/>
        <v>0.15381911373485968</v>
      </c>
      <c r="Z26" s="39"/>
      <c r="AA26" s="74">
        <f>+AA24+AA25</f>
        <v>607</v>
      </c>
      <c r="AB26" s="186">
        <f>+AB24+AB25</f>
        <v>1765.295985079998</v>
      </c>
      <c r="AC26" s="71">
        <f t="shared" si="4"/>
        <v>2.9082306179242141</v>
      </c>
      <c r="AD26" s="72">
        <f t="shared" si="10"/>
        <v>-281</v>
      </c>
      <c r="AE26" s="75">
        <f t="shared" si="5"/>
        <v>-863.05546946599372</v>
      </c>
      <c r="AF26" s="73">
        <f t="shared" si="5"/>
        <v>-0.14062167432297423</v>
      </c>
    </row>
    <row r="27" spans="2:32" s="37" customFormat="1" ht="15" customHeight="1" x14ac:dyDescent="0.5">
      <c r="B27" s="13" t="str">
        <f t="shared" si="6"/>
        <v>Fri</v>
      </c>
      <c r="C27" s="14">
        <f t="shared" si="11"/>
        <v>42531</v>
      </c>
      <c r="D27" s="15">
        <f>G27-SUMIF(YST!$A:$A,$C27,YST!$C:$C)</f>
        <v>4</v>
      </c>
      <c r="E27" s="16">
        <f>H27-SUMIF(YST!$A:$A,$C27,YST!$D:$D)</f>
        <v>3.6170710865264653</v>
      </c>
      <c r="F27" s="17">
        <f t="shared" si="7"/>
        <v>0.90426777163161631</v>
      </c>
      <c r="G27" s="18">
        <f>SUMIF(TODAY!$A:$A,$C27,TODAY!$C:$C)</f>
        <v>74</v>
      </c>
      <c r="H27" s="16">
        <f>SUMIF(TODAY!$A:$A,$C27,TODAY!$D:$D)</f>
        <v>195.52637371648765</v>
      </c>
      <c r="I27" s="19">
        <f t="shared" si="8"/>
        <v>2.6422482934660492</v>
      </c>
      <c r="K27" s="294" t="s">
        <v>20</v>
      </c>
      <c r="L27" s="98" t="s">
        <v>39</v>
      </c>
      <c r="M27" s="77">
        <f>P27-SUMIF(YST!$B:$B,$L27,YST!$C:$C)</f>
        <v>0</v>
      </c>
      <c r="N27" s="78">
        <f>Q27-SUMIF(YST!$B:$B,$L27,YST!$D:$D)</f>
        <v>0</v>
      </c>
      <c r="O27" s="79">
        <f t="shared" si="0"/>
        <v>0</v>
      </c>
      <c r="P27" s="80">
        <f>SUMIF(TODAY!$B:$B,$L27,TODAY!$C:$C)</f>
        <v>0</v>
      </c>
      <c r="Q27" s="245">
        <f>SUMIF(TODAY!$B:$B,$L27,TODAY!$D:$D)</f>
        <v>0</v>
      </c>
      <c r="R27" s="81">
        <f t="shared" si="1"/>
        <v>0</v>
      </c>
      <c r="S27" s="38">
        <v>8</v>
      </c>
      <c r="T27" s="253">
        <f>VLOOKUP($L27,STLY!$A$3:$AF$14,DAY($F$14)+1,0)</f>
        <v>0</v>
      </c>
      <c r="U27" s="245">
        <f>VLOOKUP($L27,STLY!$AH$3:$BM$14,DAY($F$14)+1,0)</f>
        <v>0</v>
      </c>
      <c r="V27" s="83">
        <f t="shared" si="2"/>
        <v>0</v>
      </c>
      <c r="W27" s="84">
        <f t="shared" si="9"/>
        <v>0</v>
      </c>
      <c r="X27" s="85">
        <f t="shared" si="3"/>
        <v>0</v>
      </c>
      <c r="Y27" s="86">
        <f t="shared" si="3"/>
        <v>0</v>
      </c>
      <c r="Z27" s="39"/>
      <c r="AA27" s="82">
        <f>VLOOKUP($L27,LY!$B$2:$O$14,MONTH($B$15)+1,0)</f>
        <v>360</v>
      </c>
      <c r="AB27" s="190">
        <f>VLOOKUP($L27,LY!$B$17:$O$29,MONTH($B$15)+1,0)</f>
        <v>1004.1151216000043</v>
      </c>
      <c r="AC27" s="83">
        <f t="shared" si="4"/>
        <v>2.789208671111123</v>
      </c>
      <c r="AD27" s="84">
        <f t="shared" si="10"/>
        <v>-360</v>
      </c>
      <c r="AE27" s="85">
        <f t="shared" si="5"/>
        <v>-1004.1151216000043</v>
      </c>
      <c r="AF27" s="86">
        <f t="shared" si="5"/>
        <v>-2.789208671111123</v>
      </c>
    </row>
    <row r="28" spans="2:32" s="37" customFormat="1" ht="15" customHeight="1" x14ac:dyDescent="0.5">
      <c r="B28" s="13" t="str">
        <f t="shared" si="6"/>
        <v>Sat</v>
      </c>
      <c r="C28" s="14">
        <f t="shared" si="11"/>
        <v>42532</v>
      </c>
      <c r="D28" s="15">
        <f>G28-SUMIF(YST!$A:$A,$C28,YST!$C:$C)</f>
        <v>0</v>
      </c>
      <c r="E28" s="16">
        <f>H28-SUMIF(YST!$A:$A,$C28,YST!$D:$D)</f>
        <v>0</v>
      </c>
      <c r="F28" s="17">
        <f t="shared" si="7"/>
        <v>0</v>
      </c>
      <c r="G28" s="18">
        <f>SUMIF(TODAY!$A:$A,$C28,TODAY!$C:$C)</f>
        <v>84</v>
      </c>
      <c r="H28" s="16">
        <f>SUMIF(TODAY!$A:$A,$C28,TODAY!$D:$D)</f>
        <v>224.53413818206045</v>
      </c>
      <c r="I28" s="19">
        <f t="shared" si="8"/>
        <v>2.6730254545483385</v>
      </c>
      <c r="K28" s="294"/>
      <c r="L28" s="99" t="s">
        <v>40</v>
      </c>
      <c r="M28" s="100">
        <f>P28-SUMIF(YST!$B:$B,$L28,YST!$C:$C)</f>
        <v>1</v>
      </c>
      <c r="N28" s="101">
        <f>Q28-SUMIF(YST!$B:$B,$L28,YST!$D:$D)</f>
        <v>3.765113485106184</v>
      </c>
      <c r="O28" s="102">
        <f t="shared" si="0"/>
        <v>3.765113485106184</v>
      </c>
      <c r="P28" s="103">
        <f>SUMIF(TODAY!$B:$B,$L28,TODAY!$C:$C)</f>
        <v>46</v>
      </c>
      <c r="Q28" s="247">
        <f>SUMIF(TODAY!$B:$B,$L28,TODAY!$D:$D)</f>
        <v>144.95686917658784</v>
      </c>
      <c r="R28" s="104">
        <f t="shared" si="1"/>
        <v>3.151236286447562</v>
      </c>
      <c r="S28" s="38">
        <v>9</v>
      </c>
      <c r="T28" s="255">
        <f>VLOOKUP($L28,STLY!$A$3:$AF$14,DAY($F$14)+1,0)</f>
        <v>132</v>
      </c>
      <c r="U28" s="247">
        <f>VLOOKUP($L28,STLY!$AH$3:$BM$14,DAY($F$14)+1,0)</f>
        <v>224.21603601868293</v>
      </c>
      <c r="V28" s="56">
        <f t="shared" si="2"/>
        <v>1.6986063334748707</v>
      </c>
      <c r="W28" s="57">
        <f t="shared" si="9"/>
        <v>-86</v>
      </c>
      <c r="X28" s="60">
        <f t="shared" si="3"/>
        <v>-79.259166842095084</v>
      </c>
      <c r="Y28" s="58">
        <f t="shared" si="3"/>
        <v>1.4526299529726914</v>
      </c>
      <c r="Z28" s="39"/>
      <c r="AA28" s="59">
        <f>VLOOKUP($L28,LY!$B$2:$O$14,MONTH($B$15)+1,0)</f>
        <v>211</v>
      </c>
      <c r="AB28" s="188">
        <f>VLOOKUP($L28,LY!$B$17:$O$29,MONTH($B$15)+1,0)</f>
        <v>789.27971464999962</v>
      </c>
      <c r="AC28" s="56">
        <f t="shared" si="4"/>
        <v>3.7406621547393346</v>
      </c>
      <c r="AD28" s="57">
        <f t="shared" si="10"/>
        <v>-165</v>
      </c>
      <c r="AE28" s="60">
        <f t="shared" si="5"/>
        <v>-644.3228454734118</v>
      </c>
      <c r="AF28" s="58">
        <f t="shared" si="5"/>
        <v>-0.58942586829177257</v>
      </c>
    </row>
    <row r="29" spans="2:32" s="37" customFormat="1" ht="15" customHeight="1" x14ac:dyDescent="0.5">
      <c r="B29" s="13" t="str">
        <f t="shared" si="6"/>
        <v>Sun</v>
      </c>
      <c r="C29" s="14">
        <f t="shared" si="11"/>
        <v>42533</v>
      </c>
      <c r="D29" s="15">
        <f>G29-SUMIF(YST!$A:$A,$C29,YST!$C:$C)</f>
        <v>0</v>
      </c>
      <c r="E29" s="16">
        <f>H29-SUMIF(YST!$A:$A,$C29,YST!$D:$D)</f>
        <v>0</v>
      </c>
      <c r="F29" s="17">
        <f t="shared" si="7"/>
        <v>0</v>
      </c>
      <c r="G29" s="18">
        <f>SUMIF(TODAY!$A:$A,$C29,TODAY!$C:$C)</f>
        <v>90</v>
      </c>
      <c r="H29" s="16">
        <f>SUMIF(TODAY!$A:$A,$C29,TODAY!$D:$D)</f>
        <v>239.45159012278387</v>
      </c>
      <c r="I29" s="19">
        <f t="shared" si="8"/>
        <v>2.6605732235864874</v>
      </c>
      <c r="K29" s="294"/>
      <c r="L29" s="99" t="s">
        <v>41</v>
      </c>
      <c r="M29" s="100">
        <f>P29-SUMIF(YST!$B:$B,$L29,YST!$C:$C)</f>
        <v>-9</v>
      </c>
      <c r="N29" s="101">
        <f>Q29-SUMIF(YST!$B:$B,$L29,YST!$D:$D)</f>
        <v>-26.314004539972757</v>
      </c>
      <c r="O29" s="102">
        <f t="shared" si="0"/>
        <v>2.9237782822191951</v>
      </c>
      <c r="P29" s="103">
        <f>SUMIF(TODAY!$B:$B,$L29,TODAY!$C:$C)</f>
        <v>195</v>
      </c>
      <c r="Q29" s="247">
        <f>SUMIF(TODAY!$B:$B,$L29,TODAY!$D:$D)</f>
        <v>533.6924864445208</v>
      </c>
      <c r="R29" s="104">
        <f t="shared" si="1"/>
        <v>2.7368845458693376</v>
      </c>
      <c r="S29" s="38">
        <v>10</v>
      </c>
      <c r="T29" s="255">
        <f>VLOOKUP($L29,STLY!$A$3:$AF$14,DAY($F$14)+1,0)</f>
        <v>35</v>
      </c>
      <c r="U29" s="247">
        <f>VLOOKUP($L29,STLY!$AH$3:$BM$14,DAY($F$14)+1,0)</f>
        <v>118.61445508335953</v>
      </c>
      <c r="V29" s="56">
        <f t="shared" si="2"/>
        <v>3.3889844309531294</v>
      </c>
      <c r="W29" s="57">
        <f t="shared" si="9"/>
        <v>160</v>
      </c>
      <c r="X29" s="60">
        <f t="shared" si="3"/>
        <v>415.07803136116127</v>
      </c>
      <c r="Y29" s="58">
        <f t="shared" si="3"/>
        <v>-0.6520998850837918</v>
      </c>
      <c r="Z29" s="39"/>
      <c r="AA29" s="59">
        <f>VLOOKUP($L29,LY!$B$2:$O$14,MONTH($B$15)+1,0)</f>
        <v>77</v>
      </c>
      <c r="AB29" s="188">
        <f>VLOOKUP($L29,LY!$B$17:$O$29,MONTH($B$15)+1,0)</f>
        <v>240.55480573000006</v>
      </c>
      <c r="AC29" s="56">
        <f t="shared" si="4"/>
        <v>3.1240883861038968</v>
      </c>
      <c r="AD29" s="57">
        <f t="shared" si="10"/>
        <v>118</v>
      </c>
      <c r="AE29" s="60">
        <f t="shared" si="5"/>
        <v>293.13768071452074</v>
      </c>
      <c r="AF29" s="58">
        <f t="shared" si="5"/>
        <v>-0.38720384023455923</v>
      </c>
    </row>
    <row r="30" spans="2:32" s="37" customFormat="1" ht="15" customHeight="1" x14ac:dyDescent="0.5">
      <c r="B30" s="13" t="str">
        <f t="shared" si="6"/>
        <v>Mon</v>
      </c>
      <c r="C30" s="14">
        <f t="shared" si="11"/>
        <v>42534</v>
      </c>
      <c r="D30" s="15">
        <f>G30-SUMIF(YST!$A:$A,$C30,YST!$C:$C)</f>
        <v>0</v>
      </c>
      <c r="E30" s="16">
        <f>H30-SUMIF(YST!$A:$A,$C30,YST!$D:$D)</f>
        <v>0</v>
      </c>
      <c r="F30" s="17">
        <f t="shared" si="7"/>
        <v>0</v>
      </c>
      <c r="G30" s="18">
        <f>SUMIF(TODAY!$A:$A,$C30,TODAY!$C:$C)</f>
        <v>89</v>
      </c>
      <c r="H30" s="16">
        <f>SUMIF(TODAY!$A:$A,$C30,TODAY!$D:$D)</f>
        <v>237.40924373129076</v>
      </c>
      <c r="I30" s="19">
        <f t="shared" si="8"/>
        <v>2.6675195924864128</v>
      </c>
      <c r="K30" s="294"/>
      <c r="L30" s="105" t="s">
        <v>42</v>
      </c>
      <c r="M30" s="106">
        <f>P30-SUMIF(YST!$B:$B,$L30,YST!$C:$C)</f>
        <v>0</v>
      </c>
      <c r="N30" s="107">
        <f>Q30-SUMIF(YST!$B:$B,$L30,YST!$D:$D)</f>
        <v>0</v>
      </c>
      <c r="O30" s="108">
        <f t="shared" si="0"/>
        <v>0</v>
      </c>
      <c r="P30" s="109">
        <f>SUMIF(TODAY!$B:$B,$L30,TODAY!$C:$C)</f>
        <v>0</v>
      </c>
      <c r="Q30" s="248">
        <f>SUMIF(TODAY!$B:$B,$L30,TODAY!$D:$D)</f>
        <v>0</v>
      </c>
      <c r="R30" s="110">
        <f t="shared" si="1"/>
        <v>0</v>
      </c>
      <c r="S30" s="38">
        <v>11</v>
      </c>
      <c r="T30" s="256">
        <f>VLOOKUP($L30,STLY!$A$3:$AF$14,DAY($F$14)+1,0)</f>
        <v>1</v>
      </c>
      <c r="U30" s="248">
        <f>VLOOKUP($L30,STLY!$AH$3:$BM$14,DAY($F$14)+1,0)</f>
        <v>0</v>
      </c>
      <c r="V30" s="64">
        <f t="shared" si="2"/>
        <v>0</v>
      </c>
      <c r="W30" s="65">
        <f t="shared" si="9"/>
        <v>-1</v>
      </c>
      <c r="X30" s="68">
        <f t="shared" si="3"/>
        <v>0</v>
      </c>
      <c r="Y30" s="66">
        <f t="shared" si="3"/>
        <v>0</v>
      </c>
      <c r="Z30" s="39"/>
      <c r="AA30" s="67">
        <f>VLOOKUP($L30,LY!$B$2:$O$14,MONTH($B$15)+1,0)</f>
        <v>1</v>
      </c>
      <c r="AB30" s="189">
        <f>VLOOKUP($L30,LY!$B$17:$O$29,MONTH($B$15)+1,0)</f>
        <v>0</v>
      </c>
      <c r="AC30" s="64">
        <f t="shared" si="4"/>
        <v>0</v>
      </c>
      <c r="AD30" s="65">
        <f t="shared" si="10"/>
        <v>-1</v>
      </c>
      <c r="AE30" s="68">
        <f t="shared" si="5"/>
        <v>0</v>
      </c>
      <c r="AF30" s="66">
        <f t="shared" si="5"/>
        <v>0</v>
      </c>
    </row>
    <row r="31" spans="2:32" s="37" customFormat="1" ht="15" customHeight="1" x14ac:dyDescent="0.5">
      <c r="B31" s="13" t="str">
        <f t="shared" si="6"/>
        <v>Tue</v>
      </c>
      <c r="C31" s="14">
        <f t="shared" si="11"/>
        <v>42535</v>
      </c>
      <c r="D31" s="15">
        <f>G31-SUMIF(YST!$A:$A,$C31,YST!$C:$C)</f>
        <v>-5</v>
      </c>
      <c r="E31" s="16">
        <f>H31-SUMIF(YST!$A:$A,$C31,YST!$D:$D)</f>
        <v>-7.4781885255342218</v>
      </c>
      <c r="F31" s="17">
        <f t="shared" si="7"/>
        <v>1.4956377051068444</v>
      </c>
      <c r="G31" s="18">
        <f>SUMIF(TODAY!$A:$A,$C31,TODAY!$C:$C)</f>
        <v>74</v>
      </c>
      <c r="H31" s="16">
        <f>SUMIF(TODAY!$A:$A,$C31,TODAY!$D:$D)</f>
        <v>194.95945298554247</v>
      </c>
      <c r="I31" s="19">
        <f t="shared" si="8"/>
        <v>2.6345872025073307</v>
      </c>
      <c r="K31" s="268" t="s">
        <v>18</v>
      </c>
      <c r="L31" s="269"/>
      <c r="M31" s="69">
        <f>+SUM(M27:M30)</f>
        <v>-8</v>
      </c>
      <c r="N31" s="70">
        <f>+SUM(N27:N30)</f>
        <v>-22.548891054866573</v>
      </c>
      <c r="O31" s="71">
        <f t="shared" si="0"/>
        <v>2.8186113818583216</v>
      </c>
      <c r="P31" s="111">
        <f>+SUM(P27:P30)</f>
        <v>241</v>
      </c>
      <c r="Q31" s="186">
        <f>+SUM(Q27:Q30)</f>
        <v>678.64935562110861</v>
      </c>
      <c r="R31" s="73">
        <f t="shared" si="1"/>
        <v>2.8159724299631064</v>
      </c>
      <c r="S31" s="38"/>
      <c r="T31" s="257">
        <f>+SUM(T27:T30)</f>
        <v>168</v>
      </c>
      <c r="U31" s="186">
        <f>+SUM(U27:U30)</f>
        <v>342.83049110204246</v>
      </c>
      <c r="V31" s="71">
        <f t="shared" si="2"/>
        <v>2.040657685131205</v>
      </c>
      <c r="W31" s="72">
        <f t="shared" si="9"/>
        <v>73</v>
      </c>
      <c r="X31" s="75">
        <f t="shared" si="3"/>
        <v>335.81886451906615</v>
      </c>
      <c r="Y31" s="73">
        <f t="shared" si="3"/>
        <v>0.77531474483190133</v>
      </c>
      <c r="Z31" s="39"/>
      <c r="AA31" s="74">
        <f>+SUM(AA27:AA30)</f>
        <v>649</v>
      </c>
      <c r="AB31" s="186">
        <f>+SUM(AB27:AB30)</f>
        <v>2033.9496419800039</v>
      </c>
      <c r="AC31" s="71">
        <f t="shared" si="4"/>
        <v>3.1339747950385268</v>
      </c>
      <c r="AD31" s="72">
        <f t="shared" si="10"/>
        <v>-408</v>
      </c>
      <c r="AE31" s="75">
        <f t="shared" si="5"/>
        <v>-1355.3002863588954</v>
      </c>
      <c r="AF31" s="73">
        <f t="shared" si="5"/>
        <v>-0.31800236507542046</v>
      </c>
    </row>
    <row r="32" spans="2:32" s="112" customFormat="1" ht="15" customHeight="1" thickBot="1" x14ac:dyDescent="0.55000000000000004">
      <c r="B32" s="13" t="str">
        <f t="shared" si="6"/>
        <v>Wed</v>
      </c>
      <c r="C32" s="14">
        <f t="shared" si="11"/>
        <v>42536</v>
      </c>
      <c r="D32" s="15">
        <f>G32-SUMIF(YST!$A:$A,$C32,YST!$C:$C)</f>
        <v>0</v>
      </c>
      <c r="E32" s="16">
        <f>H32-SUMIF(YST!$A:$A,$C32,YST!$D:$D)</f>
        <v>0</v>
      </c>
      <c r="F32" s="17">
        <f t="shared" si="7"/>
        <v>0</v>
      </c>
      <c r="G32" s="18">
        <f>SUMIF(TODAY!$A:$A,$C32,TODAY!$C:$C)</f>
        <v>71</v>
      </c>
      <c r="H32" s="16">
        <f>SUMIF(TODAY!$A:$A,$C32,TODAY!$D:$D)</f>
        <v>185.98549633441394</v>
      </c>
      <c r="I32" s="19">
        <f t="shared" si="8"/>
        <v>2.6195140328790694</v>
      </c>
      <c r="K32" s="266" t="s">
        <v>21</v>
      </c>
      <c r="L32" s="267"/>
      <c r="M32" s="113">
        <f>+M23+M26+M31</f>
        <v>-19</v>
      </c>
      <c r="N32" s="114">
        <f>+N23+N26+N31</f>
        <v>-57.09204196628059</v>
      </c>
      <c r="O32" s="115">
        <f t="shared" si="0"/>
        <v>3.0048443140147678</v>
      </c>
      <c r="P32" s="116">
        <f t="shared" ref="P32:Q32" si="12">+P23+P26+P31</f>
        <v>2259</v>
      </c>
      <c r="Q32" s="187">
        <f t="shared" si="12"/>
        <v>6025.682191374035</v>
      </c>
      <c r="R32" s="117">
        <f t="shared" si="1"/>
        <v>2.6674113286294974</v>
      </c>
      <c r="S32" s="118"/>
      <c r="T32" s="119">
        <f>+T23+T26+T31</f>
        <v>2368</v>
      </c>
      <c r="U32" s="187">
        <f>+U23+U26+U31</f>
        <v>6331.5209968292656</v>
      </c>
      <c r="V32" s="115">
        <f t="shared" si="2"/>
        <v>2.6737842047420886</v>
      </c>
      <c r="W32" s="120">
        <f t="shared" si="9"/>
        <v>-109</v>
      </c>
      <c r="X32" s="121">
        <f t="shared" si="3"/>
        <v>-305.83880545523061</v>
      </c>
      <c r="Y32" s="117">
        <f t="shared" si="3"/>
        <v>-6.3728761125911859E-3</v>
      </c>
      <c r="Z32" s="122"/>
      <c r="AA32" s="119">
        <f>+AA23+AA26+AA31</f>
        <v>4418</v>
      </c>
      <c r="AB32" s="187">
        <f>+AB23+AB26+AB31</f>
        <v>11558.877634620063</v>
      </c>
      <c r="AC32" s="115">
        <f t="shared" si="4"/>
        <v>2.6163145392983393</v>
      </c>
      <c r="AD32" s="120">
        <f t="shared" si="10"/>
        <v>-2159</v>
      </c>
      <c r="AE32" s="121">
        <f t="shared" si="5"/>
        <v>-5533.1954432460279</v>
      </c>
      <c r="AF32" s="117">
        <f t="shared" si="5"/>
        <v>5.1096789331158021E-2</v>
      </c>
    </row>
    <row r="33" spans="2:32" s="37" customFormat="1" ht="15" customHeight="1" thickBot="1" x14ac:dyDescent="0.55000000000000004">
      <c r="B33" s="13" t="str">
        <f t="shared" si="6"/>
        <v>Thu</v>
      </c>
      <c r="C33" s="14">
        <f t="shared" si="11"/>
        <v>42537</v>
      </c>
      <c r="D33" s="15">
        <f>G33-SUMIF(YST!$A:$A,$C33,YST!$C:$C)</f>
        <v>0</v>
      </c>
      <c r="E33" s="16">
        <f>H33-SUMIF(YST!$A:$A,$C33,YST!$D:$D)</f>
        <v>0</v>
      </c>
      <c r="F33" s="17">
        <f t="shared" si="7"/>
        <v>0</v>
      </c>
      <c r="G33" s="18">
        <f>SUMIF(TODAY!$A:$A,$C33,TODAY!$C:$C)</f>
        <v>79</v>
      </c>
      <c r="H33" s="16">
        <f>SUMIF(TODAY!$A:$A,$C33,TODAY!$D:$D)</f>
        <v>213.03132132689115</v>
      </c>
      <c r="I33" s="19">
        <f t="shared" si="8"/>
        <v>2.6965990041378625</v>
      </c>
      <c r="M33" s="123"/>
      <c r="N33" s="124"/>
      <c r="O33" s="124"/>
      <c r="P33" s="125">
        <f>P32/(DAY(EOMONTH($B$15,0))*200)</f>
        <v>0.3765</v>
      </c>
      <c r="Q33" s="123"/>
      <c r="R33" s="124"/>
      <c r="S33" s="38"/>
      <c r="T33" s="125">
        <f>T32/(DAY(EOMONTH($B$15,0))*200)</f>
        <v>0.39466666666666667</v>
      </c>
      <c r="U33" s="124"/>
      <c r="V33" s="124"/>
      <c r="W33" s="124"/>
      <c r="X33" s="123"/>
      <c r="Y33" s="124"/>
      <c r="Z33" s="39"/>
      <c r="AA33" s="125">
        <f>AA32/(DAY(EOMONTH($B$15,0))*200)</f>
        <v>0.73633333333333328</v>
      </c>
      <c r="AB33" s="124"/>
      <c r="AC33" s="124"/>
      <c r="AD33" s="124"/>
      <c r="AE33" s="123"/>
      <c r="AF33" s="124"/>
    </row>
    <row r="34" spans="2:32" s="37" customFormat="1" ht="15" customHeight="1" x14ac:dyDescent="0.5">
      <c r="B34" s="13" t="str">
        <f t="shared" si="6"/>
        <v>Fri</v>
      </c>
      <c r="C34" s="14">
        <f t="shared" si="11"/>
        <v>42538</v>
      </c>
      <c r="D34" s="15">
        <f>G34-SUMIF(YST!$A:$A,$C34,YST!$C:$C)</f>
        <v>0</v>
      </c>
      <c r="E34" s="16">
        <f>H34-SUMIF(YST!$A:$A,$C34,YST!$D:$D)</f>
        <v>0</v>
      </c>
      <c r="F34" s="17">
        <f t="shared" si="7"/>
        <v>0</v>
      </c>
      <c r="G34" s="18">
        <f>SUMIF(TODAY!$A:$A,$C34,TODAY!$C:$C)</f>
        <v>71</v>
      </c>
      <c r="H34" s="16">
        <f>SUMIF(TODAY!$A:$A,$C34,TODAY!$D:$D)</f>
        <v>191.89942159222284</v>
      </c>
      <c r="I34" s="19">
        <f t="shared" si="8"/>
        <v>2.7028087548200399</v>
      </c>
      <c r="K34" s="263" t="s">
        <v>22</v>
      </c>
      <c r="L34" s="264"/>
      <c r="M34" s="264"/>
      <c r="N34" s="264"/>
      <c r="O34" s="264"/>
      <c r="P34" s="264"/>
      <c r="Q34" s="264"/>
      <c r="R34" s="265"/>
      <c r="S34" s="126"/>
      <c r="T34" s="263" t="s">
        <v>23</v>
      </c>
      <c r="U34" s="264"/>
      <c r="V34" s="264"/>
      <c r="W34" s="264"/>
      <c r="X34" s="264"/>
      <c r="Y34" s="265"/>
      <c r="Z34" s="127"/>
      <c r="AA34" s="263" t="s">
        <v>24</v>
      </c>
      <c r="AB34" s="264"/>
      <c r="AC34" s="264"/>
      <c r="AD34" s="264"/>
      <c r="AE34" s="264"/>
      <c r="AF34" s="265"/>
    </row>
    <row r="35" spans="2:32" s="37" customFormat="1" ht="15" customHeight="1" x14ac:dyDescent="0.5">
      <c r="B35" s="13" t="str">
        <f t="shared" si="6"/>
        <v>Sat</v>
      </c>
      <c r="C35" s="14">
        <f t="shared" si="11"/>
        <v>42539</v>
      </c>
      <c r="D35" s="15">
        <f>G35-SUMIF(YST!$A:$A,$C35,YST!$C:$C)</f>
        <v>4</v>
      </c>
      <c r="E35" s="16">
        <f>H35-SUMIF(YST!$A:$A,$C35,YST!$D:$D)</f>
        <v>3.699320534703304</v>
      </c>
      <c r="F35" s="17">
        <f t="shared" si="7"/>
        <v>0.924830133675826</v>
      </c>
      <c r="G35" s="18">
        <f>SUMIF(TODAY!$A:$A,$C35,TODAY!$C:$C)</f>
        <v>90</v>
      </c>
      <c r="H35" s="16">
        <f>SUMIF(TODAY!$A:$A,$C35,TODAY!$D:$D)</f>
        <v>248.70592997070815</v>
      </c>
      <c r="I35" s="19">
        <f t="shared" si="8"/>
        <v>2.7633992218967571</v>
      </c>
      <c r="K35" s="290" t="s">
        <v>11</v>
      </c>
      <c r="L35" s="291"/>
      <c r="M35" s="278" t="s">
        <v>25</v>
      </c>
      <c r="N35" s="278"/>
      <c r="O35" s="278"/>
      <c r="P35" s="275" t="s">
        <v>26</v>
      </c>
      <c r="Q35" s="275"/>
      <c r="R35" s="276"/>
      <c r="S35" s="126"/>
      <c r="T35" s="277" t="s">
        <v>27</v>
      </c>
      <c r="U35" s="278"/>
      <c r="V35" s="278"/>
      <c r="W35" s="275" t="s">
        <v>28</v>
      </c>
      <c r="X35" s="275"/>
      <c r="Y35" s="276"/>
      <c r="Z35" s="127"/>
      <c r="AA35" s="277" t="s">
        <v>29</v>
      </c>
      <c r="AB35" s="278"/>
      <c r="AC35" s="275" t="s">
        <v>30</v>
      </c>
      <c r="AD35" s="275"/>
      <c r="AE35" s="275" t="s">
        <v>31</v>
      </c>
      <c r="AF35" s="276"/>
    </row>
    <row r="36" spans="2:32" s="37" customFormat="1" ht="15" customHeight="1" thickBot="1" x14ac:dyDescent="0.55000000000000004">
      <c r="B36" s="13" t="str">
        <f t="shared" si="6"/>
        <v>Sun</v>
      </c>
      <c r="C36" s="14">
        <f t="shared" si="11"/>
        <v>42540</v>
      </c>
      <c r="D36" s="15">
        <f>G36-SUMIF(YST!$A:$A,$C36,YST!$C:$C)</f>
        <v>0</v>
      </c>
      <c r="E36" s="16">
        <f>H36-SUMIF(YST!$A:$A,$C36,YST!$D:$D)</f>
        <v>0</v>
      </c>
      <c r="F36" s="17">
        <f t="shared" si="7"/>
        <v>0</v>
      </c>
      <c r="G36" s="18">
        <f>SUMIF(TODAY!$A:$A,$C36,TODAY!$C:$C)</f>
        <v>76</v>
      </c>
      <c r="H36" s="16">
        <f>SUMIF(TODAY!$A:$A,$C36,TODAY!$D:$D)</f>
        <v>203.84853928819678</v>
      </c>
      <c r="I36" s="19">
        <f t="shared" si="8"/>
        <v>2.6822176222131153</v>
      </c>
      <c r="K36" s="292"/>
      <c r="L36" s="293"/>
      <c r="M36" s="40" t="s">
        <v>4</v>
      </c>
      <c r="N36" s="41" t="s">
        <v>5</v>
      </c>
      <c r="O36" s="42" t="s">
        <v>6</v>
      </c>
      <c r="P36" s="40" t="s">
        <v>4</v>
      </c>
      <c r="Q36" s="41" t="s">
        <v>5</v>
      </c>
      <c r="R36" s="43" t="s">
        <v>6</v>
      </c>
      <c r="S36" s="126"/>
      <c r="T36" s="44" t="s">
        <v>4</v>
      </c>
      <c r="U36" s="41" t="s">
        <v>5</v>
      </c>
      <c r="V36" s="42" t="s">
        <v>6</v>
      </c>
      <c r="W36" s="40" t="s">
        <v>4</v>
      </c>
      <c r="X36" s="41" t="s">
        <v>5</v>
      </c>
      <c r="Y36" s="43" t="s">
        <v>6</v>
      </c>
      <c r="Z36" s="127"/>
      <c r="AA36" s="44" t="s">
        <v>4</v>
      </c>
      <c r="AB36" s="128" t="s">
        <v>5</v>
      </c>
      <c r="AC36" s="40" t="s">
        <v>4</v>
      </c>
      <c r="AD36" s="128" t="s">
        <v>5</v>
      </c>
      <c r="AE36" s="40" t="s">
        <v>4</v>
      </c>
      <c r="AF36" s="129" t="s">
        <v>5</v>
      </c>
    </row>
    <row r="37" spans="2:32" s="37" customFormat="1" ht="15" customHeight="1" x14ac:dyDescent="0.5">
      <c r="B37" s="13" t="str">
        <f t="shared" si="6"/>
        <v>Mon</v>
      </c>
      <c r="C37" s="14">
        <f>+C36+1</f>
        <v>42541</v>
      </c>
      <c r="D37" s="15">
        <f>G37-SUMIF(YST!$A:$A,$C37,YST!$C:$C)</f>
        <v>0</v>
      </c>
      <c r="E37" s="16">
        <f>H37-SUMIF(YST!$A:$A,$C37,YST!$D:$D)</f>
        <v>0</v>
      </c>
      <c r="F37" s="17">
        <f t="shared" si="7"/>
        <v>0</v>
      </c>
      <c r="G37" s="18">
        <f>SUMIF(TODAY!$A:$A,$C37,TODAY!$C:$C)</f>
        <v>87</v>
      </c>
      <c r="H37" s="16">
        <f>SUMIF(TODAY!$A:$A,$C37,TODAY!$D:$D)</f>
        <v>226.71886937064016</v>
      </c>
      <c r="I37" s="19">
        <f t="shared" si="8"/>
        <v>2.6059640157544846</v>
      </c>
      <c r="K37" s="272" t="s">
        <v>17</v>
      </c>
      <c r="L37" s="45" t="s">
        <v>32</v>
      </c>
      <c r="M37" s="51">
        <f>VLOOKUP($L37,FCST!$B$2:$O$14,MONTH($B$15)+1,0)</f>
        <v>420</v>
      </c>
      <c r="N37" s="185">
        <f>VLOOKUP($L37,FCST!$B$17:$O$29,MONTH($B$15)+1,0)</f>
        <v>1367.4687144291581</v>
      </c>
      <c r="O37" s="48">
        <f t="shared" ref="O37:O51" si="13">IFERROR(N37/M37,0)</f>
        <v>3.2558778914979953</v>
      </c>
      <c r="P37" s="130">
        <f t="shared" ref="P37:R51" si="14">+IFERROR(P18/M37,0)</f>
        <v>0.30238095238095236</v>
      </c>
      <c r="Q37" s="131">
        <f t="shared" si="14"/>
        <v>0.32085428571428565</v>
      </c>
      <c r="R37" s="132">
        <f t="shared" si="14"/>
        <v>1.0610929133858267</v>
      </c>
      <c r="S37" s="126"/>
      <c r="T37" s="51">
        <f>VLOOKUP($L37,BGT!$B$2:$O$14,MONTH($B$15)+1,0)</f>
        <v>250</v>
      </c>
      <c r="U37" s="185">
        <f>VLOOKUP($L37,BGT!$B$17:$O$29,MONTH($B$15)+1,0)</f>
        <v>813.96947287449893</v>
      </c>
      <c r="V37" s="48">
        <f t="shared" ref="V37:V51" si="15">IFERROR(U37/T37,0)</f>
        <v>3.2558778914979958</v>
      </c>
      <c r="W37" s="130">
        <f t="shared" ref="W37:Y51" si="16">+IFERROR(P18/T37,0)</f>
        <v>0.50800000000000001</v>
      </c>
      <c r="X37" s="131">
        <f t="shared" si="16"/>
        <v>0.53903519999999983</v>
      </c>
      <c r="Y37" s="132">
        <f t="shared" si="16"/>
        <v>1.0610929133858265</v>
      </c>
      <c r="Z37" s="127"/>
      <c r="AA37" s="205">
        <f ca="1">SUM(OFFSET(ACT!$C3,,,1,MONTH($B$15)-1))+P18</f>
        <v>2424</v>
      </c>
      <c r="AB37" s="212">
        <f ca="1">SUM(OFFSET(ACT!$C18,,,1,MONTH($B$15)-1))+Q18</f>
        <v>7693.6212285147958</v>
      </c>
      <c r="AC37" s="207">
        <f ca="1">SUM(OFFSET(BGT!$C3,,,1,MONTH($B$15)))</f>
        <v>2192</v>
      </c>
      <c r="AD37" s="206">
        <f ca="1">SUM(OFFSET(BGT!$C18,,,1,MONTH($B$15)))</f>
        <v>7437.5750206104976</v>
      </c>
      <c r="AE37" s="208">
        <f ca="1">+IFERROR(AA37/AC37,0)</f>
        <v>1.1058394160583942</v>
      </c>
      <c r="AF37" s="209">
        <f ca="1">+IFERROR(AB37/AD37,0)</f>
        <v>1.0344260336460152</v>
      </c>
    </row>
    <row r="38" spans="2:32" s="37" customFormat="1" ht="15" customHeight="1" x14ac:dyDescent="0.5">
      <c r="B38" s="13" t="str">
        <f t="shared" si="6"/>
        <v>Tue</v>
      </c>
      <c r="C38" s="14">
        <f t="shared" ref="C38:C45" si="17">+C37+1</f>
        <v>42542</v>
      </c>
      <c r="D38" s="15">
        <f>G38-SUMIF(YST!$A:$A,$C38,YST!$C:$C)</f>
        <v>0</v>
      </c>
      <c r="E38" s="16">
        <f>H38-SUMIF(YST!$A:$A,$C38,YST!$D:$D)</f>
        <v>0</v>
      </c>
      <c r="F38" s="17">
        <f t="shared" si="7"/>
        <v>0</v>
      </c>
      <c r="G38" s="18">
        <f>SUMIF(TODAY!$A:$A,$C38,TODAY!$C:$C)</f>
        <v>62</v>
      </c>
      <c r="H38" s="16">
        <f>SUMIF(TODAY!$A:$A,$C38,TODAY!$D:$D)</f>
        <v>161.57720310722965</v>
      </c>
      <c r="I38" s="19">
        <f t="shared" si="8"/>
        <v>2.6060839210843492</v>
      </c>
      <c r="K38" s="273"/>
      <c r="L38" s="53" t="s">
        <v>33</v>
      </c>
      <c r="M38" s="59">
        <f>VLOOKUP($L38,FCST!$B$2:$O$14,MONTH($B$15)+1,0)</f>
        <v>120</v>
      </c>
      <c r="N38" s="188">
        <f>VLOOKUP($L38,FCST!$B$17:$O$29,MONTH($B$15)+1,0)</f>
        <v>540.96943820224715</v>
      </c>
      <c r="O38" s="56">
        <f t="shared" si="13"/>
        <v>4.508078651685393</v>
      </c>
      <c r="P38" s="133">
        <f t="shared" si="14"/>
        <v>0.41666666666666669</v>
      </c>
      <c r="Q38" s="134">
        <f t="shared" si="14"/>
        <v>0.41541500000000003</v>
      </c>
      <c r="R38" s="135">
        <f t="shared" si="14"/>
        <v>0.9969960000000001</v>
      </c>
      <c r="S38" s="126"/>
      <c r="T38" s="59">
        <f>VLOOKUP($L38,BGT!$B$2:$O$14,MONTH($B$15)+1,0)</f>
        <v>89</v>
      </c>
      <c r="U38" s="188">
        <f>VLOOKUP($L38,BGT!$B$17:$O$29,MONTH($B$15)+1,0)</f>
        <v>401.21899999999999</v>
      </c>
      <c r="V38" s="56">
        <f t="shared" si="15"/>
        <v>4.508078651685393</v>
      </c>
      <c r="W38" s="133">
        <f t="shared" si="16"/>
        <v>0.5617977528089888</v>
      </c>
      <c r="X38" s="134">
        <f t="shared" si="16"/>
        <v>0.56011011235955055</v>
      </c>
      <c r="Y38" s="135">
        <f t="shared" si="16"/>
        <v>0.9969960000000001</v>
      </c>
      <c r="Z38" s="127"/>
      <c r="AA38" s="194">
        <f ca="1">SUM(OFFSET(ACT!$C4,,,1,MONTH($B$15)-1))+P19</f>
        <v>708</v>
      </c>
      <c r="AB38" s="213">
        <f ca="1">SUM(OFFSET(ACT!$C19,,,1,MONTH($B$15)-1))+Q19</f>
        <v>3384.8647432457842</v>
      </c>
      <c r="AC38" s="198">
        <f ca="1">SUM(OFFSET(BGT!$C4,,,1,MONTH($B$15)))</f>
        <v>379</v>
      </c>
      <c r="AD38" s="195">
        <f ca="1">SUM(OFFSET(BGT!$C19,,,1,MONTH($B$15)))</f>
        <v>1600.6365175889998</v>
      </c>
      <c r="AE38" s="133">
        <f t="shared" ref="AE38:AF51" ca="1" si="18">+IFERROR(AA38/AC38,0)</f>
        <v>1.8680738786279683</v>
      </c>
      <c r="AF38" s="136">
        <f t="shared" ca="1" si="18"/>
        <v>2.1146991875109311</v>
      </c>
    </row>
    <row r="39" spans="2:32" s="37" customFormat="1" ht="15" customHeight="1" x14ac:dyDescent="0.5">
      <c r="B39" s="13" t="str">
        <f t="shared" si="6"/>
        <v>Wed</v>
      </c>
      <c r="C39" s="14">
        <f t="shared" si="17"/>
        <v>42543</v>
      </c>
      <c r="D39" s="15">
        <f>G39-SUMIF(YST!$A:$A,$C39,YST!$C:$C)</f>
        <v>0</v>
      </c>
      <c r="E39" s="16">
        <f>H39-SUMIF(YST!$A:$A,$C39,YST!$D:$D)</f>
        <v>0</v>
      </c>
      <c r="F39" s="17">
        <f t="shared" si="7"/>
        <v>0</v>
      </c>
      <c r="G39" s="18">
        <f>SUMIF(TODAY!$A:$A,$C39,TODAY!$C:$C)</f>
        <v>58</v>
      </c>
      <c r="H39" s="16">
        <f>SUMIF(TODAY!$A:$A,$C39,TODAY!$D:$D)</f>
        <v>151.70358584041435</v>
      </c>
      <c r="I39" s="19">
        <f t="shared" si="8"/>
        <v>2.6155790662140403</v>
      </c>
      <c r="K39" s="273"/>
      <c r="L39" s="53" t="s">
        <v>34</v>
      </c>
      <c r="M39" s="59">
        <f>VLOOKUP($L39,FCST!$B$2:$O$14,MONTH($B$15)+1,0)</f>
        <v>2500</v>
      </c>
      <c r="N39" s="188">
        <f>VLOOKUP($L39,FCST!$B$17:$O$29,MONTH($B$15)+1,0)</f>
        <v>6110.2506403164416</v>
      </c>
      <c r="O39" s="56">
        <f t="shared" si="13"/>
        <v>2.4441002561265766</v>
      </c>
      <c r="P39" s="133">
        <f t="shared" si="14"/>
        <v>0.58120000000000005</v>
      </c>
      <c r="Q39" s="134">
        <f t="shared" si="14"/>
        <v>0.59447255999999993</v>
      </c>
      <c r="R39" s="135">
        <f t="shared" si="14"/>
        <v>1.022836476256022</v>
      </c>
      <c r="S39" s="126"/>
      <c r="T39" s="59">
        <f>VLOOKUP($L39,BGT!$B$2:$O$14,MONTH($B$15)+1,0)</f>
        <v>2610</v>
      </c>
      <c r="U39" s="188">
        <f>VLOOKUP($L39,BGT!$B$17:$O$29,MONTH($B$15)+1,0)</f>
        <v>6379.1016684903643</v>
      </c>
      <c r="V39" s="56">
        <f t="shared" si="15"/>
        <v>2.4441002561265766</v>
      </c>
      <c r="W39" s="133">
        <f t="shared" si="16"/>
        <v>0.55670498084291187</v>
      </c>
      <c r="X39" s="134">
        <f t="shared" si="16"/>
        <v>0.56941816091954023</v>
      </c>
      <c r="Y39" s="135">
        <f t="shared" si="16"/>
        <v>1.022836476256022</v>
      </c>
      <c r="Z39" s="127"/>
      <c r="AA39" s="194">
        <f ca="1">SUM(OFFSET(ACT!$C5,,,1,MONTH($B$15)-1))+P20</f>
        <v>13299</v>
      </c>
      <c r="AB39" s="213">
        <f ca="1">SUM(OFFSET(ACT!$C20,,,1,MONTH($B$15)-1))+Q20</f>
        <v>39353.41410812558</v>
      </c>
      <c r="AC39" s="198">
        <f ca="1">SUM(OFFSET(BGT!$C5,,,1,MONTH($B$15)))</f>
        <v>12336</v>
      </c>
      <c r="AD39" s="195">
        <f ca="1">SUM(OFFSET(BGT!$C20,,,1,MONTH($B$15)))</f>
        <v>29385.046041786831</v>
      </c>
      <c r="AE39" s="133">
        <f t="shared" ca="1" si="18"/>
        <v>1.0780642023346303</v>
      </c>
      <c r="AF39" s="136">
        <f t="shared" ca="1" si="18"/>
        <v>1.3392326849569434</v>
      </c>
    </row>
    <row r="40" spans="2:32" s="37" customFormat="1" ht="15" customHeight="1" x14ac:dyDescent="0.5">
      <c r="B40" s="13" t="str">
        <f t="shared" si="6"/>
        <v>Thu</v>
      </c>
      <c r="C40" s="14">
        <f t="shared" si="17"/>
        <v>42544</v>
      </c>
      <c r="D40" s="15">
        <f>G40-SUMIF(YST!$A:$A,$C40,YST!$C:$C)</f>
        <v>0</v>
      </c>
      <c r="E40" s="16">
        <f>H40-SUMIF(YST!$A:$A,$C40,YST!$D:$D)</f>
        <v>0</v>
      </c>
      <c r="F40" s="17">
        <f t="shared" si="7"/>
        <v>0</v>
      </c>
      <c r="G40" s="18">
        <f>SUMIF(TODAY!$A:$A,$C40,TODAY!$C:$C)</f>
        <v>63</v>
      </c>
      <c r="H40" s="16">
        <f>SUMIF(TODAY!$A:$A,$C40,TODAY!$D:$D)</f>
        <v>166.03978836756536</v>
      </c>
      <c r="I40" s="19">
        <f t="shared" si="8"/>
        <v>2.6355521963105613</v>
      </c>
      <c r="K40" s="273"/>
      <c r="L40" s="53" t="s">
        <v>35</v>
      </c>
      <c r="M40" s="59">
        <f>VLOOKUP($L40,FCST!$B$2:$O$14,MONTH($B$15)+1,0)</f>
        <v>80</v>
      </c>
      <c r="N40" s="188">
        <f>VLOOKUP($L40,FCST!$B$17:$O$29,MONTH($B$15)+1,0)</f>
        <v>194.19360946745559</v>
      </c>
      <c r="O40" s="56">
        <f t="shared" si="13"/>
        <v>2.4274201183431949</v>
      </c>
      <c r="P40" s="133">
        <f t="shared" si="14"/>
        <v>0.77500000000000002</v>
      </c>
      <c r="Q40" s="134">
        <f t="shared" si="14"/>
        <v>0.76691999999999994</v>
      </c>
      <c r="R40" s="135">
        <f t="shared" si="14"/>
        <v>0.98957419354838705</v>
      </c>
      <c r="S40" s="126"/>
      <c r="T40" s="59">
        <f>VLOOKUP($L40,BGT!$B$2:$O$14,MONTH($B$15)+1,0)</f>
        <v>169</v>
      </c>
      <c r="U40" s="188">
        <f>VLOOKUP($L40,BGT!$B$17:$O$29,MONTH($B$15)+1,0)</f>
        <v>410.23399999999998</v>
      </c>
      <c r="V40" s="56">
        <f t="shared" si="15"/>
        <v>2.4274201183431949</v>
      </c>
      <c r="W40" s="133">
        <f t="shared" si="16"/>
        <v>0.36686390532544377</v>
      </c>
      <c r="X40" s="134">
        <f t="shared" si="16"/>
        <v>0.3630390532544378</v>
      </c>
      <c r="Y40" s="135">
        <f t="shared" si="16"/>
        <v>0.98957419354838705</v>
      </c>
      <c r="Z40" s="127"/>
      <c r="AA40" s="194">
        <f ca="1">SUM(OFFSET(ACT!$C6,,,1,MONTH($B$15)-1))+P21</f>
        <v>340</v>
      </c>
      <c r="AB40" s="213">
        <f ca="1">SUM(OFFSET(ACT!$C21,,,1,MONTH($B$15)-1))+Q21</f>
        <v>1134.2138407677805</v>
      </c>
      <c r="AC40" s="198">
        <f ca="1">SUM(OFFSET(BGT!$C6,,,1,MONTH($B$15)))</f>
        <v>383</v>
      </c>
      <c r="AD40" s="195">
        <f ca="1">SUM(OFFSET(BGT!$C21,,,1,MONTH($B$15)))</f>
        <v>1181.763630205</v>
      </c>
      <c r="AE40" s="133">
        <f t="shared" ca="1" si="18"/>
        <v>0.8877284595300261</v>
      </c>
      <c r="AF40" s="136">
        <f t="shared" ca="1" si="18"/>
        <v>0.95976370551446821</v>
      </c>
    </row>
    <row r="41" spans="2:32" s="37" customFormat="1" ht="15" customHeight="1" x14ac:dyDescent="0.5">
      <c r="B41" s="13" t="str">
        <f t="shared" si="6"/>
        <v>Fri</v>
      </c>
      <c r="C41" s="14">
        <f t="shared" si="17"/>
        <v>42545</v>
      </c>
      <c r="D41" s="15">
        <f>G41-SUMIF(YST!$A:$A,$C41,YST!$C:$C)</f>
        <v>-29</v>
      </c>
      <c r="E41" s="16">
        <f>H41-SUMIF(YST!$A:$A,$C41,YST!$D:$D)</f>
        <v>-75.714078331386077</v>
      </c>
      <c r="F41" s="17">
        <f t="shared" si="7"/>
        <v>2.6108302872891751</v>
      </c>
      <c r="G41" s="18">
        <f>SUMIF(TODAY!$A:$A,$C41,TODAY!$C:$C)</f>
        <v>84</v>
      </c>
      <c r="H41" s="16">
        <f>SUMIF(TODAY!$A:$A,$C41,TODAY!$D:$D)</f>
        <v>224.38681165180213</v>
      </c>
      <c r="I41" s="19">
        <f t="shared" si="8"/>
        <v>2.6712715672833589</v>
      </c>
      <c r="K41" s="273"/>
      <c r="L41" s="61" t="s">
        <v>36</v>
      </c>
      <c r="M41" s="67">
        <f>VLOOKUP($L41,FCST!$B$2:$O$14,MONTH($B$15)+1,0)</f>
        <v>0</v>
      </c>
      <c r="N41" s="189">
        <f>VLOOKUP($L41,FCST!$B$17:$O$29,MONTH($B$15)+1,0)</f>
        <v>0</v>
      </c>
      <c r="O41" s="64">
        <f t="shared" si="13"/>
        <v>0</v>
      </c>
      <c r="P41" s="137">
        <f t="shared" si="14"/>
        <v>0</v>
      </c>
      <c r="Q41" s="138">
        <f t="shared" si="14"/>
        <v>0</v>
      </c>
      <c r="R41" s="139">
        <f t="shared" si="14"/>
        <v>0</v>
      </c>
      <c r="S41" s="126"/>
      <c r="T41" s="67">
        <f>VLOOKUP($L41,BGT!$B$2:$O$14,MONTH($B$15)+1,0)</f>
        <v>0</v>
      </c>
      <c r="U41" s="189">
        <f>VLOOKUP($L41,BGT!$B$17:$O$29,MONTH($B$15)+1,0)</f>
        <v>0</v>
      </c>
      <c r="V41" s="64">
        <f t="shared" si="15"/>
        <v>0</v>
      </c>
      <c r="W41" s="137">
        <f t="shared" si="16"/>
        <v>0</v>
      </c>
      <c r="X41" s="138">
        <f t="shared" si="16"/>
        <v>0</v>
      </c>
      <c r="Y41" s="139">
        <f t="shared" si="16"/>
        <v>0</v>
      </c>
      <c r="Z41" s="127"/>
      <c r="AA41" s="196">
        <f ca="1">SUM(OFFSET(ACT!$C7,,,1,MONTH($B$15)-1))+P22</f>
        <v>0</v>
      </c>
      <c r="AB41" s="214">
        <f ca="1">SUM(OFFSET(ACT!$C22,,,1,MONTH($B$15)-1))+Q22</f>
        <v>0</v>
      </c>
      <c r="AC41" s="199">
        <f ca="1">SUM(OFFSET(BGT!$C7,,,1,MONTH($B$15)))</f>
        <v>0</v>
      </c>
      <c r="AD41" s="197">
        <f ca="1">SUM(OFFSET(BGT!$C22,,,1,MONTH($B$15)))</f>
        <v>0</v>
      </c>
      <c r="AE41" s="137">
        <f t="shared" ca="1" si="18"/>
        <v>0</v>
      </c>
      <c r="AF41" s="140">
        <f t="shared" ca="1" si="18"/>
        <v>0</v>
      </c>
    </row>
    <row r="42" spans="2:32" s="37" customFormat="1" ht="15" customHeight="1" x14ac:dyDescent="0.5">
      <c r="B42" s="13" t="str">
        <f t="shared" si="6"/>
        <v>Sat</v>
      </c>
      <c r="C42" s="14">
        <f t="shared" si="17"/>
        <v>42546</v>
      </c>
      <c r="D42" s="15">
        <f>G42-SUMIF(YST!$A:$A,$C42,YST!$C:$C)</f>
        <v>0</v>
      </c>
      <c r="E42" s="16">
        <f>H42-SUMIF(YST!$A:$A,$C42,YST!$D:$D)</f>
        <v>0</v>
      </c>
      <c r="F42" s="17">
        <f t="shared" si="7"/>
        <v>0</v>
      </c>
      <c r="G42" s="18">
        <f>SUMIF(TODAY!$A:$A,$C42,TODAY!$C:$C)</f>
        <v>85</v>
      </c>
      <c r="H42" s="16">
        <f>SUMIF(TODAY!$A:$A,$C42,TODAY!$D:$D)</f>
        <v>231.25583866361052</v>
      </c>
      <c r="I42" s="19">
        <f t="shared" si="8"/>
        <v>2.7206569254542412</v>
      </c>
      <c r="K42" s="268" t="s">
        <v>18</v>
      </c>
      <c r="L42" s="269"/>
      <c r="M42" s="74">
        <f>+SUM(M37:M41)</f>
        <v>3120</v>
      </c>
      <c r="N42" s="186">
        <f>+SUM(N37:N41)</f>
        <v>8212.8824024153018</v>
      </c>
      <c r="O42" s="71">
        <f t="shared" si="13"/>
        <v>2.6323341033382377</v>
      </c>
      <c r="P42" s="141">
        <f t="shared" si="14"/>
        <v>0.54230769230769227</v>
      </c>
      <c r="Q42" s="142">
        <f t="shared" si="14"/>
        <v>0.54119760911610848</v>
      </c>
      <c r="R42" s="143">
        <f t="shared" si="14"/>
        <v>0.9979530380864412</v>
      </c>
      <c r="S42" s="126"/>
      <c r="T42" s="74">
        <f>+SUM(T37:T41)</f>
        <v>3118</v>
      </c>
      <c r="U42" s="186">
        <f>+SUM(U37:U41)</f>
        <v>8004.5241413648637</v>
      </c>
      <c r="V42" s="71">
        <f t="shared" si="15"/>
        <v>2.5671982493152226</v>
      </c>
      <c r="W42" s="141">
        <f t="shared" si="16"/>
        <v>0.54265554842847974</v>
      </c>
      <c r="X42" s="142">
        <f t="shared" si="16"/>
        <v>0.55528501652829465</v>
      </c>
      <c r="Y42" s="143">
        <f t="shared" si="16"/>
        <v>1.0232734524439853</v>
      </c>
      <c r="Z42" s="127"/>
      <c r="AA42" s="210">
        <f ca="1">+SUM(AA37:AA41)</f>
        <v>16771</v>
      </c>
      <c r="AB42" s="215">
        <f ca="1">+SUM(AB37:AB41)</f>
        <v>51566.113920653937</v>
      </c>
      <c r="AC42" s="200">
        <f ca="1">+SUM(AC37:AC41)</f>
        <v>15290</v>
      </c>
      <c r="AD42" s="201">
        <f ca="1">+SUM(AD37:AD41)</f>
        <v>39605.021210191328</v>
      </c>
      <c r="AE42" s="141">
        <f t="shared" ca="1" si="18"/>
        <v>1.0968606932635709</v>
      </c>
      <c r="AF42" s="145">
        <f t="shared" ca="1" si="18"/>
        <v>1.3020095014463653</v>
      </c>
    </row>
    <row r="43" spans="2:32" s="37" customFormat="1" ht="15" customHeight="1" x14ac:dyDescent="0.5">
      <c r="B43" s="13" t="str">
        <f t="shared" si="6"/>
        <v>Sun</v>
      </c>
      <c r="C43" s="14">
        <f t="shared" si="17"/>
        <v>42547</v>
      </c>
      <c r="D43" s="15">
        <f>G43-SUMIF(YST!$A:$A,$C43,YST!$C:$C)</f>
        <v>0</v>
      </c>
      <c r="E43" s="16">
        <f>H43-SUMIF(YST!$A:$A,$C43,YST!$D:$D)</f>
        <v>0</v>
      </c>
      <c r="F43" s="17">
        <f t="shared" si="7"/>
        <v>0</v>
      </c>
      <c r="G43" s="18">
        <f>SUMIF(TODAY!$A:$A,$C43,TODAY!$C:$C)</f>
        <v>89</v>
      </c>
      <c r="H43" s="16">
        <f>SUMIF(TODAY!$A:$A,$C43,TODAY!$D:$D)</f>
        <v>240.17196390678623</v>
      </c>
      <c r="I43" s="19">
        <f t="shared" si="8"/>
        <v>2.6985613922110812</v>
      </c>
      <c r="K43" s="274" t="s">
        <v>19</v>
      </c>
      <c r="L43" s="76" t="s">
        <v>37</v>
      </c>
      <c r="M43" s="82">
        <f>VLOOKUP($L43,FCST!$B$2:$O$14,MONTH($B$15)+1,0)</f>
        <v>80</v>
      </c>
      <c r="N43" s="190">
        <f>VLOOKUP($L43,FCST!$B$17:$O$29,MONTH($B$15)+1,0)</f>
        <v>216.90898172550902</v>
      </c>
      <c r="O43" s="83">
        <f t="shared" si="13"/>
        <v>2.7113622715688628</v>
      </c>
      <c r="P43" s="146">
        <f t="shared" si="14"/>
        <v>3.625</v>
      </c>
      <c r="Q43" s="147">
        <f t="shared" si="14"/>
        <v>3.7113449999999997</v>
      </c>
      <c r="R43" s="148">
        <f t="shared" si="14"/>
        <v>1.0238193103448274</v>
      </c>
      <c r="S43" s="126"/>
      <c r="T43" s="82">
        <f>VLOOKUP($L43,BGT!$B$2:$O$14,MONTH($B$15)+1,0)</f>
        <v>167</v>
      </c>
      <c r="U43" s="190">
        <f>VLOOKUP($L43,BGT!$B$17:$O$29,MONTH($B$15)+1,0)</f>
        <v>452.7974993520001</v>
      </c>
      <c r="V43" s="83">
        <f t="shared" si="15"/>
        <v>2.7113622715688628</v>
      </c>
      <c r="W43" s="146">
        <f t="shared" si="16"/>
        <v>1.7365269461077844</v>
      </c>
      <c r="X43" s="147">
        <f t="shared" si="16"/>
        <v>1.7778898203592812</v>
      </c>
      <c r="Y43" s="148">
        <f t="shared" si="16"/>
        <v>1.0238193103448274</v>
      </c>
      <c r="Z43" s="127"/>
      <c r="AA43" s="192">
        <f ca="1">SUM(OFFSET(ACT!$C8,,,1,MONTH($B$15)-1))+P24</f>
        <v>1030</v>
      </c>
      <c r="AB43" s="216">
        <f ca="1">SUM(OFFSET(ACT!$C23,,,1,MONTH($B$15)-1))+Q24</f>
        <v>2454.4128390770538</v>
      </c>
      <c r="AC43" s="202">
        <f ca="1">SUM(OFFSET(BGT!$C8,,,1,MONTH($B$15)))</f>
        <v>1739</v>
      </c>
      <c r="AD43" s="193">
        <f ca="1">SUM(OFFSET(BGT!$C23,,,1,MONTH($B$15)))</f>
        <v>4675.8043403514912</v>
      </c>
      <c r="AE43" s="146">
        <f t="shared" ca="1" si="18"/>
        <v>0.59229442208165617</v>
      </c>
      <c r="AF43" s="149">
        <f t="shared" ca="1" si="18"/>
        <v>0.52491778107476372</v>
      </c>
    </row>
    <row r="44" spans="2:32" s="37" customFormat="1" ht="15" customHeight="1" x14ac:dyDescent="0.5">
      <c r="B44" s="13" t="str">
        <f t="shared" si="6"/>
        <v>Mon</v>
      </c>
      <c r="C44" s="14">
        <f t="shared" si="17"/>
        <v>42548</v>
      </c>
      <c r="D44" s="15">
        <f>G44-SUMIF(YST!$A:$A,$C44,YST!$C:$C)</f>
        <v>0</v>
      </c>
      <c r="E44" s="16">
        <f>H44-SUMIF(YST!$A:$A,$C44,YST!$D:$D)</f>
        <v>0</v>
      </c>
      <c r="F44" s="17">
        <f t="shared" si="7"/>
        <v>0</v>
      </c>
      <c r="G44" s="18">
        <f>SUMIF(TODAY!$A:$A,$C44,TODAY!$C:$C)</f>
        <v>71</v>
      </c>
      <c r="H44" s="16">
        <f>SUMIF(TODAY!$A:$A,$C44,TODAY!$D:$D)</f>
        <v>191.39915799724906</v>
      </c>
      <c r="I44" s="19">
        <f t="shared" si="8"/>
        <v>2.6957627886936488</v>
      </c>
      <c r="K44" s="274"/>
      <c r="L44" s="87" t="s">
        <v>38</v>
      </c>
      <c r="M44" s="93">
        <f>VLOOKUP($L44,FCST!$B$2:$O$14,MONTH($B$15)+1,0)</f>
        <v>700</v>
      </c>
      <c r="N44" s="191">
        <f>VLOOKUP($L44,FCST!$B$17:$O$29,MONTH($B$15)+1,0)</f>
        <v>1911.1836319364609</v>
      </c>
      <c r="O44" s="94">
        <f t="shared" si="13"/>
        <v>2.7302623313378014</v>
      </c>
      <c r="P44" s="150">
        <f t="shared" si="14"/>
        <v>5.1428571428571428E-2</v>
      </c>
      <c r="Q44" s="151">
        <f t="shared" si="14"/>
        <v>5.0867142857142854E-2</v>
      </c>
      <c r="R44" s="152">
        <f t="shared" si="14"/>
        <v>0.98908333333333331</v>
      </c>
      <c r="S44" s="126"/>
      <c r="T44" s="93">
        <f>VLOOKUP($L44,BGT!$B$2:$O$14,MONTH($B$15)+1,0)</f>
        <v>410</v>
      </c>
      <c r="U44" s="191">
        <f>VLOOKUP($L44,BGT!$B$17:$O$29,MONTH($B$15)+1,0)</f>
        <v>1119.4075558484985</v>
      </c>
      <c r="V44" s="94">
        <f t="shared" si="15"/>
        <v>2.7302623313378014</v>
      </c>
      <c r="W44" s="150">
        <f t="shared" si="16"/>
        <v>8.7804878048780483E-2</v>
      </c>
      <c r="X44" s="151">
        <f t="shared" si="16"/>
        <v>8.684634146341462E-2</v>
      </c>
      <c r="Y44" s="152">
        <f t="shared" si="16"/>
        <v>0.98908333333333331</v>
      </c>
      <c r="Z44" s="127"/>
      <c r="AA44" s="211">
        <f ca="1">SUM(OFFSET(ACT!$C9,,,1,MONTH($B$15)-1))+P25</f>
        <v>4415</v>
      </c>
      <c r="AB44" s="217">
        <f ca="1">SUM(OFFSET(ACT!$C24,,,1,MONTH($B$15)-1))+Q25</f>
        <v>13829.121708291806</v>
      </c>
      <c r="AC44" s="203">
        <f ca="1">SUM(OFFSET(BGT!$C9,,,1,MONTH($B$15)))</f>
        <v>4333</v>
      </c>
      <c r="AD44" s="204">
        <f ca="1">SUM(OFFSET(BGT!$C24,,,1,MONTH($B$15)))</f>
        <v>10514.575477821409</v>
      </c>
      <c r="AE44" s="150">
        <f t="shared" ca="1" si="18"/>
        <v>1.0189245326563581</v>
      </c>
      <c r="AF44" s="153">
        <f t="shared" ca="1" si="18"/>
        <v>1.3152334811292983</v>
      </c>
    </row>
    <row r="45" spans="2:32" s="37" customFormat="1" ht="15" customHeight="1" x14ac:dyDescent="0.5">
      <c r="B45" s="13" t="str">
        <f t="shared" si="6"/>
        <v>Tue</v>
      </c>
      <c r="C45" s="14">
        <f t="shared" si="17"/>
        <v>42549</v>
      </c>
      <c r="D45" s="15">
        <f>G45-SUMIF(YST!$A:$A,$C45,YST!$C:$C)</f>
        <v>0</v>
      </c>
      <c r="E45" s="16">
        <f>H45-SUMIF(YST!$A:$A,$C45,YST!$D:$D)</f>
        <v>0</v>
      </c>
      <c r="F45" s="17">
        <f t="shared" si="7"/>
        <v>0</v>
      </c>
      <c r="G45" s="18">
        <f>SUMIF(TODAY!$A:$A,$C45,TODAY!$C:$C)</f>
        <v>74</v>
      </c>
      <c r="H45" s="16">
        <f>SUMIF(TODAY!$A:$A,$C45,TODAY!$D:$D)</f>
        <v>195.58686090295575</v>
      </c>
      <c r="I45" s="19">
        <f t="shared" si="8"/>
        <v>2.6430656878777805</v>
      </c>
      <c r="K45" s="268" t="s">
        <v>18</v>
      </c>
      <c r="L45" s="269"/>
      <c r="M45" s="74">
        <f>+M43+M44</f>
        <v>780</v>
      </c>
      <c r="N45" s="186">
        <f>+N43+N44</f>
        <v>2128.0926136619701</v>
      </c>
      <c r="O45" s="71">
        <f t="shared" si="13"/>
        <v>2.7283238636691922</v>
      </c>
      <c r="P45" s="141">
        <f t="shared" si="14"/>
        <v>0.41794871794871796</v>
      </c>
      <c r="Q45" s="142">
        <f t="shared" si="14"/>
        <v>0.42396675305472287</v>
      </c>
      <c r="R45" s="143">
        <f t="shared" si="14"/>
        <v>1.0143989797014843</v>
      </c>
      <c r="S45" s="126"/>
      <c r="T45" s="74">
        <f>+T43+T44</f>
        <v>577</v>
      </c>
      <c r="U45" s="186">
        <f>+U43+U44</f>
        <v>1572.2050552004987</v>
      </c>
      <c r="V45" s="71">
        <f t="shared" si="15"/>
        <v>2.7247921233977448</v>
      </c>
      <c r="W45" s="141">
        <f t="shared" si="16"/>
        <v>0.56499133448873484</v>
      </c>
      <c r="X45" s="142">
        <f t="shared" si="16"/>
        <v>0.57386949153330646</v>
      </c>
      <c r="Y45" s="143">
        <f t="shared" si="16"/>
        <v>1.0157137932966804</v>
      </c>
      <c r="Z45" s="127"/>
      <c r="AA45" s="210">
        <f ca="1">+AA43+AA44</f>
        <v>5445</v>
      </c>
      <c r="AB45" s="215">
        <f ca="1">+AB43+AB44</f>
        <v>16283.534547368861</v>
      </c>
      <c r="AC45" s="200">
        <f ca="1">+AC43+AC44</f>
        <v>6072</v>
      </c>
      <c r="AD45" s="201">
        <f ca="1">+AD43+AD44</f>
        <v>15190.3798181729</v>
      </c>
      <c r="AE45" s="141">
        <f t="shared" ca="1" si="18"/>
        <v>0.89673913043478259</v>
      </c>
      <c r="AF45" s="145">
        <f t="shared" ca="1" si="18"/>
        <v>1.0719636205467471</v>
      </c>
    </row>
    <row r="46" spans="2:32" s="37" customFormat="1" ht="15" customHeight="1" x14ac:dyDescent="0.5">
      <c r="B46" s="13" t="str">
        <f t="shared" si="6"/>
        <v>Wed</v>
      </c>
      <c r="C46" s="14">
        <f>IFERROR(IF(DAY(C45+1)&lt;4,"",C45+1),"")</f>
        <v>42550</v>
      </c>
      <c r="D46" s="15">
        <f>G46-SUMIF(YST!$A:$A,$C46,YST!$C:$C)</f>
        <v>0</v>
      </c>
      <c r="E46" s="16">
        <f>H46-SUMIF(YST!$A:$A,$C46,YST!$D:$D)</f>
        <v>0</v>
      </c>
      <c r="F46" s="17">
        <f t="shared" si="7"/>
        <v>0</v>
      </c>
      <c r="G46" s="18">
        <f>SUMIF(TODAY!$A:$A,$C46,TODAY!$C:$C)</f>
        <v>74</v>
      </c>
      <c r="H46" s="16">
        <f>SUMIF(TODAY!$A:$A,$C46,TODAY!$D:$D)</f>
        <v>198.56570792351803</v>
      </c>
      <c r="I46" s="19">
        <f t="shared" si="8"/>
        <v>2.6833203773448382</v>
      </c>
      <c r="K46" s="294" t="s">
        <v>20</v>
      </c>
      <c r="L46" s="98" t="s">
        <v>39</v>
      </c>
      <c r="M46" s="82">
        <f>VLOOKUP($L46,FCST!$B$2:$O$14,MONTH($B$15)+1,0)</f>
        <v>0</v>
      </c>
      <c r="N46" s="190">
        <f>VLOOKUP($L46,FCST!$B$17:$O$29,MONTH($B$15)+1,0)</f>
        <v>0</v>
      </c>
      <c r="O46" s="83">
        <f t="shared" si="13"/>
        <v>0</v>
      </c>
      <c r="P46" s="146">
        <f t="shared" si="14"/>
        <v>0</v>
      </c>
      <c r="Q46" s="147">
        <f t="shared" si="14"/>
        <v>0</v>
      </c>
      <c r="R46" s="148">
        <f t="shared" si="14"/>
        <v>0</v>
      </c>
      <c r="S46" s="126"/>
      <c r="T46" s="82">
        <f>VLOOKUP($L46,BGT!$B$2:$O$14,MONTH($B$15)+1,0)</f>
        <v>456</v>
      </c>
      <c r="U46" s="190">
        <f>VLOOKUP($L46,BGT!$B$17:$O$29,MONTH($B$15)+1,0)</f>
        <v>1104.5266337600049</v>
      </c>
      <c r="V46" s="83">
        <f t="shared" si="15"/>
        <v>2.4222075301754491</v>
      </c>
      <c r="W46" s="146">
        <f t="shared" si="16"/>
        <v>0</v>
      </c>
      <c r="X46" s="147">
        <f t="shared" si="16"/>
        <v>0</v>
      </c>
      <c r="Y46" s="148">
        <f t="shared" si="16"/>
        <v>0</v>
      </c>
      <c r="Z46" s="127"/>
      <c r="AA46" s="192">
        <f ca="1">SUM(OFFSET(ACT!$C10,,,1,MONTH($B$15)-1))+P27</f>
        <v>9</v>
      </c>
      <c r="AB46" s="216">
        <f ca="1">SUM(OFFSET(ACT!$C25,,,1,MONTH($B$15)-1))+Q27</f>
        <v>33.585712499999985</v>
      </c>
      <c r="AC46" s="202">
        <f ca="1">SUM(OFFSET(BGT!$C10,,,1,MONTH($B$15)))</f>
        <v>1813</v>
      </c>
      <c r="AD46" s="193">
        <f ca="1">SUM(OFFSET(BGT!$C25,,,1,MONTH($B$15)))</f>
        <v>3856.3037759200097</v>
      </c>
      <c r="AE46" s="146">
        <f t="shared" ca="1" si="18"/>
        <v>4.9641478212906782E-3</v>
      </c>
      <c r="AF46" s="149">
        <f t="shared" ca="1" si="18"/>
        <v>8.7093015622160992E-3</v>
      </c>
    </row>
    <row r="47" spans="2:32" s="37" customFormat="1" ht="15" customHeight="1" x14ac:dyDescent="0.5">
      <c r="B47" s="13" t="str">
        <f t="shared" si="6"/>
        <v>Thu</v>
      </c>
      <c r="C47" s="14">
        <f>IFERROR(IF(DAY(C46+1)&lt;4,"",C46+1),"")</f>
        <v>42551</v>
      </c>
      <c r="D47" s="15">
        <f>G47-SUMIF(YST!$A:$A,$C47,YST!$C:$C)</f>
        <v>0</v>
      </c>
      <c r="E47" s="16">
        <f>H47-SUMIF(YST!$A:$A,$C47,YST!$D:$D)</f>
        <v>0</v>
      </c>
      <c r="F47" s="17">
        <f t="shared" si="7"/>
        <v>0</v>
      </c>
      <c r="G47" s="18">
        <f>SUMIF(TODAY!$A:$A,$C47,TODAY!$C:$C)</f>
        <v>74</v>
      </c>
      <c r="H47" s="16">
        <f>SUMIF(TODAY!$A:$A,$C47,TODAY!$D:$D)</f>
        <v>199.67993037660048</v>
      </c>
      <c r="I47" s="19">
        <f t="shared" si="8"/>
        <v>2.6983774375216281</v>
      </c>
      <c r="K47" s="294"/>
      <c r="L47" s="99" t="s">
        <v>40</v>
      </c>
      <c r="M47" s="59">
        <f>VLOOKUP($L47,FCST!$B$2:$O$14,MONTH($B$15)+1,0)</f>
        <v>200</v>
      </c>
      <c r="N47" s="188">
        <f>VLOOKUP($L47,FCST!$B$17:$O$29,MONTH($B$15)+1,0)</f>
        <v>687.31534959952126</v>
      </c>
      <c r="O47" s="56">
        <f t="shared" si="13"/>
        <v>3.4365767479976062</v>
      </c>
      <c r="P47" s="133">
        <f t="shared" si="14"/>
        <v>0.23</v>
      </c>
      <c r="Q47" s="134">
        <f t="shared" si="14"/>
        <v>0.21090300000000001</v>
      </c>
      <c r="R47" s="135">
        <f t="shared" si="14"/>
        <v>0.91696956521739148</v>
      </c>
      <c r="S47" s="126"/>
      <c r="T47" s="59">
        <f>VLOOKUP($L47,BGT!$B$2:$O$14,MONTH($B$15)+1,0)</f>
        <v>209</v>
      </c>
      <c r="U47" s="188">
        <f>VLOOKUP($L47,BGT!$B$17:$O$29,MONTH($B$15)+1,0)</f>
        <v>718.24454033149971</v>
      </c>
      <c r="V47" s="56">
        <f t="shared" si="15"/>
        <v>3.4365767479976062</v>
      </c>
      <c r="W47" s="133">
        <f t="shared" si="16"/>
        <v>0.22009569377990432</v>
      </c>
      <c r="X47" s="134">
        <f t="shared" si="16"/>
        <v>0.20182105263157896</v>
      </c>
      <c r="Y47" s="135">
        <f t="shared" si="16"/>
        <v>0.91696956521739148</v>
      </c>
      <c r="Z47" s="127"/>
      <c r="AA47" s="194">
        <f ca="1">SUM(OFFSET(ACT!$C11,,,1,MONTH($B$15)-1))+P28</f>
        <v>770</v>
      </c>
      <c r="AB47" s="213">
        <f ca="1">SUM(OFFSET(ACT!$C26,,,1,MONTH($B$15)-1))+Q28</f>
        <v>4009.8527995865816</v>
      </c>
      <c r="AC47" s="198">
        <f ca="1">SUM(OFFSET(BGT!$C11,,,1,MONTH($B$15)))</f>
        <v>660</v>
      </c>
      <c r="AD47" s="195">
        <f ca="1">SUM(OFFSET(BGT!$C26,,,1,MONTH($B$15)))</f>
        <v>2625.9898353455001</v>
      </c>
      <c r="AE47" s="133">
        <f t="shared" ca="1" si="18"/>
        <v>1.1666666666666667</v>
      </c>
      <c r="AF47" s="136">
        <f t="shared" ca="1" si="18"/>
        <v>1.5269871747462447</v>
      </c>
    </row>
    <row r="48" spans="2:32" s="37" customFormat="1" ht="15" customHeight="1" thickBot="1" x14ac:dyDescent="0.55000000000000004">
      <c r="B48" s="20" t="str">
        <f t="shared" si="6"/>
        <v/>
      </c>
      <c r="C48" s="21" t="str">
        <f>IFERROR(IF(DAY(C47+1)&lt;4,"",C47+1),"")</f>
        <v/>
      </c>
      <c r="D48" s="22">
        <f>G48-SUMIF(YST!$A:$A,$C48,YST!$C:$C)</f>
        <v>0</v>
      </c>
      <c r="E48" s="23">
        <f>H48-SUMIF(YST!$A:$A,$C48,YST!$D:$D)</f>
        <v>0</v>
      </c>
      <c r="F48" s="24">
        <f t="shared" si="7"/>
        <v>0</v>
      </c>
      <c r="G48" s="25">
        <f>SUMIF(TODAY!$A:$A,$C48,TODAY!$C:$C)</f>
        <v>0</v>
      </c>
      <c r="H48" s="23">
        <f>SUMIF(TODAY!$A:$A,$C48,TODAY!$D:$D)</f>
        <v>0</v>
      </c>
      <c r="I48" s="26">
        <f t="shared" si="8"/>
        <v>0</v>
      </c>
      <c r="K48" s="294"/>
      <c r="L48" s="99" t="s">
        <v>41</v>
      </c>
      <c r="M48" s="59">
        <f>VLOOKUP($L48,FCST!$B$2:$O$14,MONTH($B$15)+1,0)</f>
        <v>80</v>
      </c>
      <c r="N48" s="188">
        <f>VLOOKUP($L48,FCST!$B$17:$O$29,MONTH($B$15)+1,0)</f>
        <v>216.49932515700004</v>
      </c>
      <c r="O48" s="56">
        <f t="shared" si="13"/>
        <v>2.7062415644625006</v>
      </c>
      <c r="P48" s="133">
        <f t="shared" si="14"/>
        <v>2.4375</v>
      </c>
      <c r="Q48" s="134">
        <f t="shared" si="14"/>
        <v>2.4651000000000001</v>
      </c>
      <c r="R48" s="135">
        <f t="shared" si="14"/>
        <v>1.011323076923077</v>
      </c>
      <c r="S48" s="126"/>
      <c r="T48" s="59">
        <f>VLOOKUP($L48,BGT!$B$2:$O$14,MONTH($B$15)+1,0)</f>
        <v>80</v>
      </c>
      <c r="U48" s="188">
        <f>VLOOKUP($L48,BGT!$B$17:$O$29,MONTH($B$15)+1,0)</f>
        <v>216.49932515700004</v>
      </c>
      <c r="V48" s="56">
        <f t="shared" si="15"/>
        <v>2.7062415644625006</v>
      </c>
      <c r="W48" s="133">
        <f t="shared" si="16"/>
        <v>2.4375</v>
      </c>
      <c r="X48" s="134">
        <f t="shared" si="16"/>
        <v>2.4651000000000001</v>
      </c>
      <c r="Y48" s="135">
        <f t="shared" si="16"/>
        <v>1.011323076923077</v>
      </c>
      <c r="Z48" s="127"/>
      <c r="AA48" s="194">
        <f ca="1">SUM(OFFSET(ACT!$C12,,,1,MONTH($B$15)-1))+P29</f>
        <v>642</v>
      </c>
      <c r="AB48" s="213">
        <f ca="1">SUM(OFFSET(ACT!$C27,,,1,MONTH($B$15)-1))+Q29</f>
        <v>1913.62824023452</v>
      </c>
      <c r="AC48" s="198">
        <f ca="1">SUM(OFFSET(BGT!$C12,,,1,MONTH($B$15)))</f>
        <v>258</v>
      </c>
      <c r="AD48" s="195">
        <f ca="1">SUM(OFFSET(BGT!$C27,,,1,MONTH($B$15)))</f>
        <v>888.305930827</v>
      </c>
      <c r="AE48" s="133">
        <f t="shared" ca="1" si="18"/>
        <v>2.4883720930232558</v>
      </c>
      <c r="AF48" s="136">
        <f t="shared" ca="1" si="18"/>
        <v>2.1542445837921624</v>
      </c>
    </row>
    <row r="49" spans="2:32" s="37" customFormat="1" ht="15" customHeight="1" thickBot="1" x14ac:dyDescent="0.55000000000000004">
      <c r="B49" s="295" t="s">
        <v>0</v>
      </c>
      <c r="C49" s="296"/>
      <c r="D49" s="27">
        <f>+SUM(D18:D48)</f>
        <v>-19</v>
      </c>
      <c r="E49" s="28">
        <f t="shared" ref="E49" si="19">SUM(E18:E48)</f>
        <v>-57.092041966280732</v>
      </c>
      <c r="F49" s="29">
        <f t="shared" si="7"/>
        <v>3.0048443140147754</v>
      </c>
      <c r="G49" s="27">
        <f>SUM(G18:G48)</f>
        <v>2259</v>
      </c>
      <c r="H49" s="258">
        <f>SUM(H18:H48)</f>
        <v>6025.6821913740323</v>
      </c>
      <c r="I49" s="30">
        <f t="shared" si="8"/>
        <v>2.6674113286294965</v>
      </c>
      <c r="K49" s="294"/>
      <c r="L49" s="105" t="s">
        <v>42</v>
      </c>
      <c r="M49" s="67">
        <f>VLOOKUP($L49,FCST!$B$2:$O$14,MONTH($B$15)+1,0)</f>
        <v>0</v>
      </c>
      <c r="N49" s="189">
        <f>VLOOKUP($L49,FCST!$B$17:$O$29,MONTH($B$15)+1,0)</f>
        <v>0</v>
      </c>
      <c r="O49" s="64">
        <f t="shared" si="13"/>
        <v>0</v>
      </c>
      <c r="P49" s="137">
        <f t="shared" si="14"/>
        <v>0</v>
      </c>
      <c r="Q49" s="138">
        <f t="shared" si="14"/>
        <v>0</v>
      </c>
      <c r="R49" s="139">
        <f t="shared" si="14"/>
        <v>0</v>
      </c>
      <c r="S49" s="126"/>
      <c r="T49" s="67">
        <f>VLOOKUP($L49,BGT!$B$2:$O$14,MONTH($B$15)+1,0)</f>
        <v>0</v>
      </c>
      <c r="U49" s="189">
        <f>VLOOKUP($L49,BGT!$B$17:$O$29,MONTH($B$15)+1,0)</f>
        <v>0</v>
      </c>
      <c r="V49" s="64">
        <f t="shared" si="15"/>
        <v>0</v>
      </c>
      <c r="W49" s="137">
        <f t="shared" si="16"/>
        <v>0</v>
      </c>
      <c r="X49" s="138">
        <f t="shared" si="16"/>
        <v>0</v>
      </c>
      <c r="Y49" s="139">
        <f t="shared" si="16"/>
        <v>0</v>
      </c>
      <c r="Z49" s="127"/>
      <c r="AA49" s="196">
        <f ca="1">SUM(OFFSET(ACT!$C13,,,1,MONTH($B$15)-1))+P30</f>
        <v>47</v>
      </c>
      <c r="AB49" s="214">
        <f ca="1">SUM(OFFSET(ACT!$C28,,,1,MONTH($B$15)-1))+Q30</f>
        <v>149.23596679500002</v>
      </c>
      <c r="AC49" s="199">
        <f ca="1">SUM(OFFSET(BGT!$C13,,,1,MONTH($B$15)))</f>
        <v>0</v>
      </c>
      <c r="AD49" s="197">
        <f ca="1">SUM(OFFSET(BGT!$C28,,,1,MONTH($B$15)))</f>
        <v>0</v>
      </c>
      <c r="AE49" s="137">
        <f t="shared" ca="1" si="18"/>
        <v>0</v>
      </c>
      <c r="AF49" s="140">
        <f t="shared" ca="1" si="18"/>
        <v>0</v>
      </c>
    </row>
    <row r="50" spans="2:32" s="37" customFormat="1" ht="15" customHeight="1" x14ac:dyDescent="0.5">
      <c r="B50" s="270" t="s">
        <v>7</v>
      </c>
      <c r="C50" s="271"/>
      <c r="D50" s="31">
        <f>+SUMIF($B$18:$B$48,"Sun",D$18:D$48)+SUMIF($B$18:$B$48,"Mon",D$18:D$48)+SUMIF($B$18:$B$48,"Tue",D$18:D$48)+SUMIF($B$18:$B$48,"Wed",D$18:D$48)+SUMIF($B$18:$B$48,"Thu",D$18:D$48)</f>
        <v>2</v>
      </c>
      <c r="E50" s="154">
        <f>+SUMIF($B$18:$B$48,"Sun",E$18:E$48)+SUMIF($B$18:$B$48,"Mon",E$18:E$48)+SUMIF($B$18:$B$48,"Tue",E$18:E$48)+SUMIF($B$18:$B$48,"Wed",E$18:E$48)+SUMIF($B$18:$B$48,"Thu",E$18:E$48)</f>
        <v>11.305644743875575</v>
      </c>
      <c r="F50" s="32">
        <f t="shared" si="7"/>
        <v>5.6528223719377877</v>
      </c>
      <c r="G50" s="31">
        <f>+SUMIF($B$18:$B$48,"Sun",G$18:G$48)+SUMIF($B$18:$B$48,"Mon",G$18:G$48)+SUMIF($B$18:$B$48,"Tue",G$18:G$48)+SUMIF($B$18:$B$48,"Wed",G$18:G$48)+SUMIF($B$18:$B$48,"Thu",G$18:G$48)</f>
        <v>1631</v>
      </c>
      <c r="H50" s="259">
        <f>+SUMIF($B$18:$B$48,"Sun",H$18:H$48)+SUMIF($B$18:$B$48,"Mon",H$18:H$48)+SUMIF($B$18:$B$48,"Tue",H$18:H$48)+SUMIF($B$18:$B$48,"Wed",H$18:H$48)+SUMIF($B$18:$B$48,"Thu",H$18:H$48)</f>
        <v>4341.448790366223</v>
      </c>
      <c r="I50" s="33">
        <f t="shared" si="8"/>
        <v>2.661832489494925</v>
      </c>
      <c r="K50" s="268" t="s">
        <v>18</v>
      </c>
      <c r="L50" s="269"/>
      <c r="M50" s="74">
        <f>+SUM(M46:M49)</f>
        <v>280</v>
      </c>
      <c r="N50" s="186">
        <f>+SUM(N46:N49)</f>
        <v>903.8146747565213</v>
      </c>
      <c r="O50" s="71">
        <f t="shared" si="13"/>
        <v>3.227909552701862</v>
      </c>
      <c r="P50" s="141">
        <f t="shared" si="14"/>
        <v>0.86071428571428577</v>
      </c>
      <c r="Q50" s="142">
        <f t="shared" si="14"/>
        <v>0.75087224690607068</v>
      </c>
      <c r="R50" s="143">
        <f t="shared" si="14"/>
        <v>0.87238269350082898</v>
      </c>
      <c r="S50" s="126"/>
      <c r="T50" s="74">
        <f>+SUM(T46:T49)</f>
        <v>745</v>
      </c>
      <c r="U50" s="186">
        <f>+SUM(U46:U49)</f>
        <v>2039.2704992485046</v>
      </c>
      <c r="V50" s="71">
        <f t="shared" si="15"/>
        <v>2.7372758379174558</v>
      </c>
      <c r="W50" s="141">
        <f t="shared" si="16"/>
        <v>0.32348993288590605</v>
      </c>
      <c r="X50" s="142">
        <f t="shared" si="16"/>
        <v>0.33279025802177736</v>
      </c>
      <c r="Y50" s="143">
        <f t="shared" si="16"/>
        <v>1.0287499677436687</v>
      </c>
      <c r="Z50" s="127"/>
      <c r="AA50" s="74">
        <f ca="1">+SUM(AA46:AA49)</f>
        <v>1468</v>
      </c>
      <c r="AB50" s="144">
        <f ca="1">+SUM(AB46:AB49)</f>
        <v>6106.3027191161018</v>
      </c>
      <c r="AC50" s="72">
        <f ca="1">+SUM(AC46:AC49)</f>
        <v>2731</v>
      </c>
      <c r="AD50" s="144">
        <f ca="1">+SUM(AD46:AD49)</f>
        <v>7370.5995420925101</v>
      </c>
      <c r="AE50" s="141">
        <f t="shared" ca="1" si="18"/>
        <v>0.53753203954595385</v>
      </c>
      <c r="AF50" s="145">
        <f t="shared" ca="1" si="18"/>
        <v>0.8284675736680337</v>
      </c>
    </row>
    <row r="51" spans="2:32" s="37" customFormat="1" ht="15" customHeight="1" thickBot="1" x14ac:dyDescent="0.55000000000000004">
      <c r="B51" s="261" t="s">
        <v>8</v>
      </c>
      <c r="C51" s="262"/>
      <c r="D51" s="34">
        <f>+SUMIF($B$18:$B$48,"Fri",D$18:D$48)+SUMIF($B$18:$B$48,"Sat",D$18:D$48)</f>
        <v>-21</v>
      </c>
      <c r="E51" s="155">
        <f>+SUMIF($B$18:$B$48,"Fri",E$18:E$48)+SUMIF($B$18:$B$48,"Sat",E$18:E$48)</f>
        <v>-68.397686710156307</v>
      </c>
      <c r="F51" s="35">
        <f t="shared" si="7"/>
        <v>3.2570327004836335</v>
      </c>
      <c r="G51" s="34">
        <f>+SUMIF($B$18:$B$48,"Fri",G$18:G$48)+SUMIF($B$18:$B$48,"Sat",G$18:G$48)</f>
        <v>628</v>
      </c>
      <c r="H51" s="260">
        <f>+SUMIF($B$18:$B$48,"Fri",H$18:H$48)+SUMIF($B$18:$B$48,"Sat",H$18:H$48)</f>
        <v>1684.2334010078112</v>
      </c>
      <c r="I51" s="36">
        <f t="shared" si="8"/>
        <v>2.6819003200761324</v>
      </c>
      <c r="K51" s="266" t="s">
        <v>21</v>
      </c>
      <c r="L51" s="267"/>
      <c r="M51" s="119">
        <f>+M42+M45+M50</f>
        <v>4180</v>
      </c>
      <c r="N51" s="187">
        <f>+N42+N45+N50</f>
        <v>11244.789690833792</v>
      </c>
      <c r="O51" s="115">
        <f t="shared" si="13"/>
        <v>2.6901410743621512</v>
      </c>
      <c r="P51" s="156">
        <f t="shared" si="14"/>
        <v>0.54043062200956937</v>
      </c>
      <c r="Q51" s="157">
        <f t="shared" si="14"/>
        <v>0.53586437426089695</v>
      </c>
      <c r="R51" s="158">
        <f t="shared" si="14"/>
        <v>0.99155072351064588</v>
      </c>
      <c r="S51" s="159"/>
      <c r="T51" s="119">
        <f>+T42+T45+T50</f>
        <v>4440</v>
      </c>
      <c r="U51" s="187">
        <f>+U42+U45+U50</f>
        <v>11615.999695813867</v>
      </c>
      <c r="V51" s="115">
        <f t="shared" si="15"/>
        <v>2.6162161477058259</v>
      </c>
      <c r="W51" s="156">
        <f t="shared" si="16"/>
        <v>0.50878378378378375</v>
      </c>
      <c r="X51" s="157">
        <f t="shared" si="16"/>
        <v>0.51873987165698265</v>
      </c>
      <c r="Y51" s="158">
        <f t="shared" si="16"/>
        <v>1.0195684064440029</v>
      </c>
      <c r="Z51" s="160"/>
      <c r="AA51" s="161">
        <f ca="1">+AA42+AA45+AA50</f>
        <v>23684</v>
      </c>
      <c r="AB51" s="162">
        <f ca="1">+AB42+AB45+AB50</f>
        <v>73955.951187138911</v>
      </c>
      <c r="AC51" s="120">
        <f ca="1">+AC42+AC45+AC50</f>
        <v>24093</v>
      </c>
      <c r="AD51" s="162">
        <f ca="1">+AD42+AD45+AD50</f>
        <v>62166.000570456737</v>
      </c>
      <c r="AE51" s="156">
        <f t="shared" ca="1" si="18"/>
        <v>0.98302411488814179</v>
      </c>
      <c r="AF51" s="163">
        <f t="shared" ca="1" si="18"/>
        <v>1.1896527122300535</v>
      </c>
    </row>
    <row r="52" spans="2:32" s="37" customFormat="1" ht="14.7" thickBot="1" x14ac:dyDescent="0.55000000000000004">
      <c r="C52" s="297" t="s">
        <v>55</v>
      </c>
      <c r="J52" s="164"/>
      <c r="K52"/>
      <c r="L52"/>
      <c r="M52" s="125">
        <f>M51/(DAY(EOMONTH($B$15,0))*200)</f>
        <v>0.69666666666666666</v>
      </c>
      <c r="N52" s="124"/>
      <c r="O52" s="124"/>
      <c r="P52"/>
      <c r="Q52"/>
      <c r="R52"/>
      <c r="S52" s="165"/>
      <c r="T52" s="125">
        <f>T51/(DAY(EOMONTH($B$15,0))*200)</f>
        <v>0.74</v>
      </c>
      <c r="U52" s="124"/>
      <c r="V52" s="124"/>
      <c r="W52"/>
      <c r="X52"/>
      <c r="Y52"/>
      <c r="Z52" s="166"/>
      <c r="AA52"/>
      <c r="AB52"/>
      <c r="AC52"/>
      <c r="AD52"/>
      <c r="AE52"/>
      <c r="AF52"/>
    </row>
  </sheetData>
  <mergeCells count="42">
    <mergeCell ref="AA35:AB35"/>
    <mergeCell ref="AC35:AD35"/>
    <mergeCell ref="K46:K49"/>
    <mergeCell ref="B49:C49"/>
    <mergeCell ref="K50:L50"/>
    <mergeCell ref="K35:L36"/>
    <mergeCell ref="M35:O35"/>
    <mergeCell ref="K18:K22"/>
    <mergeCell ref="K23:L23"/>
    <mergeCell ref="K24:K25"/>
    <mergeCell ref="K26:L26"/>
    <mergeCell ref="K27:K30"/>
    <mergeCell ref="B15:C17"/>
    <mergeCell ref="D15:I15"/>
    <mergeCell ref="K15:R15"/>
    <mergeCell ref="T15:Y15"/>
    <mergeCell ref="AA15:AF15"/>
    <mergeCell ref="D16:F16"/>
    <mergeCell ref="G16:I16"/>
    <mergeCell ref="K16:L17"/>
    <mergeCell ref="M16:O16"/>
    <mergeCell ref="P16:R16"/>
    <mergeCell ref="T16:V16"/>
    <mergeCell ref="W16:Y16"/>
    <mergeCell ref="AA16:AC16"/>
    <mergeCell ref="AD16:AF16"/>
    <mergeCell ref="B51:C51"/>
    <mergeCell ref="T34:Y34"/>
    <mergeCell ref="AA34:AF34"/>
    <mergeCell ref="K32:L32"/>
    <mergeCell ref="K31:L31"/>
    <mergeCell ref="B50:C50"/>
    <mergeCell ref="K51:L51"/>
    <mergeCell ref="K37:K41"/>
    <mergeCell ref="K42:L42"/>
    <mergeCell ref="K43:K44"/>
    <mergeCell ref="K45:L45"/>
    <mergeCell ref="AE35:AF35"/>
    <mergeCell ref="K34:R34"/>
    <mergeCell ref="P35:R35"/>
    <mergeCell ref="T35:V35"/>
    <mergeCell ref="W35:Y35"/>
  </mergeCells>
  <conditionalFormatting sqref="AD37:AD41 AD43:AD44 AD46:AD49">
    <cfRule type="cellIs" dxfId="82" priority="30" operator="lessThan">
      <formula>-0.5</formula>
    </cfRule>
  </conditionalFormatting>
  <conditionalFormatting sqref="D49:F51">
    <cfRule type="cellIs" dxfId="81" priority="138" operator="lessThan">
      <formula>-0.5</formula>
    </cfRule>
  </conditionalFormatting>
  <conditionalFormatting sqref="AD50">
    <cfRule type="cellIs" dxfId="80" priority="125" operator="lessThan">
      <formula>-0.5</formula>
    </cfRule>
  </conditionalFormatting>
  <conditionalFormatting sqref="AB50">
    <cfRule type="cellIs" dxfId="79" priority="124" operator="lessThan">
      <formula>-0.5</formula>
    </cfRule>
  </conditionalFormatting>
  <conditionalFormatting sqref="V18:V31">
    <cfRule type="cellIs" dxfId="78" priority="135" operator="lessThan">
      <formula>-0.5</formula>
    </cfRule>
  </conditionalFormatting>
  <conditionalFormatting sqref="U31">
    <cfRule type="cellIs" dxfId="77" priority="136" operator="lessThan">
      <formula>-0.5</formula>
    </cfRule>
  </conditionalFormatting>
  <conditionalFormatting sqref="V32">
    <cfRule type="cellIs" dxfId="76" priority="120" operator="lessThan">
      <formula>-0.5</formula>
    </cfRule>
  </conditionalFormatting>
  <conditionalFormatting sqref="B18 B31:B33 B38:B40 B45 B24:B26 B29 B36 B43">
    <cfRule type="cellIs" dxfId="75" priority="119" stopIfTrue="1" operator="equal">
      <formula>0</formula>
    </cfRule>
  </conditionalFormatting>
  <conditionalFormatting sqref="B18 B31:B33 B38:B40 B45 B24:B26 B29 B36 B43">
    <cfRule type="cellIs" dxfId="74" priority="118" stopIfTrue="1" operator="equal">
      <formula>0</formula>
    </cfRule>
  </conditionalFormatting>
  <conditionalFormatting sqref="B18 B31:B33 B38:B40 B45 B24:B26 B29 B36 B43">
    <cfRule type="cellIs" dxfId="73" priority="117" operator="equal">
      <formula>0</formula>
    </cfRule>
  </conditionalFormatting>
  <conditionalFormatting sqref="B30">
    <cfRule type="cellIs" dxfId="72" priority="112" stopIfTrue="1" operator="equal">
      <formula>0</formula>
    </cfRule>
  </conditionalFormatting>
  <conditionalFormatting sqref="C18">
    <cfRule type="cellIs" dxfId="71" priority="116" stopIfTrue="1" operator="equal">
      <formula>0</formula>
    </cfRule>
  </conditionalFormatting>
  <conditionalFormatting sqref="C18">
    <cfRule type="cellIs" dxfId="70" priority="115" stopIfTrue="1" operator="equal">
      <formula>0</formula>
    </cfRule>
  </conditionalFormatting>
  <conditionalFormatting sqref="C18">
    <cfRule type="cellIs" dxfId="69" priority="114" operator="equal">
      <formula>0</formula>
    </cfRule>
  </conditionalFormatting>
  <conditionalFormatting sqref="B30">
    <cfRule type="cellIs" dxfId="68" priority="113" stopIfTrue="1" operator="equal">
      <formula>0</formula>
    </cfRule>
  </conditionalFormatting>
  <conditionalFormatting sqref="B30">
    <cfRule type="cellIs" dxfId="67" priority="111" operator="equal">
      <formula>0</formula>
    </cfRule>
  </conditionalFormatting>
  <conditionalFormatting sqref="B37">
    <cfRule type="cellIs" dxfId="66" priority="110" stopIfTrue="1" operator="equal">
      <formula>0</formula>
    </cfRule>
  </conditionalFormatting>
  <conditionalFormatting sqref="B37">
    <cfRule type="cellIs" dxfId="65" priority="109" stopIfTrue="1" operator="equal">
      <formula>0</formula>
    </cfRule>
  </conditionalFormatting>
  <conditionalFormatting sqref="B37">
    <cfRule type="cellIs" dxfId="64" priority="108" operator="equal">
      <formula>0</formula>
    </cfRule>
  </conditionalFormatting>
  <conditionalFormatting sqref="B44">
    <cfRule type="cellIs" dxfId="63" priority="107" stopIfTrue="1" operator="equal">
      <formula>0</formula>
    </cfRule>
  </conditionalFormatting>
  <conditionalFormatting sqref="B44">
    <cfRule type="cellIs" dxfId="62" priority="106" stopIfTrue="1" operator="equal">
      <formula>0</formula>
    </cfRule>
  </conditionalFormatting>
  <conditionalFormatting sqref="B44">
    <cfRule type="cellIs" dxfId="61" priority="105" operator="equal">
      <formula>0</formula>
    </cfRule>
  </conditionalFormatting>
  <conditionalFormatting sqref="B46:B47">
    <cfRule type="cellIs" dxfId="60" priority="103" stopIfTrue="1" operator="equal">
      <formula>0</formula>
    </cfRule>
  </conditionalFormatting>
  <conditionalFormatting sqref="B46:B47">
    <cfRule type="cellIs" dxfId="59" priority="102" stopIfTrue="1" operator="equal">
      <formula>0</formula>
    </cfRule>
  </conditionalFormatting>
  <conditionalFormatting sqref="B46:B47">
    <cfRule type="cellIs" dxfId="58" priority="101" operator="equal">
      <formula>0</formula>
    </cfRule>
  </conditionalFormatting>
  <conditionalFormatting sqref="B48">
    <cfRule type="cellIs" dxfId="57" priority="100" stopIfTrue="1" operator="equal">
      <formula>0</formula>
    </cfRule>
  </conditionalFormatting>
  <conditionalFormatting sqref="B48">
    <cfRule type="cellIs" dxfId="56" priority="99" stopIfTrue="1" operator="equal">
      <formula>0</formula>
    </cfRule>
  </conditionalFormatting>
  <conditionalFormatting sqref="B48">
    <cfRule type="cellIs" dxfId="55" priority="98" operator="equal">
      <formula>0</formula>
    </cfRule>
  </conditionalFormatting>
  <conditionalFormatting sqref="B20:B21">
    <cfRule type="cellIs" dxfId="54" priority="97" stopIfTrue="1" operator="equal">
      <formula>0</formula>
    </cfRule>
  </conditionalFormatting>
  <conditionalFormatting sqref="B20:B21">
    <cfRule type="cellIs" dxfId="53" priority="96" stopIfTrue="1" operator="equal">
      <formula>0</formula>
    </cfRule>
  </conditionalFormatting>
  <conditionalFormatting sqref="B20:B21">
    <cfRule type="cellIs" dxfId="52" priority="95" operator="equal">
      <formula>0</formula>
    </cfRule>
  </conditionalFormatting>
  <conditionalFormatting sqref="B22:B23">
    <cfRule type="cellIs" dxfId="51" priority="93" stopIfTrue="1" operator="equal">
      <formula>0</formula>
    </cfRule>
  </conditionalFormatting>
  <conditionalFormatting sqref="B22:B23">
    <cfRule type="cellIs" dxfId="50" priority="92" stopIfTrue="1" operator="equal">
      <formula>0</formula>
    </cfRule>
  </conditionalFormatting>
  <conditionalFormatting sqref="B22:B23">
    <cfRule type="cellIs" dxfId="49" priority="91" operator="equal">
      <formula>0</formula>
    </cfRule>
  </conditionalFormatting>
  <conditionalFormatting sqref="B27:B28">
    <cfRule type="cellIs" dxfId="48" priority="89" stopIfTrue="1" operator="equal">
      <formula>0</formula>
    </cfRule>
  </conditionalFormatting>
  <conditionalFormatting sqref="B27:B28">
    <cfRule type="cellIs" dxfId="47" priority="88" stopIfTrue="1" operator="equal">
      <formula>0</formula>
    </cfRule>
  </conditionalFormatting>
  <conditionalFormatting sqref="B27:B28">
    <cfRule type="cellIs" dxfId="46" priority="87" operator="equal">
      <formula>0</formula>
    </cfRule>
  </conditionalFormatting>
  <conditionalFormatting sqref="B34:B35">
    <cfRule type="cellIs" dxfId="45" priority="85" stopIfTrue="1" operator="equal">
      <formula>0</formula>
    </cfRule>
  </conditionalFormatting>
  <conditionalFormatting sqref="B34:B35">
    <cfRule type="cellIs" dxfId="44" priority="84" stopIfTrue="1" operator="equal">
      <formula>0</formula>
    </cfRule>
  </conditionalFormatting>
  <conditionalFormatting sqref="B34:B35">
    <cfRule type="cellIs" dxfId="43" priority="83" operator="equal">
      <formula>0</formula>
    </cfRule>
  </conditionalFormatting>
  <conditionalFormatting sqref="B41:B42">
    <cfRule type="cellIs" dxfId="42" priority="81" stopIfTrue="1" operator="equal">
      <formula>0</formula>
    </cfRule>
  </conditionalFormatting>
  <conditionalFormatting sqref="B41:B42">
    <cfRule type="cellIs" dxfId="41" priority="80" stopIfTrue="1" operator="equal">
      <formula>0</formula>
    </cfRule>
  </conditionalFormatting>
  <conditionalFormatting sqref="B41:B42">
    <cfRule type="cellIs" dxfId="40" priority="79" operator="equal">
      <formula>0</formula>
    </cfRule>
  </conditionalFormatting>
  <conditionalFormatting sqref="B18:C18">
    <cfRule type="expression" dxfId="39" priority="76">
      <formula>$B18="Sat"</formula>
    </cfRule>
    <cfRule type="expression" dxfId="38" priority="77">
      <formula>$B18="Fri"</formula>
    </cfRule>
  </conditionalFormatting>
  <conditionalFormatting sqref="B19:B48">
    <cfRule type="cellIs" dxfId="37" priority="75" stopIfTrue="1" operator="equal">
      <formula>0</formula>
    </cfRule>
  </conditionalFormatting>
  <conditionalFormatting sqref="B19:B48">
    <cfRule type="cellIs" dxfId="36" priority="74" stopIfTrue="1" operator="equal">
      <formula>0</formula>
    </cfRule>
  </conditionalFormatting>
  <conditionalFormatting sqref="B19:B48">
    <cfRule type="cellIs" dxfId="35" priority="73" operator="equal">
      <formula>0</formula>
    </cfRule>
  </conditionalFormatting>
  <conditionalFormatting sqref="C19:C48">
    <cfRule type="cellIs" dxfId="34" priority="72" stopIfTrue="1" operator="equal">
      <formula>0</formula>
    </cfRule>
  </conditionalFormatting>
  <conditionalFormatting sqref="C19:C48">
    <cfRule type="cellIs" dxfId="33" priority="71" stopIfTrue="1" operator="equal">
      <formula>0</formula>
    </cfRule>
  </conditionalFormatting>
  <conditionalFormatting sqref="C19:C48">
    <cfRule type="cellIs" dxfId="32" priority="70" operator="equal">
      <formula>0</formula>
    </cfRule>
  </conditionalFormatting>
  <conditionalFormatting sqref="B19:C48">
    <cfRule type="expression" dxfId="31" priority="67">
      <formula>$B19="Sat"</formula>
    </cfRule>
    <cfRule type="expression" dxfId="30" priority="68">
      <formula>$B19="Fri"</formula>
    </cfRule>
  </conditionalFormatting>
  <conditionalFormatting sqref="AC18:AC31">
    <cfRule type="cellIs" dxfId="29" priority="62" operator="lessThan">
      <formula>-0.5</formula>
    </cfRule>
  </conditionalFormatting>
  <conditionalFormatting sqref="AC32">
    <cfRule type="cellIs" dxfId="28" priority="61" operator="lessThan">
      <formula>-0.5</formula>
    </cfRule>
  </conditionalFormatting>
  <conditionalFormatting sqref="O37:O50">
    <cfRule type="cellIs" dxfId="27" priority="59" operator="lessThan">
      <formula>-0.5</formula>
    </cfRule>
  </conditionalFormatting>
  <conditionalFormatting sqref="N50">
    <cfRule type="cellIs" dxfId="26" priority="60" operator="lessThan">
      <formula>-0.5</formula>
    </cfRule>
  </conditionalFormatting>
  <conditionalFormatting sqref="O51">
    <cfRule type="cellIs" dxfId="25" priority="58" operator="lessThan">
      <formula>-0.5</formula>
    </cfRule>
  </conditionalFormatting>
  <conditionalFormatting sqref="V37:V50">
    <cfRule type="cellIs" dxfId="24" priority="56" operator="lessThan">
      <formula>-0.5</formula>
    </cfRule>
  </conditionalFormatting>
  <conditionalFormatting sqref="V51">
    <cfRule type="cellIs" dxfId="23" priority="55" operator="lessThan">
      <formula>-0.5</formula>
    </cfRule>
  </conditionalFormatting>
  <conditionalFormatting sqref="AB37:AB41 AB43:AB44 AB46:AB49">
    <cfRule type="cellIs" dxfId="22" priority="27" operator="lessThan">
      <formula>-0.5</formula>
    </cfRule>
  </conditionalFormatting>
  <conditionalFormatting sqref="AB18:AB22 AB24:AB25 AB27:AB31">
    <cfRule type="cellIs" dxfId="21" priority="40" operator="lessThan">
      <formula>-0.5</formula>
    </cfRule>
  </conditionalFormatting>
  <conditionalFormatting sqref="N37:N41 N43:N44 N46:N49">
    <cfRule type="cellIs" dxfId="20" priority="37" operator="lessThan">
      <formula>-0.5</formula>
    </cfRule>
  </conditionalFormatting>
  <conditionalFormatting sqref="U50">
    <cfRule type="cellIs" dxfId="19" priority="34" operator="lessThan">
      <formula>-0.5</formula>
    </cfRule>
  </conditionalFormatting>
  <conditionalFormatting sqref="U37:U41 U43:U44 U46:U49">
    <cfRule type="cellIs" dxfId="18" priority="33" operator="lessThan">
      <formula>-0.5</formula>
    </cfRule>
  </conditionalFormatting>
  <conditionalFormatting sqref="T18:U30">
    <cfRule type="cellIs" dxfId="17" priority="24" operator="lessThan">
      <formula>-0.5</formula>
    </cfRule>
  </conditionalFormatting>
  <conditionalFormatting sqref="D18:F18 D24:F26 D29:F33 D36:F40 D43:F48">
    <cfRule type="cellIs" dxfId="16" priority="23" operator="lessThan">
      <formula>-0.5</formula>
    </cfRule>
  </conditionalFormatting>
  <conditionalFormatting sqref="D20:F21">
    <cfRule type="cellIs" dxfId="15" priority="22" operator="lessThan">
      <formula>-0.5</formula>
    </cfRule>
  </conditionalFormatting>
  <conditionalFormatting sqref="D22:F23">
    <cfRule type="cellIs" dxfId="14" priority="21" operator="lessThan">
      <formula>-0.5</formula>
    </cfRule>
  </conditionalFormatting>
  <conditionalFormatting sqref="D27:F28">
    <cfRule type="cellIs" dxfId="13" priority="20" operator="lessThan">
      <formula>-0.5</formula>
    </cfRule>
  </conditionalFormatting>
  <conditionalFormatting sqref="D34:F35">
    <cfRule type="cellIs" dxfId="12" priority="19" operator="lessThan">
      <formula>-0.5</formula>
    </cfRule>
  </conditionalFormatting>
  <conditionalFormatting sqref="D41:F42">
    <cfRule type="cellIs" dxfId="11" priority="18" operator="lessThan">
      <formula>-0.5</formula>
    </cfRule>
  </conditionalFormatting>
  <conditionalFormatting sqref="D18:I18">
    <cfRule type="expression" dxfId="10" priority="16">
      <formula>$B18="Sat"</formula>
    </cfRule>
    <cfRule type="expression" dxfId="9" priority="17">
      <formula>$B18="Fri"</formula>
    </cfRule>
  </conditionalFormatting>
  <conditionalFormatting sqref="D19:F48">
    <cfRule type="cellIs" dxfId="8" priority="15" operator="lessThan">
      <formula>-0.5</formula>
    </cfRule>
  </conditionalFormatting>
  <conditionalFormatting sqref="D19:I48">
    <cfRule type="expression" dxfId="7" priority="13">
      <formula>$B19="Sat"</formula>
    </cfRule>
    <cfRule type="expression" dxfId="6" priority="14">
      <formula>$B19="Fri"</formula>
    </cfRule>
  </conditionalFormatting>
  <conditionalFormatting sqref="M18:O32">
    <cfRule type="cellIs" dxfId="5" priority="6" operator="lessThan">
      <formula>-0.5</formula>
    </cfRule>
  </conditionalFormatting>
  <conditionalFormatting sqref="Q18:Q22 Q24:Q25 Q27:Q30">
    <cfRule type="cellIs" dxfId="4" priority="5" operator="lessThan">
      <formula>-0.5</formula>
    </cfRule>
  </conditionalFormatting>
  <conditionalFormatting sqref="R19:R31">
    <cfRule type="cellIs" dxfId="3" priority="4" operator="lessThan">
      <formula>-0.5</formula>
    </cfRule>
  </conditionalFormatting>
  <conditionalFormatting sqref="R18">
    <cfRule type="cellIs" dxfId="2" priority="3" operator="lessThan">
      <formula>-0.5</formula>
    </cfRule>
  </conditionalFormatting>
  <conditionalFormatting sqref="P31:Q31">
    <cfRule type="cellIs" dxfId="1" priority="2" operator="lessThan">
      <formula>-0.5</formula>
    </cfRule>
  </conditionalFormatting>
  <conditionalFormatting sqref="R32">
    <cfRule type="cellIs" dxfId="0" priority="1" operator="lessThan">
      <formula>-0.5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2"/>
  <sheetViews>
    <sheetView topLeftCell="A4" workbookViewId="0">
      <selection activeCell="B10" sqref="B10"/>
    </sheetView>
  </sheetViews>
  <sheetFormatPr defaultRowHeight="14.35" x14ac:dyDescent="0.5"/>
  <cols>
    <col min="1" max="1" width="14.1171875" style="169" customWidth="1"/>
    <col min="2" max="2" width="16.87890625" customWidth="1"/>
    <col min="3" max="3" width="16.29296875" style="171" customWidth="1"/>
    <col min="4" max="4" width="17.1171875" style="171" customWidth="1"/>
  </cols>
  <sheetData>
    <row r="1" spans="1:4" s="167" customFormat="1" x14ac:dyDescent="0.5">
      <c r="A1" s="168" t="s">
        <v>43</v>
      </c>
      <c r="B1" s="167" t="s">
        <v>44</v>
      </c>
      <c r="C1" s="170" t="s">
        <v>45</v>
      </c>
      <c r="D1" s="170" t="s">
        <v>46</v>
      </c>
    </row>
    <row r="2" spans="1:4" x14ac:dyDescent="0.5">
      <c r="A2" s="169">
        <v>42522</v>
      </c>
      <c r="B2" t="s">
        <v>40</v>
      </c>
      <c r="C2" s="171">
        <v>3</v>
      </c>
      <c r="D2" s="171">
        <v>11.295340455318531</v>
      </c>
    </row>
    <row r="3" spans="1:4" x14ac:dyDescent="0.5">
      <c r="A3" s="169">
        <v>42522</v>
      </c>
      <c r="B3" t="s">
        <v>32</v>
      </c>
      <c r="C3" s="171">
        <v>2</v>
      </c>
      <c r="D3" s="171">
        <v>7.1342796358504081</v>
      </c>
    </row>
    <row r="4" spans="1:4" x14ac:dyDescent="0.5">
      <c r="A4" s="169">
        <v>42522</v>
      </c>
      <c r="B4" t="s">
        <v>33</v>
      </c>
      <c r="C4" s="171">
        <v>2</v>
      </c>
      <c r="D4" s="171">
        <v>9.878101941573032</v>
      </c>
    </row>
    <row r="5" spans="1:4" x14ac:dyDescent="0.5">
      <c r="A5" s="169">
        <v>42522</v>
      </c>
      <c r="B5" t="s">
        <v>34</v>
      </c>
      <c r="C5" s="171">
        <v>54</v>
      </c>
      <c r="D5" s="171">
        <v>135.22669015091998</v>
      </c>
    </row>
    <row r="6" spans="1:4" x14ac:dyDescent="0.5">
      <c r="A6" s="169">
        <v>42522</v>
      </c>
      <c r="B6" t="s">
        <v>35</v>
      </c>
      <c r="C6" s="171">
        <v>1</v>
      </c>
      <c r="D6" s="171">
        <v>2.6594814816568042</v>
      </c>
    </row>
    <row r="7" spans="1:4" x14ac:dyDescent="0.5">
      <c r="A7" s="169">
        <v>42522</v>
      </c>
      <c r="B7" t="s">
        <v>41</v>
      </c>
      <c r="C7" s="171">
        <v>7</v>
      </c>
      <c r="D7" s="171">
        <v>19.272228677163252</v>
      </c>
    </row>
    <row r="8" spans="1:4" x14ac:dyDescent="0.5">
      <c r="A8" s="169">
        <v>42523</v>
      </c>
      <c r="B8" t="s">
        <v>40</v>
      </c>
      <c r="C8" s="171">
        <v>3</v>
      </c>
      <c r="D8" s="171">
        <v>11.295340455318531</v>
      </c>
    </row>
    <row r="9" spans="1:4" x14ac:dyDescent="0.5">
      <c r="A9" s="169">
        <v>42523</v>
      </c>
      <c r="B9" t="s">
        <v>39</v>
      </c>
      <c r="C9" s="171">
        <v>0</v>
      </c>
      <c r="D9" s="171">
        <v>0</v>
      </c>
    </row>
    <row r="10" spans="1:4" x14ac:dyDescent="0.5">
      <c r="A10" s="169">
        <v>42523</v>
      </c>
      <c r="B10" t="s">
        <v>32</v>
      </c>
      <c r="C10" s="171">
        <v>3</v>
      </c>
      <c r="D10" s="171">
        <v>8.9178495448130093</v>
      </c>
    </row>
    <row r="11" spans="1:4" x14ac:dyDescent="0.5">
      <c r="A11" s="169">
        <v>42523</v>
      </c>
      <c r="B11" t="s">
        <v>33</v>
      </c>
      <c r="C11" s="171">
        <v>1</v>
      </c>
      <c r="D11" s="171">
        <v>4.939050970786516</v>
      </c>
    </row>
    <row r="12" spans="1:4" x14ac:dyDescent="0.5">
      <c r="A12" s="169">
        <v>42523</v>
      </c>
      <c r="B12" t="s">
        <v>37</v>
      </c>
      <c r="C12" s="171">
        <v>1</v>
      </c>
      <c r="D12" s="171">
        <v>2.9705685047308457</v>
      </c>
    </row>
    <row r="13" spans="1:4" x14ac:dyDescent="0.5">
      <c r="A13" s="169">
        <v>42523</v>
      </c>
      <c r="B13" t="s">
        <v>34</v>
      </c>
      <c r="C13" s="171">
        <v>40</v>
      </c>
      <c r="D13" s="171">
        <v>100.41585902296039</v>
      </c>
    </row>
    <row r="14" spans="1:4" x14ac:dyDescent="0.5">
      <c r="A14" s="169">
        <v>42523</v>
      </c>
      <c r="B14" t="s">
        <v>41</v>
      </c>
      <c r="C14" s="171">
        <v>8</v>
      </c>
      <c r="D14" s="171">
        <v>20.754707806175805</v>
      </c>
    </row>
    <row r="15" spans="1:4" x14ac:dyDescent="0.5">
      <c r="A15" s="169">
        <v>42524</v>
      </c>
      <c r="B15" t="s">
        <v>40</v>
      </c>
      <c r="C15" s="171">
        <v>1</v>
      </c>
      <c r="D15" s="171">
        <v>1.8825567425530885</v>
      </c>
    </row>
    <row r="16" spans="1:4" x14ac:dyDescent="0.5">
      <c r="A16" s="169">
        <v>42524</v>
      </c>
      <c r="B16" t="s">
        <v>39</v>
      </c>
      <c r="C16" s="171">
        <v>0</v>
      </c>
      <c r="D16" s="171">
        <v>0</v>
      </c>
    </row>
    <row r="17" spans="1:4" x14ac:dyDescent="0.5">
      <c r="A17" s="169">
        <v>42524</v>
      </c>
      <c r="B17" t="s">
        <v>32</v>
      </c>
      <c r="C17" s="171">
        <v>4</v>
      </c>
      <c r="D17" s="171">
        <v>14.268559271700816</v>
      </c>
    </row>
    <row r="18" spans="1:4" x14ac:dyDescent="0.5">
      <c r="A18" s="169">
        <v>42524</v>
      </c>
      <c r="B18" t="s">
        <v>33</v>
      </c>
      <c r="C18" s="171">
        <v>1</v>
      </c>
      <c r="D18" s="171">
        <v>4.939050970786516</v>
      </c>
    </row>
    <row r="19" spans="1:4" x14ac:dyDescent="0.5">
      <c r="A19" s="169">
        <v>42524</v>
      </c>
      <c r="B19" t="s">
        <v>37</v>
      </c>
      <c r="C19" s="171">
        <v>8</v>
      </c>
      <c r="D19" s="171">
        <v>20.79397953311592</v>
      </c>
    </row>
    <row r="20" spans="1:4" x14ac:dyDescent="0.5">
      <c r="A20" s="169">
        <v>42524</v>
      </c>
      <c r="B20" t="s">
        <v>34</v>
      </c>
      <c r="C20" s="171">
        <v>41</v>
      </c>
      <c r="D20" s="171">
        <v>101.75473714326654</v>
      </c>
    </row>
    <row r="21" spans="1:4" x14ac:dyDescent="0.5">
      <c r="A21" s="169">
        <v>42524</v>
      </c>
      <c r="B21" t="s">
        <v>41</v>
      </c>
      <c r="C21" s="171">
        <v>8</v>
      </c>
      <c r="D21" s="171">
        <v>22.237186935188365</v>
      </c>
    </row>
    <row r="22" spans="1:4" x14ac:dyDescent="0.5">
      <c r="A22" s="169">
        <v>42525</v>
      </c>
      <c r="B22" t="s">
        <v>40</v>
      </c>
      <c r="C22" s="171">
        <v>1</v>
      </c>
      <c r="D22" s="171">
        <v>1.8825567425530885</v>
      </c>
    </row>
    <row r="23" spans="1:4" x14ac:dyDescent="0.5">
      <c r="A23" s="169">
        <v>42525</v>
      </c>
      <c r="B23" t="s">
        <v>39</v>
      </c>
      <c r="C23" s="171">
        <v>0</v>
      </c>
      <c r="D23" s="171">
        <v>0</v>
      </c>
    </row>
    <row r="24" spans="1:4" x14ac:dyDescent="0.5">
      <c r="A24" s="169">
        <v>42525</v>
      </c>
      <c r="B24" t="s">
        <v>32</v>
      </c>
      <c r="C24" s="171">
        <v>4</v>
      </c>
      <c r="D24" s="171">
        <v>12.484989362738212</v>
      </c>
    </row>
    <row r="25" spans="1:4" x14ac:dyDescent="0.5">
      <c r="A25" s="169">
        <v>42525</v>
      </c>
      <c r="B25" t="s">
        <v>33</v>
      </c>
      <c r="C25" s="171">
        <v>2</v>
      </c>
      <c r="D25" s="171">
        <v>9.878101941573032</v>
      </c>
    </row>
    <row r="26" spans="1:4" x14ac:dyDescent="0.5">
      <c r="A26" s="169">
        <v>42525</v>
      </c>
      <c r="B26" t="s">
        <v>37</v>
      </c>
      <c r="C26" s="171">
        <v>6</v>
      </c>
      <c r="D26" s="171">
        <v>17.823411028385074</v>
      </c>
    </row>
    <row r="27" spans="1:4" x14ac:dyDescent="0.5">
      <c r="A27" s="169">
        <v>42525</v>
      </c>
      <c r="B27" t="s">
        <v>34</v>
      </c>
      <c r="C27" s="171">
        <v>55</v>
      </c>
      <c r="D27" s="171">
        <v>136.56556827122614</v>
      </c>
    </row>
    <row r="28" spans="1:4" x14ac:dyDescent="0.5">
      <c r="A28" s="169">
        <v>42525</v>
      </c>
      <c r="B28" t="s">
        <v>35</v>
      </c>
      <c r="C28" s="171">
        <v>1</v>
      </c>
      <c r="D28" s="171">
        <v>2.6594814816568042</v>
      </c>
    </row>
    <row r="29" spans="1:4" x14ac:dyDescent="0.5">
      <c r="A29" s="169">
        <v>42525</v>
      </c>
      <c r="B29" t="s">
        <v>41</v>
      </c>
      <c r="C29" s="171">
        <v>8</v>
      </c>
      <c r="D29" s="171">
        <v>20.754707806175805</v>
      </c>
    </row>
    <row r="30" spans="1:4" x14ac:dyDescent="0.5">
      <c r="A30" s="169">
        <v>42526</v>
      </c>
      <c r="B30" t="s">
        <v>40</v>
      </c>
      <c r="C30" s="171">
        <v>1</v>
      </c>
      <c r="D30" s="171">
        <v>1.8825567425530885</v>
      </c>
    </row>
    <row r="31" spans="1:4" x14ac:dyDescent="0.5">
      <c r="A31" s="169">
        <v>42526</v>
      </c>
      <c r="B31" t="s">
        <v>39</v>
      </c>
      <c r="C31" s="171">
        <v>0</v>
      </c>
      <c r="D31" s="171">
        <v>0</v>
      </c>
    </row>
    <row r="32" spans="1:4" x14ac:dyDescent="0.5">
      <c r="A32" s="169">
        <v>42526</v>
      </c>
      <c r="B32" t="s">
        <v>32</v>
      </c>
      <c r="C32" s="171">
        <v>3</v>
      </c>
      <c r="D32" s="171">
        <v>10.70141945377561</v>
      </c>
    </row>
    <row r="33" spans="1:4" x14ac:dyDescent="0.5">
      <c r="A33" s="169">
        <v>42526</v>
      </c>
      <c r="B33" t="s">
        <v>33</v>
      </c>
      <c r="C33" s="171">
        <v>2</v>
      </c>
      <c r="D33" s="171">
        <v>9.878101941573032</v>
      </c>
    </row>
    <row r="34" spans="1:4" x14ac:dyDescent="0.5">
      <c r="A34" s="169">
        <v>42526</v>
      </c>
      <c r="B34" t="s">
        <v>38</v>
      </c>
      <c r="C34" s="171">
        <v>2</v>
      </c>
      <c r="D34" s="171">
        <v>4.4869131153205428</v>
      </c>
    </row>
    <row r="35" spans="1:4" x14ac:dyDescent="0.5">
      <c r="A35" s="169">
        <v>42526</v>
      </c>
      <c r="B35" t="s">
        <v>34</v>
      </c>
      <c r="C35" s="171">
        <v>63</v>
      </c>
      <c r="D35" s="171">
        <v>157.98761819612434</v>
      </c>
    </row>
    <row r="36" spans="1:4" x14ac:dyDescent="0.5">
      <c r="A36" s="169">
        <v>42526</v>
      </c>
      <c r="B36" t="s">
        <v>35</v>
      </c>
      <c r="C36" s="171">
        <v>1</v>
      </c>
      <c r="D36" s="171">
        <v>2.6594814816568042</v>
      </c>
    </row>
    <row r="37" spans="1:4" x14ac:dyDescent="0.5">
      <c r="A37" s="169">
        <v>42526</v>
      </c>
      <c r="B37" t="s">
        <v>41</v>
      </c>
      <c r="C37" s="171">
        <v>9</v>
      </c>
      <c r="D37" s="171">
        <v>23.719666064200922</v>
      </c>
    </row>
    <row r="38" spans="1:4" x14ac:dyDescent="0.5">
      <c r="A38" s="169">
        <v>42527</v>
      </c>
      <c r="B38" t="s">
        <v>40</v>
      </c>
      <c r="C38" s="171">
        <v>2</v>
      </c>
      <c r="D38" s="171">
        <v>5.6476702276592654</v>
      </c>
    </row>
    <row r="39" spans="1:4" x14ac:dyDescent="0.5">
      <c r="A39" s="169">
        <v>42527</v>
      </c>
      <c r="B39" t="s">
        <v>39</v>
      </c>
      <c r="C39" s="171">
        <v>0</v>
      </c>
      <c r="D39" s="171">
        <v>0</v>
      </c>
    </row>
    <row r="40" spans="1:4" x14ac:dyDescent="0.5">
      <c r="A40" s="169">
        <v>42527</v>
      </c>
      <c r="B40" t="s">
        <v>32</v>
      </c>
      <c r="C40" s="171">
        <v>3</v>
      </c>
      <c r="D40" s="171">
        <v>8.9178495448130093</v>
      </c>
    </row>
    <row r="41" spans="1:4" x14ac:dyDescent="0.5">
      <c r="A41" s="169">
        <v>42527</v>
      </c>
      <c r="B41" t="s">
        <v>33</v>
      </c>
      <c r="C41" s="171">
        <v>2</v>
      </c>
      <c r="D41" s="171">
        <v>9.878101941573032</v>
      </c>
    </row>
    <row r="42" spans="1:4" x14ac:dyDescent="0.5">
      <c r="A42" s="169">
        <v>42527</v>
      </c>
      <c r="B42" t="s">
        <v>38</v>
      </c>
      <c r="C42" s="171">
        <v>2</v>
      </c>
      <c r="D42" s="171">
        <v>4.4869131153205428</v>
      </c>
    </row>
    <row r="43" spans="1:4" x14ac:dyDescent="0.5">
      <c r="A43" s="169">
        <v>42527</v>
      </c>
      <c r="B43" t="s">
        <v>34</v>
      </c>
      <c r="C43" s="171">
        <v>64</v>
      </c>
      <c r="D43" s="171">
        <v>160.66537443673664</v>
      </c>
    </row>
    <row r="44" spans="1:4" x14ac:dyDescent="0.5">
      <c r="A44" s="169">
        <v>42527</v>
      </c>
      <c r="B44" t="s">
        <v>35</v>
      </c>
      <c r="C44" s="171">
        <v>6</v>
      </c>
      <c r="D44" s="171">
        <v>15.956888889940824</v>
      </c>
    </row>
    <row r="45" spans="1:4" x14ac:dyDescent="0.5">
      <c r="A45" s="169">
        <v>42527</v>
      </c>
      <c r="B45" t="s">
        <v>41</v>
      </c>
      <c r="C45" s="171">
        <v>8</v>
      </c>
      <c r="D45" s="171">
        <v>20.754707806175805</v>
      </c>
    </row>
    <row r="46" spans="1:4" x14ac:dyDescent="0.5">
      <c r="A46" s="169">
        <v>42528</v>
      </c>
      <c r="B46" t="s">
        <v>40</v>
      </c>
      <c r="C46" s="171">
        <v>1</v>
      </c>
      <c r="D46" s="171">
        <v>3.7651134851061769</v>
      </c>
    </row>
    <row r="47" spans="1:4" x14ac:dyDescent="0.5">
      <c r="A47" s="169">
        <v>42528</v>
      </c>
      <c r="B47" t="s">
        <v>39</v>
      </c>
      <c r="C47" s="171">
        <v>0</v>
      </c>
      <c r="D47" s="171">
        <v>0</v>
      </c>
    </row>
    <row r="48" spans="1:4" x14ac:dyDescent="0.5">
      <c r="A48" s="169">
        <v>42528</v>
      </c>
      <c r="B48" t="s">
        <v>32</v>
      </c>
      <c r="C48" s="171">
        <v>3</v>
      </c>
      <c r="D48" s="171">
        <v>10.70141945377561</v>
      </c>
    </row>
    <row r="49" spans="1:4" x14ac:dyDescent="0.5">
      <c r="A49" s="169">
        <v>42528</v>
      </c>
      <c r="B49" t="s">
        <v>33</v>
      </c>
      <c r="C49" s="171">
        <v>1</v>
      </c>
      <c r="D49" s="171">
        <v>4.939050970786516</v>
      </c>
    </row>
    <row r="50" spans="1:4" x14ac:dyDescent="0.5">
      <c r="A50" s="169">
        <v>42528</v>
      </c>
      <c r="B50" t="s">
        <v>37</v>
      </c>
      <c r="C50" s="171">
        <v>7</v>
      </c>
      <c r="D50" s="171">
        <v>19.308695280750499</v>
      </c>
    </row>
    <row r="51" spans="1:4" x14ac:dyDescent="0.5">
      <c r="A51" s="169">
        <v>42528</v>
      </c>
      <c r="B51" t="s">
        <v>38</v>
      </c>
      <c r="C51" s="171">
        <v>5</v>
      </c>
      <c r="D51" s="171">
        <v>14.956377051068472</v>
      </c>
    </row>
    <row r="52" spans="1:4" x14ac:dyDescent="0.5">
      <c r="A52" s="169">
        <v>42528</v>
      </c>
      <c r="B52" t="s">
        <v>34</v>
      </c>
      <c r="C52" s="171">
        <v>46</v>
      </c>
      <c r="D52" s="171">
        <v>115.14351834632792</v>
      </c>
    </row>
    <row r="53" spans="1:4" x14ac:dyDescent="0.5">
      <c r="A53" s="169">
        <v>42528</v>
      </c>
      <c r="B53" t="s">
        <v>35</v>
      </c>
      <c r="C53" s="171">
        <v>5</v>
      </c>
      <c r="D53" s="171">
        <v>13.29740740828402</v>
      </c>
    </row>
    <row r="54" spans="1:4" x14ac:dyDescent="0.5">
      <c r="A54" s="169">
        <v>42528</v>
      </c>
      <c r="B54" t="s">
        <v>41</v>
      </c>
      <c r="C54" s="171">
        <v>6</v>
      </c>
      <c r="D54" s="171">
        <v>16.307270419138135</v>
      </c>
    </row>
    <row r="55" spans="1:4" x14ac:dyDescent="0.5">
      <c r="A55" s="169">
        <v>42529</v>
      </c>
      <c r="B55" t="s">
        <v>40</v>
      </c>
      <c r="C55" s="171">
        <v>1</v>
      </c>
      <c r="D55" s="171">
        <v>3.7651134851061769</v>
      </c>
    </row>
    <row r="56" spans="1:4" x14ac:dyDescent="0.5">
      <c r="A56" s="169">
        <v>42529</v>
      </c>
      <c r="B56" t="s">
        <v>39</v>
      </c>
      <c r="C56" s="171">
        <v>0</v>
      </c>
      <c r="D56" s="171">
        <v>0</v>
      </c>
    </row>
    <row r="57" spans="1:4" x14ac:dyDescent="0.5">
      <c r="A57" s="169">
        <v>42529</v>
      </c>
      <c r="B57" t="s">
        <v>32</v>
      </c>
      <c r="C57" s="171">
        <v>4</v>
      </c>
      <c r="D57" s="171">
        <v>14.268559271700816</v>
      </c>
    </row>
    <row r="58" spans="1:4" x14ac:dyDescent="0.5">
      <c r="A58" s="169">
        <v>42529</v>
      </c>
      <c r="B58" t="s">
        <v>33</v>
      </c>
      <c r="C58" s="171">
        <v>1</v>
      </c>
      <c r="D58" s="171">
        <v>4.939050970786516</v>
      </c>
    </row>
    <row r="59" spans="1:4" x14ac:dyDescent="0.5">
      <c r="A59" s="169">
        <v>42529</v>
      </c>
      <c r="B59" t="s">
        <v>37</v>
      </c>
      <c r="C59" s="171">
        <v>12</v>
      </c>
      <c r="D59" s="171">
        <v>34.161537804404723</v>
      </c>
    </row>
    <row r="60" spans="1:4" x14ac:dyDescent="0.5">
      <c r="A60" s="169">
        <v>42529</v>
      </c>
      <c r="B60" t="s">
        <v>38</v>
      </c>
      <c r="C60" s="171">
        <v>3</v>
      </c>
      <c r="D60" s="171">
        <v>8.9738262306410856</v>
      </c>
    </row>
    <row r="61" spans="1:4" x14ac:dyDescent="0.5">
      <c r="A61" s="169">
        <v>42529</v>
      </c>
      <c r="B61" t="s">
        <v>34</v>
      </c>
      <c r="C61" s="171">
        <v>38</v>
      </c>
      <c r="D61" s="171">
        <v>93.721468421429705</v>
      </c>
    </row>
    <row r="62" spans="1:4" x14ac:dyDescent="0.5">
      <c r="A62" s="169">
        <v>42529</v>
      </c>
      <c r="B62" t="s">
        <v>35</v>
      </c>
      <c r="C62" s="171">
        <v>5</v>
      </c>
      <c r="D62" s="171">
        <v>13.29740740828402</v>
      </c>
    </row>
    <row r="63" spans="1:4" x14ac:dyDescent="0.5">
      <c r="A63" s="169">
        <v>42529</v>
      </c>
      <c r="B63" t="s">
        <v>41</v>
      </c>
      <c r="C63" s="171">
        <v>5</v>
      </c>
      <c r="D63" s="171">
        <v>13.34231216111302</v>
      </c>
    </row>
    <row r="64" spans="1:4" x14ac:dyDescent="0.5">
      <c r="A64" s="169">
        <v>42530</v>
      </c>
      <c r="B64" t="s">
        <v>40</v>
      </c>
      <c r="C64" s="171">
        <v>2</v>
      </c>
      <c r="D64" s="171">
        <v>7.5302269702123539</v>
      </c>
    </row>
    <row r="65" spans="1:4" x14ac:dyDescent="0.5">
      <c r="A65" s="169">
        <v>42530</v>
      </c>
      <c r="B65" t="s">
        <v>39</v>
      </c>
      <c r="C65" s="171">
        <v>0</v>
      </c>
      <c r="D65" s="171">
        <v>0</v>
      </c>
    </row>
    <row r="66" spans="1:4" x14ac:dyDescent="0.5">
      <c r="A66" s="169">
        <v>42530</v>
      </c>
      <c r="B66" t="s">
        <v>32</v>
      </c>
      <c r="C66" s="171">
        <v>6</v>
      </c>
      <c r="D66" s="171">
        <v>21.402838907551221</v>
      </c>
    </row>
    <row r="67" spans="1:4" x14ac:dyDescent="0.5">
      <c r="A67" s="169">
        <v>42530</v>
      </c>
      <c r="B67" t="s">
        <v>33</v>
      </c>
      <c r="C67" s="171">
        <v>1</v>
      </c>
      <c r="D67" s="171">
        <v>4.939050970786516</v>
      </c>
    </row>
    <row r="68" spans="1:4" x14ac:dyDescent="0.5">
      <c r="A68" s="169">
        <v>42530</v>
      </c>
      <c r="B68" t="s">
        <v>37</v>
      </c>
      <c r="C68" s="171">
        <v>12</v>
      </c>
      <c r="D68" s="171">
        <v>34.161537804404723</v>
      </c>
    </row>
    <row r="69" spans="1:4" x14ac:dyDescent="0.5">
      <c r="A69" s="169">
        <v>42530</v>
      </c>
      <c r="B69" t="s">
        <v>38</v>
      </c>
      <c r="C69" s="171">
        <v>3</v>
      </c>
      <c r="D69" s="171">
        <v>8.9738262306410856</v>
      </c>
    </row>
    <row r="70" spans="1:4" x14ac:dyDescent="0.5">
      <c r="A70" s="169">
        <v>42530</v>
      </c>
      <c r="B70" t="s">
        <v>34</v>
      </c>
      <c r="C70" s="171">
        <v>29</v>
      </c>
      <c r="D70" s="171">
        <v>73.638296616837607</v>
      </c>
    </row>
    <row r="71" spans="1:4" x14ac:dyDescent="0.5">
      <c r="A71" s="169">
        <v>42530</v>
      </c>
      <c r="B71" t="s">
        <v>35</v>
      </c>
      <c r="C71" s="171">
        <v>3</v>
      </c>
      <c r="D71" s="171">
        <v>6.6487037041420098</v>
      </c>
    </row>
    <row r="72" spans="1:4" x14ac:dyDescent="0.5">
      <c r="A72" s="169">
        <v>42530</v>
      </c>
      <c r="B72" t="s">
        <v>41</v>
      </c>
      <c r="C72" s="171">
        <v>8</v>
      </c>
      <c r="D72" s="171">
        <v>20.754707806175805</v>
      </c>
    </row>
    <row r="73" spans="1:4" x14ac:dyDescent="0.5">
      <c r="A73" s="169">
        <v>42531</v>
      </c>
      <c r="B73" t="s">
        <v>40</v>
      </c>
      <c r="C73" s="171">
        <v>1</v>
      </c>
      <c r="D73" s="171">
        <v>1.8825567425530885</v>
      </c>
    </row>
    <row r="74" spans="1:4" x14ac:dyDescent="0.5">
      <c r="A74" s="169">
        <v>42531</v>
      </c>
      <c r="B74" t="s">
        <v>39</v>
      </c>
      <c r="C74" s="171">
        <v>0</v>
      </c>
      <c r="D74" s="171">
        <v>0</v>
      </c>
    </row>
    <row r="75" spans="1:4" x14ac:dyDescent="0.5">
      <c r="A75" s="169">
        <v>42531</v>
      </c>
      <c r="B75" t="s">
        <v>32</v>
      </c>
      <c r="C75" s="171">
        <v>5</v>
      </c>
      <c r="D75" s="171">
        <v>17.835699089626019</v>
      </c>
    </row>
    <row r="76" spans="1:4" x14ac:dyDescent="0.5">
      <c r="A76" s="169">
        <v>42531</v>
      </c>
      <c r="B76" t="s">
        <v>33</v>
      </c>
      <c r="C76" s="171">
        <v>1</v>
      </c>
      <c r="D76" s="171">
        <v>2.469525485393258</v>
      </c>
    </row>
    <row r="77" spans="1:4" x14ac:dyDescent="0.5">
      <c r="A77" s="169">
        <v>42531</v>
      </c>
      <c r="B77" t="s">
        <v>37</v>
      </c>
      <c r="C77" s="171">
        <v>19</v>
      </c>
      <c r="D77" s="171">
        <v>51.984948832789804</v>
      </c>
    </row>
    <row r="78" spans="1:4" x14ac:dyDescent="0.5">
      <c r="A78" s="169">
        <v>42531</v>
      </c>
      <c r="B78" t="s">
        <v>38</v>
      </c>
      <c r="C78" s="171">
        <v>2</v>
      </c>
      <c r="D78" s="171">
        <v>4.4869131153205428</v>
      </c>
    </row>
    <row r="79" spans="1:4" x14ac:dyDescent="0.5">
      <c r="A79" s="169">
        <v>42531</v>
      </c>
      <c r="B79" t="s">
        <v>34</v>
      </c>
      <c r="C79" s="171">
        <v>40</v>
      </c>
      <c r="D79" s="171">
        <v>99.076980902654256</v>
      </c>
    </row>
    <row r="80" spans="1:4" x14ac:dyDescent="0.5">
      <c r="A80" s="169">
        <v>42531</v>
      </c>
      <c r="B80" t="s">
        <v>41</v>
      </c>
      <c r="C80" s="171">
        <v>6</v>
      </c>
      <c r="D80" s="171">
        <v>17.789749548150692</v>
      </c>
    </row>
    <row r="81" spans="1:4" x14ac:dyDescent="0.5">
      <c r="A81" s="169">
        <v>42532</v>
      </c>
      <c r="B81" t="s">
        <v>40</v>
      </c>
      <c r="C81" s="171">
        <v>2</v>
      </c>
      <c r="D81" s="171">
        <v>5.6476702276592654</v>
      </c>
    </row>
    <row r="82" spans="1:4" x14ac:dyDescent="0.5">
      <c r="A82" s="169">
        <v>42532</v>
      </c>
      <c r="B82" t="s">
        <v>39</v>
      </c>
      <c r="C82" s="171">
        <v>0</v>
      </c>
      <c r="D82" s="171">
        <v>0</v>
      </c>
    </row>
    <row r="83" spans="1:4" x14ac:dyDescent="0.5">
      <c r="A83" s="169">
        <v>42532</v>
      </c>
      <c r="B83" t="s">
        <v>32</v>
      </c>
      <c r="C83" s="171">
        <v>5</v>
      </c>
      <c r="D83" s="171">
        <v>17.835699089626019</v>
      </c>
    </row>
    <row r="84" spans="1:4" x14ac:dyDescent="0.5">
      <c r="A84" s="169">
        <v>42532</v>
      </c>
      <c r="B84" t="s">
        <v>33</v>
      </c>
      <c r="C84" s="171">
        <v>2</v>
      </c>
      <c r="D84" s="171">
        <v>9.878101941573032</v>
      </c>
    </row>
    <row r="85" spans="1:4" x14ac:dyDescent="0.5">
      <c r="A85" s="169">
        <v>42532</v>
      </c>
      <c r="B85" t="s">
        <v>37</v>
      </c>
      <c r="C85" s="171">
        <v>19</v>
      </c>
      <c r="D85" s="171">
        <v>51.984948832789804</v>
      </c>
    </row>
    <row r="86" spans="1:4" x14ac:dyDescent="0.5">
      <c r="A86" s="169">
        <v>42532</v>
      </c>
      <c r="B86" t="s">
        <v>34</v>
      </c>
      <c r="C86" s="171">
        <v>50</v>
      </c>
      <c r="D86" s="171">
        <v>124.51566518847088</v>
      </c>
    </row>
    <row r="87" spans="1:4" x14ac:dyDescent="0.5">
      <c r="A87" s="169">
        <v>42532</v>
      </c>
      <c r="B87" t="s">
        <v>35</v>
      </c>
      <c r="C87" s="171">
        <v>1</v>
      </c>
      <c r="D87" s="171">
        <v>1.3297407408284021</v>
      </c>
    </row>
    <row r="88" spans="1:4" x14ac:dyDescent="0.5">
      <c r="A88" s="169">
        <v>42532</v>
      </c>
      <c r="B88" t="s">
        <v>41</v>
      </c>
      <c r="C88" s="171">
        <v>5</v>
      </c>
      <c r="D88" s="171">
        <v>13.34231216111302</v>
      </c>
    </row>
    <row r="89" spans="1:4" x14ac:dyDescent="0.5">
      <c r="A89" s="169">
        <v>42533</v>
      </c>
      <c r="B89" t="s">
        <v>40</v>
      </c>
      <c r="C89" s="171">
        <v>2</v>
      </c>
      <c r="D89" s="171">
        <v>5.6476702276592654</v>
      </c>
    </row>
    <row r="90" spans="1:4" x14ac:dyDescent="0.5">
      <c r="A90" s="169">
        <v>42533</v>
      </c>
      <c r="B90" t="s">
        <v>39</v>
      </c>
      <c r="C90" s="171">
        <v>0</v>
      </c>
      <c r="D90" s="171">
        <v>0</v>
      </c>
    </row>
    <row r="91" spans="1:4" x14ac:dyDescent="0.5">
      <c r="A91" s="169">
        <v>42533</v>
      </c>
      <c r="B91" t="s">
        <v>32</v>
      </c>
      <c r="C91" s="171">
        <v>4</v>
      </c>
      <c r="D91" s="171">
        <v>14.268559271700816</v>
      </c>
    </row>
    <row r="92" spans="1:4" x14ac:dyDescent="0.5">
      <c r="A92" s="169">
        <v>42533</v>
      </c>
      <c r="B92" t="s">
        <v>33</v>
      </c>
      <c r="C92" s="171">
        <v>3</v>
      </c>
      <c r="D92" s="171">
        <v>14.817152912359548</v>
      </c>
    </row>
    <row r="93" spans="1:4" x14ac:dyDescent="0.5">
      <c r="A93" s="169">
        <v>42533</v>
      </c>
      <c r="B93" t="s">
        <v>37</v>
      </c>
      <c r="C93" s="171">
        <v>19</v>
      </c>
      <c r="D93" s="171">
        <v>51.984948832789804</v>
      </c>
    </row>
    <row r="94" spans="1:4" x14ac:dyDescent="0.5">
      <c r="A94" s="169">
        <v>42533</v>
      </c>
      <c r="B94" t="s">
        <v>38</v>
      </c>
      <c r="C94" s="171">
        <v>1</v>
      </c>
      <c r="D94" s="171">
        <v>1.4956377051068475</v>
      </c>
    </row>
    <row r="95" spans="1:4" x14ac:dyDescent="0.5">
      <c r="A95" s="169">
        <v>42533</v>
      </c>
      <c r="B95" t="s">
        <v>34</v>
      </c>
      <c r="C95" s="171">
        <v>55</v>
      </c>
      <c r="D95" s="171">
        <v>136.56556827122614</v>
      </c>
    </row>
    <row r="96" spans="1:4" x14ac:dyDescent="0.5">
      <c r="A96" s="169">
        <v>42533</v>
      </c>
      <c r="B96" t="s">
        <v>35</v>
      </c>
      <c r="C96" s="171">
        <v>1</v>
      </c>
      <c r="D96" s="171">
        <v>1.3297407408284021</v>
      </c>
    </row>
    <row r="97" spans="1:4" x14ac:dyDescent="0.5">
      <c r="A97" s="169">
        <v>42533</v>
      </c>
      <c r="B97" t="s">
        <v>41</v>
      </c>
      <c r="C97" s="171">
        <v>5</v>
      </c>
      <c r="D97" s="171">
        <v>13.34231216111302</v>
      </c>
    </row>
    <row r="98" spans="1:4" x14ac:dyDescent="0.5">
      <c r="A98" s="169">
        <v>42534</v>
      </c>
      <c r="B98" t="s">
        <v>40</v>
      </c>
      <c r="C98" s="171">
        <v>1</v>
      </c>
      <c r="D98" s="171">
        <v>3.7651134851061769</v>
      </c>
    </row>
    <row r="99" spans="1:4" x14ac:dyDescent="0.5">
      <c r="A99" s="169">
        <v>42534</v>
      </c>
      <c r="B99" t="s">
        <v>39</v>
      </c>
      <c r="C99" s="171">
        <v>0</v>
      </c>
      <c r="D99" s="171">
        <v>0</v>
      </c>
    </row>
    <row r="100" spans="1:4" x14ac:dyDescent="0.5">
      <c r="A100" s="169">
        <v>42534</v>
      </c>
      <c r="B100" t="s">
        <v>32</v>
      </c>
      <c r="C100" s="171">
        <v>3</v>
      </c>
      <c r="D100" s="171">
        <v>10.70141945377561</v>
      </c>
    </row>
    <row r="101" spans="1:4" x14ac:dyDescent="0.5">
      <c r="A101" s="169">
        <v>42534</v>
      </c>
      <c r="B101" t="s">
        <v>33</v>
      </c>
      <c r="C101" s="171">
        <v>2</v>
      </c>
      <c r="D101" s="171">
        <v>9.878101941573032</v>
      </c>
    </row>
    <row r="102" spans="1:4" x14ac:dyDescent="0.5">
      <c r="A102" s="169">
        <v>42534</v>
      </c>
      <c r="B102" t="s">
        <v>37</v>
      </c>
      <c r="C102" s="171">
        <v>6</v>
      </c>
      <c r="D102" s="171">
        <v>16.338126776019653</v>
      </c>
    </row>
    <row r="103" spans="1:4" x14ac:dyDescent="0.5">
      <c r="A103" s="169">
        <v>42534</v>
      </c>
      <c r="B103" t="s">
        <v>38</v>
      </c>
      <c r="C103" s="171">
        <v>10</v>
      </c>
      <c r="D103" s="171">
        <v>28.4171163970301</v>
      </c>
    </row>
    <row r="104" spans="1:4" x14ac:dyDescent="0.5">
      <c r="A104" s="169">
        <v>42534</v>
      </c>
      <c r="B104" t="s">
        <v>34</v>
      </c>
      <c r="C104" s="171">
        <v>57</v>
      </c>
      <c r="D104" s="171">
        <v>143.25995887275684</v>
      </c>
    </row>
    <row r="105" spans="1:4" x14ac:dyDescent="0.5">
      <c r="A105" s="169">
        <v>42534</v>
      </c>
      <c r="B105" t="s">
        <v>35</v>
      </c>
      <c r="C105" s="171">
        <v>1</v>
      </c>
      <c r="D105" s="171">
        <v>1.3297407408284021</v>
      </c>
    </row>
    <row r="106" spans="1:4" x14ac:dyDescent="0.5">
      <c r="A106" s="169">
        <v>42534</v>
      </c>
      <c r="B106" t="s">
        <v>41</v>
      </c>
      <c r="C106" s="171">
        <v>9</v>
      </c>
      <c r="D106" s="171">
        <v>23.719666064200922</v>
      </c>
    </row>
    <row r="107" spans="1:4" x14ac:dyDescent="0.5">
      <c r="A107" s="169">
        <v>42535</v>
      </c>
      <c r="B107" t="s">
        <v>40</v>
      </c>
      <c r="C107" s="171">
        <v>1</v>
      </c>
      <c r="D107" s="171">
        <v>1.8825567425530885</v>
      </c>
    </row>
    <row r="108" spans="1:4" x14ac:dyDescent="0.5">
      <c r="A108" s="169">
        <v>42535</v>
      </c>
      <c r="B108" t="s">
        <v>39</v>
      </c>
      <c r="C108" s="171">
        <v>0</v>
      </c>
      <c r="D108" s="171">
        <v>0</v>
      </c>
    </row>
    <row r="109" spans="1:4" x14ac:dyDescent="0.5">
      <c r="A109" s="169">
        <v>42535</v>
      </c>
      <c r="B109" t="s">
        <v>32</v>
      </c>
      <c r="C109" s="171">
        <v>2</v>
      </c>
      <c r="D109" s="171">
        <v>7.1342796358504081</v>
      </c>
    </row>
    <row r="110" spans="1:4" x14ac:dyDescent="0.5">
      <c r="A110" s="169">
        <v>42535</v>
      </c>
      <c r="B110" t="s">
        <v>33</v>
      </c>
      <c r="C110" s="171">
        <v>3</v>
      </c>
      <c r="D110" s="171">
        <v>14.817152912359548</v>
      </c>
    </row>
    <row r="111" spans="1:4" x14ac:dyDescent="0.5">
      <c r="A111" s="169">
        <v>42535</v>
      </c>
      <c r="B111" t="s">
        <v>37</v>
      </c>
      <c r="C111" s="171">
        <v>5</v>
      </c>
      <c r="D111" s="171">
        <v>14.852842523654228</v>
      </c>
    </row>
    <row r="112" spans="1:4" x14ac:dyDescent="0.5">
      <c r="A112" s="169">
        <v>42535</v>
      </c>
      <c r="B112" t="s">
        <v>38</v>
      </c>
      <c r="C112" s="171">
        <v>1</v>
      </c>
      <c r="D112" s="171">
        <v>1.4956377051068475</v>
      </c>
    </row>
    <row r="113" spans="1:4" x14ac:dyDescent="0.5">
      <c r="A113" s="169">
        <v>42535</v>
      </c>
      <c r="B113" t="s">
        <v>34</v>
      </c>
      <c r="C113" s="171">
        <v>53</v>
      </c>
      <c r="D113" s="171">
        <v>131.21005579000158</v>
      </c>
    </row>
    <row r="114" spans="1:4" x14ac:dyDescent="0.5">
      <c r="A114" s="169">
        <v>42535</v>
      </c>
      <c r="B114" t="s">
        <v>35</v>
      </c>
      <c r="C114" s="171">
        <v>1</v>
      </c>
      <c r="D114" s="171">
        <v>1.3297407408284021</v>
      </c>
    </row>
    <row r="115" spans="1:4" x14ac:dyDescent="0.5">
      <c r="A115" s="169">
        <v>42535</v>
      </c>
      <c r="B115" t="s">
        <v>41</v>
      </c>
      <c r="C115" s="171">
        <v>8</v>
      </c>
      <c r="D115" s="171">
        <v>22.237186935188365</v>
      </c>
    </row>
    <row r="116" spans="1:4" x14ac:dyDescent="0.5">
      <c r="A116" s="169">
        <v>42536</v>
      </c>
      <c r="B116" t="s">
        <v>39</v>
      </c>
      <c r="C116" s="171">
        <v>0</v>
      </c>
      <c r="D116" s="171">
        <v>0</v>
      </c>
    </row>
    <row r="117" spans="1:4" x14ac:dyDescent="0.5">
      <c r="A117" s="169">
        <v>42536</v>
      </c>
      <c r="B117" t="s">
        <v>32</v>
      </c>
      <c r="C117" s="171">
        <v>3</v>
      </c>
      <c r="D117" s="171">
        <v>10.70141945377561</v>
      </c>
    </row>
    <row r="118" spans="1:4" x14ac:dyDescent="0.5">
      <c r="A118" s="169">
        <v>42536</v>
      </c>
      <c r="B118" t="s">
        <v>33</v>
      </c>
      <c r="C118" s="171">
        <v>1</v>
      </c>
      <c r="D118" s="171">
        <v>4.939050970786516</v>
      </c>
    </row>
    <row r="119" spans="1:4" x14ac:dyDescent="0.5">
      <c r="A119" s="169">
        <v>42536</v>
      </c>
      <c r="B119" t="s">
        <v>37</v>
      </c>
      <c r="C119" s="171">
        <v>5</v>
      </c>
      <c r="D119" s="171">
        <v>13.367558271288805</v>
      </c>
    </row>
    <row r="120" spans="1:4" x14ac:dyDescent="0.5">
      <c r="A120" s="169">
        <v>42536</v>
      </c>
      <c r="B120" t="s">
        <v>34</v>
      </c>
      <c r="C120" s="171">
        <v>50</v>
      </c>
      <c r="D120" s="171">
        <v>124.51566518847088</v>
      </c>
    </row>
    <row r="121" spans="1:4" x14ac:dyDescent="0.5">
      <c r="A121" s="169">
        <v>42536</v>
      </c>
      <c r="B121" t="s">
        <v>35</v>
      </c>
      <c r="C121" s="171">
        <v>1</v>
      </c>
      <c r="D121" s="171">
        <v>1.3297407408284021</v>
      </c>
    </row>
    <row r="122" spans="1:4" x14ac:dyDescent="0.5">
      <c r="A122" s="169">
        <v>42536</v>
      </c>
      <c r="B122" t="s">
        <v>41</v>
      </c>
      <c r="C122" s="171">
        <v>11</v>
      </c>
      <c r="D122" s="171">
        <v>31.132061709263713</v>
      </c>
    </row>
    <row r="123" spans="1:4" x14ac:dyDescent="0.5">
      <c r="A123" s="169">
        <v>42537</v>
      </c>
      <c r="B123" t="s">
        <v>40</v>
      </c>
      <c r="C123" s="171">
        <v>1</v>
      </c>
      <c r="D123" s="171">
        <v>1.8825567425530885</v>
      </c>
    </row>
    <row r="124" spans="1:4" x14ac:dyDescent="0.5">
      <c r="A124" s="169">
        <v>42537</v>
      </c>
      <c r="B124" t="s">
        <v>39</v>
      </c>
      <c r="C124" s="171">
        <v>0</v>
      </c>
      <c r="D124" s="171">
        <v>0</v>
      </c>
    </row>
    <row r="125" spans="1:4" x14ac:dyDescent="0.5">
      <c r="A125" s="169">
        <v>42537</v>
      </c>
      <c r="B125" t="s">
        <v>32</v>
      </c>
      <c r="C125" s="171">
        <v>2</v>
      </c>
      <c r="D125" s="171">
        <v>7.1342796358504081</v>
      </c>
    </row>
    <row r="126" spans="1:4" x14ac:dyDescent="0.5">
      <c r="A126" s="169">
        <v>42537</v>
      </c>
      <c r="B126" t="s">
        <v>33</v>
      </c>
      <c r="C126" s="171">
        <v>3</v>
      </c>
      <c r="D126" s="171">
        <v>12.347627426966289</v>
      </c>
    </row>
    <row r="127" spans="1:4" x14ac:dyDescent="0.5">
      <c r="A127" s="169">
        <v>42537</v>
      </c>
      <c r="B127" t="s">
        <v>37</v>
      </c>
      <c r="C127" s="171">
        <v>19</v>
      </c>
      <c r="D127" s="171">
        <v>53.470233085155222</v>
      </c>
    </row>
    <row r="128" spans="1:4" x14ac:dyDescent="0.5">
      <c r="A128" s="169">
        <v>42537</v>
      </c>
      <c r="B128" t="s">
        <v>34</v>
      </c>
      <c r="C128" s="171">
        <v>40</v>
      </c>
      <c r="D128" s="171">
        <v>100.41585902296039</v>
      </c>
    </row>
    <row r="129" spans="1:4" x14ac:dyDescent="0.5">
      <c r="A129" s="169">
        <v>42537</v>
      </c>
      <c r="B129" t="s">
        <v>35</v>
      </c>
      <c r="C129" s="171">
        <v>3</v>
      </c>
      <c r="D129" s="171">
        <v>6.6487037041420098</v>
      </c>
    </row>
    <row r="130" spans="1:4" x14ac:dyDescent="0.5">
      <c r="A130" s="169">
        <v>42537</v>
      </c>
      <c r="B130" t="s">
        <v>41</v>
      </c>
      <c r="C130" s="171">
        <v>11</v>
      </c>
      <c r="D130" s="171">
        <v>31.132061709263713</v>
      </c>
    </row>
    <row r="131" spans="1:4" x14ac:dyDescent="0.5">
      <c r="A131" s="169">
        <v>42538</v>
      </c>
      <c r="B131" t="s">
        <v>40</v>
      </c>
      <c r="C131" s="171">
        <v>1</v>
      </c>
      <c r="D131" s="171">
        <v>1.8825567425530885</v>
      </c>
    </row>
    <row r="132" spans="1:4" x14ac:dyDescent="0.5">
      <c r="A132" s="169">
        <v>42538</v>
      </c>
      <c r="B132" t="s">
        <v>39</v>
      </c>
      <c r="C132" s="171">
        <v>0</v>
      </c>
      <c r="D132" s="171">
        <v>0</v>
      </c>
    </row>
    <row r="133" spans="1:4" x14ac:dyDescent="0.5">
      <c r="A133" s="169">
        <v>42538</v>
      </c>
      <c r="B133" t="s">
        <v>32</v>
      </c>
      <c r="C133" s="171">
        <v>2</v>
      </c>
      <c r="D133" s="171">
        <v>7.1342796358504081</v>
      </c>
    </row>
    <row r="134" spans="1:4" x14ac:dyDescent="0.5">
      <c r="A134" s="169">
        <v>42538</v>
      </c>
      <c r="B134" t="s">
        <v>33</v>
      </c>
      <c r="C134" s="171">
        <v>3</v>
      </c>
      <c r="D134" s="171">
        <v>12.347627426966289</v>
      </c>
    </row>
    <row r="135" spans="1:4" x14ac:dyDescent="0.5">
      <c r="A135" s="169">
        <v>42538</v>
      </c>
      <c r="B135" t="s">
        <v>37</v>
      </c>
      <c r="C135" s="171">
        <v>14</v>
      </c>
      <c r="D135" s="171">
        <v>40.102674813866422</v>
      </c>
    </row>
    <row r="136" spans="1:4" x14ac:dyDescent="0.5">
      <c r="A136" s="169">
        <v>42538</v>
      </c>
      <c r="B136" t="s">
        <v>34</v>
      </c>
      <c r="C136" s="171">
        <v>35</v>
      </c>
      <c r="D136" s="171">
        <v>87.027077819899006</v>
      </c>
    </row>
    <row r="137" spans="1:4" x14ac:dyDescent="0.5">
      <c r="A137" s="169">
        <v>42538</v>
      </c>
      <c r="B137" t="s">
        <v>35</v>
      </c>
      <c r="C137" s="171">
        <v>4</v>
      </c>
      <c r="D137" s="171">
        <v>9.3081851857988145</v>
      </c>
    </row>
    <row r="138" spans="1:4" x14ac:dyDescent="0.5">
      <c r="A138" s="169">
        <v>42538</v>
      </c>
      <c r="B138" t="s">
        <v>41</v>
      </c>
      <c r="C138" s="171">
        <v>12</v>
      </c>
      <c r="D138" s="171">
        <v>34.097019967288823</v>
      </c>
    </row>
    <row r="139" spans="1:4" x14ac:dyDescent="0.5">
      <c r="A139" s="169">
        <v>42539</v>
      </c>
      <c r="B139" t="s">
        <v>40</v>
      </c>
      <c r="C139" s="171">
        <v>4</v>
      </c>
      <c r="D139" s="171">
        <v>15.060453940424708</v>
      </c>
    </row>
    <row r="140" spans="1:4" x14ac:dyDescent="0.5">
      <c r="A140" s="169">
        <v>42539</v>
      </c>
      <c r="B140" t="s">
        <v>39</v>
      </c>
      <c r="C140" s="171">
        <v>0</v>
      </c>
      <c r="D140" s="171">
        <v>0</v>
      </c>
    </row>
    <row r="141" spans="1:4" x14ac:dyDescent="0.5">
      <c r="A141" s="169">
        <v>42539</v>
      </c>
      <c r="B141" t="s">
        <v>32</v>
      </c>
      <c r="C141" s="171">
        <v>4</v>
      </c>
      <c r="D141" s="171">
        <v>12.484989362738212</v>
      </c>
    </row>
    <row r="142" spans="1:4" x14ac:dyDescent="0.5">
      <c r="A142" s="169">
        <v>42539</v>
      </c>
      <c r="B142" t="s">
        <v>33</v>
      </c>
      <c r="C142" s="171">
        <v>4</v>
      </c>
      <c r="D142" s="171">
        <v>17.286678397752805</v>
      </c>
    </row>
    <row r="143" spans="1:4" x14ac:dyDescent="0.5">
      <c r="A143" s="169">
        <v>42539</v>
      </c>
      <c r="B143" t="s">
        <v>37</v>
      </c>
      <c r="C143" s="171">
        <v>18</v>
      </c>
      <c r="D143" s="171">
        <v>50.499664580424373</v>
      </c>
    </row>
    <row r="144" spans="1:4" x14ac:dyDescent="0.5">
      <c r="A144" s="169">
        <v>42539</v>
      </c>
      <c r="B144" t="s">
        <v>34</v>
      </c>
      <c r="C144" s="171">
        <v>48</v>
      </c>
      <c r="D144" s="171">
        <v>120.49903082755246</v>
      </c>
    </row>
    <row r="145" spans="1:4" x14ac:dyDescent="0.5">
      <c r="A145" s="169">
        <v>42539</v>
      </c>
      <c r="B145" t="s">
        <v>35</v>
      </c>
      <c r="C145" s="171">
        <v>4</v>
      </c>
      <c r="D145" s="171">
        <v>10.637925926627217</v>
      </c>
    </row>
    <row r="146" spans="1:4" x14ac:dyDescent="0.5">
      <c r="A146" s="169">
        <v>42539</v>
      </c>
      <c r="B146" t="s">
        <v>41</v>
      </c>
      <c r="C146" s="171">
        <v>8</v>
      </c>
      <c r="D146" s="171">
        <v>22.237186935188365</v>
      </c>
    </row>
    <row r="147" spans="1:4" x14ac:dyDescent="0.5">
      <c r="A147" s="169">
        <v>42540</v>
      </c>
      <c r="B147" t="s">
        <v>40</v>
      </c>
      <c r="C147" s="171">
        <v>4</v>
      </c>
      <c r="D147" s="171">
        <v>15.060453940424708</v>
      </c>
    </row>
    <row r="148" spans="1:4" x14ac:dyDescent="0.5">
      <c r="A148" s="169">
        <v>42540</v>
      </c>
      <c r="B148" t="s">
        <v>39</v>
      </c>
      <c r="C148" s="171">
        <v>0</v>
      </c>
      <c r="D148" s="171">
        <v>0</v>
      </c>
    </row>
    <row r="149" spans="1:4" x14ac:dyDescent="0.5">
      <c r="A149" s="169">
        <v>42540</v>
      </c>
      <c r="B149" t="s">
        <v>32</v>
      </c>
      <c r="C149" s="171">
        <v>5</v>
      </c>
      <c r="D149" s="171">
        <v>16.052129180663417</v>
      </c>
    </row>
    <row r="150" spans="1:4" x14ac:dyDescent="0.5">
      <c r="A150" s="169">
        <v>42540</v>
      </c>
      <c r="B150" t="s">
        <v>33</v>
      </c>
      <c r="C150" s="171">
        <v>1</v>
      </c>
      <c r="D150" s="171">
        <v>4.939050970786516</v>
      </c>
    </row>
    <row r="151" spans="1:4" x14ac:dyDescent="0.5">
      <c r="A151" s="169">
        <v>42540</v>
      </c>
      <c r="B151" t="s">
        <v>37</v>
      </c>
      <c r="C151" s="171">
        <v>4</v>
      </c>
      <c r="D151" s="171">
        <v>10.39698976655796</v>
      </c>
    </row>
    <row r="152" spans="1:4" x14ac:dyDescent="0.5">
      <c r="A152" s="169">
        <v>42540</v>
      </c>
      <c r="B152" t="s">
        <v>34</v>
      </c>
      <c r="C152" s="171">
        <v>50</v>
      </c>
      <c r="D152" s="171">
        <v>125.85454330877702</v>
      </c>
    </row>
    <row r="153" spans="1:4" x14ac:dyDescent="0.5">
      <c r="A153" s="169">
        <v>42540</v>
      </c>
      <c r="B153" t="s">
        <v>35</v>
      </c>
      <c r="C153" s="171">
        <v>4</v>
      </c>
      <c r="D153" s="171">
        <v>9.3081851857988145</v>
      </c>
    </row>
    <row r="154" spans="1:4" x14ac:dyDescent="0.5">
      <c r="A154" s="169">
        <v>42540</v>
      </c>
      <c r="B154" t="s">
        <v>41</v>
      </c>
      <c r="C154" s="171">
        <v>8</v>
      </c>
      <c r="D154" s="171">
        <v>22.237186935188365</v>
      </c>
    </row>
    <row r="155" spans="1:4" x14ac:dyDescent="0.5">
      <c r="A155" s="169">
        <v>42541</v>
      </c>
      <c r="B155" t="s">
        <v>40</v>
      </c>
      <c r="C155" s="171">
        <v>1</v>
      </c>
      <c r="D155" s="171">
        <v>1.8825567425530885</v>
      </c>
    </row>
    <row r="156" spans="1:4" x14ac:dyDescent="0.5">
      <c r="A156" s="169">
        <v>42541</v>
      </c>
      <c r="B156" t="s">
        <v>39</v>
      </c>
      <c r="C156" s="171">
        <v>0</v>
      </c>
      <c r="D156" s="171">
        <v>0</v>
      </c>
    </row>
    <row r="157" spans="1:4" x14ac:dyDescent="0.5">
      <c r="A157" s="169">
        <v>42541</v>
      </c>
      <c r="B157" t="s">
        <v>32</v>
      </c>
      <c r="C157" s="171">
        <v>6</v>
      </c>
      <c r="D157" s="171">
        <v>19.61926899858862</v>
      </c>
    </row>
    <row r="158" spans="1:4" x14ac:dyDescent="0.5">
      <c r="A158" s="169">
        <v>42541</v>
      </c>
      <c r="B158" t="s">
        <v>33</v>
      </c>
      <c r="C158" s="171">
        <v>2</v>
      </c>
      <c r="D158" s="171">
        <v>9.878101941573032</v>
      </c>
    </row>
    <row r="159" spans="1:4" x14ac:dyDescent="0.5">
      <c r="A159" s="169">
        <v>42541</v>
      </c>
      <c r="B159" t="s">
        <v>37</v>
      </c>
      <c r="C159" s="171">
        <v>4</v>
      </c>
      <c r="D159" s="171">
        <v>10.39698976655796</v>
      </c>
    </row>
    <row r="160" spans="1:4" x14ac:dyDescent="0.5">
      <c r="A160" s="169">
        <v>42541</v>
      </c>
      <c r="B160" t="s">
        <v>34</v>
      </c>
      <c r="C160" s="171">
        <v>64</v>
      </c>
      <c r="D160" s="171">
        <v>159.32649631643051</v>
      </c>
    </row>
    <row r="161" spans="1:4" x14ac:dyDescent="0.5">
      <c r="A161" s="169">
        <v>42541</v>
      </c>
      <c r="B161" t="s">
        <v>35</v>
      </c>
      <c r="C161" s="171">
        <v>4</v>
      </c>
      <c r="D161" s="171">
        <v>9.3081851857988145</v>
      </c>
    </row>
    <row r="162" spans="1:4" x14ac:dyDescent="0.5">
      <c r="A162" s="169">
        <v>42541</v>
      </c>
      <c r="B162" t="s">
        <v>41</v>
      </c>
      <c r="C162" s="171">
        <v>6</v>
      </c>
      <c r="D162" s="171">
        <v>16.307270419138135</v>
      </c>
    </row>
    <row r="163" spans="1:4" x14ac:dyDescent="0.5">
      <c r="A163" s="169">
        <v>42542</v>
      </c>
      <c r="B163" t="s">
        <v>40</v>
      </c>
      <c r="C163" s="171">
        <v>1</v>
      </c>
      <c r="D163" s="171">
        <v>3.7651134851061769</v>
      </c>
    </row>
    <row r="164" spans="1:4" x14ac:dyDescent="0.5">
      <c r="A164" s="169">
        <v>42542</v>
      </c>
      <c r="B164" t="s">
        <v>39</v>
      </c>
      <c r="C164" s="171">
        <v>0</v>
      </c>
      <c r="D164" s="171">
        <v>0</v>
      </c>
    </row>
    <row r="165" spans="1:4" x14ac:dyDescent="0.5">
      <c r="A165" s="169">
        <v>42542</v>
      </c>
      <c r="B165" t="s">
        <v>32</v>
      </c>
      <c r="C165" s="171">
        <v>3</v>
      </c>
      <c r="D165" s="171">
        <v>10.70141945377561</v>
      </c>
    </row>
    <row r="166" spans="1:4" x14ac:dyDescent="0.5">
      <c r="A166" s="169">
        <v>42542</v>
      </c>
      <c r="B166" t="s">
        <v>33</v>
      </c>
      <c r="C166" s="171">
        <v>1</v>
      </c>
      <c r="D166" s="171">
        <v>2.469525485393258</v>
      </c>
    </row>
    <row r="167" spans="1:4" x14ac:dyDescent="0.5">
      <c r="A167" s="169">
        <v>42542</v>
      </c>
      <c r="B167" t="s">
        <v>34</v>
      </c>
      <c r="C167" s="171">
        <v>49</v>
      </c>
      <c r="D167" s="171">
        <v>121.83790894785861</v>
      </c>
    </row>
    <row r="168" spans="1:4" x14ac:dyDescent="0.5">
      <c r="A168" s="169">
        <v>42542</v>
      </c>
      <c r="B168" t="s">
        <v>35</v>
      </c>
      <c r="C168" s="171">
        <v>3</v>
      </c>
      <c r="D168" s="171">
        <v>7.9784444449704122</v>
      </c>
    </row>
    <row r="169" spans="1:4" x14ac:dyDescent="0.5">
      <c r="A169" s="169">
        <v>42542</v>
      </c>
      <c r="B169" t="s">
        <v>41</v>
      </c>
      <c r="C169" s="171">
        <v>5</v>
      </c>
      <c r="D169" s="171">
        <v>14.824791290125576</v>
      </c>
    </row>
    <row r="170" spans="1:4" x14ac:dyDescent="0.5">
      <c r="A170" s="169">
        <v>42543</v>
      </c>
      <c r="B170" t="s">
        <v>40</v>
      </c>
      <c r="C170" s="171">
        <v>1</v>
      </c>
      <c r="D170" s="171">
        <v>3.7651134851061769</v>
      </c>
    </row>
    <row r="171" spans="1:4" x14ac:dyDescent="0.5">
      <c r="A171" s="169">
        <v>42543</v>
      </c>
      <c r="B171" t="s">
        <v>39</v>
      </c>
      <c r="C171" s="171">
        <v>0</v>
      </c>
      <c r="D171" s="171">
        <v>0</v>
      </c>
    </row>
    <row r="172" spans="1:4" x14ac:dyDescent="0.5">
      <c r="A172" s="169">
        <v>42543</v>
      </c>
      <c r="B172" t="s">
        <v>32</v>
      </c>
      <c r="C172" s="171">
        <v>5</v>
      </c>
      <c r="D172" s="171">
        <v>17.835699089626019</v>
      </c>
    </row>
    <row r="173" spans="1:4" x14ac:dyDescent="0.5">
      <c r="A173" s="169">
        <v>42543</v>
      </c>
      <c r="B173" t="s">
        <v>34</v>
      </c>
      <c r="C173" s="171">
        <v>45</v>
      </c>
      <c r="D173" s="171">
        <v>112.46576210571563</v>
      </c>
    </row>
    <row r="174" spans="1:4" x14ac:dyDescent="0.5">
      <c r="A174" s="169">
        <v>42543</v>
      </c>
      <c r="B174" t="s">
        <v>35</v>
      </c>
      <c r="C174" s="171">
        <v>1</v>
      </c>
      <c r="D174" s="171">
        <v>1.3297407408284021</v>
      </c>
    </row>
    <row r="175" spans="1:4" x14ac:dyDescent="0.5">
      <c r="A175" s="169">
        <v>42543</v>
      </c>
      <c r="B175" t="s">
        <v>41</v>
      </c>
      <c r="C175" s="171">
        <v>6</v>
      </c>
      <c r="D175" s="171">
        <v>16.307270419138135</v>
      </c>
    </row>
    <row r="176" spans="1:4" x14ac:dyDescent="0.5">
      <c r="A176" s="169">
        <v>42543</v>
      </c>
      <c r="B176" t="s">
        <v>42</v>
      </c>
      <c r="C176" s="171">
        <v>0</v>
      </c>
      <c r="D176" s="171">
        <v>0</v>
      </c>
    </row>
    <row r="177" spans="1:4" x14ac:dyDescent="0.5">
      <c r="A177" s="169">
        <v>42544</v>
      </c>
      <c r="B177" t="s">
        <v>39</v>
      </c>
      <c r="C177" s="171">
        <v>0</v>
      </c>
      <c r="D177" s="171">
        <v>0</v>
      </c>
    </row>
    <row r="178" spans="1:4" x14ac:dyDescent="0.5">
      <c r="A178" s="169">
        <v>42544</v>
      </c>
      <c r="B178" t="s">
        <v>32</v>
      </c>
      <c r="C178" s="171">
        <v>6</v>
      </c>
      <c r="D178" s="171">
        <v>21.402838907551221</v>
      </c>
    </row>
    <row r="179" spans="1:4" x14ac:dyDescent="0.5">
      <c r="A179" s="169">
        <v>42544</v>
      </c>
      <c r="B179" t="s">
        <v>33</v>
      </c>
      <c r="C179" s="171">
        <v>1</v>
      </c>
      <c r="D179" s="171">
        <v>2.469525485393258</v>
      </c>
    </row>
    <row r="180" spans="1:4" x14ac:dyDescent="0.5">
      <c r="A180" s="169">
        <v>42544</v>
      </c>
      <c r="B180" t="s">
        <v>37</v>
      </c>
      <c r="C180" s="171">
        <v>1</v>
      </c>
      <c r="D180" s="171">
        <v>2.9705685047308457</v>
      </c>
    </row>
    <row r="181" spans="1:4" x14ac:dyDescent="0.5">
      <c r="A181" s="169">
        <v>42544</v>
      </c>
      <c r="B181" t="s">
        <v>34</v>
      </c>
      <c r="C181" s="171">
        <v>50</v>
      </c>
      <c r="D181" s="171">
        <v>125.85454330877702</v>
      </c>
    </row>
    <row r="182" spans="1:4" x14ac:dyDescent="0.5">
      <c r="A182" s="169">
        <v>42544</v>
      </c>
      <c r="B182" t="s">
        <v>41</v>
      </c>
      <c r="C182" s="171">
        <v>5</v>
      </c>
      <c r="D182" s="171">
        <v>13.34231216111302</v>
      </c>
    </row>
    <row r="183" spans="1:4" x14ac:dyDescent="0.5">
      <c r="A183" s="169">
        <v>42545</v>
      </c>
      <c r="B183" t="s">
        <v>39</v>
      </c>
      <c r="C183" s="171">
        <v>0</v>
      </c>
      <c r="D183" s="171">
        <v>0</v>
      </c>
    </row>
    <row r="184" spans="1:4" x14ac:dyDescent="0.5">
      <c r="A184" s="169">
        <v>42545</v>
      </c>
      <c r="B184" t="s">
        <v>32</v>
      </c>
      <c r="C184" s="171">
        <v>6</v>
      </c>
      <c r="D184" s="171">
        <v>19.61926899858862</v>
      </c>
    </row>
    <row r="185" spans="1:4" x14ac:dyDescent="0.5">
      <c r="A185" s="169">
        <v>42545</v>
      </c>
      <c r="B185" t="s">
        <v>33</v>
      </c>
      <c r="C185" s="171">
        <v>1</v>
      </c>
      <c r="D185" s="171">
        <v>2.469525485393258</v>
      </c>
    </row>
    <row r="186" spans="1:4" x14ac:dyDescent="0.5">
      <c r="A186" s="169">
        <v>42545</v>
      </c>
      <c r="B186" t="s">
        <v>37</v>
      </c>
      <c r="C186" s="171">
        <v>32</v>
      </c>
      <c r="D186" s="171">
        <v>87.631770889559959</v>
      </c>
    </row>
    <row r="187" spans="1:4" x14ac:dyDescent="0.5">
      <c r="A187" s="169">
        <v>42545</v>
      </c>
      <c r="B187" t="s">
        <v>34</v>
      </c>
      <c r="C187" s="171">
        <v>42</v>
      </c>
      <c r="D187" s="171">
        <v>105.77137150418496</v>
      </c>
    </row>
    <row r="188" spans="1:4" x14ac:dyDescent="0.5">
      <c r="A188" s="169">
        <v>42545</v>
      </c>
      <c r="B188" t="s">
        <v>41</v>
      </c>
      <c r="C188" s="171">
        <v>3</v>
      </c>
      <c r="D188" s="171">
        <v>8.8948747740753458</v>
      </c>
    </row>
    <row r="189" spans="1:4" x14ac:dyDescent="0.5">
      <c r="A189" s="169">
        <v>42546</v>
      </c>
      <c r="B189" t="s">
        <v>39</v>
      </c>
      <c r="C189" s="171">
        <v>0</v>
      </c>
      <c r="D189" s="171">
        <v>0</v>
      </c>
    </row>
    <row r="190" spans="1:4" x14ac:dyDescent="0.5">
      <c r="A190" s="169">
        <v>42546</v>
      </c>
      <c r="B190" t="s">
        <v>32</v>
      </c>
      <c r="C190" s="171">
        <v>6</v>
      </c>
      <c r="D190" s="171">
        <v>21.402838907551221</v>
      </c>
    </row>
    <row r="191" spans="1:4" x14ac:dyDescent="0.5">
      <c r="A191" s="169">
        <v>42546</v>
      </c>
      <c r="B191" t="s">
        <v>33</v>
      </c>
      <c r="C191" s="171">
        <v>2</v>
      </c>
      <c r="D191" s="171">
        <v>7.408576456179774</v>
      </c>
    </row>
    <row r="192" spans="1:4" x14ac:dyDescent="0.5">
      <c r="A192" s="169">
        <v>42546</v>
      </c>
      <c r="B192" t="s">
        <v>37</v>
      </c>
      <c r="C192" s="171">
        <v>32</v>
      </c>
      <c r="D192" s="171">
        <v>89.117055141925377</v>
      </c>
    </row>
    <row r="193" spans="1:4" x14ac:dyDescent="0.5">
      <c r="A193" s="169">
        <v>42546</v>
      </c>
      <c r="B193" t="s">
        <v>34</v>
      </c>
      <c r="C193" s="171">
        <v>42</v>
      </c>
      <c r="D193" s="171">
        <v>104.43249338387881</v>
      </c>
    </row>
    <row r="194" spans="1:4" x14ac:dyDescent="0.5">
      <c r="A194" s="169">
        <v>42546</v>
      </c>
      <c r="B194" t="s">
        <v>41</v>
      </c>
      <c r="C194" s="171">
        <v>3</v>
      </c>
      <c r="D194" s="171">
        <v>8.8948747740753458</v>
      </c>
    </row>
    <row r="195" spans="1:4" x14ac:dyDescent="0.5">
      <c r="A195" s="169">
        <v>42547</v>
      </c>
      <c r="B195" t="s">
        <v>40</v>
      </c>
      <c r="C195" s="171">
        <v>1</v>
      </c>
      <c r="D195" s="171">
        <v>1.8825567425530885</v>
      </c>
    </row>
    <row r="196" spans="1:4" x14ac:dyDescent="0.5">
      <c r="A196" s="169">
        <v>42547</v>
      </c>
      <c r="B196" t="s">
        <v>39</v>
      </c>
      <c r="C196" s="171">
        <v>0</v>
      </c>
      <c r="D196" s="171">
        <v>0</v>
      </c>
    </row>
    <row r="197" spans="1:4" x14ac:dyDescent="0.5">
      <c r="A197" s="169">
        <v>42547</v>
      </c>
      <c r="B197" t="s">
        <v>32</v>
      </c>
      <c r="C197" s="171">
        <v>5</v>
      </c>
      <c r="D197" s="171">
        <v>17.835699089626019</v>
      </c>
    </row>
    <row r="198" spans="1:4" x14ac:dyDescent="0.5">
      <c r="A198" s="169">
        <v>42547</v>
      </c>
      <c r="B198" t="s">
        <v>33</v>
      </c>
      <c r="C198" s="171">
        <v>2</v>
      </c>
      <c r="D198" s="171">
        <v>9.878101941573032</v>
      </c>
    </row>
    <row r="199" spans="1:4" x14ac:dyDescent="0.5">
      <c r="A199" s="169">
        <v>42547</v>
      </c>
      <c r="B199" t="s">
        <v>37</v>
      </c>
      <c r="C199" s="171">
        <v>32</v>
      </c>
      <c r="D199" s="171">
        <v>89.117055141925377</v>
      </c>
    </row>
    <row r="200" spans="1:4" x14ac:dyDescent="0.5">
      <c r="A200" s="169">
        <v>42547</v>
      </c>
      <c r="B200" t="s">
        <v>34</v>
      </c>
      <c r="C200" s="171">
        <v>42</v>
      </c>
      <c r="D200" s="171">
        <v>104.43249338387881</v>
      </c>
    </row>
    <row r="201" spans="1:4" x14ac:dyDescent="0.5">
      <c r="A201" s="169">
        <v>42547</v>
      </c>
      <c r="B201" t="s">
        <v>35</v>
      </c>
      <c r="C201" s="171">
        <v>3</v>
      </c>
      <c r="D201" s="171">
        <v>6.6487037041420098</v>
      </c>
    </row>
    <row r="202" spans="1:4" x14ac:dyDescent="0.5">
      <c r="A202" s="169">
        <v>42547</v>
      </c>
      <c r="B202" t="s">
        <v>41</v>
      </c>
      <c r="C202" s="171">
        <v>4</v>
      </c>
      <c r="D202" s="171">
        <v>10.377353903087903</v>
      </c>
    </row>
    <row r="203" spans="1:4" x14ac:dyDescent="0.5">
      <c r="A203" s="169">
        <v>42548</v>
      </c>
      <c r="B203" t="s">
        <v>40</v>
      </c>
      <c r="C203" s="171">
        <v>3</v>
      </c>
      <c r="D203" s="171">
        <v>11.295340455318531</v>
      </c>
    </row>
    <row r="204" spans="1:4" x14ac:dyDescent="0.5">
      <c r="A204" s="169">
        <v>42548</v>
      </c>
      <c r="B204" t="s">
        <v>39</v>
      </c>
      <c r="C204" s="171">
        <v>0</v>
      </c>
      <c r="D204" s="171">
        <v>0</v>
      </c>
    </row>
    <row r="205" spans="1:4" x14ac:dyDescent="0.5">
      <c r="A205" s="169">
        <v>42548</v>
      </c>
      <c r="B205" t="s">
        <v>32</v>
      </c>
      <c r="C205" s="171">
        <v>5</v>
      </c>
      <c r="D205" s="171">
        <v>17.835699089626019</v>
      </c>
    </row>
    <row r="206" spans="1:4" x14ac:dyDescent="0.5">
      <c r="A206" s="169">
        <v>42548</v>
      </c>
      <c r="B206" t="s">
        <v>33</v>
      </c>
      <c r="C206" s="171">
        <v>2</v>
      </c>
      <c r="D206" s="171">
        <v>9.878101941573032</v>
      </c>
    </row>
    <row r="207" spans="1:4" x14ac:dyDescent="0.5">
      <c r="A207" s="169">
        <v>42548</v>
      </c>
      <c r="B207" t="s">
        <v>37</v>
      </c>
      <c r="C207" s="171">
        <v>1</v>
      </c>
      <c r="D207" s="171">
        <v>1.4852842523654228</v>
      </c>
    </row>
    <row r="208" spans="1:4" x14ac:dyDescent="0.5">
      <c r="A208" s="169">
        <v>42548</v>
      </c>
      <c r="B208" t="s">
        <v>34</v>
      </c>
      <c r="C208" s="171">
        <v>53</v>
      </c>
      <c r="D208" s="171">
        <v>132.54893391030774</v>
      </c>
    </row>
    <row r="209" spans="1:4" x14ac:dyDescent="0.5">
      <c r="A209" s="169">
        <v>42548</v>
      </c>
      <c r="B209" t="s">
        <v>35</v>
      </c>
      <c r="C209" s="171">
        <v>3</v>
      </c>
      <c r="D209" s="171">
        <v>7.9784444449704122</v>
      </c>
    </row>
    <row r="210" spans="1:4" x14ac:dyDescent="0.5">
      <c r="A210" s="169">
        <v>42548</v>
      </c>
      <c r="B210" t="s">
        <v>41</v>
      </c>
      <c r="C210" s="171">
        <v>4</v>
      </c>
      <c r="D210" s="171">
        <v>10.377353903087903</v>
      </c>
    </row>
    <row r="211" spans="1:4" x14ac:dyDescent="0.5">
      <c r="A211" s="169">
        <v>42549</v>
      </c>
      <c r="B211" t="s">
        <v>40</v>
      </c>
      <c r="C211" s="171">
        <v>3</v>
      </c>
      <c r="D211" s="171">
        <v>9.4127837127654423</v>
      </c>
    </row>
    <row r="212" spans="1:4" x14ac:dyDescent="0.5">
      <c r="A212" s="169">
        <v>42549</v>
      </c>
      <c r="B212" t="s">
        <v>39</v>
      </c>
      <c r="C212" s="171">
        <v>0</v>
      </c>
      <c r="D212" s="171">
        <v>0</v>
      </c>
    </row>
    <row r="213" spans="1:4" x14ac:dyDescent="0.5">
      <c r="A213" s="169">
        <v>42549</v>
      </c>
      <c r="B213" t="s">
        <v>32</v>
      </c>
      <c r="C213" s="171">
        <v>6</v>
      </c>
      <c r="D213" s="171">
        <v>19.61926899858862</v>
      </c>
    </row>
    <row r="214" spans="1:4" x14ac:dyDescent="0.5">
      <c r="A214" s="169">
        <v>42549</v>
      </c>
      <c r="B214" t="s">
        <v>33</v>
      </c>
      <c r="C214" s="171">
        <v>1</v>
      </c>
      <c r="D214" s="171">
        <v>4.939050970786516</v>
      </c>
    </row>
    <row r="215" spans="1:4" x14ac:dyDescent="0.5">
      <c r="A215" s="169">
        <v>42549</v>
      </c>
      <c r="B215" t="s">
        <v>34</v>
      </c>
      <c r="C215" s="171">
        <v>57</v>
      </c>
      <c r="D215" s="171">
        <v>143.25995887275684</v>
      </c>
    </row>
    <row r="216" spans="1:4" x14ac:dyDescent="0.5">
      <c r="A216" s="169">
        <v>42549</v>
      </c>
      <c r="B216" t="s">
        <v>35</v>
      </c>
      <c r="C216" s="171">
        <v>3</v>
      </c>
      <c r="D216" s="171">
        <v>7.9784444449704122</v>
      </c>
    </row>
    <row r="217" spans="1:4" x14ac:dyDescent="0.5">
      <c r="A217" s="169">
        <v>42549</v>
      </c>
      <c r="B217" t="s">
        <v>41</v>
      </c>
      <c r="C217" s="171">
        <v>4</v>
      </c>
      <c r="D217" s="171">
        <v>10.377353903087903</v>
      </c>
    </row>
    <row r="218" spans="1:4" x14ac:dyDescent="0.5">
      <c r="A218" s="169">
        <v>42550</v>
      </c>
      <c r="B218" t="s">
        <v>40</v>
      </c>
      <c r="C218" s="171">
        <v>3</v>
      </c>
      <c r="D218" s="171">
        <v>9.4127837127654423</v>
      </c>
    </row>
    <row r="219" spans="1:4" x14ac:dyDescent="0.5">
      <c r="A219" s="169">
        <v>42550</v>
      </c>
      <c r="B219" t="s">
        <v>39</v>
      </c>
      <c r="C219" s="171">
        <v>0</v>
      </c>
      <c r="D219" s="171">
        <v>0</v>
      </c>
    </row>
    <row r="220" spans="1:4" x14ac:dyDescent="0.5">
      <c r="A220" s="169">
        <v>42550</v>
      </c>
      <c r="B220" t="s">
        <v>32</v>
      </c>
      <c r="C220" s="171">
        <v>6</v>
      </c>
      <c r="D220" s="171">
        <v>21.402838907551221</v>
      </c>
    </row>
    <row r="221" spans="1:4" x14ac:dyDescent="0.5">
      <c r="A221" s="169">
        <v>42550</v>
      </c>
      <c r="B221" t="s">
        <v>33</v>
      </c>
      <c r="C221" s="171">
        <v>1</v>
      </c>
      <c r="D221" s="171">
        <v>4.939050970786516</v>
      </c>
    </row>
    <row r="222" spans="1:4" x14ac:dyDescent="0.5">
      <c r="A222" s="169">
        <v>42550</v>
      </c>
      <c r="B222" t="s">
        <v>34</v>
      </c>
      <c r="C222" s="171">
        <v>58</v>
      </c>
      <c r="D222" s="171">
        <v>145.93771511336911</v>
      </c>
    </row>
    <row r="223" spans="1:4" x14ac:dyDescent="0.5">
      <c r="A223" s="169">
        <v>42550</v>
      </c>
      <c r="B223" t="s">
        <v>35</v>
      </c>
      <c r="C223" s="171">
        <v>3</v>
      </c>
      <c r="D223" s="171">
        <v>7.9784444449704122</v>
      </c>
    </row>
    <row r="224" spans="1:4" x14ac:dyDescent="0.5">
      <c r="A224" s="169">
        <v>42550</v>
      </c>
      <c r="B224" t="s">
        <v>41</v>
      </c>
      <c r="C224" s="171">
        <v>3</v>
      </c>
      <c r="D224" s="171">
        <v>8.8948747740753458</v>
      </c>
    </row>
    <row r="225" spans="1:4" x14ac:dyDescent="0.5">
      <c r="A225" s="169">
        <v>42551</v>
      </c>
      <c r="B225" t="s">
        <v>40</v>
      </c>
      <c r="C225" s="171">
        <v>1</v>
      </c>
      <c r="D225" s="171">
        <v>1.8825567425530885</v>
      </c>
    </row>
    <row r="226" spans="1:4" x14ac:dyDescent="0.5">
      <c r="A226" s="169">
        <v>42551</v>
      </c>
      <c r="B226" t="s">
        <v>39</v>
      </c>
      <c r="C226" s="171">
        <v>0</v>
      </c>
      <c r="D226" s="171">
        <v>0</v>
      </c>
    </row>
    <row r="227" spans="1:4" x14ac:dyDescent="0.5">
      <c r="A227" s="169">
        <v>42551</v>
      </c>
      <c r="B227" t="s">
        <v>32</v>
      </c>
      <c r="C227" s="171">
        <v>6</v>
      </c>
      <c r="D227" s="171">
        <v>21.402838907551221</v>
      </c>
    </row>
    <row r="228" spans="1:4" x14ac:dyDescent="0.5">
      <c r="A228" s="169">
        <v>42551</v>
      </c>
      <c r="B228" t="s">
        <v>33</v>
      </c>
      <c r="C228" s="171">
        <v>1</v>
      </c>
      <c r="D228" s="171">
        <v>2.469525485393258</v>
      </c>
    </row>
    <row r="229" spans="1:4" x14ac:dyDescent="0.5">
      <c r="A229" s="169">
        <v>42551</v>
      </c>
      <c r="B229" t="s">
        <v>37</v>
      </c>
      <c r="C229" s="171">
        <v>14</v>
      </c>
      <c r="D229" s="171">
        <v>40.102674813866422</v>
      </c>
    </row>
    <row r="230" spans="1:4" x14ac:dyDescent="0.5">
      <c r="A230" s="169">
        <v>42551</v>
      </c>
      <c r="B230" t="s">
        <v>38</v>
      </c>
      <c r="C230" s="171">
        <v>7</v>
      </c>
      <c r="D230" s="171">
        <v>19.443290166389016</v>
      </c>
    </row>
    <row r="231" spans="1:4" x14ac:dyDescent="0.5">
      <c r="A231" s="169">
        <v>42551</v>
      </c>
      <c r="B231" t="s">
        <v>34</v>
      </c>
      <c r="C231" s="171">
        <v>43</v>
      </c>
      <c r="D231" s="171">
        <v>108.44912774479722</v>
      </c>
    </row>
    <row r="232" spans="1:4" x14ac:dyDescent="0.5">
      <c r="A232" s="169">
        <v>42551</v>
      </c>
      <c r="B232" t="s">
        <v>41</v>
      </c>
      <c r="C232" s="171">
        <v>2</v>
      </c>
      <c r="D232" s="171">
        <v>5.9299165160502305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2"/>
  <sheetViews>
    <sheetView workbookViewId="0">
      <selection activeCell="C5" sqref="C5"/>
    </sheetView>
  </sheetViews>
  <sheetFormatPr defaultRowHeight="14.35" x14ac:dyDescent="0.5"/>
  <cols>
    <col min="1" max="1" width="11.1171875" style="169" customWidth="1"/>
    <col min="2" max="2" width="16.87890625" customWidth="1"/>
    <col min="3" max="3" width="17.1171875" style="171" customWidth="1"/>
    <col min="4" max="4" width="21" style="171" customWidth="1"/>
  </cols>
  <sheetData>
    <row r="1" spans="1:4" s="167" customFormat="1" x14ac:dyDescent="0.5">
      <c r="A1" s="168" t="s">
        <v>43</v>
      </c>
      <c r="B1" s="167" t="s">
        <v>44</v>
      </c>
      <c r="C1" s="170" t="s">
        <v>45</v>
      </c>
      <c r="D1" s="170" t="s">
        <v>46</v>
      </c>
    </row>
    <row r="2" spans="1:4" x14ac:dyDescent="0.5">
      <c r="A2" s="169">
        <v>42522</v>
      </c>
      <c r="B2" t="s">
        <v>40</v>
      </c>
      <c r="C2" s="171">
        <v>3</v>
      </c>
      <c r="D2" s="171">
        <v>11.295340455318531</v>
      </c>
    </row>
    <row r="3" spans="1:4" x14ac:dyDescent="0.5">
      <c r="A3" s="169">
        <v>42522</v>
      </c>
      <c r="B3" t="s">
        <v>32</v>
      </c>
      <c r="C3" s="171">
        <v>2</v>
      </c>
      <c r="D3" s="171">
        <v>7.1342796358504081</v>
      </c>
    </row>
    <row r="4" spans="1:4" x14ac:dyDescent="0.5">
      <c r="A4" s="169">
        <v>42522</v>
      </c>
      <c r="B4" t="s">
        <v>33</v>
      </c>
      <c r="C4" s="171">
        <v>2</v>
      </c>
      <c r="D4" s="171">
        <v>9.878101941573032</v>
      </c>
    </row>
    <row r="5" spans="1:4" x14ac:dyDescent="0.5">
      <c r="A5" s="169">
        <v>42522</v>
      </c>
      <c r="B5" t="s">
        <v>34</v>
      </c>
      <c r="C5" s="171">
        <v>54</v>
      </c>
      <c r="D5" s="171">
        <v>135.22669015091998</v>
      </c>
    </row>
    <row r="6" spans="1:4" x14ac:dyDescent="0.5">
      <c r="A6" s="169">
        <v>42522</v>
      </c>
      <c r="B6" t="s">
        <v>35</v>
      </c>
      <c r="C6" s="171">
        <v>1</v>
      </c>
      <c r="D6" s="171">
        <v>2.6594814816568042</v>
      </c>
    </row>
    <row r="7" spans="1:4" x14ac:dyDescent="0.5">
      <c r="A7" s="169">
        <v>42522</v>
      </c>
      <c r="B7" t="s">
        <v>41</v>
      </c>
      <c r="C7" s="171">
        <v>7</v>
      </c>
      <c r="D7" s="171">
        <v>19.272228677163252</v>
      </c>
    </row>
    <row r="8" spans="1:4" x14ac:dyDescent="0.5">
      <c r="A8" s="169">
        <v>42523</v>
      </c>
      <c r="B8" t="s">
        <v>40</v>
      </c>
      <c r="C8" s="171">
        <v>3</v>
      </c>
      <c r="D8" s="171">
        <v>11.295340455318531</v>
      </c>
    </row>
    <row r="9" spans="1:4" x14ac:dyDescent="0.5">
      <c r="A9" s="169">
        <v>42523</v>
      </c>
      <c r="B9" t="s">
        <v>39</v>
      </c>
      <c r="C9" s="171">
        <v>0</v>
      </c>
      <c r="D9" s="171">
        <v>0</v>
      </c>
    </row>
    <row r="10" spans="1:4" x14ac:dyDescent="0.5">
      <c r="A10" s="169">
        <v>42523</v>
      </c>
      <c r="B10" t="s">
        <v>32</v>
      </c>
      <c r="C10" s="171">
        <v>3</v>
      </c>
      <c r="D10" s="171">
        <v>8.9178495448130093</v>
      </c>
    </row>
    <row r="11" spans="1:4" x14ac:dyDescent="0.5">
      <c r="A11" s="169">
        <v>42523</v>
      </c>
      <c r="B11" t="s">
        <v>33</v>
      </c>
      <c r="C11" s="171">
        <v>1</v>
      </c>
      <c r="D11" s="171">
        <v>4.939050970786516</v>
      </c>
    </row>
    <row r="12" spans="1:4" x14ac:dyDescent="0.5">
      <c r="A12" s="169">
        <v>42523</v>
      </c>
      <c r="B12" t="s">
        <v>37</v>
      </c>
      <c r="C12" s="171">
        <v>1</v>
      </c>
      <c r="D12" s="171">
        <v>2.9705685047308457</v>
      </c>
    </row>
    <row r="13" spans="1:4" x14ac:dyDescent="0.5">
      <c r="A13" s="169">
        <v>42523</v>
      </c>
      <c r="B13" t="s">
        <v>34</v>
      </c>
      <c r="C13" s="171">
        <v>40</v>
      </c>
      <c r="D13" s="171">
        <v>100.41585902296039</v>
      </c>
    </row>
    <row r="14" spans="1:4" x14ac:dyDescent="0.5">
      <c r="A14" s="169">
        <v>42523</v>
      </c>
      <c r="B14" t="s">
        <v>41</v>
      </c>
      <c r="C14" s="171">
        <v>8</v>
      </c>
      <c r="D14" s="171">
        <v>20.754707806175805</v>
      </c>
    </row>
    <row r="15" spans="1:4" x14ac:dyDescent="0.5">
      <c r="A15" s="169">
        <v>42524</v>
      </c>
      <c r="B15" t="s">
        <v>40</v>
      </c>
      <c r="C15" s="171">
        <v>1</v>
      </c>
      <c r="D15" s="171">
        <v>1.8825567425530885</v>
      </c>
    </row>
    <row r="16" spans="1:4" x14ac:dyDescent="0.5">
      <c r="A16" s="169">
        <v>42524</v>
      </c>
      <c r="B16" t="s">
        <v>39</v>
      </c>
      <c r="C16" s="171">
        <v>0</v>
      </c>
      <c r="D16" s="171">
        <v>0</v>
      </c>
    </row>
    <row r="17" spans="1:4" x14ac:dyDescent="0.5">
      <c r="A17" s="169">
        <v>42524</v>
      </c>
      <c r="B17" t="s">
        <v>32</v>
      </c>
      <c r="C17" s="171">
        <v>4</v>
      </c>
      <c r="D17" s="171">
        <v>14.268559271700816</v>
      </c>
    </row>
    <row r="18" spans="1:4" x14ac:dyDescent="0.5">
      <c r="A18" s="169">
        <v>42524</v>
      </c>
      <c r="B18" t="s">
        <v>33</v>
      </c>
      <c r="C18" s="171">
        <v>1</v>
      </c>
      <c r="D18" s="171">
        <v>4.939050970786516</v>
      </c>
    </row>
    <row r="19" spans="1:4" x14ac:dyDescent="0.5">
      <c r="A19" s="169">
        <v>42524</v>
      </c>
      <c r="B19" t="s">
        <v>37</v>
      </c>
      <c r="C19" s="171">
        <v>8</v>
      </c>
      <c r="D19" s="171">
        <v>20.79397953311592</v>
      </c>
    </row>
    <row r="20" spans="1:4" x14ac:dyDescent="0.5">
      <c r="A20" s="169">
        <v>42524</v>
      </c>
      <c r="B20" t="s">
        <v>34</v>
      </c>
      <c r="C20" s="171">
        <v>41</v>
      </c>
      <c r="D20" s="171">
        <v>101.75473714326654</v>
      </c>
    </row>
    <row r="21" spans="1:4" x14ac:dyDescent="0.5">
      <c r="A21" s="169">
        <v>42524</v>
      </c>
      <c r="B21" t="s">
        <v>41</v>
      </c>
      <c r="C21" s="171">
        <v>8</v>
      </c>
      <c r="D21" s="171">
        <v>22.237186935188365</v>
      </c>
    </row>
    <row r="22" spans="1:4" x14ac:dyDescent="0.5">
      <c r="A22" s="169">
        <v>42525</v>
      </c>
      <c r="B22" t="s">
        <v>40</v>
      </c>
      <c r="C22" s="171">
        <v>1</v>
      </c>
      <c r="D22" s="171">
        <v>1.8825567425530885</v>
      </c>
    </row>
    <row r="23" spans="1:4" x14ac:dyDescent="0.5">
      <c r="A23" s="169">
        <v>42525</v>
      </c>
      <c r="B23" t="s">
        <v>39</v>
      </c>
      <c r="C23" s="171">
        <v>0</v>
      </c>
      <c r="D23" s="171">
        <v>0</v>
      </c>
    </row>
    <row r="24" spans="1:4" x14ac:dyDescent="0.5">
      <c r="A24" s="169">
        <v>42525</v>
      </c>
      <c r="B24" t="s">
        <v>32</v>
      </c>
      <c r="C24" s="171">
        <v>4</v>
      </c>
      <c r="D24" s="171">
        <v>12.484989362738212</v>
      </c>
    </row>
    <row r="25" spans="1:4" x14ac:dyDescent="0.5">
      <c r="A25" s="169">
        <v>42525</v>
      </c>
      <c r="B25" t="s">
        <v>33</v>
      </c>
      <c r="C25" s="171">
        <v>2</v>
      </c>
      <c r="D25" s="171">
        <v>9.878101941573032</v>
      </c>
    </row>
    <row r="26" spans="1:4" x14ac:dyDescent="0.5">
      <c r="A26" s="169">
        <v>42525</v>
      </c>
      <c r="B26" t="s">
        <v>37</v>
      </c>
      <c r="C26" s="171">
        <v>6</v>
      </c>
      <c r="D26" s="171">
        <v>17.823411028385074</v>
      </c>
    </row>
    <row r="27" spans="1:4" x14ac:dyDescent="0.5">
      <c r="A27" s="169">
        <v>42525</v>
      </c>
      <c r="B27" t="s">
        <v>34</v>
      </c>
      <c r="C27" s="171">
        <v>55</v>
      </c>
      <c r="D27" s="171">
        <v>136.56556827122614</v>
      </c>
    </row>
    <row r="28" spans="1:4" x14ac:dyDescent="0.5">
      <c r="A28" s="169">
        <v>42525</v>
      </c>
      <c r="B28" t="s">
        <v>35</v>
      </c>
      <c r="C28" s="171">
        <v>1</v>
      </c>
      <c r="D28" s="171">
        <v>2.6594814816568042</v>
      </c>
    </row>
    <row r="29" spans="1:4" x14ac:dyDescent="0.5">
      <c r="A29" s="169">
        <v>42525</v>
      </c>
      <c r="B29" t="s">
        <v>41</v>
      </c>
      <c r="C29" s="171">
        <v>8</v>
      </c>
      <c r="D29" s="171">
        <v>20.754707806175805</v>
      </c>
    </row>
    <row r="30" spans="1:4" x14ac:dyDescent="0.5">
      <c r="A30" s="169">
        <v>42526</v>
      </c>
      <c r="B30" t="s">
        <v>40</v>
      </c>
      <c r="C30" s="171">
        <v>1</v>
      </c>
      <c r="D30" s="171">
        <v>1.8825567425530885</v>
      </c>
    </row>
    <row r="31" spans="1:4" x14ac:dyDescent="0.5">
      <c r="A31" s="169">
        <v>42526</v>
      </c>
      <c r="B31" t="s">
        <v>39</v>
      </c>
      <c r="C31" s="171">
        <v>0</v>
      </c>
      <c r="D31" s="171">
        <v>0</v>
      </c>
    </row>
    <row r="32" spans="1:4" x14ac:dyDescent="0.5">
      <c r="A32" s="169">
        <v>42526</v>
      </c>
      <c r="B32" t="s">
        <v>32</v>
      </c>
      <c r="C32" s="171">
        <v>3</v>
      </c>
      <c r="D32" s="171">
        <v>10.70141945377561</v>
      </c>
    </row>
    <row r="33" spans="1:4" x14ac:dyDescent="0.5">
      <c r="A33" s="169">
        <v>42526</v>
      </c>
      <c r="B33" t="s">
        <v>33</v>
      </c>
      <c r="C33" s="171">
        <v>2</v>
      </c>
      <c r="D33" s="171">
        <v>9.878101941573032</v>
      </c>
    </row>
    <row r="34" spans="1:4" x14ac:dyDescent="0.5">
      <c r="A34" s="169">
        <v>42526</v>
      </c>
      <c r="B34" t="s">
        <v>38</v>
      </c>
      <c r="C34" s="171">
        <v>2</v>
      </c>
      <c r="D34" s="171">
        <v>4.4869131153205428</v>
      </c>
    </row>
    <row r="35" spans="1:4" x14ac:dyDescent="0.5">
      <c r="A35" s="169">
        <v>42526</v>
      </c>
      <c r="B35" t="s">
        <v>34</v>
      </c>
      <c r="C35" s="171">
        <v>63</v>
      </c>
      <c r="D35" s="171">
        <v>157.98761819612434</v>
      </c>
    </row>
    <row r="36" spans="1:4" x14ac:dyDescent="0.5">
      <c r="A36" s="169">
        <v>42526</v>
      </c>
      <c r="B36" t="s">
        <v>35</v>
      </c>
      <c r="C36" s="171">
        <v>1</v>
      </c>
      <c r="D36" s="171">
        <v>2.6594814816568042</v>
      </c>
    </row>
    <row r="37" spans="1:4" x14ac:dyDescent="0.5">
      <c r="A37" s="169">
        <v>42526</v>
      </c>
      <c r="B37" t="s">
        <v>41</v>
      </c>
      <c r="C37" s="171">
        <v>9</v>
      </c>
      <c r="D37" s="171">
        <v>23.719666064200922</v>
      </c>
    </row>
    <row r="38" spans="1:4" x14ac:dyDescent="0.5">
      <c r="A38" s="169">
        <v>42527</v>
      </c>
      <c r="B38" t="s">
        <v>40</v>
      </c>
      <c r="C38" s="171">
        <v>2</v>
      </c>
      <c r="D38" s="171">
        <v>5.6476702276592654</v>
      </c>
    </row>
    <row r="39" spans="1:4" x14ac:dyDescent="0.5">
      <c r="A39" s="169">
        <v>42527</v>
      </c>
      <c r="B39" t="s">
        <v>39</v>
      </c>
      <c r="C39" s="171">
        <v>0</v>
      </c>
      <c r="D39" s="171">
        <v>0</v>
      </c>
    </row>
    <row r="40" spans="1:4" x14ac:dyDescent="0.5">
      <c r="A40" s="169">
        <v>42527</v>
      </c>
      <c r="B40" t="s">
        <v>32</v>
      </c>
      <c r="C40" s="171">
        <v>3</v>
      </c>
      <c r="D40" s="171">
        <v>8.9178495448130093</v>
      </c>
    </row>
    <row r="41" spans="1:4" x14ac:dyDescent="0.5">
      <c r="A41" s="169">
        <v>42527</v>
      </c>
      <c r="B41" t="s">
        <v>33</v>
      </c>
      <c r="C41" s="171">
        <v>2</v>
      </c>
      <c r="D41" s="171">
        <v>9.878101941573032</v>
      </c>
    </row>
    <row r="42" spans="1:4" x14ac:dyDescent="0.5">
      <c r="A42" s="169">
        <v>42527</v>
      </c>
      <c r="B42" t="s">
        <v>38</v>
      </c>
      <c r="C42" s="171">
        <v>2</v>
      </c>
      <c r="D42" s="171">
        <v>4.4869131153205428</v>
      </c>
    </row>
    <row r="43" spans="1:4" x14ac:dyDescent="0.5">
      <c r="A43" s="169">
        <v>42527</v>
      </c>
      <c r="B43" t="s">
        <v>34</v>
      </c>
      <c r="C43" s="171">
        <v>64</v>
      </c>
      <c r="D43" s="171">
        <v>160.66537443673664</v>
      </c>
    </row>
    <row r="44" spans="1:4" x14ac:dyDescent="0.5">
      <c r="A44" s="169">
        <v>42527</v>
      </c>
      <c r="B44" t="s">
        <v>35</v>
      </c>
      <c r="C44" s="171">
        <v>6</v>
      </c>
      <c r="D44" s="171">
        <v>15.956888889940824</v>
      </c>
    </row>
    <row r="45" spans="1:4" x14ac:dyDescent="0.5">
      <c r="A45" s="169">
        <v>42527</v>
      </c>
      <c r="B45" t="s">
        <v>41</v>
      </c>
      <c r="C45" s="171">
        <v>8</v>
      </c>
      <c r="D45" s="171">
        <v>20.754707806175805</v>
      </c>
    </row>
    <row r="46" spans="1:4" x14ac:dyDescent="0.5">
      <c r="A46" s="169">
        <v>42528</v>
      </c>
      <c r="B46" t="s">
        <v>40</v>
      </c>
      <c r="C46" s="171">
        <v>0</v>
      </c>
      <c r="D46" s="171">
        <v>0</v>
      </c>
    </row>
    <row r="47" spans="1:4" x14ac:dyDescent="0.5">
      <c r="A47" s="169">
        <v>42528</v>
      </c>
      <c r="B47" t="s">
        <v>39</v>
      </c>
      <c r="C47" s="171">
        <v>0</v>
      </c>
      <c r="D47" s="171">
        <v>0</v>
      </c>
    </row>
    <row r="48" spans="1:4" x14ac:dyDescent="0.5">
      <c r="A48" s="169">
        <v>42528</v>
      </c>
      <c r="B48" t="s">
        <v>32</v>
      </c>
      <c r="C48" s="171">
        <v>3</v>
      </c>
      <c r="D48" s="171">
        <v>10.70141945377561</v>
      </c>
    </row>
    <row r="49" spans="1:4" x14ac:dyDescent="0.5">
      <c r="A49" s="169">
        <v>42528</v>
      </c>
      <c r="B49" t="s">
        <v>33</v>
      </c>
      <c r="C49" s="171">
        <v>1</v>
      </c>
      <c r="D49" s="171">
        <v>4.939050970786516</v>
      </c>
    </row>
    <row r="50" spans="1:4" x14ac:dyDescent="0.5">
      <c r="A50" s="169">
        <v>42528</v>
      </c>
      <c r="B50" t="s">
        <v>37</v>
      </c>
      <c r="C50" s="171">
        <v>7</v>
      </c>
      <c r="D50" s="171">
        <v>19.308695280750499</v>
      </c>
    </row>
    <row r="51" spans="1:4" x14ac:dyDescent="0.5">
      <c r="A51" s="169">
        <v>42528</v>
      </c>
      <c r="B51" t="s">
        <v>38</v>
      </c>
      <c r="C51" s="171">
        <v>5</v>
      </c>
      <c r="D51" s="171">
        <v>14.956377051068472</v>
      </c>
    </row>
    <row r="52" spans="1:4" x14ac:dyDescent="0.5">
      <c r="A52" s="169">
        <v>42528</v>
      </c>
      <c r="B52" t="s">
        <v>34</v>
      </c>
      <c r="C52" s="171">
        <v>40</v>
      </c>
      <c r="D52" s="171">
        <v>100.1247985620243</v>
      </c>
    </row>
    <row r="53" spans="1:4" x14ac:dyDescent="0.5">
      <c r="A53" s="169">
        <v>42528</v>
      </c>
      <c r="B53" t="s">
        <v>35</v>
      </c>
      <c r="C53" s="171">
        <v>5</v>
      </c>
      <c r="D53" s="171">
        <v>13.29740740828402</v>
      </c>
    </row>
    <row r="54" spans="1:4" x14ac:dyDescent="0.5">
      <c r="A54" s="169">
        <v>42528</v>
      </c>
      <c r="B54" t="s">
        <v>41</v>
      </c>
      <c r="C54" s="171">
        <v>6</v>
      </c>
      <c r="D54" s="171">
        <v>16.307270419138135</v>
      </c>
    </row>
    <row r="55" spans="1:4" x14ac:dyDescent="0.5">
      <c r="A55" s="169">
        <v>42529</v>
      </c>
      <c r="B55" t="s">
        <v>40</v>
      </c>
      <c r="C55" s="171">
        <v>1</v>
      </c>
      <c r="D55" s="171">
        <v>3.7651134851061769</v>
      </c>
    </row>
    <row r="56" spans="1:4" x14ac:dyDescent="0.5">
      <c r="A56" s="169">
        <v>42529</v>
      </c>
      <c r="B56" t="s">
        <v>39</v>
      </c>
      <c r="C56" s="171">
        <v>0</v>
      </c>
      <c r="D56" s="171">
        <v>0</v>
      </c>
    </row>
    <row r="57" spans="1:4" x14ac:dyDescent="0.5">
      <c r="A57" s="169">
        <v>42529</v>
      </c>
      <c r="B57" t="s">
        <v>32</v>
      </c>
      <c r="C57" s="171">
        <v>4</v>
      </c>
      <c r="D57" s="171">
        <v>14.268559271700816</v>
      </c>
    </row>
    <row r="58" spans="1:4" x14ac:dyDescent="0.5">
      <c r="A58" s="169">
        <v>42529</v>
      </c>
      <c r="B58" t="s">
        <v>33</v>
      </c>
      <c r="C58" s="171">
        <v>1</v>
      </c>
      <c r="D58" s="171">
        <v>4.939050970786516</v>
      </c>
    </row>
    <row r="59" spans="1:4" x14ac:dyDescent="0.5">
      <c r="A59" s="169">
        <v>42529</v>
      </c>
      <c r="B59" t="s">
        <v>37</v>
      </c>
      <c r="C59" s="171">
        <v>12</v>
      </c>
      <c r="D59" s="171">
        <v>34.161537804404723</v>
      </c>
    </row>
    <row r="60" spans="1:4" x14ac:dyDescent="0.5">
      <c r="A60" s="169">
        <v>42529</v>
      </c>
      <c r="B60" t="s">
        <v>38</v>
      </c>
      <c r="C60" s="171">
        <v>3</v>
      </c>
      <c r="D60" s="171">
        <v>8.9738262306410856</v>
      </c>
    </row>
    <row r="61" spans="1:4" x14ac:dyDescent="0.5">
      <c r="A61" s="169">
        <v>42529</v>
      </c>
      <c r="B61" t="s">
        <v>34</v>
      </c>
      <c r="C61" s="171">
        <v>38</v>
      </c>
      <c r="D61" s="171">
        <v>93.721468421429705</v>
      </c>
    </row>
    <row r="62" spans="1:4" x14ac:dyDescent="0.5">
      <c r="A62" s="169">
        <v>42529</v>
      </c>
      <c r="B62" t="s">
        <v>35</v>
      </c>
      <c r="C62" s="171">
        <v>5</v>
      </c>
      <c r="D62" s="171">
        <v>13.29740740828402</v>
      </c>
    </row>
    <row r="63" spans="1:4" x14ac:dyDescent="0.5">
      <c r="A63" s="169">
        <v>42529</v>
      </c>
      <c r="B63" t="s">
        <v>41</v>
      </c>
      <c r="C63" s="171">
        <v>5</v>
      </c>
      <c r="D63" s="171">
        <v>13.34231216111302</v>
      </c>
    </row>
    <row r="64" spans="1:4" x14ac:dyDescent="0.5">
      <c r="A64" s="169">
        <v>42530</v>
      </c>
      <c r="B64" t="s">
        <v>40</v>
      </c>
      <c r="C64" s="171">
        <v>2</v>
      </c>
      <c r="D64" s="171">
        <v>7.5302269702123539</v>
      </c>
    </row>
    <row r="65" spans="1:4" x14ac:dyDescent="0.5">
      <c r="A65" s="169">
        <v>42530</v>
      </c>
      <c r="B65" t="s">
        <v>39</v>
      </c>
      <c r="C65" s="171">
        <v>0</v>
      </c>
      <c r="D65" s="171">
        <v>0</v>
      </c>
    </row>
    <row r="66" spans="1:4" x14ac:dyDescent="0.5">
      <c r="A66" s="169">
        <v>42530</v>
      </c>
      <c r="B66" t="s">
        <v>32</v>
      </c>
      <c r="C66" s="171">
        <v>6</v>
      </c>
      <c r="D66" s="171">
        <v>21.402838907551221</v>
      </c>
    </row>
    <row r="67" spans="1:4" x14ac:dyDescent="0.5">
      <c r="A67" s="169">
        <v>42530</v>
      </c>
      <c r="B67" t="s">
        <v>33</v>
      </c>
      <c r="C67" s="171">
        <v>1</v>
      </c>
      <c r="D67" s="171">
        <v>4.939050970786516</v>
      </c>
    </row>
    <row r="68" spans="1:4" x14ac:dyDescent="0.5">
      <c r="A68" s="169">
        <v>42530</v>
      </c>
      <c r="B68" t="s">
        <v>37</v>
      </c>
      <c r="C68" s="171">
        <v>12</v>
      </c>
      <c r="D68" s="171">
        <v>34.161537804404723</v>
      </c>
    </row>
    <row r="69" spans="1:4" x14ac:dyDescent="0.5">
      <c r="A69" s="169">
        <v>42530</v>
      </c>
      <c r="B69" t="s">
        <v>38</v>
      </c>
      <c r="C69" s="171">
        <v>3</v>
      </c>
      <c r="D69" s="171">
        <v>8.9738262306410856</v>
      </c>
    </row>
    <row r="70" spans="1:4" x14ac:dyDescent="0.5">
      <c r="A70" s="169">
        <v>42530</v>
      </c>
      <c r="B70" t="s">
        <v>34</v>
      </c>
      <c r="C70" s="171">
        <v>29</v>
      </c>
      <c r="D70" s="171">
        <v>73.638296616837607</v>
      </c>
    </row>
    <row r="71" spans="1:4" x14ac:dyDescent="0.5">
      <c r="A71" s="169">
        <v>42530</v>
      </c>
      <c r="B71" t="s">
        <v>35</v>
      </c>
      <c r="C71" s="171">
        <v>3</v>
      </c>
      <c r="D71" s="171">
        <v>6.6487037041420098</v>
      </c>
    </row>
    <row r="72" spans="1:4" x14ac:dyDescent="0.5">
      <c r="A72" s="169">
        <v>42530</v>
      </c>
      <c r="B72" t="s">
        <v>41</v>
      </c>
      <c r="C72" s="171">
        <v>8</v>
      </c>
      <c r="D72" s="171">
        <v>20.754707806175805</v>
      </c>
    </row>
    <row r="73" spans="1:4" x14ac:dyDescent="0.5">
      <c r="A73" s="169">
        <v>42531</v>
      </c>
      <c r="B73" t="s">
        <v>40</v>
      </c>
      <c r="C73" s="171">
        <v>1</v>
      </c>
      <c r="D73" s="171">
        <v>1.8825567425530885</v>
      </c>
    </row>
    <row r="74" spans="1:4" x14ac:dyDescent="0.5">
      <c r="A74" s="169">
        <v>42531</v>
      </c>
      <c r="B74" t="s">
        <v>39</v>
      </c>
      <c r="C74" s="171">
        <v>0</v>
      </c>
      <c r="D74" s="171">
        <v>0</v>
      </c>
    </row>
    <row r="75" spans="1:4" x14ac:dyDescent="0.5">
      <c r="A75" s="169">
        <v>42531</v>
      </c>
      <c r="B75" t="s">
        <v>32</v>
      </c>
      <c r="C75" s="171">
        <v>10</v>
      </c>
      <c r="D75" s="171">
        <v>35.671398179252037</v>
      </c>
    </row>
    <row r="76" spans="1:4" x14ac:dyDescent="0.5">
      <c r="A76" s="169">
        <v>42531</v>
      </c>
      <c r="B76" t="s">
        <v>33</v>
      </c>
      <c r="C76" s="171">
        <v>3</v>
      </c>
      <c r="D76" s="171">
        <v>7.408576456179774</v>
      </c>
    </row>
    <row r="77" spans="1:4" x14ac:dyDescent="0.5">
      <c r="A77" s="169">
        <v>42531</v>
      </c>
      <c r="B77" t="s">
        <v>37</v>
      </c>
      <c r="C77" s="171">
        <v>25</v>
      </c>
      <c r="D77" s="171">
        <v>68.40124846419711</v>
      </c>
    </row>
    <row r="78" spans="1:4" x14ac:dyDescent="0.5">
      <c r="A78" s="169">
        <v>42531</v>
      </c>
      <c r="B78" t="s">
        <v>38</v>
      </c>
      <c r="C78" s="171">
        <v>5</v>
      </c>
      <c r="D78" s="171">
        <v>11.217282788301357</v>
      </c>
    </row>
    <row r="79" spans="1:4" x14ac:dyDescent="0.5">
      <c r="A79" s="169">
        <v>42531</v>
      </c>
      <c r="B79" t="s">
        <v>34</v>
      </c>
      <c r="C79" s="171">
        <v>20</v>
      </c>
      <c r="D79" s="171">
        <v>49.538490451327128</v>
      </c>
    </row>
    <row r="80" spans="1:4" x14ac:dyDescent="0.5">
      <c r="A80" s="169">
        <v>42531</v>
      </c>
      <c r="B80" t="s">
        <v>41</v>
      </c>
      <c r="C80" s="171">
        <v>6</v>
      </c>
      <c r="D80" s="171">
        <v>17.789749548150692</v>
      </c>
    </row>
    <row r="81" spans="1:4" x14ac:dyDescent="0.5">
      <c r="A81" s="169">
        <v>42532</v>
      </c>
      <c r="B81" t="s">
        <v>40</v>
      </c>
      <c r="C81" s="171">
        <v>2</v>
      </c>
      <c r="D81" s="171">
        <v>5.6476702276592654</v>
      </c>
    </row>
    <row r="82" spans="1:4" x14ac:dyDescent="0.5">
      <c r="A82" s="169">
        <v>42532</v>
      </c>
      <c r="B82" t="s">
        <v>39</v>
      </c>
      <c r="C82" s="171">
        <v>0</v>
      </c>
      <c r="D82" s="171">
        <v>0</v>
      </c>
    </row>
    <row r="83" spans="1:4" x14ac:dyDescent="0.5">
      <c r="A83" s="169">
        <v>42532</v>
      </c>
      <c r="B83" t="s">
        <v>32</v>
      </c>
      <c r="C83" s="171">
        <v>5</v>
      </c>
      <c r="D83" s="171">
        <v>17.835699089626019</v>
      </c>
    </row>
    <row r="84" spans="1:4" x14ac:dyDescent="0.5">
      <c r="A84" s="169">
        <v>42532</v>
      </c>
      <c r="B84" t="s">
        <v>33</v>
      </c>
      <c r="C84" s="171">
        <v>2</v>
      </c>
      <c r="D84" s="171">
        <v>9.878101941573032</v>
      </c>
    </row>
    <row r="85" spans="1:4" x14ac:dyDescent="0.5">
      <c r="A85" s="169">
        <v>42532</v>
      </c>
      <c r="B85" t="s">
        <v>37</v>
      </c>
      <c r="C85" s="171">
        <v>19</v>
      </c>
      <c r="D85" s="171">
        <v>51.984948832789804</v>
      </c>
    </row>
    <row r="86" spans="1:4" x14ac:dyDescent="0.5">
      <c r="A86" s="169">
        <v>42532</v>
      </c>
      <c r="B86" t="s">
        <v>34</v>
      </c>
      <c r="C86" s="171">
        <v>50</v>
      </c>
      <c r="D86" s="171">
        <v>124.51566518847088</v>
      </c>
    </row>
    <row r="87" spans="1:4" x14ac:dyDescent="0.5">
      <c r="A87" s="169">
        <v>42532</v>
      </c>
      <c r="B87" t="s">
        <v>35</v>
      </c>
      <c r="C87" s="171">
        <v>1</v>
      </c>
      <c r="D87" s="171">
        <v>1.3297407408284021</v>
      </c>
    </row>
    <row r="88" spans="1:4" x14ac:dyDescent="0.5">
      <c r="A88" s="169">
        <v>42532</v>
      </c>
      <c r="B88" t="s">
        <v>41</v>
      </c>
      <c r="C88" s="171">
        <v>5</v>
      </c>
      <c r="D88" s="171">
        <v>13.34231216111302</v>
      </c>
    </row>
    <row r="89" spans="1:4" x14ac:dyDescent="0.5">
      <c r="A89" s="169">
        <v>42533</v>
      </c>
      <c r="B89" t="s">
        <v>40</v>
      </c>
      <c r="C89" s="171">
        <v>2</v>
      </c>
      <c r="D89" s="171">
        <v>5.6476702276592654</v>
      </c>
    </row>
    <row r="90" spans="1:4" x14ac:dyDescent="0.5">
      <c r="A90" s="169">
        <v>42533</v>
      </c>
      <c r="B90" t="s">
        <v>39</v>
      </c>
      <c r="C90" s="171">
        <v>0</v>
      </c>
      <c r="D90" s="171">
        <v>0</v>
      </c>
    </row>
    <row r="91" spans="1:4" x14ac:dyDescent="0.5">
      <c r="A91" s="169">
        <v>42533</v>
      </c>
      <c r="B91" t="s">
        <v>32</v>
      </c>
      <c r="C91" s="171">
        <v>4</v>
      </c>
      <c r="D91" s="171">
        <v>14.268559271700816</v>
      </c>
    </row>
    <row r="92" spans="1:4" x14ac:dyDescent="0.5">
      <c r="A92" s="169">
        <v>42533</v>
      </c>
      <c r="B92" t="s">
        <v>33</v>
      </c>
      <c r="C92" s="171">
        <v>3</v>
      </c>
      <c r="D92" s="171">
        <v>14.817152912359548</v>
      </c>
    </row>
    <row r="93" spans="1:4" x14ac:dyDescent="0.5">
      <c r="A93" s="169">
        <v>42533</v>
      </c>
      <c r="B93" t="s">
        <v>37</v>
      </c>
      <c r="C93" s="171">
        <v>19</v>
      </c>
      <c r="D93" s="171">
        <v>51.984948832789804</v>
      </c>
    </row>
    <row r="94" spans="1:4" x14ac:dyDescent="0.5">
      <c r="A94" s="169">
        <v>42533</v>
      </c>
      <c r="B94" t="s">
        <v>38</v>
      </c>
      <c r="C94" s="171">
        <v>1</v>
      </c>
      <c r="D94" s="171">
        <v>1.4956377051068475</v>
      </c>
    </row>
    <row r="95" spans="1:4" x14ac:dyDescent="0.5">
      <c r="A95" s="169">
        <v>42533</v>
      </c>
      <c r="B95" t="s">
        <v>34</v>
      </c>
      <c r="C95" s="171">
        <v>55</v>
      </c>
      <c r="D95" s="171">
        <v>136.56556827122614</v>
      </c>
    </row>
    <row r="96" spans="1:4" x14ac:dyDescent="0.5">
      <c r="A96" s="169">
        <v>42533</v>
      </c>
      <c r="B96" t="s">
        <v>35</v>
      </c>
      <c r="C96" s="171">
        <v>1</v>
      </c>
      <c r="D96" s="171">
        <v>1.3297407408284021</v>
      </c>
    </row>
    <row r="97" spans="1:4" x14ac:dyDescent="0.5">
      <c r="A97" s="169">
        <v>42533</v>
      </c>
      <c r="B97" t="s">
        <v>41</v>
      </c>
      <c r="C97" s="171">
        <v>5</v>
      </c>
      <c r="D97" s="171">
        <v>13.34231216111302</v>
      </c>
    </row>
    <row r="98" spans="1:4" x14ac:dyDescent="0.5">
      <c r="A98" s="169">
        <v>42534</v>
      </c>
      <c r="B98" t="s">
        <v>40</v>
      </c>
      <c r="C98" s="171">
        <v>1</v>
      </c>
      <c r="D98" s="171">
        <v>3.7651134851061769</v>
      </c>
    </row>
    <row r="99" spans="1:4" x14ac:dyDescent="0.5">
      <c r="A99" s="169">
        <v>42534</v>
      </c>
      <c r="B99" t="s">
        <v>39</v>
      </c>
      <c r="C99" s="171">
        <v>0</v>
      </c>
      <c r="D99" s="171">
        <v>0</v>
      </c>
    </row>
    <row r="100" spans="1:4" x14ac:dyDescent="0.5">
      <c r="A100" s="169">
        <v>42534</v>
      </c>
      <c r="B100" t="s">
        <v>32</v>
      </c>
      <c r="C100" s="171">
        <v>3</v>
      </c>
      <c r="D100" s="171">
        <v>10.70141945377561</v>
      </c>
    </row>
    <row r="101" spans="1:4" x14ac:dyDescent="0.5">
      <c r="A101" s="169">
        <v>42534</v>
      </c>
      <c r="B101" t="s">
        <v>33</v>
      </c>
      <c r="C101" s="171">
        <v>2</v>
      </c>
      <c r="D101" s="171">
        <v>9.878101941573032</v>
      </c>
    </row>
    <row r="102" spans="1:4" x14ac:dyDescent="0.5">
      <c r="A102" s="169">
        <v>42534</v>
      </c>
      <c r="B102" t="s">
        <v>37</v>
      </c>
      <c r="C102" s="171">
        <v>6</v>
      </c>
      <c r="D102" s="171">
        <v>16.338126776019653</v>
      </c>
    </row>
    <row r="103" spans="1:4" x14ac:dyDescent="0.5">
      <c r="A103" s="169">
        <v>42534</v>
      </c>
      <c r="B103" t="s">
        <v>38</v>
      </c>
      <c r="C103" s="171">
        <v>10</v>
      </c>
      <c r="D103" s="171">
        <v>28.4171163970301</v>
      </c>
    </row>
    <row r="104" spans="1:4" x14ac:dyDescent="0.5">
      <c r="A104" s="169">
        <v>42534</v>
      </c>
      <c r="B104" t="s">
        <v>34</v>
      </c>
      <c r="C104" s="171">
        <v>57</v>
      </c>
      <c r="D104" s="171">
        <v>143.25995887275684</v>
      </c>
    </row>
    <row r="105" spans="1:4" x14ac:dyDescent="0.5">
      <c r="A105" s="169">
        <v>42534</v>
      </c>
      <c r="B105" t="s">
        <v>35</v>
      </c>
      <c r="C105" s="171">
        <v>1</v>
      </c>
      <c r="D105" s="171">
        <v>1.3297407408284021</v>
      </c>
    </row>
    <row r="106" spans="1:4" x14ac:dyDescent="0.5">
      <c r="A106" s="169">
        <v>42534</v>
      </c>
      <c r="B106" t="s">
        <v>41</v>
      </c>
      <c r="C106" s="171">
        <v>9</v>
      </c>
      <c r="D106" s="171">
        <v>23.719666064200922</v>
      </c>
    </row>
    <row r="107" spans="1:4" x14ac:dyDescent="0.5">
      <c r="A107" s="169">
        <v>42535</v>
      </c>
      <c r="B107" t="s">
        <v>40</v>
      </c>
      <c r="C107" s="171">
        <v>1</v>
      </c>
      <c r="D107" s="171">
        <v>1.8825567425530885</v>
      </c>
    </row>
    <row r="108" spans="1:4" x14ac:dyDescent="0.5">
      <c r="A108" s="169">
        <v>42535</v>
      </c>
      <c r="B108" t="s">
        <v>39</v>
      </c>
      <c r="C108" s="171">
        <v>0</v>
      </c>
      <c r="D108" s="171">
        <v>0</v>
      </c>
    </row>
    <row r="109" spans="1:4" x14ac:dyDescent="0.5">
      <c r="A109" s="169">
        <v>42535</v>
      </c>
      <c r="B109" t="s">
        <v>32</v>
      </c>
      <c r="C109" s="171">
        <v>2</v>
      </c>
      <c r="D109" s="171">
        <v>7.1342796358504081</v>
      </c>
    </row>
    <row r="110" spans="1:4" x14ac:dyDescent="0.5">
      <c r="A110" s="169">
        <v>42535</v>
      </c>
      <c r="B110" t="s">
        <v>33</v>
      </c>
      <c r="C110" s="171">
        <v>3</v>
      </c>
      <c r="D110" s="171">
        <v>14.817152912359548</v>
      </c>
    </row>
    <row r="111" spans="1:4" x14ac:dyDescent="0.5">
      <c r="A111" s="169">
        <v>42535</v>
      </c>
      <c r="B111" t="s">
        <v>37</v>
      </c>
      <c r="C111" s="171">
        <v>5</v>
      </c>
      <c r="D111" s="171">
        <v>14.852842523654228</v>
      </c>
    </row>
    <row r="112" spans="1:4" x14ac:dyDescent="0.5">
      <c r="A112" s="169">
        <v>42535</v>
      </c>
      <c r="B112" t="s">
        <v>38</v>
      </c>
      <c r="C112" s="171">
        <v>6</v>
      </c>
      <c r="D112" s="171">
        <v>8.9738262306410839</v>
      </c>
    </row>
    <row r="113" spans="1:4" x14ac:dyDescent="0.5">
      <c r="A113" s="169">
        <v>42535</v>
      </c>
      <c r="B113" t="s">
        <v>34</v>
      </c>
      <c r="C113" s="171">
        <v>53</v>
      </c>
      <c r="D113" s="171">
        <v>131.21005579000158</v>
      </c>
    </row>
    <row r="114" spans="1:4" x14ac:dyDescent="0.5">
      <c r="A114" s="169">
        <v>42535</v>
      </c>
      <c r="B114" t="s">
        <v>35</v>
      </c>
      <c r="C114" s="171">
        <v>1</v>
      </c>
      <c r="D114" s="171">
        <v>1.3297407408284021</v>
      </c>
    </row>
    <row r="115" spans="1:4" x14ac:dyDescent="0.5">
      <c r="A115" s="169">
        <v>42535</v>
      </c>
      <c r="B115" t="s">
        <v>41</v>
      </c>
      <c r="C115" s="171">
        <v>8</v>
      </c>
      <c r="D115" s="171">
        <v>22.237186935188365</v>
      </c>
    </row>
    <row r="116" spans="1:4" x14ac:dyDescent="0.5">
      <c r="A116" s="169">
        <v>42536</v>
      </c>
      <c r="B116" t="s">
        <v>39</v>
      </c>
      <c r="C116" s="171">
        <v>0</v>
      </c>
      <c r="D116" s="171">
        <v>0</v>
      </c>
    </row>
    <row r="117" spans="1:4" x14ac:dyDescent="0.5">
      <c r="A117" s="169">
        <v>42536</v>
      </c>
      <c r="B117" t="s">
        <v>32</v>
      </c>
      <c r="C117" s="171">
        <v>3</v>
      </c>
      <c r="D117" s="171">
        <v>10.70141945377561</v>
      </c>
    </row>
    <row r="118" spans="1:4" x14ac:dyDescent="0.5">
      <c r="A118" s="169">
        <v>42536</v>
      </c>
      <c r="B118" t="s">
        <v>33</v>
      </c>
      <c r="C118" s="171">
        <v>1</v>
      </c>
      <c r="D118" s="171">
        <v>4.939050970786516</v>
      </c>
    </row>
    <row r="119" spans="1:4" x14ac:dyDescent="0.5">
      <c r="A119" s="169">
        <v>42536</v>
      </c>
      <c r="B119" t="s">
        <v>37</v>
      </c>
      <c r="C119" s="171">
        <v>5</v>
      </c>
      <c r="D119" s="171">
        <v>13.367558271288805</v>
      </c>
    </row>
    <row r="120" spans="1:4" x14ac:dyDescent="0.5">
      <c r="A120" s="169">
        <v>42536</v>
      </c>
      <c r="B120" t="s">
        <v>34</v>
      </c>
      <c r="C120" s="171">
        <v>50</v>
      </c>
      <c r="D120" s="171">
        <v>124.51566518847088</v>
      </c>
    </row>
    <row r="121" spans="1:4" x14ac:dyDescent="0.5">
      <c r="A121" s="169">
        <v>42536</v>
      </c>
      <c r="B121" t="s">
        <v>35</v>
      </c>
      <c r="C121" s="171">
        <v>1</v>
      </c>
      <c r="D121" s="171">
        <v>1.3297407408284021</v>
      </c>
    </row>
    <row r="122" spans="1:4" x14ac:dyDescent="0.5">
      <c r="A122" s="169">
        <v>42536</v>
      </c>
      <c r="B122" t="s">
        <v>41</v>
      </c>
      <c r="C122" s="171">
        <v>11</v>
      </c>
      <c r="D122" s="171">
        <v>31.132061709263713</v>
      </c>
    </row>
    <row r="123" spans="1:4" x14ac:dyDescent="0.5">
      <c r="A123" s="169">
        <v>42537</v>
      </c>
      <c r="B123" t="s">
        <v>40</v>
      </c>
      <c r="C123" s="171">
        <v>1</v>
      </c>
      <c r="D123" s="171">
        <v>1.8825567425530885</v>
      </c>
    </row>
    <row r="124" spans="1:4" x14ac:dyDescent="0.5">
      <c r="A124" s="169">
        <v>42537</v>
      </c>
      <c r="B124" t="s">
        <v>39</v>
      </c>
      <c r="C124" s="171">
        <v>0</v>
      </c>
      <c r="D124" s="171">
        <v>0</v>
      </c>
    </row>
    <row r="125" spans="1:4" x14ac:dyDescent="0.5">
      <c r="A125" s="169">
        <v>42537</v>
      </c>
      <c r="B125" t="s">
        <v>32</v>
      </c>
      <c r="C125" s="171">
        <v>2</v>
      </c>
      <c r="D125" s="171">
        <v>7.1342796358504081</v>
      </c>
    </row>
    <row r="126" spans="1:4" x14ac:dyDescent="0.5">
      <c r="A126" s="169">
        <v>42537</v>
      </c>
      <c r="B126" t="s">
        <v>33</v>
      </c>
      <c r="C126" s="171">
        <v>3</v>
      </c>
      <c r="D126" s="171">
        <v>12.347627426966289</v>
      </c>
    </row>
    <row r="127" spans="1:4" x14ac:dyDescent="0.5">
      <c r="A127" s="169">
        <v>42537</v>
      </c>
      <c r="B127" t="s">
        <v>37</v>
      </c>
      <c r="C127" s="171">
        <v>19</v>
      </c>
      <c r="D127" s="171">
        <v>53.470233085155222</v>
      </c>
    </row>
    <row r="128" spans="1:4" x14ac:dyDescent="0.5">
      <c r="A128" s="169">
        <v>42537</v>
      </c>
      <c r="B128" t="s">
        <v>34</v>
      </c>
      <c r="C128" s="171">
        <v>40</v>
      </c>
      <c r="D128" s="171">
        <v>100.41585902296039</v>
      </c>
    </row>
    <row r="129" spans="1:4" x14ac:dyDescent="0.5">
      <c r="A129" s="169">
        <v>42537</v>
      </c>
      <c r="B129" t="s">
        <v>35</v>
      </c>
      <c r="C129" s="171">
        <v>3</v>
      </c>
      <c r="D129" s="171">
        <v>6.6487037041420098</v>
      </c>
    </row>
    <row r="130" spans="1:4" x14ac:dyDescent="0.5">
      <c r="A130" s="169">
        <v>42537</v>
      </c>
      <c r="B130" t="s">
        <v>41</v>
      </c>
      <c r="C130" s="171">
        <v>11</v>
      </c>
      <c r="D130" s="171">
        <v>31.132061709263713</v>
      </c>
    </row>
    <row r="131" spans="1:4" x14ac:dyDescent="0.5">
      <c r="A131" s="169">
        <v>42538</v>
      </c>
      <c r="B131" t="s">
        <v>40</v>
      </c>
      <c r="C131" s="171">
        <v>1</v>
      </c>
      <c r="D131" s="171">
        <v>1.8825567425530885</v>
      </c>
    </row>
    <row r="132" spans="1:4" x14ac:dyDescent="0.5">
      <c r="A132" s="169">
        <v>42538</v>
      </c>
      <c r="B132" t="s">
        <v>39</v>
      </c>
      <c r="C132" s="171">
        <v>0</v>
      </c>
      <c r="D132" s="171">
        <v>0</v>
      </c>
    </row>
    <row r="133" spans="1:4" x14ac:dyDescent="0.5">
      <c r="A133" s="169">
        <v>42538</v>
      </c>
      <c r="B133" t="s">
        <v>32</v>
      </c>
      <c r="C133" s="171">
        <v>2</v>
      </c>
      <c r="D133" s="171">
        <v>7.1342796358504081</v>
      </c>
    </row>
    <row r="134" spans="1:4" x14ac:dyDescent="0.5">
      <c r="A134" s="169">
        <v>42538</v>
      </c>
      <c r="B134" t="s">
        <v>33</v>
      </c>
      <c r="C134" s="171">
        <v>3</v>
      </c>
      <c r="D134" s="171">
        <v>12.347627426966289</v>
      </c>
    </row>
    <row r="135" spans="1:4" x14ac:dyDescent="0.5">
      <c r="A135" s="169">
        <v>42538</v>
      </c>
      <c r="B135" t="s">
        <v>37</v>
      </c>
      <c r="C135" s="171">
        <v>14</v>
      </c>
      <c r="D135" s="171">
        <v>40.102674813866422</v>
      </c>
    </row>
    <row r="136" spans="1:4" x14ac:dyDescent="0.5">
      <c r="A136" s="169">
        <v>42538</v>
      </c>
      <c r="B136" t="s">
        <v>34</v>
      </c>
      <c r="C136" s="171">
        <v>35</v>
      </c>
      <c r="D136" s="171">
        <v>87.027077819899006</v>
      </c>
    </row>
    <row r="137" spans="1:4" x14ac:dyDescent="0.5">
      <c r="A137" s="169">
        <v>42538</v>
      </c>
      <c r="B137" t="s">
        <v>35</v>
      </c>
      <c r="C137" s="171">
        <v>4</v>
      </c>
      <c r="D137" s="171">
        <v>9.3081851857988145</v>
      </c>
    </row>
    <row r="138" spans="1:4" x14ac:dyDescent="0.5">
      <c r="A138" s="169">
        <v>42538</v>
      </c>
      <c r="B138" t="s">
        <v>41</v>
      </c>
      <c r="C138" s="171">
        <v>12</v>
      </c>
      <c r="D138" s="171">
        <v>34.097019967288823</v>
      </c>
    </row>
    <row r="139" spans="1:4" x14ac:dyDescent="0.5">
      <c r="A139" s="169">
        <v>42539</v>
      </c>
      <c r="B139" t="s">
        <v>40</v>
      </c>
      <c r="C139" s="171">
        <v>4</v>
      </c>
      <c r="D139" s="171">
        <v>15.060453940424708</v>
      </c>
    </row>
    <row r="140" spans="1:4" x14ac:dyDescent="0.5">
      <c r="A140" s="169">
        <v>42539</v>
      </c>
      <c r="B140" t="s">
        <v>39</v>
      </c>
      <c r="C140" s="171">
        <v>0</v>
      </c>
      <c r="D140" s="171">
        <v>0</v>
      </c>
    </row>
    <row r="141" spans="1:4" x14ac:dyDescent="0.5">
      <c r="A141" s="169">
        <v>42539</v>
      </c>
      <c r="B141" t="s">
        <v>32</v>
      </c>
      <c r="C141" s="171">
        <v>4</v>
      </c>
      <c r="D141" s="171">
        <v>12.484989362738212</v>
      </c>
    </row>
    <row r="142" spans="1:4" x14ac:dyDescent="0.5">
      <c r="A142" s="169">
        <v>42539</v>
      </c>
      <c r="B142" t="s">
        <v>33</v>
      </c>
      <c r="C142" s="171">
        <v>9</v>
      </c>
      <c r="D142" s="171">
        <v>38.895026394943812</v>
      </c>
    </row>
    <row r="143" spans="1:4" x14ac:dyDescent="0.5">
      <c r="A143" s="169">
        <v>42539</v>
      </c>
      <c r="B143" t="s">
        <v>37</v>
      </c>
      <c r="C143" s="171">
        <v>9</v>
      </c>
      <c r="D143" s="171">
        <v>25.249832290212186</v>
      </c>
    </row>
    <row r="144" spans="1:4" x14ac:dyDescent="0.5">
      <c r="A144" s="169">
        <v>42539</v>
      </c>
      <c r="B144" t="s">
        <v>34</v>
      </c>
      <c r="C144" s="171">
        <v>50</v>
      </c>
      <c r="D144" s="171">
        <v>125.51982377870048</v>
      </c>
    </row>
    <row r="145" spans="1:4" x14ac:dyDescent="0.5">
      <c r="A145" s="169">
        <v>42539</v>
      </c>
      <c r="B145" t="s">
        <v>35</v>
      </c>
      <c r="C145" s="171">
        <v>0</v>
      </c>
      <c r="D145" s="171">
        <v>0</v>
      </c>
    </row>
    <row r="146" spans="1:4" x14ac:dyDescent="0.5">
      <c r="A146" s="169">
        <v>42539</v>
      </c>
      <c r="B146" t="s">
        <v>41</v>
      </c>
      <c r="C146" s="171">
        <v>10</v>
      </c>
      <c r="D146" s="171">
        <v>27.796483668985456</v>
      </c>
    </row>
    <row r="147" spans="1:4" x14ac:dyDescent="0.5">
      <c r="A147" s="169">
        <v>42540</v>
      </c>
      <c r="B147" t="s">
        <v>40</v>
      </c>
      <c r="C147" s="171">
        <v>4</v>
      </c>
      <c r="D147" s="171">
        <v>15.060453940424708</v>
      </c>
    </row>
    <row r="148" spans="1:4" x14ac:dyDescent="0.5">
      <c r="A148" s="169">
        <v>42540</v>
      </c>
      <c r="B148" t="s">
        <v>39</v>
      </c>
      <c r="C148" s="171">
        <v>0</v>
      </c>
      <c r="D148" s="171">
        <v>0</v>
      </c>
    </row>
    <row r="149" spans="1:4" x14ac:dyDescent="0.5">
      <c r="A149" s="169">
        <v>42540</v>
      </c>
      <c r="B149" t="s">
        <v>32</v>
      </c>
      <c r="C149" s="171">
        <v>5</v>
      </c>
      <c r="D149" s="171">
        <v>16.052129180663417</v>
      </c>
    </row>
    <row r="150" spans="1:4" x14ac:dyDescent="0.5">
      <c r="A150" s="169">
        <v>42540</v>
      </c>
      <c r="B150" t="s">
        <v>33</v>
      </c>
      <c r="C150" s="171">
        <v>1</v>
      </c>
      <c r="D150" s="171">
        <v>4.939050970786516</v>
      </c>
    </row>
    <row r="151" spans="1:4" x14ac:dyDescent="0.5">
      <c r="A151" s="169">
        <v>42540</v>
      </c>
      <c r="B151" t="s">
        <v>37</v>
      </c>
      <c r="C151" s="171">
        <v>4</v>
      </c>
      <c r="D151" s="171">
        <v>10.39698976655796</v>
      </c>
    </row>
    <row r="152" spans="1:4" x14ac:dyDescent="0.5">
      <c r="A152" s="169">
        <v>42540</v>
      </c>
      <c r="B152" t="s">
        <v>34</v>
      </c>
      <c r="C152" s="171">
        <v>50</v>
      </c>
      <c r="D152" s="171">
        <v>125.85454330877702</v>
      </c>
    </row>
    <row r="153" spans="1:4" x14ac:dyDescent="0.5">
      <c r="A153" s="169">
        <v>42540</v>
      </c>
      <c r="B153" t="s">
        <v>35</v>
      </c>
      <c r="C153" s="171">
        <v>4</v>
      </c>
      <c r="D153" s="171">
        <v>9.3081851857988145</v>
      </c>
    </row>
    <row r="154" spans="1:4" x14ac:dyDescent="0.5">
      <c r="A154" s="169">
        <v>42540</v>
      </c>
      <c r="B154" t="s">
        <v>41</v>
      </c>
      <c r="C154" s="171">
        <v>8</v>
      </c>
      <c r="D154" s="171">
        <v>22.237186935188365</v>
      </c>
    </row>
    <row r="155" spans="1:4" x14ac:dyDescent="0.5">
      <c r="A155" s="169">
        <v>42541</v>
      </c>
      <c r="B155" t="s">
        <v>40</v>
      </c>
      <c r="C155" s="171">
        <v>1</v>
      </c>
      <c r="D155" s="171">
        <v>1.8825567425530885</v>
      </c>
    </row>
    <row r="156" spans="1:4" x14ac:dyDescent="0.5">
      <c r="A156" s="169">
        <v>42541</v>
      </c>
      <c r="B156" t="s">
        <v>39</v>
      </c>
      <c r="C156" s="171">
        <v>0</v>
      </c>
      <c r="D156" s="171">
        <v>0</v>
      </c>
    </row>
    <row r="157" spans="1:4" x14ac:dyDescent="0.5">
      <c r="A157" s="169">
        <v>42541</v>
      </c>
      <c r="B157" t="s">
        <v>32</v>
      </c>
      <c r="C157" s="171">
        <v>6</v>
      </c>
      <c r="D157" s="171">
        <v>19.61926899858862</v>
      </c>
    </row>
    <row r="158" spans="1:4" x14ac:dyDescent="0.5">
      <c r="A158" s="169">
        <v>42541</v>
      </c>
      <c r="B158" t="s">
        <v>33</v>
      </c>
      <c r="C158" s="171">
        <v>2</v>
      </c>
      <c r="D158" s="171">
        <v>9.878101941573032</v>
      </c>
    </row>
    <row r="159" spans="1:4" x14ac:dyDescent="0.5">
      <c r="A159" s="169">
        <v>42541</v>
      </c>
      <c r="B159" t="s">
        <v>37</v>
      </c>
      <c r="C159" s="171">
        <v>4</v>
      </c>
      <c r="D159" s="171">
        <v>10.39698976655796</v>
      </c>
    </row>
    <row r="160" spans="1:4" x14ac:dyDescent="0.5">
      <c r="A160" s="169">
        <v>42541</v>
      </c>
      <c r="B160" t="s">
        <v>34</v>
      </c>
      <c r="C160" s="171">
        <v>64</v>
      </c>
      <c r="D160" s="171">
        <v>159.32649631643051</v>
      </c>
    </row>
    <row r="161" spans="1:4" x14ac:dyDescent="0.5">
      <c r="A161" s="169">
        <v>42541</v>
      </c>
      <c r="B161" t="s">
        <v>35</v>
      </c>
      <c r="C161" s="171">
        <v>4</v>
      </c>
      <c r="D161" s="171">
        <v>9.3081851857988145</v>
      </c>
    </row>
    <row r="162" spans="1:4" x14ac:dyDescent="0.5">
      <c r="A162" s="169">
        <v>42541</v>
      </c>
      <c r="B162" t="s">
        <v>41</v>
      </c>
      <c r="C162" s="171">
        <v>6</v>
      </c>
      <c r="D162" s="171">
        <v>16.307270419138135</v>
      </c>
    </row>
    <row r="163" spans="1:4" x14ac:dyDescent="0.5">
      <c r="A163" s="169">
        <v>42542</v>
      </c>
      <c r="B163" t="s">
        <v>40</v>
      </c>
      <c r="C163" s="171">
        <v>1</v>
      </c>
      <c r="D163" s="171">
        <v>3.7651134851061769</v>
      </c>
    </row>
    <row r="164" spans="1:4" x14ac:dyDescent="0.5">
      <c r="A164" s="169">
        <v>42542</v>
      </c>
      <c r="B164" t="s">
        <v>39</v>
      </c>
      <c r="C164" s="171">
        <v>0</v>
      </c>
      <c r="D164" s="171">
        <v>0</v>
      </c>
    </row>
    <row r="165" spans="1:4" x14ac:dyDescent="0.5">
      <c r="A165" s="169">
        <v>42542</v>
      </c>
      <c r="B165" t="s">
        <v>32</v>
      </c>
      <c r="C165" s="171">
        <v>3</v>
      </c>
      <c r="D165" s="171">
        <v>10.70141945377561</v>
      </c>
    </row>
    <row r="166" spans="1:4" x14ac:dyDescent="0.5">
      <c r="A166" s="169">
        <v>42542</v>
      </c>
      <c r="B166" t="s">
        <v>33</v>
      </c>
      <c r="C166" s="171">
        <v>1</v>
      </c>
      <c r="D166" s="171">
        <v>2.469525485393258</v>
      </c>
    </row>
    <row r="167" spans="1:4" x14ac:dyDescent="0.5">
      <c r="A167" s="169">
        <v>42542</v>
      </c>
      <c r="B167" t="s">
        <v>34</v>
      </c>
      <c r="C167" s="171">
        <v>49</v>
      </c>
      <c r="D167" s="171">
        <v>121.83790894785861</v>
      </c>
    </row>
    <row r="168" spans="1:4" x14ac:dyDescent="0.5">
      <c r="A168" s="169">
        <v>42542</v>
      </c>
      <c r="B168" t="s">
        <v>35</v>
      </c>
      <c r="C168" s="171">
        <v>3</v>
      </c>
      <c r="D168" s="171">
        <v>7.9784444449704122</v>
      </c>
    </row>
    <row r="169" spans="1:4" x14ac:dyDescent="0.5">
      <c r="A169" s="169">
        <v>42542</v>
      </c>
      <c r="B169" t="s">
        <v>41</v>
      </c>
      <c r="C169" s="171">
        <v>5</v>
      </c>
      <c r="D169" s="171">
        <v>14.824791290125576</v>
      </c>
    </row>
    <row r="170" spans="1:4" x14ac:dyDescent="0.5">
      <c r="A170" s="169">
        <v>42543</v>
      </c>
      <c r="B170" t="s">
        <v>40</v>
      </c>
      <c r="C170" s="171">
        <v>1</v>
      </c>
      <c r="D170" s="171">
        <v>3.7651134851061769</v>
      </c>
    </row>
    <row r="171" spans="1:4" x14ac:dyDescent="0.5">
      <c r="A171" s="169">
        <v>42543</v>
      </c>
      <c r="B171" t="s">
        <v>39</v>
      </c>
      <c r="C171" s="171">
        <v>0</v>
      </c>
      <c r="D171" s="171">
        <v>0</v>
      </c>
    </row>
    <row r="172" spans="1:4" x14ac:dyDescent="0.5">
      <c r="A172" s="169">
        <v>42543</v>
      </c>
      <c r="B172" t="s">
        <v>32</v>
      </c>
      <c r="C172" s="171">
        <v>5</v>
      </c>
      <c r="D172" s="171">
        <v>17.835699089626019</v>
      </c>
    </row>
    <row r="173" spans="1:4" x14ac:dyDescent="0.5">
      <c r="A173" s="169">
        <v>42543</v>
      </c>
      <c r="B173" t="s">
        <v>34</v>
      </c>
      <c r="C173" s="171">
        <v>45</v>
      </c>
      <c r="D173" s="171">
        <v>112.46576210571563</v>
      </c>
    </row>
    <row r="174" spans="1:4" x14ac:dyDescent="0.5">
      <c r="A174" s="169">
        <v>42543</v>
      </c>
      <c r="B174" t="s">
        <v>35</v>
      </c>
      <c r="C174" s="171">
        <v>1</v>
      </c>
      <c r="D174" s="171">
        <v>1.3297407408284021</v>
      </c>
    </row>
    <row r="175" spans="1:4" x14ac:dyDescent="0.5">
      <c r="A175" s="169">
        <v>42543</v>
      </c>
      <c r="B175" t="s">
        <v>41</v>
      </c>
      <c r="C175" s="171">
        <v>6</v>
      </c>
      <c r="D175" s="171">
        <v>16.307270419138135</v>
      </c>
    </row>
    <row r="176" spans="1:4" x14ac:dyDescent="0.5">
      <c r="A176" s="169">
        <v>42543</v>
      </c>
      <c r="B176" t="s">
        <v>42</v>
      </c>
      <c r="C176" s="171">
        <v>0</v>
      </c>
      <c r="D176" s="171">
        <v>0</v>
      </c>
    </row>
    <row r="177" spans="1:4" x14ac:dyDescent="0.5">
      <c r="A177" s="169">
        <v>42544</v>
      </c>
      <c r="B177" t="s">
        <v>39</v>
      </c>
      <c r="C177" s="171">
        <v>0</v>
      </c>
      <c r="D177" s="171">
        <v>0</v>
      </c>
    </row>
    <row r="178" spans="1:4" x14ac:dyDescent="0.5">
      <c r="A178" s="169">
        <v>42544</v>
      </c>
      <c r="B178" t="s">
        <v>32</v>
      </c>
      <c r="C178" s="171">
        <v>6</v>
      </c>
      <c r="D178" s="171">
        <v>21.402838907551221</v>
      </c>
    </row>
    <row r="179" spans="1:4" x14ac:dyDescent="0.5">
      <c r="A179" s="169">
        <v>42544</v>
      </c>
      <c r="B179" t="s">
        <v>33</v>
      </c>
      <c r="C179" s="171">
        <v>1</v>
      </c>
      <c r="D179" s="171">
        <v>2.469525485393258</v>
      </c>
    </row>
    <row r="180" spans="1:4" x14ac:dyDescent="0.5">
      <c r="A180" s="169">
        <v>42544</v>
      </c>
      <c r="B180" t="s">
        <v>37</v>
      </c>
      <c r="C180" s="171">
        <v>1</v>
      </c>
      <c r="D180" s="171">
        <v>2.9705685047308457</v>
      </c>
    </row>
    <row r="181" spans="1:4" x14ac:dyDescent="0.5">
      <c r="A181" s="169">
        <v>42544</v>
      </c>
      <c r="B181" t="s">
        <v>34</v>
      </c>
      <c r="C181" s="171">
        <v>50</v>
      </c>
      <c r="D181" s="171">
        <v>125.85454330877702</v>
      </c>
    </row>
    <row r="182" spans="1:4" x14ac:dyDescent="0.5">
      <c r="A182" s="169">
        <v>42544</v>
      </c>
      <c r="B182" t="s">
        <v>41</v>
      </c>
      <c r="C182" s="171">
        <v>5</v>
      </c>
      <c r="D182" s="171">
        <v>13.34231216111302</v>
      </c>
    </row>
    <row r="183" spans="1:4" x14ac:dyDescent="0.5">
      <c r="A183" s="169">
        <v>42545</v>
      </c>
      <c r="B183" t="s">
        <v>39</v>
      </c>
      <c r="C183" s="171">
        <v>0</v>
      </c>
      <c r="D183" s="171">
        <v>0</v>
      </c>
    </row>
    <row r="184" spans="1:4" x14ac:dyDescent="0.5">
      <c r="A184" s="169">
        <v>42545</v>
      </c>
      <c r="B184" t="s">
        <v>32</v>
      </c>
      <c r="C184" s="171">
        <v>3</v>
      </c>
      <c r="D184" s="171">
        <v>9.8096344992943099</v>
      </c>
    </row>
    <row r="185" spans="1:4" x14ac:dyDescent="0.5">
      <c r="A185" s="169">
        <v>42545</v>
      </c>
      <c r="B185" t="s">
        <v>33</v>
      </c>
      <c r="C185" s="171">
        <v>0</v>
      </c>
      <c r="D185" s="171">
        <v>0</v>
      </c>
    </row>
    <row r="186" spans="1:4" x14ac:dyDescent="0.5">
      <c r="A186" s="169">
        <v>42545</v>
      </c>
      <c r="B186" t="s">
        <v>37</v>
      </c>
      <c r="C186" s="171">
        <v>40</v>
      </c>
      <c r="D186" s="171">
        <v>109.53971361194995</v>
      </c>
    </row>
    <row r="187" spans="1:4" x14ac:dyDescent="0.5">
      <c r="A187" s="169">
        <v>42545</v>
      </c>
      <c r="B187" t="s">
        <v>34</v>
      </c>
      <c r="C187" s="171">
        <v>60</v>
      </c>
      <c r="D187" s="171">
        <v>151.10195929169279</v>
      </c>
    </row>
    <row r="188" spans="1:4" x14ac:dyDescent="0.5">
      <c r="A188" s="169">
        <v>42545</v>
      </c>
      <c r="B188" t="s">
        <v>41</v>
      </c>
      <c r="C188" s="171">
        <v>10</v>
      </c>
      <c r="D188" s="171">
        <v>29.649582580251153</v>
      </c>
    </row>
    <row r="189" spans="1:4" x14ac:dyDescent="0.5">
      <c r="A189" s="169">
        <v>42546</v>
      </c>
      <c r="B189" t="s">
        <v>39</v>
      </c>
      <c r="C189" s="171">
        <v>0</v>
      </c>
      <c r="D189" s="171">
        <v>0</v>
      </c>
    </row>
    <row r="190" spans="1:4" x14ac:dyDescent="0.5">
      <c r="A190" s="169">
        <v>42546</v>
      </c>
      <c r="B190" t="s">
        <v>32</v>
      </c>
      <c r="C190" s="171">
        <v>6</v>
      </c>
      <c r="D190" s="171">
        <v>21.402838907551221</v>
      </c>
    </row>
    <row r="191" spans="1:4" x14ac:dyDescent="0.5">
      <c r="A191" s="169">
        <v>42546</v>
      </c>
      <c r="B191" t="s">
        <v>33</v>
      </c>
      <c r="C191" s="171">
        <v>2</v>
      </c>
      <c r="D191" s="171">
        <v>7.408576456179774</v>
      </c>
    </row>
    <row r="192" spans="1:4" x14ac:dyDescent="0.5">
      <c r="A192" s="169">
        <v>42546</v>
      </c>
      <c r="B192" t="s">
        <v>37</v>
      </c>
      <c r="C192" s="171">
        <v>32</v>
      </c>
      <c r="D192" s="171">
        <v>89.117055141925377</v>
      </c>
    </row>
    <row r="193" spans="1:4" x14ac:dyDescent="0.5">
      <c r="A193" s="169">
        <v>42546</v>
      </c>
      <c r="B193" t="s">
        <v>34</v>
      </c>
      <c r="C193" s="171">
        <v>42</v>
      </c>
      <c r="D193" s="171">
        <v>104.43249338387881</v>
      </c>
    </row>
    <row r="194" spans="1:4" x14ac:dyDescent="0.5">
      <c r="A194" s="169">
        <v>42546</v>
      </c>
      <c r="B194" t="s">
        <v>41</v>
      </c>
      <c r="C194" s="171">
        <v>3</v>
      </c>
      <c r="D194" s="171">
        <v>8.8948747740753458</v>
      </c>
    </row>
    <row r="195" spans="1:4" x14ac:dyDescent="0.5">
      <c r="A195" s="169">
        <v>42547</v>
      </c>
      <c r="B195" t="s">
        <v>40</v>
      </c>
      <c r="C195" s="171">
        <v>1</v>
      </c>
      <c r="D195" s="171">
        <v>1.8825567425530885</v>
      </c>
    </row>
    <row r="196" spans="1:4" x14ac:dyDescent="0.5">
      <c r="A196" s="169">
        <v>42547</v>
      </c>
      <c r="B196" t="s">
        <v>39</v>
      </c>
      <c r="C196" s="171">
        <v>0</v>
      </c>
      <c r="D196" s="171">
        <v>0</v>
      </c>
    </row>
    <row r="197" spans="1:4" x14ac:dyDescent="0.5">
      <c r="A197" s="169">
        <v>42547</v>
      </c>
      <c r="B197" t="s">
        <v>32</v>
      </c>
      <c r="C197" s="171">
        <v>5</v>
      </c>
      <c r="D197" s="171">
        <v>17.835699089626019</v>
      </c>
    </row>
    <row r="198" spans="1:4" x14ac:dyDescent="0.5">
      <c r="A198" s="169">
        <v>42547</v>
      </c>
      <c r="B198" t="s">
        <v>33</v>
      </c>
      <c r="C198" s="171">
        <v>2</v>
      </c>
      <c r="D198" s="171">
        <v>9.878101941573032</v>
      </c>
    </row>
    <row r="199" spans="1:4" x14ac:dyDescent="0.5">
      <c r="A199" s="169">
        <v>42547</v>
      </c>
      <c r="B199" t="s">
        <v>37</v>
      </c>
      <c r="C199" s="171">
        <v>32</v>
      </c>
      <c r="D199" s="171">
        <v>89.117055141925377</v>
      </c>
    </row>
    <row r="200" spans="1:4" x14ac:dyDescent="0.5">
      <c r="A200" s="169">
        <v>42547</v>
      </c>
      <c r="B200" t="s">
        <v>34</v>
      </c>
      <c r="C200" s="171">
        <v>42</v>
      </c>
      <c r="D200" s="171">
        <v>104.43249338387881</v>
      </c>
    </row>
    <row r="201" spans="1:4" x14ac:dyDescent="0.5">
      <c r="A201" s="169">
        <v>42547</v>
      </c>
      <c r="B201" t="s">
        <v>35</v>
      </c>
      <c r="C201" s="171">
        <v>3</v>
      </c>
      <c r="D201" s="171">
        <v>6.6487037041420098</v>
      </c>
    </row>
    <row r="202" spans="1:4" x14ac:dyDescent="0.5">
      <c r="A202" s="169">
        <v>42547</v>
      </c>
      <c r="B202" t="s">
        <v>41</v>
      </c>
      <c r="C202" s="171">
        <v>4</v>
      </c>
      <c r="D202" s="171">
        <v>10.377353903087903</v>
      </c>
    </row>
    <row r="203" spans="1:4" x14ac:dyDescent="0.5">
      <c r="A203" s="169">
        <v>42548</v>
      </c>
      <c r="B203" t="s">
        <v>40</v>
      </c>
      <c r="C203" s="171">
        <v>3</v>
      </c>
      <c r="D203" s="171">
        <v>11.295340455318531</v>
      </c>
    </row>
    <row r="204" spans="1:4" x14ac:dyDescent="0.5">
      <c r="A204" s="169">
        <v>42548</v>
      </c>
      <c r="B204" t="s">
        <v>39</v>
      </c>
      <c r="C204" s="171">
        <v>0</v>
      </c>
      <c r="D204" s="171">
        <v>0</v>
      </c>
    </row>
    <row r="205" spans="1:4" x14ac:dyDescent="0.5">
      <c r="A205" s="169">
        <v>42548</v>
      </c>
      <c r="B205" t="s">
        <v>32</v>
      </c>
      <c r="C205" s="171">
        <v>5</v>
      </c>
      <c r="D205" s="171">
        <v>17.835699089626019</v>
      </c>
    </row>
    <row r="206" spans="1:4" x14ac:dyDescent="0.5">
      <c r="A206" s="169">
        <v>42548</v>
      </c>
      <c r="B206" t="s">
        <v>33</v>
      </c>
      <c r="C206" s="171">
        <v>2</v>
      </c>
      <c r="D206" s="171">
        <v>9.878101941573032</v>
      </c>
    </row>
    <row r="207" spans="1:4" x14ac:dyDescent="0.5">
      <c r="A207" s="169">
        <v>42548</v>
      </c>
      <c r="B207" t="s">
        <v>37</v>
      </c>
      <c r="C207" s="171">
        <v>1</v>
      </c>
      <c r="D207" s="171">
        <v>1.4852842523654228</v>
      </c>
    </row>
    <row r="208" spans="1:4" x14ac:dyDescent="0.5">
      <c r="A208" s="169">
        <v>42548</v>
      </c>
      <c r="B208" t="s">
        <v>34</v>
      </c>
      <c r="C208" s="171">
        <v>53</v>
      </c>
      <c r="D208" s="171">
        <v>132.54893391030774</v>
      </c>
    </row>
    <row r="209" spans="1:4" x14ac:dyDescent="0.5">
      <c r="A209" s="169">
        <v>42548</v>
      </c>
      <c r="B209" t="s">
        <v>35</v>
      </c>
      <c r="C209" s="171">
        <v>3</v>
      </c>
      <c r="D209" s="171">
        <v>7.9784444449704122</v>
      </c>
    </row>
    <row r="210" spans="1:4" x14ac:dyDescent="0.5">
      <c r="A210" s="169">
        <v>42548</v>
      </c>
      <c r="B210" t="s">
        <v>41</v>
      </c>
      <c r="C210" s="171">
        <v>4</v>
      </c>
      <c r="D210" s="171">
        <v>10.377353903087903</v>
      </c>
    </row>
    <row r="211" spans="1:4" x14ac:dyDescent="0.5">
      <c r="A211" s="169">
        <v>42549</v>
      </c>
      <c r="B211" t="s">
        <v>40</v>
      </c>
      <c r="C211" s="171">
        <v>3</v>
      </c>
      <c r="D211" s="171">
        <v>9.4127837127654423</v>
      </c>
    </row>
    <row r="212" spans="1:4" x14ac:dyDescent="0.5">
      <c r="A212" s="169">
        <v>42549</v>
      </c>
      <c r="B212" t="s">
        <v>39</v>
      </c>
      <c r="C212" s="171">
        <v>0</v>
      </c>
      <c r="D212" s="171">
        <v>0</v>
      </c>
    </row>
    <row r="213" spans="1:4" x14ac:dyDescent="0.5">
      <c r="A213" s="169">
        <v>42549</v>
      </c>
      <c r="B213" t="s">
        <v>32</v>
      </c>
      <c r="C213" s="171">
        <v>6</v>
      </c>
      <c r="D213" s="171">
        <v>19.61926899858862</v>
      </c>
    </row>
    <row r="214" spans="1:4" x14ac:dyDescent="0.5">
      <c r="A214" s="169">
        <v>42549</v>
      </c>
      <c r="B214" t="s">
        <v>33</v>
      </c>
      <c r="C214" s="171">
        <v>1</v>
      </c>
      <c r="D214" s="171">
        <v>4.939050970786516</v>
      </c>
    </row>
    <row r="215" spans="1:4" x14ac:dyDescent="0.5">
      <c r="A215" s="169">
        <v>42549</v>
      </c>
      <c r="B215" t="s">
        <v>34</v>
      </c>
      <c r="C215" s="171">
        <v>57</v>
      </c>
      <c r="D215" s="171">
        <v>143.25995887275684</v>
      </c>
    </row>
    <row r="216" spans="1:4" x14ac:dyDescent="0.5">
      <c r="A216" s="169">
        <v>42549</v>
      </c>
      <c r="B216" t="s">
        <v>35</v>
      </c>
      <c r="C216" s="171">
        <v>3</v>
      </c>
      <c r="D216" s="171">
        <v>7.9784444449704122</v>
      </c>
    </row>
    <row r="217" spans="1:4" x14ac:dyDescent="0.5">
      <c r="A217" s="169">
        <v>42549</v>
      </c>
      <c r="B217" t="s">
        <v>41</v>
      </c>
      <c r="C217" s="171">
        <v>4</v>
      </c>
      <c r="D217" s="171">
        <v>10.377353903087903</v>
      </c>
    </row>
    <row r="218" spans="1:4" x14ac:dyDescent="0.5">
      <c r="A218" s="169">
        <v>42550</v>
      </c>
      <c r="B218" t="s">
        <v>40</v>
      </c>
      <c r="C218" s="171">
        <v>3</v>
      </c>
      <c r="D218" s="171">
        <v>9.4127837127654423</v>
      </c>
    </row>
    <row r="219" spans="1:4" x14ac:dyDescent="0.5">
      <c r="A219" s="169">
        <v>42550</v>
      </c>
      <c r="B219" t="s">
        <v>39</v>
      </c>
      <c r="C219" s="171">
        <v>0</v>
      </c>
      <c r="D219" s="171">
        <v>0</v>
      </c>
    </row>
    <row r="220" spans="1:4" x14ac:dyDescent="0.5">
      <c r="A220" s="169">
        <v>42550</v>
      </c>
      <c r="B220" t="s">
        <v>32</v>
      </c>
      <c r="C220" s="171">
        <v>6</v>
      </c>
      <c r="D220" s="171">
        <v>21.402838907551221</v>
      </c>
    </row>
    <row r="221" spans="1:4" x14ac:dyDescent="0.5">
      <c r="A221" s="169">
        <v>42550</v>
      </c>
      <c r="B221" t="s">
        <v>33</v>
      </c>
      <c r="C221" s="171">
        <v>1</v>
      </c>
      <c r="D221" s="171">
        <v>4.939050970786516</v>
      </c>
    </row>
    <row r="222" spans="1:4" x14ac:dyDescent="0.5">
      <c r="A222" s="169">
        <v>42550</v>
      </c>
      <c r="B222" t="s">
        <v>34</v>
      </c>
      <c r="C222" s="171">
        <v>58</v>
      </c>
      <c r="D222" s="171">
        <v>145.93771511336911</v>
      </c>
    </row>
    <row r="223" spans="1:4" x14ac:dyDescent="0.5">
      <c r="A223" s="169">
        <v>42550</v>
      </c>
      <c r="B223" t="s">
        <v>35</v>
      </c>
      <c r="C223" s="171">
        <v>3</v>
      </c>
      <c r="D223" s="171">
        <v>7.9784444449704122</v>
      </c>
    </row>
    <row r="224" spans="1:4" x14ac:dyDescent="0.5">
      <c r="A224" s="169">
        <v>42550</v>
      </c>
      <c r="B224" t="s">
        <v>41</v>
      </c>
      <c r="C224" s="171">
        <v>3</v>
      </c>
      <c r="D224" s="171">
        <v>8.8948747740753458</v>
      </c>
    </row>
    <row r="225" spans="1:4" x14ac:dyDescent="0.5">
      <c r="A225" s="169">
        <v>42551</v>
      </c>
      <c r="B225" t="s">
        <v>40</v>
      </c>
      <c r="C225" s="171">
        <v>1</v>
      </c>
      <c r="D225" s="171">
        <v>1.8825567425530885</v>
      </c>
    </row>
    <row r="226" spans="1:4" x14ac:dyDescent="0.5">
      <c r="A226" s="169">
        <v>42551</v>
      </c>
      <c r="B226" t="s">
        <v>39</v>
      </c>
      <c r="C226" s="171">
        <v>0</v>
      </c>
      <c r="D226" s="171">
        <v>0</v>
      </c>
    </row>
    <row r="227" spans="1:4" x14ac:dyDescent="0.5">
      <c r="A227" s="169">
        <v>42551</v>
      </c>
      <c r="B227" t="s">
        <v>32</v>
      </c>
      <c r="C227" s="171">
        <v>6</v>
      </c>
      <c r="D227" s="171">
        <v>21.402838907551221</v>
      </c>
    </row>
    <row r="228" spans="1:4" x14ac:dyDescent="0.5">
      <c r="A228" s="169">
        <v>42551</v>
      </c>
      <c r="B228" t="s">
        <v>33</v>
      </c>
      <c r="C228" s="171">
        <v>1</v>
      </c>
      <c r="D228" s="171">
        <v>2.469525485393258</v>
      </c>
    </row>
    <row r="229" spans="1:4" x14ac:dyDescent="0.5">
      <c r="A229" s="169">
        <v>42551</v>
      </c>
      <c r="B229" t="s">
        <v>37</v>
      </c>
      <c r="C229" s="171">
        <v>14</v>
      </c>
      <c r="D229" s="171">
        <v>40.102674813866422</v>
      </c>
    </row>
    <row r="230" spans="1:4" x14ac:dyDescent="0.5">
      <c r="A230" s="169">
        <v>42551</v>
      </c>
      <c r="B230" t="s">
        <v>38</v>
      </c>
      <c r="C230" s="171">
        <v>7</v>
      </c>
      <c r="D230" s="171">
        <v>19.443290166389016</v>
      </c>
    </row>
    <row r="231" spans="1:4" x14ac:dyDescent="0.5">
      <c r="A231" s="169">
        <v>42551</v>
      </c>
      <c r="B231" t="s">
        <v>34</v>
      </c>
      <c r="C231" s="171">
        <v>43</v>
      </c>
      <c r="D231" s="171">
        <v>108.44912774479722</v>
      </c>
    </row>
    <row r="232" spans="1:4" x14ac:dyDescent="0.5">
      <c r="A232" s="169">
        <v>42551</v>
      </c>
      <c r="B232" t="s">
        <v>41</v>
      </c>
      <c r="C232" s="171">
        <v>2</v>
      </c>
      <c r="D232" s="171">
        <v>5.9299165160502305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54"/>
  <sheetViews>
    <sheetView workbookViewId="0">
      <selection activeCell="D4" sqref="D4:E15"/>
    </sheetView>
  </sheetViews>
  <sheetFormatPr defaultColWidth="9.1171875" defaultRowHeight="14.35" x14ac:dyDescent="0.5"/>
  <cols>
    <col min="1" max="1" width="13.703125" style="228" customWidth="1"/>
    <col min="2" max="10" width="4.29296875" style="226" customWidth="1"/>
    <col min="11" max="32" width="4.29296875" style="228" customWidth="1"/>
    <col min="33" max="33" width="3" style="228" customWidth="1"/>
    <col min="34" max="34" width="13.703125" style="228" customWidth="1"/>
    <col min="35" max="35" width="7.41015625" style="226" customWidth="1"/>
    <col min="36" max="43" width="4.29296875" style="226" customWidth="1"/>
    <col min="44" max="65" width="4.29296875" style="228" customWidth="1"/>
    <col min="66" max="16384" width="9.1171875" style="228"/>
  </cols>
  <sheetData>
    <row r="1" spans="1:65" x14ac:dyDescent="0.5">
      <c r="A1" s="225" t="s">
        <v>56</v>
      </c>
      <c r="E1" s="227"/>
      <c r="AG1" s="229"/>
      <c r="AH1" s="225"/>
    </row>
    <row r="2" spans="1:65" x14ac:dyDescent="0.5">
      <c r="A2" s="230" t="s">
        <v>4</v>
      </c>
      <c r="AG2" s="229"/>
      <c r="AH2" s="230" t="s">
        <v>5</v>
      </c>
    </row>
    <row r="3" spans="1:65" s="234" customFormat="1" ht="11.7" x14ac:dyDescent="0.4">
      <c r="A3" s="231">
        <v>42156</v>
      </c>
      <c r="B3" s="232">
        <v>1</v>
      </c>
      <c r="C3" s="232">
        <v>2</v>
      </c>
      <c r="D3" s="232">
        <v>3</v>
      </c>
      <c r="E3" s="232">
        <v>4</v>
      </c>
      <c r="F3" s="232">
        <v>5</v>
      </c>
      <c r="G3" s="232">
        <v>6</v>
      </c>
      <c r="H3" s="232">
        <v>7</v>
      </c>
      <c r="I3" s="232">
        <v>8</v>
      </c>
      <c r="J3" s="232">
        <v>9</v>
      </c>
      <c r="K3" s="232">
        <v>10</v>
      </c>
      <c r="L3" s="232">
        <v>11</v>
      </c>
      <c r="M3" s="232">
        <v>12</v>
      </c>
      <c r="N3" s="232">
        <v>13</v>
      </c>
      <c r="O3" s="232">
        <v>14</v>
      </c>
      <c r="P3" s="232">
        <v>15</v>
      </c>
      <c r="Q3" s="232">
        <v>16</v>
      </c>
      <c r="R3" s="232">
        <v>17</v>
      </c>
      <c r="S3" s="232">
        <v>18</v>
      </c>
      <c r="T3" s="232">
        <v>19</v>
      </c>
      <c r="U3" s="232">
        <v>20</v>
      </c>
      <c r="V3" s="232">
        <v>21</v>
      </c>
      <c r="W3" s="232">
        <v>22</v>
      </c>
      <c r="X3" s="232">
        <v>23</v>
      </c>
      <c r="Y3" s="232">
        <v>24</v>
      </c>
      <c r="Z3" s="232">
        <v>25</v>
      </c>
      <c r="AA3" s="232">
        <v>26</v>
      </c>
      <c r="AB3" s="232">
        <v>27</v>
      </c>
      <c r="AC3" s="232">
        <v>28</v>
      </c>
      <c r="AD3" s="232">
        <v>29</v>
      </c>
      <c r="AE3" s="232">
        <v>30</v>
      </c>
      <c r="AF3" s="232">
        <v>31</v>
      </c>
      <c r="AG3" s="233"/>
      <c r="AH3" s="231">
        <f>+A3</f>
        <v>42156</v>
      </c>
      <c r="AI3" s="232">
        <v>1</v>
      </c>
      <c r="AJ3" s="232">
        <v>2</v>
      </c>
      <c r="AK3" s="232">
        <v>3</v>
      </c>
      <c r="AL3" s="232">
        <v>4</v>
      </c>
      <c r="AM3" s="232">
        <v>5</v>
      </c>
      <c r="AN3" s="232">
        <v>6</v>
      </c>
      <c r="AO3" s="232">
        <v>7</v>
      </c>
      <c r="AP3" s="232">
        <v>8</v>
      </c>
      <c r="AQ3" s="232">
        <v>9</v>
      </c>
      <c r="AR3" s="232">
        <v>10</v>
      </c>
      <c r="AS3" s="232">
        <v>11</v>
      </c>
      <c r="AT3" s="232">
        <v>12</v>
      </c>
      <c r="AU3" s="232">
        <v>13</v>
      </c>
      <c r="AV3" s="232">
        <v>14</v>
      </c>
      <c r="AW3" s="232">
        <v>15</v>
      </c>
      <c r="AX3" s="232">
        <v>16</v>
      </c>
      <c r="AY3" s="232">
        <v>17</v>
      </c>
      <c r="AZ3" s="232">
        <v>18</v>
      </c>
      <c r="BA3" s="232">
        <v>19</v>
      </c>
      <c r="BB3" s="232">
        <v>20</v>
      </c>
      <c r="BC3" s="232">
        <v>21</v>
      </c>
      <c r="BD3" s="232">
        <v>22</v>
      </c>
      <c r="BE3" s="232">
        <v>23</v>
      </c>
      <c r="BF3" s="232">
        <v>24</v>
      </c>
      <c r="BG3" s="232">
        <v>25</v>
      </c>
      <c r="BH3" s="232">
        <v>26</v>
      </c>
      <c r="BI3" s="232">
        <v>27</v>
      </c>
      <c r="BJ3" s="232">
        <v>28</v>
      </c>
      <c r="BK3" s="232">
        <v>29</v>
      </c>
      <c r="BL3" s="232">
        <v>30</v>
      </c>
      <c r="BM3" s="232">
        <v>31</v>
      </c>
    </row>
    <row r="4" spans="1:65" s="234" customFormat="1" ht="11.35" x14ac:dyDescent="0.35">
      <c r="A4" s="238" t="s">
        <v>32</v>
      </c>
      <c r="B4" s="235">
        <v>166</v>
      </c>
      <c r="C4" s="235">
        <v>183</v>
      </c>
      <c r="D4" s="235">
        <v>202</v>
      </c>
      <c r="E4" s="235">
        <v>206</v>
      </c>
      <c r="F4" s="235">
        <v>210</v>
      </c>
      <c r="G4" s="235">
        <v>212</v>
      </c>
      <c r="H4" s="235">
        <v>212</v>
      </c>
      <c r="I4" s="235">
        <v>212</v>
      </c>
      <c r="J4" s="235">
        <v>212</v>
      </c>
      <c r="K4" s="235">
        <v>223</v>
      </c>
      <c r="L4" s="235">
        <v>227</v>
      </c>
      <c r="M4" s="235">
        <v>230</v>
      </c>
      <c r="N4" s="235">
        <v>232</v>
      </c>
      <c r="O4" s="235">
        <v>236</v>
      </c>
      <c r="P4" s="235">
        <v>236</v>
      </c>
      <c r="Q4" s="235">
        <v>237</v>
      </c>
      <c r="R4" s="235">
        <v>241</v>
      </c>
      <c r="S4" s="235">
        <v>246</v>
      </c>
      <c r="T4" s="235">
        <v>246</v>
      </c>
      <c r="U4" s="235">
        <v>249</v>
      </c>
      <c r="V4" s="235">
        <v>250</v>
      </c>
      <c r="W4" s="235">
        <v>250</v>
      </c>
      <c r="X4" s="235">
        <v>249</v>
      </c>
      <c r="Y4" s="235">
        <v>247</v>
      </c>
      <c r="Z4" s="235">
        <v>248</v>
      </c>
      <c r="AA4" s="235">
        <v>248</v>
      </c>
      <c r="AB4" s="235">
        <v>250</v>
      </c>
      <c r="AC4" s="235">
        <v>250</v>
      </c>
      <c r="AD4" s="235">
        <v>250</v>
      </c>
      <c r="AE4" s="235">
        <v>246</v>
      </c>
      <c r="AF4" s="235"/>
      <c r="AG4" s="233"/>
      <c r="AH4" s="238" t="s">
        <v>32</v>
      </c>
      <c r="AI4" s="235">
        <v>511.00019294160154</v>
      </c>
      <c r="AJ4" s="235">
        <v>562.92583673914578</v>
      </c>
      <c r="AK4" s="235">
        <v>653.45871791273669</v>
      </c>
      <c r="AL4" s="235">
        <v>657.434370839351</v>
      </c>
      <c r="AM4" s="235">
        <v>675.23877526770764</v>
      </c>
      <c r="AN4" s="235">
        <v>681.07178571084319</v>
      </c>
      <c r="AO4" s="235">
        <v>678.66085162383797</v>
      </c>
      <c r="AP4" s="235">
        <v>678.66085162383797</v>
      </c>
      <c r="AQ4" s="235">
        <v>676.13743430289549</v>
      </c>
      <c r="AR4" s="235">
        <v>714.89782923131645</v>
      </c>
      <c r="AS4" s="235">
        <v>721.11189475339665</v>
      </c>
      <c r="AT4" s="235">
        <v>732.52449229382989</v>
      </c>
      <c r="AU4" s="235">
        <v>739.07288009961928</v>
      </c>
      <c r="AV4" s="235">
        <v>746.25335416121663</v>
      </c>
      <c r="AW4" s="235">
        <v>746.25335416121663</v>
      </c>
      <c r="AX4" s="235">
        <v>745.72996818444449</v>
      </c>
      <c r="AY4" s="235">
        <v>765.75912084564607</v>
      </c>
      <c r="AZ4" s="235">
        <v>781.73034525878757</v>
      </c>
      <c r="BA4" s="235">
        <v>780.16771772678521</v>
      </c>
      <c r="BB4" s="235">
        <v>794.19539214648898</v>
      </c>
      <c r="BC4" s="235">
        <v>795.63815576779223</v>
      </c>
      <c r="BD4" s="235">
        <v>795.63815576779223</v>
      </c>
      <c r="BE4" s="235">
        <v>796.22600685812222</v>
      </c>
      <c r="BF4" s="235">
        <v>815.8482192264629</v>
      </c>
      <c r="BG4" s="235">
        <v>819.49594235691711</v>
      </c>
      <c r="BH4" s="235">
        <v>819.49254749150543</v>
      </c>
      <c r="BI4" s="235">
        <v>823.97669302312568</v>
      </c>
      <c r="BJ4" s="235">
        <v>819.82008651646152</v>
      </c>
      <c r="BK4" s="235">
        <v>819.82008651646152</v>
      </c>
      <c r="BL4" s="235">
        <v>790.26162414999885</v>
      </c>
      <c r="BM4" s="235"/>
    </row>
    <row r="5" spans="1:65" s="234" customFormat="1" ht="11.35" x14ac:dyDescent="0.35">
      <c r="A5" s="238" t="s">
        <v>33</v>
      </c>
      <c r="B5" s="235">
        <v>38</v>
      </c>
      <c r="C5" s="235">
        <v>48</v>
      </c>
      <c r="D5" s="235">
        <v>50</v>
      </c>
      <c r="E5" s="235">
        <v>58</v>
      </c>
      <c r="F5" s="235">
        <v>62</v>
      </c>
      <c r="G5" s="235">
        <v>67</v>
      </c>
      <c r="H5" s="235">
        <v>70</v>
      </c>
      <c r="I5" s="235">
        <v>70</v>
      </c>
      <c r="J5" s="235">
        <v>71</v>
      </c>
      <c r="K5" s="235">
        <v>71</v>
      </c>
      <c r="L5" s="235">
        <v>74</v>
      </c>
      <c r="M5" s="235">
        <v>75</v>
      </c>
      <c r="N5" s="235">
        <v>72</v>
      </c>
      <c r="O5" s="235">
        <v>75</v>
      </c>
      <c r="P5" s="235">
        <v>75</v>
      </c>
      <c r="Q5" s="235">
        <v>82</v>
      </c>
      <c r="R5" s="235">
        <v>76</v>
      </c>
      <c r="S5" s="235">
        <v>81</v>
      </c>
      <c r="T5" s="235">
        <v>82</v>
      </c>
      <c r="U5" s="235">
        <v>81</v>
      </c>
      <c r="V5" s="235">
        <v>82</v>
      </c>
      <c r="W5" s="235">
        <v>82</v>
      </c>
      <c r="X5" s="235">
        <v>84</v>
      </c>
      <c r="Y5" s="235">
        <v>84</v>
      </c>
      <c r="Z5" s="235">
        <v>86</v>
      </c>
      <c r="AA5" s="235">
        <v>85</v>
      </c>
      <c r="AB5" s="235">
        <v>87</v>
      </c>
      <c r="AC5" s="235">
        <v>89</v>
      </c>
      <c r="AD5" s="235">
        <v>89</v>
      </c>
      <c r="AE5" s="235">
        <v>91</v>
      </c>
      <c r="AF5" s="235"/>
      <c r="AG5" s="233"/>
      <c r="AH5" s="238" t="s">
        <v>33</v>
      </c>
      <c r="AI5" s="235">
        <v>144.14751590637215</v>
      </c>
      <c r="AJ5" s="235">
        <v>189.45694280949488</v>
      </c>
      <c r="AK5" s="235">
        <v>199.05858362021112</v>
      </c>
      <c r="AL5" s="235">
        <v>241.72152514563243</v>
      </c>
      <c r="AM5" s="235">
        <v>264.58632018144334</v>
      </c>
      <c r="AN5" s="235">
        <v>294.82327042789569</v>
      </c>
      <c r="AO5" s="235">
        <v>304.65015507594819</v>
      </c>
      <c r="AP5" s="235">
        <v>304.65015507594819</v>
      </c>
      <c r="AQ5" s="235">
        <v>308.34861326348926</v>
      </c>
      <c r="AR5" s="235">
        <v>313.44706983616715</v>
      </c>
      <c r="AS5" s="235">
        <v>328.90830677764899</v>
      </c>
      <c r="AT5" s="235">
        <v>330.72064116054958</v>
      </c>
      <c r="AU5" s="235">
        <v>319.73874772143358</v>
      </c>
      <c r="AV5" s="235">
        <v>331.76834832869764</v>
      </c>
      <c r="AW5" s="235">
        <v>331.76834832869764</v>
      </c>
      <c r="AX5" s="235">
        <v>360.91960096621852</v>
      </c>
      <c r="AY5" s="235">
        <v>344.58118620684422</v>
      </c>
      <c r="AZ5" s="235">
        <v>365.05496631761036</v>
      </c>
      <c r="BA5" s="235">
        <v>367.23690250346107</v>
      </c>
      <c r="BB5" s="235">
        <v>365.19581704745218</v>
      </c>
      <c r="BC5" s="235">
        <v>366.4129597442145</v>
      </c>
      <c r="BD5" s="235">
        <v>366.4129597442145</v>
      </c>
      <c r="BE5" s="235">
        <v>374.38074275261221</v>
      </c>
      <c r="BF5" s="235">
        <v>376.75177800654927</v>
      </c>
      <c r="BG5" s="235">
        <v>386.00935887985116</v>
      </c>
      <c r="BH5" s="235">
        <v>385.32902417035439</v>
      </c>
      <c r="BI5" s="235">
        <v>389.69759961125385</v>
      </c>
      <c r="BJ5" s="235">
        <v>403.75839235774328</v>
      </c>
      <c r="BK5" s="235">
        <v>403.75839235774328</v>
      </c>
      <c r="BL5" s="235">
        <v>409.37192911</v>
      </c>
      <c r="BM5" s="235"/>
    </row>
    <row r="6" spans="1:65" s="234" customFormat="1" ht="11.35" x14ac:dyDescent="0.35">
      <c r="A6" s="238" t="s">
        <v>34</v>
      </c>
      <c r="B6" s="235">
        <v>954</v>
      </c>
      <c r="C6" s="235">
        <v>1014</v>
      </c>
      <c r="D6" s="235">
        <v>1103</v>
      </c>
      <c r="E6" s="235">
        <v>1103</v>
      </c>
      <c r="F6" s="235">
        <v>1401</v>
      </c>
      <c r="G6" s="235">
        <v>1431</v>
      </c>
      <c r="H6" s="235">
        <v>1431</v>
      </c>
      <c r="I6" s="235">
        <v>1431</v>
      </c>
      <c r="J6" s="235">
        <v>1431</v>
      </c>
      <c r="K6" s="235">
        <v>1431</v>
      </c>
      <c r="L6" s="235">
        <v>1401</v>
      </c>
      <c r="M6" s="235">
        <v>1580</v>
      </c>
      <c r="N6" s="235">
        <v>1550</v>
      </c>
      <c r="O6" s="235">
        <v>1699</v>
      </c>
      <c r="P6" s="235">
        <v>1699</v>
      </c>
      <c r="Q6" s="235">
        <v>1819</v>
      </c>
      <c r="R6" s="235">
        <v>2087</v>
      </c>
      <c r="S6" s="235">
        <v>2147</v>
      </c>
      <c r="T6" s="235">
        <v>2147</v>
      </c>
      <c r="U6" s="235">
        <v>2206</v>
      </c>
      <c r="V6" s="235">
        <v>2206</v>
      </c>
      <c r="W6" s="235">
        <v>2206</v>
      </c>
      <c r="X6" s="235">
        <v>2325</v>
      </c>
      <c r="Y6" s="235">
        <v>2355</v>
      </c>
      <c r="Z6" s="235">
        <v>2474</v>
      </c>
      <c r="AA6" s="235">
        <v>2474</v>
      </c>
      <c r="AB6" s="235">
        <v>2624</v>
      </c>
      <c r="AC6" s="235">
        <v>2534</v>
      </c>
      <c r="AD6" s="235">
        <v>2534</v>
      </c>
      <c r="AE6" s="235">
        <v>2713</v>
      </c>
      <c r="AF6" s="235"/>
      <c r="AG6" s="233"/>
      <c r="AH6" s="238" t="s">
        <v>34</v>
      </c>
      <c r="AI6" s="235">
        <v>2603.06494082469</v>
      </c>
      <c r="AJ6" s="235">
        <v>2865.7579420641155</v>
      </c>
      <c r="AK6" s="235">
        <v>3044.7338826626883</v>
      </c>
      <c r="AL6" s="235">
        <v>3044.7338826626883</v>
      </c>
      <c r="AM6" s="235">
        <v>3726.352394283103</v>
      </c>
      <c r="AN6" s="235">
        <v>3788.8087681895477</v>
      </c>
      <c r="AO6" s="235">
        <v>3772.1481433366093</v>
      </c>
      <c r="AP6" s="235">
        <v>3772.1481433366093</v>
      </c>
      <c r="AQ6" s="235">
        <v>3772.1481433366093</v>
      </c>
      <c r="AR6" s="235">
        <v>3772.1481433366093</v>
      </c>
      <c r="AS6" s="235">
        <v>3686.8855654939525</v>
      </c>
      <c r="AT6" s="235">
        <v>4216.3580176711057</v>
      </c>
      <c r="AU6" s="235">
        <v>4101.0958508852655</v>
      </c>
      <c r="AV6" s="235">
        <v>4422.6772821727791</v>
      </c>
      <c r="AW6" s="235">
        <v>4422.6772821727791</v>
      </c>
      <c r="AX6" s="235">
        <v>5192.0523629686759</v>
      </c>
      <c r="AY6" s="235">
        <v>5108.1729550977152</v>
      </c>
      <c r="AZ6" s="235">
        <v>5117.4776640577247</v>
      </c>
      <c r="BA6" s="235">
        <v>5084.4707762796652</v>
      </c>
      <c r="BB6" s="235">
        <v>5339.8288873462679</v>
      </c>
      <c r="BC6" s="235">
        <v>5309.7035682760152</v>
      </c>
      <c r="BD6" s="235">
        <v>5309.7035682760152</v>
      </c>
      <c r="BE6" s="235">
        <v>5465.5170044264096</v>
      </c>
      <c r="BF6" s="235">
        <v>5593.510401464514</v>
      </c>
      <c r="BG6" s="235">
        <v>6363.4511631453643</v>
      </c>
      <c r="BH6" s="235">
        <v>6171.5920608016932</v>
      </c>
      <c r="BI6" s="235">
        <v>6264.5457582267927</v>
      </c>
      <c r="BJ6" s="235">
        <v>5973.6660170565583</v>
      </c>
      <c r="BK6" s="235">
        <v>5973.6660170565583</v>
      </c>
      <c r="BL6" s="235">
        <v>6315.942246030063</v>
      </c>
      <c r="BM6" s="235"/>
    </row>
    <row r="7" spans="1:65" s="234" customFormat="1" ht="11.35" x14ac:dyDescent="0.35">
      <c r="A7" s="238" t="s">
        <v>35</v>
      </c>
      <c r="B7" s="235">
        <v>104</v>
      </c>
      <c r="C7" s="235">
        <v>100</v>
      </c>
      <c r="D7" s="235">
        <v>105</v>
      </c>
      <c r="E7" s="235">
        <v>109</v>
      </c>
      <c r="F7" s="236">
        <v>104</v>
      </c>
      <c r="G7" s="236">
        <v>106</v>
      </c>
      <c r="H7" s="235">
        <v>103</v>
      </c>
      <c r="I7" s="235">
        <v>103</v>
      </c>
      <c r="J7" s="235">
        <v>105</v>
      </c>
      <c r="K7" s="235">
        <v>102</v>
      </c>
      <c r="L7" s="235">
        <v>104</v>
      </c>
      <c r="M7" s="235">
        <v>105</v>
      </c>
      <c r="N7" s="235">
        <v>106</v>
      </c>
      <c r="O7" s="235">
        <v>105</v>
      </c>
      <c r="P7" s="235">
        <v>105</v>
      </c>
      <c r="Q7" s="235">
        <v>106</v>
      </c>
      <c r="R7" s="235">
        <v>108</v>
      </c>
      <c r="S7" s="235">
        <v>108</v>
      </c>
      <c r="T7" s="235">
        <v>111</v>
      </c>
      <c r="U7" s="235">
        <v>111</v>
      </c>
      <c r="V7" s="235">
        <v>112</v>
      </c>
      <c r="W7" s="235">
        <v>112</v>
      </c>
      <c r="X7" s="235">
        <v>110</v>
      </c>
      <c r="Y7" s="235">
        <v>109</v>
      </c>
      <c r="Z7" s="235">
        <v>110</v>
      </c>
      <c r="AA7" s="235">
        <v>110</v>
      </c>
      <c r="AB7" s="235">
        <v>111</v>
      </c>
      <c r="AC7" s="235">
        <v>111</v>
      </c>
      <c r="AD7" s="235">
        <v>111</v>
      </c>
      <c r="AE7" s="235">
        <v>112</v>
      </c>
      <c r="AF7" s="235"/>
      <c r="AG7" s="233"/>
      <c r="AH7" s="238" t="s">
        <v>35</v>
      </c>
      <c r="AI7" s="235">
        <v>200.56045772609764</v>
      </c>
      <c r="AJ7" s="235">
        <v>202.35201144476494</v>
      </c>
      <c r="AK7" s="235">
        <v>213.00584032683324</v>
      </c>
      <c r="AL7" s="235">
        <v>222.32808618529214</v>
      </c>
      <c r="AM7" s="236">
        <v>231.30639844300202</v>
      </c>
      <c r="AN7" s="236">
        <v>235.62308069287701</v>
      </c>
      <c r="AO7" s="235">
        <v>229.53606102213749</v>
      </c>
      <c r="AP7" s="235">
        <v>229.53606102213749</v>
      </c>
      <c r="AQ7" s="235">
        <v>232.15401650911875</v>
      </c>
      <c r="AR7" s="235">
        <v>226.66075826215089</v>
      </c>
      <c r="AS7" s="235">
        <v>229.40415914369697</v>
      </c>
      <c r="AT7" s="235">
        <v>233.21276149461161</v>
      </c>
      <c r="AU7" s="235">
        <v>234.91968592763266</v>
      </c>
      <c r="AV7" s="235">
        <v>230.44389674300194</v>
      </c>
      <c r="AW7" s="235">
        <v>230.44389674300194</v>
      </c>
      <c r="AX7" s="235">
        <v>233.31995741456424</v>
      </c>
      <c r="AY7" s="235">
        <v>239.81573164478704</v>
      </c>
      <c r="AZ7" s="235">
        <v>240.13214071285864</v>
      </c>
      <c r="BA7" s="235">
        <v>244.85353270846309</v>
      </c>
      <c r="BB7" s="235">
        <v>247.41084701604487</v>
      </c>
      <c r="BC7" s="235">
        <v>248.67135688911731</v>
      </c>
      <c r="BD7" s="235">
        <v>248.67135688911731</v>
      </c>
      <c r="BE7" s="235">
        <v>240.57564382268899</v>
      </c>
      <c r="BF7" s="235">
        <v>239.6295221732521</v>
      </c>
      <c r="BG7" s="235">
        <v>241.7945794512211</v>
      </c>
      <c r="BH7" s="235">
        <v>240.70375807892384</v>
      </c>
      <c r="BI7" s="235">
        <v>240.727237308582</v>
      </c>
      <c r="BJ7" s="235">
        <v>242.12995962445058</v>
      </c>
      <c r="BK7" s="235">
        <v>242.12995962445058</v>
      </c>
      <c r="BL7" s="235">
        <v>244.05620827000001</v>
      </c>
      <c r="BM7" s="235"/>
    </row>
    <row r="8" spans="1:65" s="234" customFormat="1" ht="11.35" x14ac:dyDescent="0.35">
      <c r="A8" s="238" t="s">
        <v>36</v>
      </c>
      <c r="B8" s="235">
        <v>0</v>
      </c>
      <c r="C8" s="235">
        <v>0</v>
      </c>
      <c r="D8" s="235">
        <v>0</v>
      </c>
      <c r="E8" s="235">
        <v>0</v>
      </c>
      <c r="F8" s="236">
        <v>0</v>
      </c>
      <c r="G8" s="236">
        <v>0</v>
      </c>
      <c r="H8" s="235">
        <v>0</v>
      </c>
      <c r="I8" s="235">
        <v>0</v>
      </c>
      <c r="J8" s="235">
        <v>0</v>
      </c>
      <c r="K8" s="235">
        <v>0</v>
      </c>
      <c r="L8" s="235">
        <v>0</v>
      </c>
      <c r="M8" s="235">
        <v>0</v>
      </c>
      <c r="N8" s="235">
        <v>0</v>
      </c>
      <c r="O8" s="235">
        <v>0</v>
      </c>
      <c r="P8" s="235">
        <v>0</v>
      </c>
      <c r="Q8" s="235">
        <v>0</v>
      </c>
      <c r="R8" s="235">
        <v>0</v>
      </c>
      <c r="S8" s="235">
        <v>0</v>
      </c>
      <c r="T8" s="235">
        <v>0</v>
      </c>
      <c r="U8" s="235">
        <v>0</v>
      </c>
      <c r="V8" s="235">
        <v>0</v>
      </c>
      <c r="W8" s="235">
        <v>0</v>
      </c>
      <c r="X8" s="235">
        <v>0</v>
      </c>
      <c r="Y8" s="235">
        <v>0</v>
      </c>
      <c r="Z8" s="235">
        <v>0</v>
      </c>
      <c r="AA8" s="235">
        <v>0</v>
      </c>
      <c r="AB8" s="235">
        <v>0</v>
      </c>
      <c r="AC8" s="235">
        <v>0</v>
      </c>
      <c r="AD8" s="235">
        <v>0</v>
      </c>
      <c r="AE8" s="235">
        <v>0</v>
      </c>
      <c r="AF8" s="235"/>
      <c r="AG8" s="233"/>
      <c r="AH8" s="238" t="s">
        <v>36</v>
      </c>
      <c r="AI8" s="235">
        <v>0</v>
      </c>
      <c r="AJ8" s="235">
        <v>0</v>
      </c>
      <c r="AK8" s="235">
        <v>0</v>
      </c>
      <c r="AL8" s="235">
        <v>0</v>
      </c>
      <c r="AM8" s="236">
        <v>0</v>
      </c>
      <c r="AN8" s="236">
        <v>0</v>
      </c>
      <c r="AO8" s="235">
        <v>0</v>
      </c>
      <c r="AP8" s="235">
        <v>0</v>
      </c>
      <c r="AQ8" s="235">
        <v>0</v>
      </c>
      <c r="AR8" s="235">
        <v>0</v>
      </c>
      <c r="AS8" s="235">
        <v>0</v>
      </c>
      <c r="AT8" s="235">
        <v>0</v>
      </c>
      <c r="AU8" s="235">
        <v>0</v>
      </c>
      <c r="AV8" s="235">
        <v>0</v>
      </c>
      <c r="AW8" s="235">
        <v>0</v>
      </c>
      <c r="AX8" s="235">
        <v>0</v>
      </c>
      <c r="AY8" s="235">
        <v>0</v>
      </c>
      <c r="AZ8" s="235">
        <v>0</v>
      </c>
      <c r="BA8" s="235">
        <v>0</v>
      </c>
      <c r="BB8" s="235">
        <v>0</v>
      </c>
      <c r="BC8" s="235">
        <v>0</v>
      </c>
      <c r="BD8" s="235">
        <v>0</v>
      </c>
      <c r="BE8" s="235">
        <v>0</v>
      </c>
      <c r="BF8" s="235">
        <v>0</v>
      </c>
      <c r="BG8" s="235">
        <v>0</v>
      </c>
      <c r="BH8" s="235">
        <v>0</v>
      </c>
      <c r="BI8" s="235">
        <v>0</v>
      </c>
      <c r="BJ8" s="235">
        <v>0</v>
      </c>
      <c r="BK8" s="235">
        <v>0</v>
      </c>
      <c r="BL8" s="235">
        <v>0</v>
      </c>
      <c r="BM8" s="235"/>
    </row>
    <row r="9" spans="1:65" s="234" customFormat="1" ht="11.35" x14ac:dyDescent="0.35">
      <c r="A9" s="239" t="s">
        <v>37</v>
      </c>
      <c r="B9" s="235">
        <v>55</v>
      </c>
      <c r="C9" s="235">
        <v>56</v>
      </c>
      <c r="D9" s="235">
        <v>56</v>
      </c>
      <c r="E9" s="235">
        <v>57</v>
      </c>
      <c r="F9" s="236">
        <v>59</v>
      </c>
      <c r="G9" s="236">
        <v>59</v>
      </c>
      <c r="H9" s="236">
        <v>60</v>
      </c>
      <c r="I9" s="236">
        <v>60</v>
      </c>
      <c r="J9" s="236">
        <v>60</v>
      </c>
      <c r="K9" s="236">
        <v>60</v>
      </c>
      <c r="L9" s="236">
        <v>60</v>
      </c>
      <c r="M9" s="236">
        <v>60</v>
      </c>
      <c r="N9" s="236">
        <v>62</v>
      </c>
      <c r="O9" s="236">
        <v>64</v>
      </c>
      <c r="P9" s="236">
        <v>64</v>
      </c>
      <c r="Q9" s="236">
        <v>65</v>
      </c>
      <c r="R9" s="236">
        <v>64</v>
      </c>
      <c r="S9" s="236">
        <v>62</v>
      </c>
      <c r="T9" s="236">
        <v>64</v>
      </c>
      <c r="U9" s="236">
        <v>65</v>
      </c>
      <c r="V9" s="236">
        <v>65</v>
      </c>
      <c r="W9" s="236">
        <v>65</v>
      </c>
      <c r="X9" s="236">
        <v>65</v>
      </c>
      <c r="Y9" s="236">
        <v>65</v>
      </c>
      <c r="Z9" s="236">
        <v>65</v>
      </c>
      <c r="AA9" s="236">
        <v>65</v>
      </c>
      <c r="AB9" s="236">
        <v>65</v>
      </c>
      <c r="AC9" s="236">
        <v>65</v>
      </c>
      <c r="AD9" s="236">
        <v>65</v>
      </c>
      <c r="AE9" s="236">
        <v>65</v>
      </c>
      <c r="AF9" s="236"/>
      <c r="AG9" s="233"/>
      <c r="AH9" s="239" t="s">
        <v>37</v>
      </c>
      <c r="AI9" s="235">
        <v>169.50145549264019</v>
      </c>
      <c r="AJ9" s="235">
        <v>173.13511623159903</v>
      </c>
      <c r="AK9" s="235">
        <v>170.97418678186256</v>
      </c>
      <c r="AL9" s="235">
        <v>170.34134705649026</v>
      </c>
      <c r="AM9" s="236">
        <v>175.42013921158062</v>
      </c>
      <c r="AN9" s="236">
        <v>175.58763515057586</v>
      </c>
      <c r="AO9" s="236">
        <v>174.96045716668834</v>
      </c>
      <c r="AP9" s="236">
        <v>174.96045716668834</v>
      </c>
      <c r="AQ9" s="236">
        <v>173.2928136632836</v>
      </c>
      <c r="AR9" s="236">
        <v>171.68916117509349</v>
      </c>
      <c r="AS9" s="236">
        <v>173.40768033511736</v>
      </c>
      <c r="AT9" s="236">
        <v>172.99417897551746</v>
      </c>
      <c r="AU9" s="236">
        <v>181.18190434289451</v>
      </c>
      <c r="AV9" s="236">
        <v>189.67913429344418</v>
      </c>
      <c r="AW9" s="236">
        <v>189.67913429344418</v>
      </c>
      <c r="AX9" s="236">
        <v>191.17141543327119</v>
      </c>
      <c r="AY9" s="236">
        <v>189.58571439737875</v>
      </c>
      <c r="AZ9" s="236">
        <v>183.73665443584702</v>
      </c>
      <c r="BA9" s="236">
        <v>189.59956493807346</v>
      </c>
      <c r="BB9" s="236">
        <v>190.00839886945681</v>
      </c>
      <c r="BC9" s="236">
        <v>190.34689888145962</v>
      </c>
      <c r="BD9" s="236">
        <v>190.34689888145962</v>
      </c>
      <c r="BE9" s="236">
        <v>189.45884034204977</v>
      </c>
      <c r="BF9" s="236">
        <v>189.41009952956682</v>
      </c>
      <c r="BG9" s="236">
        <v>189.41009952956682</v>
      </c>
      <c r="BH9" s="236">
        <v>188.92894647644869</v>
      </c>
      <c r="BI9" s="236">
        <v>188.67338205879591</v>
      </c>
      <c r="BJ9" s="236">
        <v>188.70928807419443</v>
      </c>
      <c r="BK9" s="236">
        <v>188.70928807419443</v>
      </c>
      <c r="BL9" s="236">
        <v>188.66562473000008</v>
      </c>
      <c r="BM9" s="236"/>
    </row>
    <row r="10" spans="1:65" s="234" customFormat="1" ht="11.35" x14ac:dyDescent="0.35">
      <c r="A10" s="239" t="s">
        <v>38</v>
      </c>
      <c r="B10" s="235">
        <v>241</v>
      </c>
      <c r="C10" s="235">
        <v>234</v>
      </c>
      <c r="D10" s="235">
        <v>307</v>
      </c>
      <c r="E10" s="235">
        <v>332</v>
      </c>
      <c r="F10" s="236">
        <v>324</v>
      </c>
      <c r="G10" s="236">
        <v>324</v>
      </c>
      <c r="H10" s="236">
        <v>324</v>
      </c>
      <c r="I10" s="236">
        <v>324</v>
      </c>
      <c r="J10" s="236">
        <v>324</v>
      </c>
      <c r="K10" s="236">
        <v>448</v>
      </c>
      <c r="L10" s="236">
        <v>574</v>
      </c>
      <c r="M10" s="236">
        <v>574</v>
      </c>
      <c r="N10" s="236">
        <v>576</v>
      </c>
      <c r="O10" s="236">
        <v>512</v>
      </c>
      <c r="P10" s="236">
        <v>512</v>
      </c>
      <c r="Q10" s="236">
        <v>527</v>
      </c>
      <c r="R10" s="236">
        <v>518</v>
      </c>
      <c r="S10" s="236">
        <v>521</v>
      </c>
      <c r="T10" s="236">
        <v>554</v>
      </c>
      <c r="U10" s="236">
        <v>519</v>
      </c>
      <c r="V10" s="236">
        <v>519</v>
      </c>
      <c r="W10" s="236">
        <v>519</v>
      </c>
      <c r="X10" s="236">
        <v>523</v>
      </c>
      <c r="Y10" s="236">
        <v>523</v>
      </c>
      <c r="Z10" s="236">
        <v>538</v>
      </c>
      <c r="AA10" s="236">
        <v>535</v>
      </c>
      <c r="AB10" s="236">
        <v>536</v>
      </c>
      <c r="AC10" s="236">
        <v>543</v>
      </c>
      <c r="AD10" s="236">
        <v>543</v>
      </c>
      <c r="AE10" s="236">
        <v>542</v>
      </c>
      <c r="AF10" s="236"/>
      <c r="AG10" s="233"/>
      <c r="AH10" s="239" t="s">
        <v>38</v>
      </c>
      <c r="AI10" s="235">
        <v>782.13252395763197</v>
      </c>
      <c r="AJ10" s="235">
        <v>748.49651192107183</v>
      </c>
      <c r="AK10" s="235">
        <v>787.07213825942949</v>
      </c>
      <c r="AL10" s="235">
        <v>878.93702429113353</v>
      </c>
      <c r="AM10" s="236">
        <v>838.92190553298497</v>
      </c>
      <c r="AN10" s="236">
        <v>841.31564509458906</v>
      </c>
      <c r="AO10" s="236">
        <v>828.73483750200171</v>
      </c>
      <c r="AP10" s="236">
        <v>828.73483750200171</v>
      </c>
      <c r="AQ10" s="236">
        <v>820.83549045149971</v>
      </c>
      <c r="AR10" s="236">
        <v>1387.6798619171889</v>
      </c>
      <c r="AS10" s="236">
        <v>1821.6887862908482</v>
      </c>
      <c r="AT10" s="236">
        <v>1807.5527272968893</v>
      </c>
      <c r="AU10" s="236">
        <v>1793.9200363568029</v>
      </c>
      <c r="AV10" s="236">
        <v>1570.7055344390296</v>
      </c>
      <c r="AW10" s="236">
        <v>1570.7055344390296</v>
      </c>
      <c r="AX10" s="236">
        <v>1602.2085180259824</v>
      </c>
      <c r="AY10" s="236">
        <v>1655.8009205838696</v>
      </c>
      <c r="AZ10" s="236">
        <v>1654.4570069075028</v>
      </c>
      <c r="BA10" s="236">
        <v>1762.6625837288284</v>
      </c>
      <c r="BB10" s="236">
        <v>1635.9739083368033</v>
      </c>
      <c r="BC10" s="236">
        <v>1629.1585933209344</v>
      </c>
      <c r="BD10" s="236">
        <v>1629.1585933209344</v>
      </c>
      <c r="BE10" s="236">
        <v>1615.4841745582962</v>
      </c>
      <c r="BF10" s="236">
        <v>1615.8432275438252</v>
      </c>
      <c r="BG10" s="236">
        <v>1699.3231858706688</v>
      </c>
      <c r="BH10" s="236">
        <v>1713.0314472747953</v>
      </c>
      <c r="BI10" s="236">
        <v>1713.1695919410643</v>
      </c>
      <c r="BJ10" s="236">
        <v>1698.5289560373883</v>
      </c>
      <c r="BK10" s="236">
        <v>1698.5289560373883</v>
      </c>
      <c r="BL10" s="236">
        <v>1576.630360349998</v>
      </c>
      <c r="BM10" s="236"/>
    </row>
    <row r="11" spans="1:65" s="234" customFormat="1" ht="11.35" x14ac:dyDescent="0.35">
      <c r="A11" s="239" t="s">
        <v>39</v>
      </c>
      <c r="B11" s="235">
        <v>0</v>
      </c>
      <c r="C11" s="235">
        <v>0</v>
      </c>
      <c r="D11" s="235">
        <v>0</v>
      </c>
      <c r="E11" s="235">
        <v>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6">
        <v>0</v>
      </c>
      <c r="S11" s="236">
        <v>0</v>
      </c>
      <c r="T11" s="236">
        <v>0</v>
      </c>
      <c r="U11" s="236">
        <v>0</v>
      </c>
      <c r="V11" s="236">
        <v>0</v>
      </c>
      <c r="W11" s="236">
        <v>0</v>
      </c>
      <c r="X11" s="236">
        <v>0</v>
      </c>
      <c r="Y11" s="236">
        <v>0</v>
      </c>
      <c r="Z11" s="236">
        <v>0</v>
      </c>
      <c r="AA11" s="236">
        <v>0</v>
      </c>
      <c r="AB11" s="236">
        <v>0</v>
      </c>
      <c r="AC11" s="236">
        <v>0</v>
      </c>
      <c r="AD11" s="236">
        <v>0</v>
      </c>
      <c r="AE11" s="236">
        <v>0</v>
      </c>
      <c r="AF11" s="236"/>
      <c r="AG11" s="233"/>
      <c r="AH11" s="239" t="s">
        <v>39</v>
      </c>
      <c r="AI11" s="235">
        <v>0</v>
      </c>
      <c r="AJ11" s="235">
        <v>0</v>
      </c>
      <c r="AK11" s="235">
        <v>0</v>
      </c>
      <c r="AL11" s="235">
        <v>0</v>
      </c>
      <c r="AM11" s="236">
        <v>0</v>
      </c>
      <c r="AN11" s="236">
        <v>0</v>
      </c>
      <c r="AO11" s="236">
        <v>0</v>
      </c>
      <c r="AP11" s="236">
        <v>0</v>
      </c>
      <c r="AQ11" s="236">
        <v>0</v>
      </c>
      <c r="AR11" s="236">
        <v>0</v>
      </c>
      <c r="AS11" s="236">
        <v>0</v>
      </c>
      <c r="AT11" s="236">
        <v>0</v>
      </c>
      <c r="AU11" s="236">
        <v>0</v>
      </c>
      <c r="AV11" s="236">
        <v>0</v>
      </c>
      <c r="AW11" s="236">
        <v>0</v>
      </c>
      <c r="AX11" s="236">
        <v>0</v>
      </c>
      <c r="AY11" s="236">
        <v>0</v>
      </c>
      <c r="AZ11" s="236">
        <v>0</v>
      </c>
      <c r="BA11" s="236">
        <v>0</v>
      </c>
      <c r="BB11" s="236">
        <v>0</v>
      </c>
      <c r="BC11" s="236">
        <v>0</v>
      </c>
      <c r="BD11" s="236">
        <v>0</v>
      </c>
      <c r="BE11" s="236">
        <v>0</v>
      </c>
      <c r="BF11" s="236">
        <v>0</v>
      </c>
      <c r="BG11" s="236">
        <v>0</v>
      </c>
      <c r="BH11" s="236">
        <v>0</v>
      </c>
      <c r="BI11" s="236">
        <v>0</v>
      </c>
      <c r="BJ11" s="236">
        <v>0</v>
      </c>
      <c r="BK11" s="236">
        <v>0</v>
      </c>
      <c r="BL11" s="236">
        <v>0</v>
      </c>
      <c r="BM11" s="236"/>
    </row>
    <row r="12" spans="1:65" s="234" customFormat="1" ht="11.35" x14ac:dyDescent="0.35">
      <c r="A12" s="240" t="s">
        <v>40</v>
      </c>
      <c r="B12" s="235">
        <v>9</v>
      </c>
      <c r="C12" s="235">
        <v>46</v>
      </c>
      <c r="D12" s="235">
        <v>66</v>
      </c>
      <c r="E12" s="235">
        <v>81</v>
      </c>
      <c r="F12" s="235">
        <v>99</v>
      </c>
      <c r="G12" s="235">
        <v>130</v>
      </c>
      <c r="H12" s="235">
        <v>132</v>
      </c>
      <c r="I12" s="235">
        <v>132</v>
      </c>
      <c r="J12" s="235">
        <v>132</v>
      </c>
      <c r="K12" s="235">
        <v>110</v>
      </c>
      <c r="L12" s="235">
        <v>112</v>
      </c>
      <c r="M12" s="235">
        <v>119</v>
      </c>
      <c r="N12" s="235">
        <v>119</v>
      </c>
      <c r="O12" s="235">
        <v>134</v>
      </c>
      <c r="P12" s="235">
        <v>134</v>
      </c>
      <c r="Q12" s="235">
        <v>138</v>
      </c>
      <c r="R12" s="235">
        <v>136</v>
      </c>
      <c r="S12" s="235">
        <v>130</v>
      </c>
      <c r="T12" s="235">
        <v>139</v>
      </c>
      <c r="U12" s="235">
        <v>136</v>
      </c>
      <c r="V12" s="235">
        <v>147</v>
      </c>
      <c r="W12" s="235">
        <v>147</v>
      </c>
      <c r="X12" s="235">
        <v>240</v>
      </c>
      <c r="Y12" s="235">
        <v>239</v>
      </c>
      <c r="Z12" s="235">
        <v>299</v>
      </c>
      <c r="AA12" s="235">
        <v>207</v>
      </c>
      <c r="AB12" s="235">
        <v>215</v>
      </c>
      <c r="AC12" s="235">
        <v>198</v>
      </c>
      <c r="AD12" s="235">
        <v>198</v>
      </c>
      <c r="AE12" s="235">
        <v>211</v>
      </c>
      <c r="AF12" s="235"/>
      <c r="AG12" s="233"/>
      <c r="AH12" s="240" t="s">
        <v>40</v>
      </c>
      <c r="AI12" s="235">
        <v>14.359492301851736</v>
      </c>
      <c r="AJ12" s="235">
        <v>102.12267260844705</v>
      </c>
      <c r="AK12" s="235">
        <v>157.69278164452385</v>
      </c>
      <c r="AL12" s="235">
        <v>198.03043198433457</v>
      </c>
      <c r="AM12" s="235">
        <v>239.21480043475972</v>
      </c>
      <c r="AN12" s="235">
        <v>225.46833211002718</v>
      </c>
      <c r="AO12" s="235">
        <v>224.21603601868293</v>
      </c>
      <c r="AP12" s="235">
        <v>224.21603601868293</v>
      </c>
      <c r="AQ12" s="235">
        <v>224.21603601868293</v>
      </c>
      <c r="AR12" s="235">
        <v>246.51012366212237</v>
      </c>
      <c r="AS12" s="235">
        <v>266.3478803683206</v>
      </c>
      <c r="AT12" s="235">
        <v>268.73986045190367</v>
      </c>
      <c r="AU12" s="235">
        <v>299.13704410694254</v>
      </c>
      <c r="AV12" s="235">
        <v>344.47880156472411</v>
      </c>
      <c r="AW12" s="235">
        <v>344.47880156472411</v>
      </c>
      <c r="AX12" s="235">
        <v>349.14972021080899</v>
      </c>
      <c r="AY12" s="235">
        <v>340.2972872034004</v>
      </c>
      <c r="AZ12" s="235">
        <v>320.40788245608223</v>
      </c>
      <c r="BA12" s="235">
        <v>362.35429885636694</v>
      </c>
      <c r="BB12" s="235">
        <v>342.23373621548052</v>
      </c>
      <c r="BC12" s="235">
        <v>356.80998786564788</v>
      </c>
      <c r="BD12" s="235">
        <v>356.80998786564788</v>
      </c>
      <c r="BE12" s="235">
        <v>624.88093767654686</v>
      </c>
      <c r="BF12" s="235">
        <v>585.36248645199476</v>
      </c>
      <c r="BG12" s="235">
        <v>668.9166193681931</v>
      </c>
      <c r="BH12" s="235">
        <v>740.1975792934312</v>
      </c>
      <c r="BI12" s="235">
        <v>777.3600355021008</v>
      </c>
      <c r="BJ12" s="235">
        <v>739.35297626452507</v>
      </c>
      <c r="BK12" s="235">
        <v>739.35297626452507</v>
      </c>
      <c r="BL12" s="235">
        <v>789.27971464999962</v>
      </c>
      <c r="BM12" s="235"/>
    </row>
    <row r="13" spans="1:65" s="234" customFormat="1" ht="11.35" x14ac:dyDescent="0.35">
      <c r="A13" s="240" t="s">
        <v>41</v>
      </c>
      <c r="B13" s="235">
        <v>22</v>
      </c>
      <c r="C13" s="235">
        <v>24</v>
      </c>
      <c r="D13" s="235">
        <v>24</v>
      </c>
      <c r="E13" s="235">
        <v>24</v>
      </c>
      <c r="F13" s="235">
        <v>31</v>
      </c>
      <c r="G13" s="235">
        <v>33</v>
      </c>
      <c r="H13" s="235">
        <v>35</v>
      </c>
      <c r="I13" s="235">
        <v>35</v>
      </c>
      <c r="J13" s="235">
        <v>37</v>
      </c>
      <c r="K13" s="235">
        <v>39</v>
      </c>
      <c r="L13" s="235">
        <v>40</v>
      </c>
      <c r="M13" s="235">
        <v>41</v>
      </c>
      <c r="N13" s="235">
        <v>43</v>
      </c>
      <c r="O13" s="235">
        <v>43</v>
      </c>
      <c r="P13" s="235">
        <v>43</v>
      </c>
      <c r="Q13" s="235">
        <v>45</v>
      </c>
      <c r="R13" s="235">
        <v>45</v>
      </c>
      <c r="S13" s="235">
        <v>46</v>
      </c>
      <c r="T13" s="235">
        <v>47</v>
      </c>
      <c r="U13" s="235">
        <v>47</v>
      </c>
      <c r="V13" s="235">
        <v>47</v>
      </c>
      <c r="W13" s="235">
        <v>47</v>
      </c>
      <c r="X13" s="235">
        <v>49</v>
      </c>
      <c r="Y13" s="235">
        <v>52</v>
      </c>
      <c r="Z13" s="235">
        <v>65</v>
      </c>
      <c r="AA13" s="235">
        <v>95</v>
      </c>
      <c r="AB13" s="235">
        <v>81</v>
      </c>
      <c r="AC13" s="235">
        <v>76</v>
      </c>
      <c r="AD13" s="235">
        <v>76</v>
      </c>
      <c r="AE13" s="235">
        <v>77</v>
      </c>
      <c r="AF13" s="235"/>
      <c r="AG13" s="233"/>
      <c r="AH13" s="240" t="s">
        <v>41</v>
      </c>
      <c r="AI13" s="235">
        <v>69.417687691540976</v>
      </c>
      <c r="AJ13" s="235">
        <v>77.98046649364143</v>
      </c>
      <c r="AK13" s="235">
        <v>79.592562630610203</v>
      </c>
      <c r="AL13" s="235">
        <v>85.752852189889339</v>
      </c>
      <c r="AM13" s="235">
        <v>103.9705674775681</v>
      </c>
      <c r="AN13" s="235">
        <v>111.20084650284862</v>
      </c>
      <c r="AO13" s="235">
        <v>118.61445508335953</v>
      </c>
      <c r="AP13" s="235">
        <v>118.61445508335953</v>
      </c>
      <c r="AQ13" s="235">
        <v>127.31649258355424</v>
      </c>
      <c r="AR13" s="235">
        <v>132.29624467212454</v>
      </c>
      <c r="AS13" s="235">
        <v>133.59541963890194</v>
      </c>
      <c r="AT13" s="235">
        <v>134.88729309721961</v>
      </c>
      <c r="AU13" s="235">
        <v>141.85953066213756</v>
      </c>
      <c r="AV13" s="235">
        <v>142.80057225370061</v>
      </c>
      <c r="AW13" s="235">
        <v>142.80057225370061</v>
      </c>
      <c r="AX13" s="235">
        <v>146.90090893994872</v>
      </c>
      <c r="AY13" s="235">
        <v>147.90299277340014</v>
      </c>
      <c r="AZ13" s="235">
        <v>158.84866344066498</v>
      </c>
      <c r="BA13" s="235">
        <v>161.80029845101427</v>
      </c>
      <c r="BB13" s="235">
        <v>168.03611656700147</v>
      </c>
      <c r="BC13" s="235">
        <v>167.36144073806162</v>
      </c>
      <c r="BD13" s="235">
        <v>167.36144073806162</v>
      </c>
      <c r="BE13" s="235">
        <v>169.80005890675645</v>
      </c>
      <c r="BF13" s="235">
        <v>181.09402015682988</v>
      </c>
      <c r="BG13" s="235">
        <v>216.08640379737858</v>
      </c>
      <c r="BH13" s="235">
        <v>297.22251583661534</v>
      </c>
      <c r="BI13" s="235">
        <v>264.14256267152422</v>
      </c>
      <c r="BJ13" s="235">
        <v>239.66732881513488</v>
      </c>
      <c r="BK13" s="235">
        <v>239.66732881513488</v>
      </c>
      <c r="BL13" s="235">
        <v>240.55480573000006</v>
      </c>
      <c r="BM13" s="235"/>
    </row>
    <row r="14" spans="1:65" s="234" customFormat="1" ht="11.35" x14ac:dyDescent="0.35">
      <c r="A14" s="241" t="s">
        <v>42</v>
      </c>
      <c r="B14" s="235">
        <v>1</v>
      </c>
      <c r="C14" s="235">
        <v>1</v>
      </c>
      <c r="D14" s="235">
        <v>1</v>
      </c>
      <c r="E14" s="235">
        <v>1</v>
      </c>
      <c r="F14" s="235">
        <v>1</v>
      </c>
      <c r="G14" s="235">
        <v>1</v>
      </c>
      <c r="H14" s="235">
        <v>1</v>
      </c>
      <c r="I14" s="235">
        <v>1</v>
      </c>
      <c r="J14" s="235">
        <v>1</v>
      </c>
      <c r="K14" s="235">
        <v>1</v>
      </c>
      <c r="L14" s="235">
        <v>1</v>
      </c>
      <c r="M14" s="235">
        <v>1</v>
      </c>
      <c r="N14" s="235">
        <v>1</v>
      </c>
      <c r="O14" s="235">
        <v>1</v>
      </c>
      <c r="P14" s="235">
        <v>1</v>
      </c>
      <c r="Q14" s="235">
        <v>1</v>
      </c>
      <c r="R14" s="235">
        <v>1</v>
      </c>
      <c r="S14" s="235">
        <v>1</v>
      </c>
      <c r="T14" s="235">
        <v>1</v>
      </c>
      <c r="U14" s="235">
        <v>1</v>
      </c>
      <c r="V14" s="235">
        <v>1</v>
      </c>
      <c r="W14" s="235">
        <v>1</v>
      </c>
      <c r="X14" s="235">
        <v>1</v>
      </c>
      <c r="Y14" s="235">
        <v>1</v>
      </c>
      <c r="Z14" s="235">
        <v>1</v>
      </c>
      <c r="AA14" s="235">
        <v>1</v>
      </c>
      <c r="AB14" s="235">
        <v>1</v>
      </c>
      <c r="AC14" s="235">
        <v>1</v>
      </c>
      <c r="AD14" s="235">
        <v>1</v>
      </c>
      <c r="AE14" s="235">
        <v>1</v>
      </c>
      <c r="AF14" s="235"/>
      <c r="AG14" s="233"/>
      <c r="AH14" s="241" t="s">
        <v>42</v>
      </c>
      <c r="AI14" s="235">
        <v>0</v>
      </c>
      <c r="AJ14" s="235">
        <v>0</v>
      </c>
      <c r="AK14" s="235">
        <v>0</v>
      </c>
      <c r="AL14" s="235">
        <v>0</v>
      </c>
      <c r="AM14" s="235">
        <v>0</v>
      </c>
      <c r="AN14" s="235">
        <v>0</v>
      </c>
      <c r="AO14" s="235">
        <v>0</v>
      </c>
      <c r="AP14" s="235">
        <v>0</v>
      </c>
      <c r="AQ14" s="235">
        <v>0</v>
      </c>
      <c r="AR14" s="235">
        <v>0</v>
      </c>
      <c r="AS14" s="235">
        <v>0</v>
      </c>
      <c r="AT14" s="235">
        <v>0</v>
      </c>
      <c r="AU14" s="235">
        <v>0</v>
      </c>
      <c r="AV14" s="235">
        <v>0</v>
      </c>
      <c r="AW14" s="235">
        <v>0</v>
      </c>
      <c r="AX14" s="235">
        <v>0</v>
      </c>
      <c r="AY14" s="235">
        <v>0</v>
      </c>
      <c r="AZ14" s="235">
        <v>0</v>
      </c>
      <c r="BA14" s="235">
        <v>0</v>
      </c>
      <c r="BB14" s="235">
        <v>0</v>
      </c>
      <c r="BC14" s="235">
        <v>0</v>
      </c>
      <c r="BD14" s="235">
        <v>0</v>
      </c>
      <c r="BE14" s="235">
        <v>0</v>
      </c>
      <c r="BF14" s="235">
        <v>0</v>
      </c>
      <c r="BG14" s="235">
        <v>0</v>
      </c>
      <c r="BH14" s="235">
        <v>0</v>
      </c>
      <c r="BI14" s="235">
        <v>0</v>
      </c>
      <c r="BJ14" s="235">
        <v>0</v>
      </c>
      <c r="BK14" s="235">
        <v>0</v>
      </c>
      <c r="BL14" s="235">
        <v>0</v>
      </c>
      <c r="BM14" s="235"/>
    </row>
    <row r="15" spans="1:65" s="234" customFormat="1" ht="11.35" x14ac:dyDescent="0.35">
      <c r="B15" s="237"/>
      <c r="C15" s="237"/>
      <c r="D15" s="237"/>
      <c r="E15" s="237"/>
      <c r="F15" s="237"/>
      <c r="G15" s="237"/>
      <c r="H15" s="237"/>
      <c r="I15" s="237"/>
      <c r="J15" s="237"/>
      <c r="AG15" s="233"/>
      <c r="AI15" s="237"/>
      <c r="AJ15" s="237"/>
      <c r="AK15" s="237"/>
      <c r="AL15" s="237"/>
      <c r="AM15" s="237"/>
      <c r="AN15" s="237"/>
      <c r="AO15" s="237"/>
      <c r="AP15" s="237"/>
      <c r="AQ15" s="237"/>
    </row>
    <row r="16" spans="1:65" s="234" customFormat="1" ht="11.7" x14ac:dyDescent="0.4">
      <c r="A16" s="231">
        <f>+A3+31</f>
        <v>42187</v>
      </c>
      <c r="B16" s="232">
        <v>1</v>
      </c>
      <c r="C16" s="232">
        <v>2</v>
      </c>
      <c r="D16" s="232">
        <v>3</v>
      </c>
      <c r="E16" s="232">
        <v>4</v>
      </c>
      <c r="F16" s="232">
        <v>5</v>
      </c>
      <c r="G16" s="232">
        <v>6</v>
      </c>
      <c r="H16" s="232">
        <v>7</v>
      </c>
      <c r="I16" s="232">
        <v>8</v>
      </c>
      <c r="J16" s="232">
        <v>9</v>
      </c>
      <c r="K16" s="232">
        <v>10</v>
      </c>
      <c r="L16" s="232">
        <v>11</v>
      </c>
      <c r="M16" s="232">
        <v>12</v>
      </c>
      <c r="N16" s="232">
        <v>13</v>
      </c>
      <c r="O16" s="232">
        <v>14</v>
      </c>
      <c r="P16" s="232">
        <v>15</v>
      </c>
      <c r="Q16" s="232">
        <v>16</v>
      </c>
      <c r="R16" s="232">
        <v>17</v>
      </c>
      <c r="S16" s="232">
        <v>18</v>
      </c>
      <c r="T16" s="232">
        <v>19</v>
      </c>
      <c r="U16" s="232">
        <v>20</v>
      </c>
      <c r="V16" s="232">
        <v>21</v>
      </c>
      <c r="W16" s="232">
        <v>22</v>
      </c>
      <c r="X16" s="232">
        <v>23</v>
      </c>
      <c r="Y16" s="232">
        <v>24</v>
      </c>
      <c r="Z16" s="232">
        <v>25</v>
      </c>
      <c r="AA16" s="232">
        <v>26</v>
      </c>
      <c r="AB16" s="232">
        <v>27</v>
      </c>
      <c r="AC16" s="232">
        <v>28</v>
      </c>
      <c r="AD16" s="232">
        <v>29</v>
      </c>
      <c r="AE16" s="232">
        <v>30</v>
      </c>
      <c r="AF16" s="232">
        <v>31</v>
      </c>
      <c r="AG16" s="233"/>
      <c r="AH16" s="231">
        <f>+AH3+31</f>
        <v>42187</v>
      </c>
      <c r="AI16" s="232">
        <v>1</v>
      </c>
      <c r="AJ16" s="232">
        <v>2</v>
      </c>
      <c r="AK16" s="232">
        <v>3</v>
      </c>
      <c r="AL16" s="232">
        <v>4</v>
      </c>
      <c r="AM16" s="232">
        <v>5</v>
      </c>
      <c r="AN16" s="232">
        <v>6</v>
      </c>
      <c r="AO16" s="232">
        <v>7</v>
      </c>
      <c r="AP16" s="232">
        <v>8</v>
      </c>
      <c r="AQ16" s="232">
        <v>9</v>
      </c>
      <c r="AR16" s="232">
        <v>10</v>
      </c>
      <c r="AS16" s="232">
        <v>11</v>
      </c>
      <c r="AT16" s="232">
        <v>12</v>
      </c>
      <c r="AU16" s="232">
        <v>13</v>
      </c>
      <c r="AV16" s="232">
        <v>14</v>
      </c>
      <c r="AW16" s="232">
        <v>15</v>
      </c>
      <c r="AX16" s="232">
        <v>16</v>
      </c>
      <c r="AY16" s="232">
        <v>17</v>
      </c>
      <c r="AZ16" s="232">
        <v>18</v>
      </c>
      <c r="BA16" s="232">
        <v>19</v>
      </c>
      <c r="BB16" s="232">
        <v>20</v>
      </c>
      <c r="BC16" s="232">
        <v>21</v>
      </c>
      <c r="BD16" s="232">
        <v>22</v>
      </c>
      <c r="BE16" s="232">
        <v>23</v>
      </c>
      <c r="BF16" s="232">
        <v>24</v>
      </c>
      <c r="BG16" s="232">
        <v>25</v>
      </c>
      <c r="BH16" s="232">
        <v>26</v>
      </c>
      <c r="BI16" s="232">
        <v>27</v>
      </c>
      <c r="BJ16" s="232">
        <v>28</v>
      </c>
      <c r="BK16" s="232">
        <v>29</v>
      </c>
      <c r="BL16" s="232">
        <v>30</v>
      </c>
      <c r="BM16" s="232">
        <v>31</v>
      </c>
    </row>
    <row r="17" spans="1:65" s="234" customFormat="1" ht="11.35" x14ac:dyDescent="0.35">
      <c r="A17" s="238" t="s">
        <v>32</v>
      </c>
      <c r="B17" s="235">
        <v>166</v>
      </c>
      <c r="C17" s="235">
        <v>200</v>
      </c>
      <c r="D17" s="235">
        <v>232</v>
      </c>
      <c r="E17" s="235">
        <v>203</v>
      </c>
      <c r="F17" s="235">
        <v>211</v>
      </c>
      <c r="G17" s="235">
        <v>224</v>
      </c>
      <c r="H17" s="235">
        <v>224</v>
      </c>
      <c r="I17" s="235">
        <v>224</v>
      </c>
      <c r="J17" s="235">
        <v>231</v>
      </c>
      <c r="K17" s="235">
        <v>259</v>
      </c>
      <c r="L17" s="235">
        <v>278</v>
      </c>
      <c r="M17" s="235">
        <v>295</v>
      </c>
      <c r="N17" s="235">
        <v>297</v>
      </c>
      <c r="O17" s="235">
        <v>315</v>
      </c>
      <c r="P17" s="235">
        <v>315</v>
      </c>
      <c r="Q17" s="235">
        <v>321</v>
      </c>
      <c r="R17" s="235">
        <v>325</v>
      </c>
      <c r="S17" s="235">
        <v>330</v>
      </c>
      <c r="T17" s="235">
        <v>332</v>
      </c>
      <c r="U17" s="235">
        <v>359</v>
      </c>
      <c r="V17" s="235">
        <v>364</v>
      </c>
      <c r="W17" s="235">
        <v>364</v>
      </c>
      <c r="X17" s="235">
        <v>379</v>
      </c>
      <c r="Y17" s="235">
        <v>396</v>
      </c>
      <c r="Z17" s="235">
        <v>401</v>
      </c>
      <c r="AA17" s="235">
        <v>412</v>
      </c>
      <c r="AB17" s="235">
        <v>429</v>
      </c>
      <c r="AC17" s="235">
        <v>441</v>
      </c>
      <c r="AD17" s="235">
        <v>441</v>
      </c>
      <c r="AE17" s="235">
        <v>447</v>
      </c>
      <c r="AF17" s="235">
        <v>470</v>
      </c>
      <c r="AG17" s="233"/>
      <c r="AH17" s="238" t="s">
        <v>32</v>
      </c>
      <c r="AI17" s="235">
        <v>743.45231653065616</v>
      </c>
      <c r="AJ17" s="235">
        <v>870.68758749414962</v>
      </c>
      <c r="AK17" s="235">
        <v>959.33122379864972</v>
      </c>
      <c r="AL17" s="235">
        <v>677.14731398451408</v>
      </c>
      <c r="AM17" s="235">
        <v>715.15005169176789</v>
      </c>
      <c r="AN17" s="235">
        <v>746.91666314435349</v>
      </c>
      <c r="AO17" s="235">
        <v>743.99781550092189</v>
      </c>
      <c r="AP17" s="235">
        <v>743.99781550092189</v>
      </c>
      <c r="AQ17" s="235">
        <v>753.94878396988804</v>
      </c>
      <c r="AR17" s="235">
        <v>843.10292084964181</v>
      </c>
      <c r="AS17" s="235">
        <v>928.45416498122052</v>
      </c>
      <c r="AT17" s="235">
        <v>994.66041418560269</v>
      </c>
      <c r="AU17" s="235">
        <v>1003.2281726952024</v>
      </c>
      <c r="AV17" s="235">
        <v>1049.8540034936304</v>
      </c>
      <c r="AW17" s="235">
        <v>1049.8540034936304</v>
      </c>
      <c r="AX17" s="235">
        <v>1074.6307263142319</v>
      </c>
      <c r="AY17" s="235">
        <v>1084.2130878479004</v>
      </c>
      <c r="AZ17" s="235">
        <v>1092.2566656370313</v>
      </c>
      <c r="BA17" s="235">
        <v>1090.4718258782714</v>
      </c>
      <c r="BB17" s="235">
        <v>1156.025921110228</v>
      </c>
      <c r="BC17" s="235">
        <v>1173.8698665897209</v>
      </c>
      <c r="BD17" s="235">
        <v>1173.8698665897209</v>
      </c>
      <c r="BE17" s="235">
        <v>1200.3514865839309</v>
      </c>
      <c r="BF17" s="235">
        <v>1241.8105444223318</v>
      </c>
      <c r="BG17" s="235">
        <v>1251.1438552320797</v>
      </c>
      <c r="BH17" s="235">
        <v>1276.8757180580851</v>
      </c>
      <c r="BI17" s="235">
        <v>1313.1039213619867</v>
      </c>
      <c r="BJ17" s="235">
        <v>1347.0847017853575</v>
      </c>
      <c r="BK17" s="235">
        <v>1347.0847017853575</v>
      </c>
      <c r="BL17" s="235">
        <v>1354.7673001432236</v>
      </c>
      <c r="BM17" s="235">
        <v>1411.9451424799993</v>
      </c>
    </row>
    <row r="18" spans="1:65" s="234" customFormat="1" ht="11.35" x14ac:dyDescent="0.35">
      <c r="A18" s="238" t="s">
        <v>33</v>
      </c>
      <c r="B18" s="235">
        <v>28</v>
      </c>
      <c r="C18" s="235">
        <v>46</v>
      </c>
      <c r="D18" s="235">
        <v>48</v>
      </c>
      <c r="E18" s="235">
        <v>50</v>
      </c>
      <c r="F18" s="235">
        <v>50</v>
      </c>
      <c r="G18" s="235">
        <v>52</v>
      </c>
      <c r="H18" s="235">
        <v>54</v>
      </c>
      <c r="I18" s="235">
        <v>54</v>
      </c>
      <c r="J18" s="235">
        <v>57</v>
      </c>
      <c r="K18" s="235">
        <v>57</v>
      </c>
      <c r="L18" s="235">
        <v>65</v>
      </c>
      <c r="M18" s="235">
        <v>67</v>
      </c>
      <c r="N18" s="235">
        <v>71</v>
      </c>
      <c r="O18" s="235">
        <v>73</v>
      </c>
      <c r="P18" s="235">
        <v>73</v>
      </c>
      <c r="Q18" s="235">
        <v>73</v>
      </c>
      <c r="R18" s="235">
        <v>78</v>
      </c>
      <c r="S18" s="235">
        <v>79</v>
      </c>
      <c r="T18" s="235">
        <v>73</v>
      </c>
      <c r="U18" s="235">
        <v>74</v>
      </c>
      <c r="V18" s="235">
        <v>74</v>
      </c>
      <c r="W18" s="235">
        <v>74</v>
      </c>
      <c r="X18" s="235">
        <v>74</v>
      </c>
      <c r="Y18" s="235">
        <v>77</v>
      </c>
      <c r="Z18" s="235">
        <v>77</v>
      </c>
      <c r="AA18" s="235">
        <v>82</v>
      </c>
      <c r="AB18" s="235">
        <v>84</v>
      </c>
      <c r="AC18" s="235">
        <v>87</v>
      </c>
      <c r="AD18" s="235">
        <v>87</v>
      </c>
      <c r="AE18" s="235">
        <v>86</v>
      </c>
      <c r="AF18" s="235">
        <v>92</v>
      </c>
      <c r="AG18" s="233"/>
      <c r="AH18" s="238" t="s">
        <v>33</v>
      </c>
      <c r="AI18" s="235">
        <v>112.98537606191037</v>
      </c>
      <c r="AJ18" s="235">
        <v>224.65799791459085</v>
      </c>
      <c r="AK18" s="235">
        <v>243.36384972384494</v>
      </c>
      <c r="AL18" s="235">
        <v>249.46400266553201</v>
      </c>
      <c r="AM18" s="235">
        <v>250.86573251575439</v>
      </c>
      <c r="AN18" s="235">
        <v>254.60540060534856</v>
      </c>
      <c r="AO18" s="235">
        <v>260.28617239537971</v>
      </c>
      <c r="AP18" s="235">
        <v>260.28617239537971</v>
      </c>
      <c r="AQ18" s="235">
        <v>272.22806464791364</v>
      </c>
      <c r="AR18" s="235">
        <v>272.22806464791364</v>
      </c>
      <c r="AS18" s="235">
        <v>304.46223185867763</v>
      </c>
      <c r="AT18" s="235">
        <v>311.80489220254339</v>
      </c>
      <c r="AU18" s="235">
        <v>341.92100312874248</v>
      </c>
      <c r="AV18" s="235">
        <v>359.79621710850768</v>
      </c>
      <c r="AW18" s="235">
        <v>359.79621710850768</v>
      </c>
      <c r="AX18" s="235">
        <v>368.53188182586319</v>
      </c>
      <c r="AY18" s="235">
        <v>396.99193284488706</v>
      </c>
      <c r="AZ18" s="235">
        <v>399.24799123943097</v>
      </c>
      <c r="BA18" s="235">
        <v>358.69687725106263</v>
      </c>
      <c r="BB18" s="235">
        <v>374.48795973821365</v>
      </c>
      <c r="BC18" s="235">
        <v>371.13824301135145</v>
      </c>
      <c r="BD18" s="235">
        <v>371.13824301135145</v>
      </c>
      <c r="BE18" s="235">
        <v>371.13824301135151</v>
      </c>
      <c r="BF18" s="235">
        <v>385.51813723654902</v>
      </c>
      <c r="BG18" s="235">
        <v>387.10983808832793</v>
      </c>
      <c r="BH18" s="235">
        <v>407.03204828957217</v>
      </c>
      <c r="BI18" s="235">
        <v>411.08444773458518</v>
      </c>
      <c r="BJ18" s="235">
        <v>417.98629715742322</v>
      </c>
      <c r="BK18" s="235">
        <v>417.98629715742322</v>
      </c>
      <c r="BL18" s="235">
        <v>413.53672456336722</v>
      </c>
      <c r="BM18" s="235">
        <v>432.74823820000006</v>
      </c>
    </row>
    <row r="19" spans="1:65" s="234" customFormat="1" ht="11.35" x14ac:dyDescent="0.35">
      <c r="A19" s="238" t="s">
        <v>34</v>
      </c>
      <c r="B19" s="235">
        <v>1075</v>
      </c>
      <c r="C19" s="235">
        <v>1075</v>
      </c>
      <c r="D19" s="235">
        <v>1234</v>
      </c>
      <c r="E19" s="235">
        <v>1234</v>
      </c>
      <c r="F19" s="235">
        <v>1234</v>
      </c>
      <c r="G19" s="235">
        <v>1393</v>
      </c>
      <c r="H19" s="235">
        <v>1551</v>
      </c>
      <c r="I19" s="235">
        <v>1551</v>
      </c>
      <c r="J19" s="235">
        <v>1798</v>
      </c>
      <c r="K19" s="235">
        <v>2133</v>
      </c>
      <c r="L19" s="235">
        <v>2309</v>
      </c>
      <c r="M19" s="235">
        <v>2450</v>
      </c>
      <c r="N19" s="235">
        <v>2450</v>
      </c>
      <c r="O19" s="235">
        <v>2450</v>
      </c>
      <c r="P19" s="235">
        <v>2450</v>
      </c>
      <c r="Q19" s="235">
        <v>2503</v>
      </c>
      <c r="R19" s="235">
        <v>2679</v>
      </c>
      <c r="S19" s="235">
        <v>2679</v>
      </c>
      <c r="T19" s="235">
        <v>2679</v>
      </c>
      <c r="U19" s="235">
        <v>2591</v>
      </c>
      <c r="V19" s="235">
        <v>2644</v>
      </c>
      <c r="W19" s="235">
        <v>2644</v>
      </c>
      <c r="X19" s="235">
        <v>2644</v>
      </c>
      <c r="Y19" s="235">
        <v>2115</v>
      </c>
      <c r="Z19" s="235">
        <v>2115</v>
      </c>
      <c r="AA19" s="235">
        <v>2115</v>
      </c>
      <c r="AB19" s="235">
        <v>2204</v>
      </c>
      <c r="AC19" s="235">
        <v>2468</v>
      </c>
      <c r="AD19" s="235">
        <v>2468</v>
      </c>
      <c r="AE19" s="235">
        <v>2679</v>
      </c>
      <c r="AF19" s="235">
        <v>2750</v>
      </c>
      <c r="AG19" s="233"/>
      <c r="AH19" s="238" t="s">
        <v>34</v>
      </c>
      <c r="AI19" s="235">
        <v>2691.8255380164001</v>
      </c>
      <c r="AJ19" s="235">
        <v>2691.8255380164001</v>
      </c>
      <c r="AK19" s="235">
        <v>3070.7477105576354</v>
      </c>
      <c r="AL19" s="235">
        <v>3070.7477105576354</v>
      </c>
      <c r="AM19" s="235">
        <v>3070.7477105576354</v>
      </c>
      <c r="AN19" s="235">
        <v>4415.29677079885</v>
      </c>
      <c r="AO19" s="235">
        <v>4668.6218840236124</v>
      </c>
      <c r="AP19" s="235">
        <v>4668.6218840236124</v>
      </c>
      <c r="AQ19" s="235">
        <v>5203.7476261178808</v>
      </c>
      <c r="AR19" s="235">
        <v>5970.2921164989766</v>
      </c>
      <c r="AS19" s="235">
        <v>6357.6448758481565</v>
      </c>
      <c r="AT19" s="235">
        <v>6569.9037791265337</v>
      </c>
      <c r="AU19" s="235">
        <v>6597.305307528617</v>
      </c>
      <c r="AV19" s="235">
        <v>6635.5103819466958</v>
      </c>
      <c r="AW19" s="235">
        <v>6635.5103819466958</v>
      </c>
      <c r="AX19" s="235">
        <v>6778.471647487635</v>
      </c>
      <c r="AY19" s="235">
        <v>7213.4576441299769</v>
      </c>
      <c r="AZ19" s="235">
        <v>7220.8864086410176</v>
      </c>
      <c r="BA19" s="235">
        <v>7144.5314448571116</v>
      </c>
      <c r="BB19" s="235">
        <v>7035.7382502539449</v>
      </c>
      <c r="BC19" s="235">
        <v>7119.5347134383755</v>
      </c>
      <c r="BD19" s="235">
        <v>7119.5347134383755</v>
      </c>
      <c r="BE19" s="235">
        <v>7119.5347134383755</v>
      </c>
      <c r="BF19" s="235">
        <v>5756.2503094486738</v>
      </c>
      <c r="BG19" s="235">
        <v>5756.2503094486738</v>
      </c>
      <c r="BH19" s="235">
        <v>5777.4753506286188</v>
      </c>
      <c r="BI19" s="235">
        <v>5916.1215657840021</v>
      </c>
      <c r="BJ19" s="235">
        <v>6477.7266078088132</v>
      </c>
      <c r="BK19" s="235">
        <v>6477.7266078088132</v>
      </c>
      <c r="BL19" s="235">
        <v>6870.7676784276009</v>
      </c>
      <c r="BM19" s="235">
        <v>6872.1260814298603</v>
      </c>
    </row>
    <row r="20" spans="1:65" s="234" customFormat="1" ht="11.35" x14ac:dyDescent="0.35">
      <c r="A20" s="238" t="s">
        <v>35</v>
      </c>
      <c r="B20" s="235">
        <v>147</v>
      </c>
      <c r="C20" s="235">
        <v>161</v>
      </c>
      <c r="D20" s="235">
        <v>167</v>
      </c>
      <c r="E20" s="235">
        <v>173</v>
      </c>
      <c r="F20" s="236">
        <v>164</v>
      </c>
      <c r="G20" s="236">
        <v>167</v>
      </c>
      <c r="H20" s="235">
        <v>170</v>
      </c>
      <c r="I20" s="235">
        <v>170</v>
      </c>
      <c r="J20" s="235">
        <v>170</v>
      </c>
      <c r="K20" s="235">
        <v>176</v>
      </c>
      <c r="L20" s="235">
        <v>178</v>
      </c>
      <c r="M20" s="235">
        <v>182</v>
      </c>
      <c r="N20" s="235">
        <v>181</v>
      </c>
      <c r="O20" s="235">
        <v>176</v>
      </c>
      <c r="P20" s="235">
        <v>176</v>
      </c>
      <c r="Q20" s="235">
        <v>177</v>
      </c>
      <c r="R20" s="235">
        <v>178</v>
      </c>
      <c r="S20" s="235">
        <v>185</v>
      </c>
      <c r="T20" s="235">
        <v>191</v>
      </c>
      <c r="U20" s="235">
        <v>193</v>
      </c>
      <c r="V20" s="235">
        <v>191</v>
      </c>
      <c r="W20" s="235">
        <v>191</v>
      </c>
      <c r="X20" s="235">
        <v>194</v>
      </c>
      <c r="Y20" s="235">
        <v>199</v>
      </c>
      <c r="Z20" s="235">
        <v>201</v>
      </c>
      <c r="AA20" s="235">
        <v>202</v>
      </c>
      <c r="AB20" s="235">
        <v>199</v>
      </c>
      <c r="AC20" s="235">
        <v>202</v>
      </c>
      <c r="AD20" s="235">
        <v>202</v>
      </c>
      <c r="AE20" s="235">
        <v>204</v>
      </c>
      <c r="AF20" s="235">
        <v>194</v>
      </c>
      <c r="AG20" s="233"/>
      <c r="AH20" s="238" t="s">
        <v>35</v>
      </c>
      <c r="AI20" s="235">
        <v>271.95098447171353</v>
      </c>
      <c r="AJ20" s="235">
        <v>303.1827796436786</v>
      </c>
      <c r="AK20" s="235">
        <v>314.46710092976906</v>
      </c>
      <c r="AL20" s="235">
        <v>330.9722871967615</v>
      </c>
      <c r="AM20" s="236">
        <v>343.68302638470237</v>
      </c>
      <c r="AN20" s="236">
        <v>353.24969116387985</v>
      </c>
      <c r="AO20" s="235">
        <v>359.15965608757085</v>
      </c>
      <c r="AP20" s="235">
        <v>359.15965608757085</v>
      </c>
      <c r="AQ20" s="235">
        <v>358.98440465746</v>
      </c>
      <c r="AR20" s="235">
        <v>369.29401802757093</v>
      </c>
      <c r="AS20" s="235">
        <v>378.25970580215278</v>
      </c>
      <c r="AT20" s="235">
        <v>387.5421149280719</v>
      </c>
      <c r="AU20" s="235">
        <v>388.67368666419361</v>
      </c>
      <c r="AV20" s="235">
        <v>371.38491009360456</v>
      </c>
      <c r="AW20" s="235">
        <v>371.38491009360456</v>
      </c>
      <c r="AX20" s="235">
        <v>370.30337001107148</v>
      </c>
      <c r="AY20" s="235">
        <v>372.30807616793049</v>
      </c>
      <c r="AZ20" s="235">
        <v>380.47116365692818</v>
      </c>
      <c r="BA20" s="235">
        <v>395.0605119480195</v>
      </c>
      <c r="BB20" s="235">
        <v>405.34517925781586</v>
      </c>
      <c r="BC20" s="235">
        <v>410.85402633319148</v>
      </c>
      <c r="BD20" s="235">
        <v>410.85402633319148</v>
      </c>
      <c r="BE20" s="235">
        <v>420.04752848006245</v>
      </c>
      <c r="BF20" s="235">
        <v>431.83276988951434</v>
      </c>
      <c r="BG20" s="235">
        <v>436.14525073010356</v>
      </c>
      <c r="BH20" s="235">
        <v>438.59207279301467</v>
      </c>
      <c r="BI20" s="235">
        <v>436.27497055871976</v>
      </c>
      <c r="BJ20" s="235">
        <v>441.13884363068343</v>
      </c>
      <c r="BK20" s="235">
        <v>441.13884363068343</v>
      </c>
      <c r="BL20" s="235">
        <v>444.88857216389454</v>
      </c>
      <c r="BM20" s="235">
        <v>430.42872493000039</v>
      </c>
    </row>
    <row r="21" spans="1:65" s="234" customFormat="1" ht="11.35" x14ac:dyDescent="0.35">
      <c r="A21" s="238" t="s">
        <v>36</v>
      </c>
      <c r="B21" s="235">
        <v>0</v>
      </c>
      <c r="C21" s="235">
        <v>0</v>
      </c>
      <c r="D21" s="235">
        <v>0</v>
      </c>
      <c r="E21" s="235">
        <v>0</v>
      </c>
      <c r="F21" s="236">
        <v>0</v>
      </c>
      <c r="G21" s="236">
        <v>0</v>
      </c>
      <c r="H21" s="235">
        <v>0</v>
      </c>
      <c r="I21" s="235">
        <v>0</v>
      </c>
      <c r="J21" s="235">
        <v>0</v>
      </c>
      <c r="K21" s="235">
        <v>0</v>
      </c>
      <c r="L21" s="235">
        <v>0</v>
      </c>
      <c r="M21" s="235">
        <v>0</v>
      </c>
      <c r="N21" s="235">
        <v>0</v>
      </c>
      <c r="O21" s="235">
        <v>0</v>
      </c>
      <c r="P21" s="235">
        <v>0</v>
      </c>
      <c r="Q21" s="235">
        <v>0</v>
      </c>
      <c r="R21" s="235">
        <v>0</v>
      </c>
      <c r="S21" s="235">
        <v>0</v>
      </c>
      <c r="T21" s="235">
        <v>0</v>
      </c>
      <c r="U21" s="235">
        <v>0</v>
      </c>
      <c r="V21" s="235">
        <v>0</v>
      </c>
      <c r="W21" s="235">
        <v>0</v>
      </c>
      <c r="X21" s="235">
        <v>0</v>
      </c>
      <c r="Y21" s="235">
        <v>0</v>
      </c>
      <c r="Z21" s="235">
        <v>0</v>
      </c>
      <c r="AA21" s="235">
        <v>0</v>
      </c>
      <c r="AB21" s="235">
        <v>0</v>
      </c>
      <c r="AC21" s="235">
        <v>0</v>
      </c>
      <c r="AD21" s="235">
        <v>0</v>
      </c>
      <c r="AE21" s="235">
        <v>0</v>
      </c>
      <c r="AF21" s="235">
        <v>0</v>
      </c>
      <c r="AG21" s="233"/>
      <c r="AH21" s="238" t="s">
        <v>36</v>
      </c>
      <c r="AI21" s="235">
        <v>0</v>
      </c>
      <c r="AJ21" s="235">
        <v>0</v>
      </c>
      <c r="AK21" s="235">
        <v>0</v>
      </c>
      <c r="AL21" s="235">
        <v>0</v>
      </c>
      <c r="AM21" s="236">
        <v>0</v>
      </c>
      <c r="AN21" s="236">
        <v>0</v>
      </c>
      <c r="AO21" s="235">
        <v>0</v>
      </c>
      <c r="AP21" s="235">
        <v>0</v>
      </c>
      <c r="AQ21" s="235">
        <v>0</v>
      </c>
      <c r="AR21" s="235">
        <v>0</v>
      </c>
      <c r="AS21" s="235">
        <v>0</v>
      </c>
      <c r="AT21" s="235">
        <v>0</v>
      </c>
      <c r="AU21" s="235">
        <v>0</v>
      </c>
      <c r="AV21" s="235">
        <v>0</v>
      </c>
      <c r="AW21" s="235">
        <v>0</v>
      </c>
      <c r="AX21" s="235">
        <v>0</v>
      </c>
      <c r="AY21" s="235">
        <v>0</v>
      </c>
      <c r="AZ21" s="235">
        <v>0</v>
      </c>
      <c r="BA21" s="235">
        <v>0</v>
      </c>
      <c r="BB21" s="235">
        <v>0</v>
      </c>
      <c r="BC21" s="235">
        <v>0</v>
      </c>
      <c r="BD21" s="235">
        <v>0</v>
      </c>
      <c r="BE21" s="235">
        <v>0</v>
      </c>
      <c r="BF21" s="235">
        <v>0</v>
      </c>
      <c r="BG21" s="235">
        <v>0</v>
      </c>
      <c r="BH21" s="235">
        <v>0</v>
      </c>
      <c r="BI21" s="235">
        <v>0</v>
      </c>
      <c r="BJ21" s="235">
        <v>0</v>
      </c>
      <c r="BK21" s="235">
        <v>0</v>
      </c>
      <c r="BL21" s="235">
        <v>0</v>
      </c>
      <c r="BM21" s="235">
        <v>0</v>
      </c>
    </row>
    <row r="22" spans="1:65" s="234" customFormat="1" ht="11.35" x14ac:dyDescent="0.35">
      <c r="A22" s="239" t="s">
        <v>37</v>
      </c>
      <c r="B22" s="235">
        <v>17</v>
      </c>
      <c r="C22" s="235">
        <v>17</v>
      </c>
      <c r="D22" s="235">
        <v>17</v>
      </c>
      <c r="E22" s="235">
        <v>17</v>
      </c>
      <c r="F22" s="236">
        <v>17</v>
      </c>
      <c r="G22" s="236">
        <v>17</v>
      </c>
      <c r="H22" s="236">
        <v>17</v>
      </c>
      <c r="I22" s="236">
        <v>17</v>
      </c>
      <c r="J22" s="236">
        <v>17</v>
      </c>
      <c r="K22" s="236">
        <v>17</v>
      </c>
      <c r="L22" s="236">
        <v>17</v>
      </c>
      <c r="M22" s="236">
        <v>18</v>
      </c>
      <c r="N22" s="236">
        <v>27</v>
      </c>
      <c r="O22" s="236">
        <v>25</v>
      </c>
      <c r="P22" s="236">
        <v>25</v>
      </c>
      <c r="Q22" s="236">
        <v>29</v>
      </c>
      <c r="R22" s="236">
        <v>29</v>
      </c>
      <c r="S22" s="236">
        <v>38</v>
      </c>
      <c r="T22" s="236">
        <v>38</v>
      </c>
      <c r="U22" s="236">
        <v>41</v>
      </c>
      <c r="V22" s="236">
        <v>43</v>
      </c>
      <c r="W22" s="236">
        <v>43</v>
      </c>
      <c r="X22" s="236">
        <v>44</v>
      </c>
      <c r="Y22" s="236">
        <v>45</v>
      </c>
      <c r="Z22" s="236">
        <v>45</v>
      </c>
      <c r="AA22" s="236">
        <v>45</v>
      </c>
      <c r="AB22" s="236">
        <v>45</v>
      </c>
      <c r="AC22" s="236">
        <v>45</v>
      </c>
      <c r="AD22" s="236">
        <v>45</v>
      </c>
      <c r="AE22" s="236">
        <v>46</v>
      </c>
      <c r="AF22" s="236">
        <v>46</v>
      </c>
      <c r="AG22" s="233"/>
      <c r="AH22" s="239" t="s">
        <v>37</v>
      </c>
      <c r="AI22" s="235">
        <v>53.753814432487012</v>
      </c>
      <c r="AJ22" s="235">
        <v>53.753814432487012</v>
      </c>
      <c r="AK22" s="235">
        <v>53.753814432487012</v>
      </c>
      <c r="AL22" s="235">
        <v>53.753814432487012</v>
      </c>
      <c r="AM22" s="236">
        <v>53.753814432487012</v>
      </c>
      <c r="AN22" s="236">
        <v>53.753814432487012</v>
      </c>
      <c r="AO22" s="236">
        <v>53.753814432487012</v>
      </c>
      <c r="AP22" s="236">
        <v>53.753814432487012</v>
      </c>
      <c r="AQ22" s="236">
        <v>53.753814432487012</v>
      </c>
      <c r="AR22" s="236">
        <v>52.651516192291204</v>
      </c>
      <c r="AS22" s="236">
        <v>52.503113827477542</v>
      </c>
      <c r="AT22" s="236">
        <v>55.230320506693801</v>
      </c>
      <c r="AU22" s="236">
        <v>78.202338301585172</v>
      </c>
      <c r="AV22" s="236">
        <v>73.366384139337029</v>
      </c>
      <c r="AW22" s="236">
        <v>73.366384139337029</v>
      </c>
      <c r="AX22" s="236">
        <v>82.778797146337979</v>
      </c>
      <c r="AY22" s="236">
        <v>83.185720328032431</v>
      </c>
      <c r="AZ22" s="236">
        <v>108.38309793488408</v>
      </c>
      <c r="BA22" s="236">
        <v>107.73380278640813</v>
      </c>
      <c r="BB22" s="236">
        <v>119.21031031240889</v>
      </c>
      <c r="BC22" s="236">
        <v>123.89751407382346</v>
      </c>
      <c r="BD22" s="236">
        <v>123.89751407382346</v>
      </c>
      <c r="BE22" s="236">
        <v>128.76722768498112</v>
      </c>
      <c r="BF22" s="236">
        <v>129.9648738631744</v>
      </c>
      <c r="BG22" s="236">
        <v>130.44676390635871</v>
      </c>
      <c r="BH22" s="236">
        <v>130.44676390635871</v>
      </c>
      <c r="BI22" s="236">
        <v>132.31895161473528</v>
      </c>
      <c r="BJ22" s="236">
        <v>132.86826336877374</v>
      </c>
      <c r="BK22" s="236">
        <v>132.86826336877374</v>
      </c>
      <c r="BL22" s="236">
        <v>134.73498691983812</v>
      </c>
      <c r="BM22" s="236">
        <v>134.63419582000003</v>
      </c>
    </row>
    <row r="23" spans="1:65" s="234" customFormat="1" ht="11.35" x14ac:dyDescent="0.35">
      <c r="A23" s="239" t="s">
        <v>38</v>
      </c>
      <c r="B23" s="235">
        <v>242</v>
      </c>
      <c r="C23" s="235">
        <v>242</v>
      </c>
      <c r="D23" s="235">
        <v>242</v>
      </c>
      <c r="E23" s="235">
        <v>243</v>
      </c>
      <c r="F23" s="236">
        <v>243</v>
      </c>
      <c r="G23" s="236">
        <v>243</v>
      </c>
      <c r="H23" s="236">
        <v>276</v>
      </c>
      <c r="I23" s="236">
        <v>276</v>
      </c>
      <c r="J23" s="236">
        <v>276</v>
      </c>
      <c r="K23" s="236">
        <v>321</v>
      </c>
      <c r="L23" s="236">
        <v>364</v>
      </c>
      <c r="M23" s="236">
        <v>356</v>
      </c>
      <c r="N23" s="236">
        <v>399</v>
      </c>
      <c r="O23" s="236">
        <v>399</v>
      </c>
      <c r="P23" s="236">
        <v>399</v>
      </c>
      <c r="Q23" s="236">
        <v>374</v>
      </c>
      <c r="R23" s="236">
        <v>363</v>
      </c>
      <c r="S23" s="236">
        <v>363</v>
      </c>
      <c r="T23" s="236">
        <v>339</v>
      </c>
      <c r="U23" s="236">
        <v>470</v>
      </c>
      <c r="V23" s="236">
        <v>469</v>
      </c>
      <c r="W23" s="236">
        <v>469</v>
      </c>
      <c r="X23" s="236">
        <v>469</v>
      </c>
      <c r="Y23" s="236">
        <v>493</v>
      </c>
      <c r="Z23" s="236">
        <v>493</v>
      </c>
      <c r="AA23" s="236">
        <v>516</v>
      </c>
      <c r="AB23" s="236">
        <v>532</v>
      </c>
      <c r="AC23" s="236">
        <v>544</v>
      </c>
      <c r="AD23" s="236">
        <v>544</v>
      </c>
      <c r="AE23" s="236">
        <v>544</v>
      </c>
      <c r="AF23" s="236">
        <v>544</v>
      </c>
      <c r="AG23" s="233"/>
      <c r="AH23" s="239" t="s">
        <v>38</v>
      </c>
      <c r="AI23" s="235">
        <v>889.48559296779115</v>
      </c>
      <c r="AJ23" s="235">
        <v>889.48559296779115</v>
      </c>
      <c r="AK23" s="235">
        <v>889.48559296779115</v>
      </c>
      <c r="AL23" s="235">
        <v>892.36376331875954</v>
      </c>
      <c r="AM23" s="236">
        <v>892.36376331875954</v>
      </c>
      <c r="AN23" s="236">
        <v>892.36376331875954</v>
      </c>
      <c r="AO23" s="236">
        <v>973.52405606907075</v>
      </c>
      <c r="AP23" s="236">
        <v>973.52405606907075</v>
      </c>
      <c r="AQ23" s="236">
        <v>973.52405606907075</v>
      </c>
      <c r="AR23" s="236">
        <v>1090.006079741157</v>
      </c>
      <c r="AS23" s="236">
        <v>1195.7479420721343</v>
      </c>
      <c r="AT23" s="236">
        <v>1179.6884570000182</v>
      </c>
      <c r="AU23" s="236">
        <v>1287.9021806670999</v>
      </c>
      <c r="AV23" s="236">
        <v>1287.9021806670999</v>
      </c>
      <c r="AW23" s="236">
        <v>1287.9021806670999</v>
      </c>
      <c r="AX23" s="236">
        <v>1225.1209636052952</v>
      </c>
      <c r="AY23" s="236">
        <v>1198.0675326958528</v>
      </c>
      <c r="AZ23" s="236">
        <v>1198.0675326958528</v>
      </c>
      <c r="BA23" s="236">
        <v>1132.9667250176576</v>
      </c>
      <c r="BB23" s="236">
        <v>1454.1462750156479</v>
      </c>
      <c r="BC23" s="236">
        <v>1451.4409319181086</v>
      </c>
      <c r="BD23" s="236">
        <v>1451.4409319181086</v>
      </c>
      <c r="BE23" s="236">
        <v>1451.4409319181086</v>
      </c>
      <c r="BF23" s="236">
        <v>1513.75010975686</v>
      </c>
      <c r="BG23" s="236">
        <v>1513.75010975686</v>
      </c>
      <c r="BH23" s="236">
        <v>1577.668281534658</v>
      </c>
      <c r="BI23" s="236">
        <v>1618.2484279098142</v>
      </c>
      <c r="BJ23" s="236">
        <v>1658.9630801199933</v>
      </c>
      <c r="BK23" s="236">
        <v>1658.9630801199933</v>
      </c>
      <c r="BL23" s="236">
        <v>1658.9630801199933</v>
      </c>
      <c r="BM23" s="236">
        <v>1658.9630801199933</v>
      </c>
    </row>
    <row r="24" spans="1:65" s="234" customFormat="1" ht="11.35" x14ac:dyDescent="0.35">
      <c r="A24" s="239" t="s">
        <v>39</v>
      </c>
      <c r="B24" s="235">
        <v>0</v>
      </c>
      <c r="C24" s="235">
        <v>0</v>
      </c>
      <c r="D24" s="235">
        <v>0</v>
      </c>
      <c r="E24" s="235">
        <v>0</v>
      </c>
      <c r="F24" s="236">
        <v>0</v>
      </c>
      <c r="G24" s="236">
        <v>0</v>
      </c>
      <c r="H24" s="236">
        <v>0</v>
      </c>
      <c r="I24" s="236">
        <v>0</v>
      </c>
      <c r="J24" s="236">
        <v>0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36">
        <v>0</v>
      </c>
      <c r="R24" s="236">
        <v>0</v>
      </c>
      <c r="S24" s="236">
        <v>0</v>
      </c>
      <c r="T24" s="236">
        <v>0</v>
      </c>
      <c r="U24" s="236">
        <v>0</v>
      </c>
      <c r="V24" s="236">
        <v>0</v>
      </c>
      <c r="W24" s="236">
        <v>0</v>
      </c>
      <c r="X24" s="236">
        <v>0</v>
      </c>
      <c r="Y24" s="236">
        <v>0</v>
      </c>
      <c r="Z24" s="236">
        <v>0</v>
      </c>
      <c r="AA24" s="236">
        <v>0</v>
      </c>
      <c r="AB24" s="236">
        <v>0</v>
      </c>
      <c r="AC24" s="236">
        <v>0</v>
      </c>
      <c r="AD24" s="236">
        <v>0</v>
      </c>
      <c r="AE24" s="236">
        <v>0</v>
      </c>
      <c r="AF24" s="236">
        <v>0</v>
      </c>
      <c r="AG24" s="233"/>
      <c r="AH24" s="239" t="s">
        <v>39</v>
      </c>
      <c r="AI24" s="235">
        <v>0</v>
      </c>
      <c r="AJ24" s="235">
        <v>0</v>
      </c>
      <c r="AK24" s="235">
        <v>0</v>
      </c>
      <c r="AL24" s="235">
        <v>0</v>
      </c>
      <c r="AM24" s="236">
        <v>0</v>
      </c>
      <c r="AN24" s="236">
        <v>0</v>
      </c>
      <c r="AO24" s="236">
        <v>0</v>
      </c>
      <c r="AP24" s="236">
        <v>0</v>
      </c>
      <c r="AQ24" s="236">
        <v>0</v>
      </c>
      <c r="AR24" s="236">
        <v>0</v>
      </c>
      <c r="AS24" s="236">
        <v>0</v>
      </c>
      <c r="AT24" s="236">
        <v>0</v>
      </c>
      <c r="AU24" s="236">
        <v>0</v>
      </c>
      <c r="AV24" s="236">
        <v>0</v>
      </c>
      <c r="AW24" s="236">
        <v>0</v>
      </c>
      <c r="AX24" s="236">
        <v>0</v>
      </c>
      <c r="AY24" s="236">
        <v>0</v>
      </c>
      <c r="AZ24" s="236">
        <v>0</v>
      </c>
      <c r="BA24" s="236">
        <v>0</v>
      </c>
      <c r="BB24" s="236">
        <v>0</v>
      </c>
      <c r="BC24" s="236">
        <v>0</v>
      </c>
      <c r="BD24" s="236">
        <v>0</v>
      </c>
      <c r="BE24" s="236">
        <v>0</v>
      </c>
      <c r="BF24" s="236">
        <v>0</v>
      </c>
      <c r="BG24" s="236">
        <v>0</v>
      </c>
      <c r="BH24" s="236">
        <v>0</v>
      </c>
      <c r="BI24" s="236">
        <v>0</v>
      </c>
      <c r="BJ24" s="236">
        <v>0</v>
      </c>
      <c r="BK24" s="236">
        <v>0</v>
      </c>
      <c r="BL24" s="236">
        <v>0</v>
      </c>
      <c r="BM24" s="236">
        <v>0</v>
      </c>
    </row>
    <row r="25" spans="1:65" s="234" customFormat="1" ht="11.35" x14ac:dyDescent="0.35">
      <c r="A25" s="240" t="s">
        <v>40</v>
      </c>
      <c r="B25" s="235">
        <v>52</v>
      </c>
      <c r="C25" s="235">
        <v>52</v>
      </c>
      <c r="D25" s="235">
        <v>52</v>
      </c>
      <c r="E25" s="235">
        <v>68</v>
      </c>
      <c r="F25" s="235">
        <v>73</v>
      </c>
      <c r="G25" s="235">
        <v>73</v>
      </c>
      <c r="H25" s="235">
        <v>78</v>
      </c>
      <c r="I25" s="235">
        <v>78</v>
      </c>
      <c r="J25" s="235">
        <v>76</v>
      </c>
      <c r="K25" s="235">
        <v>77</v>
      </c>
      <c r="L25" s="235">
        <v>87</v>
      </c>
      <c r="M25" s="235">
        <v>82</v>
      </c>
      <c r="N25" s="235">
        <v>98</v>
      </c>
      <c r="O25" s="235">
        <v>151</v>
      </c>
      <c r="P25" s="235">
        <v>151</v>
      </c>
      <c r="Q25" s="235">
        <v>156</v>
      </c>
      <c r="R25" s="235">
        <v>164</v>
      </c>
      <c r="S25" s="235">
        <v>184</v>
      </c>
      <c r="T25" s="235">
        <v>275</v>
      </c>
      <c r="U25" s="235">
        <v>203</v>
      </c>
      <c r="V25" s="235">
        <v>238</v>
      </c>
      <c r="W25" s="235">
        <v>238</v>
      </c>
      <c r="X25" s="235">
        <v>214</v>
      </c>
      <c r="Y25" s="235">
        <v>214</v>
      </c>
      <c r="Z25" s="235">
        <v>275</v>
      </c>
      <c r="AA25" s="235">
        <v>304</v>
      </c>
      <c r="AB25" s="235">
        <v>308</v>
      </c>
      <c r="AC25" s="235">
        <v>302</v>
      </c>
      <c r="AD25" s="235">
        <v>302</v>
      </c>
      <c r="AE25" s="235">
        <v>350</v>
      </c>
      <c r="AF25" s="235">
        <v>343</v>
      </c>
      <c r="AG25" s="233"/>
      <c r="AH25" s="240" t="s">
        <v>40</v>
      </c>
      <c r="AI25" s="235">
        <v>325.7570104761794</v>
      </c>
      <c r="AJ25" s="235">
        <v>325.7570104761794</v>
      </c>
      <c r="AK25" s="235">
        <v>325.7570104761794</v>
      </c>
      <c r="AL25" s="235">
        <v>410.85176798501118</v>
      </c>
      <c r="AM25" s="235">
        <v>440.62650349766767</v>
      </c>
      <c r="AN25" s="235">
        <v>440.62650349766767</v>
      </c>
      <c r="AO25" s="235">
        <v>321.19770824475683</v>
      </c>
      <c r="AP25" s="235">
        <v>321.19770824475683</v>
      </c>
      <c r="AQ25" s="235">
        <v>310.73525812917921</v>
      </c>
      <c r="AR25" s="235">
        <v>305.94359276822854</v>
      </c>
      <c r="AS25" s="235">
        <v>345.40941108969213</v>
      </c>
      <c r="AT25" s="235">
        <v>344.95494688711625</v>
      </c>
      <c r="AU25" s="235">
        <v>381.0384274729405</v>
      </c>
      <c r="AV25" s="235">
        <v>484.7828321617373</v>
      </c>
      <c r="AW25" s="235">
        <v>484.7828321617373</v>
      </c>
      <c r="AX25" s="235">
        <v>484.7828321617373</v>
      </c>
      <c r="AY25" s="235">
        <v>565.9950969795683</v>
      </c>
      <c r="AZ25" s="235">
        <v>613.2960246745032</v>
      </c>
      <c r="BA25" s="235">
        <v>1128.8600105869291</v>
      </c>
      <c r="BB25" s="235">
        <v>747.71505281671602</v>
      </c>
      <c r="BC25" s="235">
        <v>990.56655279204563</v>
      </c>
      <c r="BD25" s="235">
        <v>990.56655279204563</v>
      </c>
      <c r="BE25" s="235">
        <v>828.51341318473737</v>
      </c>
      <c r="BF25" s="235">
        <v>827.29173519290634</v>
      </c>
      <c r="BG25" s="235">
        <v>1292.1526646101786</v>
      </c>
      <c r="BH25" s="235">
        <v>1327.2500067355813</v>
      </c>
      <c r="BI25" s="235">
        <v>1338.0858016751961</v>
      </c>
      <c r="BJ25" s="235">
        <v>1275.3330909797976</v>
      </c>
      <c r="BK25" s="235">
        <v>1275.3330909797976</v>
      </c>
      <c r="BL25" s="235">
        <v>1631.5597274660611</v>
      </c>
      <c r="BM25" s="235">
        <v>1571.504481730005</v>
      </c>
    </row>
    <row r="26" spans="1:65" s="234" customFormat="1" ht="11.35" x14ac:dyDescent="0.35">
      <c r="A26" s="240" t="s">
        <v>41</v>
      </c>
      <c r="B26" s="235">
        <v>45</v>
      </c>
      <c r="C26" s="235">
        <v>46</v>
      </c>
      <c r="D26" s="235">
        <v>51</v>
      </c>
      <c r="E26" s="235">
        <v>51</v>
      </c>
      <c r="F26" s="235">
        <v>53</v>
      </c>
      <c r="G26" s="235">
        <v>56</v>
      </c>
      <c r="H26" s="235">
        <v>61</v>
      </c>
      <c r="I26" s="235">
        <v>61</v>
      </c>
      <c r="J26" s="235">
        <v>62</v>
      </c>
      <c r="K26" s="235">
        <v>68</v>
      </c>
      <c r="L26" s="235">
        <v>68</v>
      </c>
      <c r="M26" s="235">
        <v>72</v>
      </c>
      <c r="N26" s="235">
        <v>77</v>
      </c>
      <c r="O26" s="235">
        <v>78</v>
      </c>
      <c r="P26" s="235">
        <v>78</v>
      </c>
      <c r="Q26" s="235">
        <v>78</v>
      </c>
      <c r="R26" s="235">
        <v>86</v>
      </c>
      <c r="S26" s="235">
        <v>88</v>
      </c>
      <c r="T26" s="235">
        <v>93</v>
      </c>
      <c r="U26" s="235">
        <v>93</v>
      </c>
      <c r="V26" s="235">
        <v>92</v>
      </c>
      <c r="W26" s="235">
        <v>92</v>
      </c>
      <c r="X26" s="235">
        <v>95</v>
      </c>
      <c r="Y26" s="235">
        <v>96</v>
      </c>
      <c r="Z26" s="235">
        <v>101</v>
      </c>
      <c r="AA26" s="235">
        <v>98</v>
      </c>
      <c r="AB26" s="235">
        <v>104</v>
      </c>
      <c r="AC26" s="235">
        <v>97</v>
      </c>
      <c r="AD26" s="235">
        <v>97</v>
      </c>
      <c r="AE26" s="235">
        <v>82</v>
      </c>
      <c r="AF26" s="235">
        <v>81</v>
      </c>
      <c r="AG26" s="233"/>
      <c r="AH26" s="240" t="s">
        <v>41</v>
      </c>
      <c r="AI26" s="235">
        <v>200.47728455580696</v>
      </c>
      <c r="AJ26" s="235">
        <v>202.23577198984941</v>
      </c>
      <c r="AK26" s="235">
        <v>209.66469860490548</v>
      </c>
      <c r="AL26" s="235">
        <v>209.66469860490548</v>
      </c>
      <c r="AM26" s="235">
        <v>216.7753326879409</v>
      </c>
      <c r="AN26" s="235">
        <v>223.70791203558505</v>
      </c>
      <c r="AO26" s="235">
        <v>249.85535441662344</v>
      </c>
      <c r="AP26" s="235">
        <v>249.85535441662344</v>
      </c>
      <c r="AQ26" s="235">
        <v>254.35346863250911</v>
      </c>
      <c r="AR26" s="235">
        <v>276.2158584390275</v>
      </c>
      <c r="AS26" s="235">
        <v>276.21585844206072</v>
      </c>
      <c r="AT26" s="235">
        <v>293.595365847246</v>
      </c>
      <c r="AU26" s="235">
        <v>309.0517771148356</v>
      </c>
      <c r="AV26" s="235">
        <v>319.49418814207513</v>
      </c>
      <c r="AW26" s="235">
        <v>319.49418814207513</v>
      </c>
      <c r="AX26" s="235">
        <v>327.43548168200226</v>
      </c>
      <c r="AY26" s="235">
        <v>366.64397394134465</v>
      </c>
      <c r="AZ26" s="235">
        <v>375.89651715635216</v>
      </c>
      <c r="BA26" s="235">
        <v>390.84439569093473</v>
      </c>
      <c r="BB26" s="235">
        <v>391.67689347827394</v>
      </c>
      <c r="BC26" s="235">
        <v>391.06551970876279</v>
      </c>
      <c r="BD26" s="235">
        <v>391.06551970876279</v>
      </c>
      <c r="BE26" s="235">
        <v>399.66319968105262</v>
      </c>
      <c r="BF26" s="235">
        <v>409.20546263165744</v>
      </c>
      <c r="BG26" s="235">
        <v>428.75718522448551</v>
      </c>
      <c r="BH26" s="235">
        <v>421.95250063444126</v>
      </c>
      <c r="BI26" s="235">
        <v>421.95250063444126</v>
      </c>
      <c r="BJ26" s="235">
        <v>416.91129321084526</v>
      </c>
      <c r="BK26" s="235">
        <v>416.91129321084526</v>
      </c>
      <c r="BL26" s="235">
        <v>351.31677050286578</v>
      </c>
      <c r="BM26" s="235">
        <v>347.69133456000014</v>
      </c>
    </row>
    <row r="27" spans="1:65" s="234" customFormat="1" ht="11.35" x14ac:dyDescent="0.35">
      <c r="A27" s="241" t="s">
        <v>42</v>
      </c>
      <c r="B27" s="235">
        <v>0</v>
      </c>
      <c r="C27" s="235">
        <v>0</v>
      </c>
      <c r="D27" s="235">
        <v>0</v>
      </c>
      <c r="E27" s="235">
        <v>0</v>
      </c>
      <c r="F27" s="235">
        <v>0</v>
      </c>
      <c r="G27" s="235">
        <v>0</v>
      </c>
      <c r="H27" s="235">
        <v>0</v>
      </c>
      <c r="I27" s="235">
        <v>0</v>
      </c>
      <c r="J27" s="235">
        <v>0</v>
      </c>
      <c r="K27" s="235">
        <v>0</v>
      </c>
      <c r="L27" s="235">
        <v>0</v>
      </c>
      <c r="M27" s="235">
        <v>0</v>
      </c>
      <c r="N27" s="235">
        <v>0</v>
      </c>
      <c r="O27" s="235">
        <v>0</v>
      </c>
      <c r="P27" s="235">
        <v>0</v>
      </c>
      <c r="Q27" s="235">
        <v>0</v>
      </c>
      <c r="R27" s="235">
        <v>0</v>
      </c>
      <c r="S27" s="235">
        <v>0</v>
      </c>
      <c r="T27" s="235">
        <v>0</v>
      </c>
      <c r="U27" s="235">
        <v>0</v>
      </c>
      <c r="V27" s="235">
        <v>0</v>
      </c>
      <c r="W27" s="235">
        <v>0</v>
      </c>
      <c r="X27" s="235">
        <v>0</v>
      </c>
      <c r="Y27" s="235">
        <v>0</v>
      </c>
      <c r="Z27" s="235">
        <v>0</v>
      </c>
      <c r="AA27" s="235">
        <v>0</v>
      </c>
      <c r="AB27" s="235">
        <v>0</v>
      </c>
      <c r="AC27" s="235">
        <v>0</v>
      </c>
      <c r="AD27" s="235">
        <v>0</v>
      </c>
      <c r="AE27" s="235">
        <v>0</v>
      </c>
      <c r="AF27" s="235">
        <v>0</v>
      </c>
      <c r="AG27" s="233"/>
      <c r="AH27" s="241" t="s">
        <v>42</v>
      </c>
      <c r="AI27" s="235">
        <v>0</v>
      </c>
      <c r="AJ27" s="235">
        <v>0</v>
      </c>
      <c r="AK27" s="235">
        <v>0</v>
      </c>
      <c r="AL27" s="235">
        <v>0</v>
      </c>
      <c r="AM27" s="235">
        <v>0</v>
      </c>
      <c r="AN27" s="235">
        <v>0</v>
      </c>
      <c r="AO27" s="235">
        <v>0</v>
      </c>
      <c r="AP27" s="235">
        <v>0</v>
      </c>
      <c r="AQ27" s="235">
        <v>0</v>
      </c>
      <c r="AR27" s="235">
        <v>0</v>
      </c>
      <c r="AS27" s="235">
        <v>0</v>
      </c>
      <c r="AT27" s="235">
        <v>0</v>
      </c>
      <c r="AU27" s="235">
        <v>0</v>
      </c>
      <c r="AV27" s="235">
        <v>0</v>
      </c>
      <c r="AW27" s="235">
        <v>0</v>
      </c>
      <c r="AX27" s="235">
        <v>0</v>
      </c>
      <c r="AY27" s="235">
        <v>0</v>
      </c>
      <c r="AZ27" s="235">
        <v>0</v>
      </c>
      <c r="BA27" s="235">
        <v>0</v>
      </c>
      <c r="BB27" s="235">
        <v>0</v>
      </c>
      <c r="BC27" s="235">
        <v>0</v>
      </c>
      <c r="BD27" s="235">
        <v>0</v>
      </c>
      <c r="BE27" s="235">
        <v>0</v>
      </c>
      <c r="BF27" s="235">
        <v>0</v>
      </c>
      <c r="BG27" s="235">
        <v>0</v>
      </c>
      <c r="BH27" s="235">
        <v>0</v>
      </c>
      <c r="BI27" s="235">
        <v>0</v>
      </c>
      <c r="BJ27" s="235">
        <v>0</v>
      </c>
      <c r="BK27" s="235">
        <v>0</v>
      </c>
      <c r="BL27" s="235">
        <v>0</v>
      </c>
      <c r="BM27" s="235">
        <v>0</v>
      </c>
    </row>
    <row r="28" spans="1:65" x14ac:dyDescent="0.5">
      <c r="AG28" s="229"/>
    </row>
    <row r="29" spans="1:65" s="234" customFormat="1" ht="11.7" x14ac:dyDescent="0.4">
      <c r="A29" s="231">
        <f>+A16+31</f>
        <v>42218</v>
      </c>
      <c r="B29" s="232">
        <v>1</v>
      </c>
      <c r="C29" s="232">
        <v>2</v>
      </c>
      <c r="D29" s="232">
        <v>3</v>
      </c>
      <c r="E29" s="232">
        <v>4</v>
      </c>
      <c r="F29" s="232">
        <v>5</v>
      </c>
      <c r="G29" s="232">
        <v>6</v>
      </c>
      <c r="H29" s="232">
        <v>7</v>
      </c>
      <c r="I29" s="232">
        <v>8</v>
      </c>
      <c r="J29" s="232">
        <v>9</v>
      </c>
      <c r="K29" s="232">
        <v>10</v>
      </c>
      <c r="L29" s="232">
        <v>11</v>
      </c>
      <c r="M29" s="232">
        <v>12</v>
      </c>
      <c r="N29" s="232">
        <v>13</v>
      </c>
      <c r="O29" s="232">
        <v>14</v>
      </c>
      <c r="P29" s="232">
        <v>15</v>
      </c>
      <c r="Q29" s="232">
        <v>16</v>
      </c>
      <c r="R29" s="232">
        <v>17</v>
      </c>
      <c r="S29" s="232">
        <v>18</v>
      </c>
      <c r="T29" s="232">
        <v>19</v>
      </c>
      <c r="U29" s="232">
        <v>20</v>
      </c>
      <c r="V29" s="232">
        <v>21</v>
      </c>
      <c r="W29" s="232">
        <v>22</v>
      </c>
      <c r="X29" s="232">
        <v>23</v>
      </c>
      <c r="Y29" s="232">
        <v>24</v>
      </c>
      <c r="Z29" s="232">
        <v>25</v>
      </c>
      <c r="AA29" s="232">
        <v>26</v>
      </c>
      <c r="AB29" s="232">
        <v>27</v>
      </c>
      <c r="AC29" s="232">
        <v>28</v>
      </c>
      <c r="AD29" s="232">
        <v>29</v>
      </c>
      <c r="AE29" s="232">
        <v>30</v>
      </c>
      <c r="AF29" s="232">
        <v>31</v>
      </c>
      <c r="AG29" s="233"/>
      <c r="AH29" s="231">
        <f>+AH16+31</f>
        <v>42218</v>
      </c>
      <c r="AI29" s="232">
        <v>1</v>
      </c>
      <c r="AJ29" s="232">
        <v>2</v>
      </c>
      <c r="AK29" s="232">
        <v>3</v>
      </c>
      <c r="AL29" s="232">
        <v>4</v>
      </c>
      <c r="AM29" s="232">
        <v>5</v>
      </c>
      <c r="AN29" s="232">
        <v>6</v>
      </c>
      <c r="AO29" s="232">
        <v>7</v>
      </c>
      <c r="AP29" s="232">
        <v>8</v>
      </c>
      <c r="AQ29" s="232">
        <v>9</v>
      </c>
      <c r="AR29" s="232">
        <v>10</v>
      </c>
      <c r="AS29" s="232">
        <v>11</v>
      </c>
      <c r="AT29" s="232">
        <v>12</v>
      </c>
      <c r="AU29" s="232">
        <v>13</v>
      </c>
      <c r="AV29" s="232">
        <v>14</v>
      </c>
      <c r="AW29" s="232">
        <v>15</v>
      </c>
      <c r="AX29" s="232">
        <v>16</v>
      </c>
      <c r="AY29" s="232">
        <v>17</v>
      </c>
      <c r="AZ29" s="232">
        <v>18</v>
      </c>
      <c r="BA29" s="232">
        <v>19</v>
      </c>
      <c r="BB29" s="232">
        <v>20</v>
      </c>
      <c r="BC29" s="232">
        <v>21</v>
      </c>
      <c r="BD29" s="232">
        <v>22</v>
      </c>
      <c r="BE29" s="232">
        <v>23</v>
      </c>
      <c r="BF29" s="232">
        <v>24</v>
      </c>
      <c r="BG29" s="232">
        <v>25</v>
      </c>
      <c r="BH29" s="232">
        <v>26</v>
      </c>
      <c r="BI29" s="232">
        <v>27</v>
      </c>
      <c r="BJ29" s="232">
        <v>28</v>
      </c>
      <c r="BK29" s="232">
        <v>29</v>
      </c>
      <c r="BL29" s="232">
        <v>30</v>
      </c>
      <c r="BM29" s="232">
        <v>31</v>
      </c>
    </row>
    <row r="30" spans="1:65" s="234" customFormat="1" ht="11.35" x14ac:dyDescent="0.35">
      <c r="A30" s="238" t="s">
        <v>32</v>
      </c>
      <c r="B30" s="235">
        <v>338</v>
      </c>
      <c r="C30" s="235">
        <v>324</v>
      </c>
      <c r="D30" s="235">
        <v>324</v>
      </c>
      <c r="E30" s="235">
        <v>199</v>
      </c>
      <c r="F30" s="235">
        <v>199</v>
      </c>
      <c r="G30" s="235">
        <v>226</v>
      </c>
      <c r="H30" s="235">
        <v>247</v>
      </c>
      <c r="I30" s="235">
        <v>247</v>
      </c>
      <c r="J30" s="235">
        <v>247</v>
      </c>
      <c r="K30" s="235">
        <v>297</v>
      </c>
      <c r="L30" s="235">
        <v>297</v>
      </c>
      <c r="M30" s="235">
        <v>311</v>
      </c>
      <c r="N30" s="235">
        <v>311</v>
      </c>
      <c r="O30" s="235">
        <v>311</v>
      </c>
      <c r="P30" s="235">
        <v>311</v>
      </c>
      <c r="Q30" s="235">
        <v>311</v>
      </c>
      <c r="R30" s="235">
        <v>324</v>
      </c>
      <c r="S30" s="235">
        <v>324</v>
      </c>
      <c r="T30" s="235">
        <v>324</v>
      </c>
      <c r="U30" s="235">
        <v>324</v>
      </c>
      <c r="V30" s="235">
        <v>324</v>
      </c>
      <c r="W30" s="235">
        <v>324</v>
      </c>
      <c r="X30" s="235">
        <v>335</v>
      </c>
      <c r="Y30" s="235">
        <v>335</v>
      </c>
      <c r="Z30" s="235">
        <v>335</v>
      </c>
      <c r="AA30" s="235">
        <v>419</v>
      </c>
      <c r="AB30" s="235">
        <v>419</v>
      </c>
      <c r="AC30" s="235">
        <v>419</v>
      </c>
      <c r="AD30" s="235">
        <v>419</v>
      </c>
      <c r="AE30" s="235">
        <v>436</v>
      </c>
      <c r="AF30" s="235">
        <v>436</v>
      </c>
      <c r="AG30" s="233"/>
      <c r="AH30" s="238" t="s">
        <v>32</v>
      </c>
      <c r="AI30" s="235">
        <v>1656.5340376969423</v>
      </c>
      <c r="AJ30" s="235">
        <v>1577.1809225029594</v>
      </c>
      <c r="AK30" s="235">
        <v>1577.1809225029594</v>
      </c>
      <c r="AL30" s="235">
        <v>684.9946269661184</v>
      </c>
      <c r="AM30" s="235">
        <v>684.9946269661184</v>
      </c>
      <c r="AN30" s="235">
        <v>745.21484047983654</v>
      </c>
      <c r="AO30" s="235">
        <v>792.57415825969247</v>
      </c>
      <c r="AP30" s="235">
        <v>792.57415825969247</v>
      </c>
      <c r="AQ30" s="235">
        <v>792.57415825969247</v>
      </c>
      <c r="AR30" s="235">
        <v>943.10469384933799</v>
      </c>
      <c r="AS30" s="235">
        <v>943.10469384933799</v>
      </c>
      <c r="AT30" s="235">
        <v>974.677572424696</v>
      </c>
      <c r="AU30" s="235">
        <v>974.677572424696</v>
      </c>
      <c r="AV30" s="235">
        <v>982.45196161591684</v>
      </c>
      <c r="AW30" s="235">
        <v>982.45196161591684</v>
      </c>
      <c r="AX30" s="235">
        <v>982.45196161591684</v>
      </c>
      <c r="AY30" s="235">
        <v>1034.517971463642</v>
      </c>
      <c r="AZ30" s="235">
        <v>1034.6800130126257</v>
      </c>
      <c r="BA30" s="235">
        <v>1034.6800130126257</v>
      </c>
      <c r="BB30" s="235">
        <v>1034.6800130126257</v>
      </c>
      <c r="BC30" s="235">
        <v>1034.6800130126257</v>
      </c>
      <c r="BD30" s="235">
        <v>1034.6800130126257</v>
      </c>
      <c r="BE30" s="235">
        <v>1056.4151743545119</v>
      </c>
      <c r="BF30" s="235">
        <v>1056.4151743545119</v>
      </c>
      <c r="BG30" s="235">
        <v>1056.4151743545119</v>
      </c>
      <c r="BH30" s="235">
        <v>1328.1078543875301</v>
      </c>
      <c r="BI30" s="235">
        <v>1328.1078543875301</v>
      </c>
      <c r="BJ30" s="235">
        <v>1328.1078543875301</v>
      </c>
      <c r="BK30" s="235">
        <v>1328.1078543875301</v>
      </c>
      <c r="BL30" s="235">
        <v>1466.3822366483416</v>
      </c>
      <c r="BM30" s="235">
        <v>1396.1614704699973</v>
      </c>
    </row>
    <row r="31" spans="1:65" s="234" customFormat="1" ht="11.35" x14ac:dyDescent="0.35">
      <c r="A31" s="238" t="s">
        <v>33</v>
      </c>
      <c r="B31" s="235">
        <v>31</v>
      </c>
      <c r="C31" s="235">
        <v>37</v>
      </c>
      <c r="D31" s="235">
        <v>34</v>
      </c>
      <c r="E31" s="235">
        <v>38</v>
      </c>
      <c r="F31" s="235">
        <v>41</v>
      </c>
      <c r="G31" s="235">
        <v>51</v>
      </c>
      <c r="H31" s="235">
        <v>48</v>
      </c>
      <c r="I31" s="235">
        <v>48</v>
      </c>
      <c r="J31" s="235">
        <v>54</v>
      </c>
      <c r="K31" s="235">
        <v>55</v>
      </c>
      <c r="L31" s="235">
        <v>53</v>
      </c>
      <c r="M31" s="235">
        <v>56</v>
      </c>
      <c r="N31" s="235">
        <v>57</v>
      </c>
      <c r="O31" s="235">
        <v>63</v>
      </c>
      <c r="P31" s="235">
        <v>63</v>
      </c>
      <c r="Q31" s="235">
        <v>63</v>
      </c>
      <c r="R31" s="235">
        <v>61</v>
      </c>
      <c r="S31" s="235">
        <v>63</v>
      </c>
      <c r="T31" s="235">
        <v>61</v>
      </c>
      <c r="U31" s="235">
        <v>66</v>
      </c>
      <c r="V31" s="235">
        <v>66</v>
      </c>
      <c r="W31" s="235">
        <v>66</v>
      </c>
      <c r="X31" s="235">
        <v>66</v>
      </c>
      <c r="Y31" s="235">
        <v>66</v>
      </c>
      <c r="Z31" s="235">
        <v>66</v>
      </c>
      <c r="AA31" s="235">
        <v>69</v>
      </c>
      <c r="AB31" s="235">
        <v>72</v>
      </c>
      <c r="AC31" s="235">
        <v>72</v>
      </c>
      <c r="AD31" s="235">
        <v>72</v>
      </c>
      <c r="AE31" s="235">
        <v>77</v>
      </c>
      <c r="AF31" s="235">
        <v>80</v>
      </c>
      <c r="AG31" s="233"/>
      <c r="AH31" s="238" t="s">
        <v>33</v>
      </c>
      <c r="AI31" s="235">
        <v>104.00154275956507</v>
      </c>
      <c r="AJ31" s="235">
        <v>165.45453144076521</v>
      </c>
      <c r="AK31" s="235">
        <v>140.01578076378266</v>
      </c>
      <c r="AL31" s="235">
        <v>172.34693496780108</v>
      </c>
      <c r="AM31" s="235">
        <v>189.35265760602732</v>
      </c>
      <c r="AN31" s="235">
        <v>192.58721788389383</v>
      </c>
      <c r="AO31" s="235">
        <v>225.40105443106924</v>
      </c>
      <c r="AP31" s="235">
        <v>225.40105443106924</v>
      </c>
      <c r="AQ31" s="235">
        <v>249.16593507037663</v>
      </c>
      <c r="AR31" s="235">
        <v>252.96817327169614</v>
      </c>
      <c r="AS31" s="235">
        <v>233.88402693361553</v>
      </c>
      <c r="AT31" s="235">
        <v>248.97114972807049</v>
      </c>
      <c r="AU31" s="235">
        <v>254.51325617148075</v>
      </c>
      <c r="AV31" s="235">
        <v>298.32987747731465</v>
      </c>
      <c r="AW31" s="235">
        <v>298.32987747731465</v>
      </c>
      <c r="AX31" s="235">
        <v>298.32987747731465</v>
      </c>
      <c r="AY31" s="235">
        <v>289.21135537723745</v>
      </c>
      <c r="AZ31" s="235">
        <v>294.4858995524288</v>
      </c>
      <c r="BA31" s="235">
        <v>294.41829547125462</v>
      </c>
      <c r="BB31" s="235">
        <v>322.42733799214011</v>
      </c>
      <c r="BC31" s="235">
        <v>322.42733799214011</v>
      </c>
      <c r="BD31" s="235">
        <v>322.42733799214011</v>
      </c>
      <c r="BE31" s="235">
        <v>322.42733799214011</v>
      </c>
      <c r="BF31" s="235">
        <v>322.42733799214011</v>
      </c>
      <c r="BG31" s="235">
        <v>322.42733799214011</v>
      </c>
      <c r="BH31" s="235">
        <v>334.33091572527638</v>
      </c>
      <c r="BI31" s="235">
        <v>342.31262979480687</v>
      </c>
      <c r="BJ31" s="235">
        <v>341.59154948267792</v>
      </c>
      <c r="BK31" s="235">
        <v>341.59154948267792</v>
      </c>
      <c r="BL31" s="235">
        <v>369.1948784115944</v>
      </c>
      <c r="BM31" s="235">
        <v>377.94951580999998</v>
      </c>
    </row>
    <row r="32" spans="1:65" s="234" customFormat="1" ht="11.35" x14ac:dyDescent="0.35">
      <c r="A32" s="238" t="s">
        <v>34</v>
      </c>
      <c r="B32" s="235">
        <v>511</v>
      </c>
      <c r="C32" s="235">
        <v>511</v>
      </c>
      <c r="D32" s="235">
        <v>511</v>
      </c>
      <c r="E32" s="235">
        <v>511</v>
      </c>
      <c r="F32" s="235">
        <v>511</v>
      </c>
      <c r="G32" s="235">
        <v>511</v>
      </c>
      <c r="H32" s="235">
        <v>511</v>
      </c>
      <c r="I32" s="235">
        <v>511</v>
      </c>
      <c r="J32" s="235">
        <v>511</v>
      </c>
      <c r="K32" s="235">
        <v>511</v>
      </c>
      <c r="L32" s="235">
        <v>511</v>
      </c>
      <c r="M32" s="235">
        <v>511</v>
      </c>
      <c r="N32" s="235">
        <v>511</v>
      </c>
      <c r="O32" s="235">
        <v>511</v>
      </c>
      <c r="P32" s="235">
        <v>511</v>
      </c>
      <c r="Q32" s="235">
        <v>511</v>
      </c>
      <c r="R32" s="235">
        <v>3239</v>
      </c>
      <c r="S32" s="235">
        <v>3068</v>
      </c>
      <c r="T32" s="235">
        <v>3068</v>
      </c>
      <c r="U32" s="235">
        <v>2898</v>
      </c>
      <c r="V32" s="235">
        <v>2898</v>
      </c>
      <c r="W32" s="235">
        <v>2898</v>
      </c>
      <c r="X32" s="235">
        <v>2898</v>
      </c>
      <c r="Y32" s="235">
        <v>852</v>
      </c>
      <c r="Z32" s="235">
        <v>852</v>
      </c>
      <c r="AA32" s="235">
        <v>2387</v>
      </c>
      <c r="AB32" s="235">
        <v>2387</v>
      </c>
      <c r="AC32" s="235">
        <v>2387</v>
      </c>
      <c r="AD32" s="235">
        <v>2387</v>
      </c>
      <c r="AE32" s="235">
        <v>2387</v>
      </c>
      <c r="AF32" s="235">
        <v>2898</v>
      </c>
      <c r="AG32" s="233"/>
      <c r="AH32" s="238" t="s">
        <v>34</v>
      </c>
      <c r="AI32" s="235">
        <v>1356.7214156978587</v>
      </c>
      <c r="AJ32" s="235">
        <v>1356.7214156978587</v>
      </c>
      <c r="AK32" s="235">
        <v>1356.7214156978587</v>
      </c>
      <c r="AL32" s="235">
        <v>1356.7214156978587</v>
      </c>
      <c r="AM32" s="235">
        <v>1356.7214156978587</v>
      </c>
      <c r="AN32" s="235">
        <v>1356.7214156978587</v>
      </c>
      <c r="AO32" s="235">
        <v>1356.7214156978587</v>
      </c>
      <c r="AP32" s="235">
        <v>1356.7214156978587</v>
      </c>
      <c r="AQ32" s="235">
        <v>1356.7214156978587</v>
      </c>
      <c r="AR32" s="235">
        <v>1356.7214156978587</v>
      </c>
      <c r="AS32" s="235">
        <v>1356.7214156978587</v>
      </c>
      <c r="AT32" s="235">
        <v>1356.7214156978587</v>
      </c>
      <c r="AU32" s="235">
        <v>1356.7214156978587</v>
      </c>
      <c r="AV32" s="235">
        <v>1356.7214156978587</v>
      </c>
      <c r="AW32" s="235">
        <v>1356.7214156978587</v>
      </c>
      <c r="AX32" s="235">
        <v>1356.7214156978587</v>
      </c>
      <c r="AY32" s="235">
        <v>7963.2980251871941</v>
      </c>
      <c r="AZ32" s="235">
        <v>7698.4459273576422</v>
      </c>
      <c r="BA32" s="235">
        <v>7698.4459273576422</v>
      </c>
      <c r="BB32" s="235">
        <v>7358.8974272496307</v>
      </c>
      <c r="BC32" s="235">
        <v>7358.8974272496307</v>
      </c>
      <c r="BD32" s="235">
        <v>7358.8974272496307</v>
      </c>
      <c r="BE32" s="235">
        <v>7358.8974272496307</v>
      </c>
      <c r="BF32" s="235">
        <v>2180.9428576899377</v>
      </c>
      <c r="BG32" s="235">
        <v>2180.9428576899377</v>
      </c>
      <c r="BH32" s="235">
        <v>6029.1947697327487</v>
      </c>
      <c r="BI32" s="235">
        <v>6029.1947697327487</v>
      </c>
      <c r="BJ32" s="235">
        <v>6029.1947697327487</v>
      </c>
      <c r="BK32" s="235">
        <v>6029.1947697327487</v>
      </c>
      <c r="BL32" s="235">
        <v>6029.1947697327487</v>
      </c>
      <c r="BM32" s="235">
        <v>7330.9449699099087</v>
      </c>
    </row>
    <row r="33" spans="1:65" s="234" customFormat="1" ht="11.35" x14ac:dyDescent="0.35">
      <c r="A33" s="238" t="s">
        <v>35</v>
      </c>
      <c r="B33" s="235">
        <v>20</v>
      </c>
      <c r="C33" s="235">
        <v>22</v>
      </c>
      <c r="D33" s="235">
        <v>23</v>
      </c>
      <c r="E33" s="235">
        <v>23</v>
      </c>
      <c r="F33" s="236">
        <v>23</v>
      </c>
      <c r="G33" s="236">
        <v>23</v>
      </c>
      <c r="H33" s="235">
        <v>23</v>
      </c>
      <c r="I33" s="235">
        <v>23</v>
      </c>
      <c r="J33" s="235">
        <v>22</v>
      </c>
      <c r="K33" s="235">
        <v>22</v>
      </c>
      <c r="L33" s="235">
        <v>22</v>
      </c>
      <c r="M33" s="235">
        <v>22</v>
      </c>
      <c r="N33" s="235">
        <v>22</v>
      </c>
      <c r="O33" s="235">
        <v>20</v>
      </c>
      <c r="P33" s="235">
        <v>20</v>
      </c>
      <c r="Q33" s="235">
        <v>34</v>
      </c>
      <c r="R33" s="235">
        <v>33</v>
      </c>
      <c r="S33" s="235">
        <v>20</v>
      </c>
      <c r="T33" s="235">
        <v>33</v>
      </c>
      <c r="U33" s="235">
        <v>34</v>
      </c>
      <c r="V33" s="235">
        <v>34</v>
      </c>
      <c r="W33" s="235">
        <v>34</v>
      </c>
      <c r="X33" s="235">
        <v>35</v>
      </c>
      <c r="Y33" s="235">
        <v>35</v>
      </c>
      <c r="Z33" s="235">
        <v>36</v>
      </c>
      <c r="AA33" s="235">
        <v>38</v>
      </c>
      <c r="AB33" s="235">
        <v>38</v>
      </c>
      <c r="AC33" s="235">
        <v>41</v>
      </c>
      <c r="AD33" s="235">
        <v>41</v>
      </c>
      <c r="AE33" s="235">
        <v>42</v>
      </c>
      <c r="AF33" s="235">
        <v>42</v>
      </c>
      <c r="AG33" s="233"/>
      <c r="AH33" s="238" t="s">
        <v>35</v>
      </c>
      <c r="AI33" s="235">
        <v>84.322298023131324</v>
      </c>
      <c r="AJ33" s="235">
        <v>92.328390818844369</v>
      </c>
      <c r="AK33" s="235">
        <v>97.098734349453849</v>
      </c>
      <c r="AL33" s="235">
        <v>98.832526961213546</v>
      </c>
      <c r="AM33" s="236">
        <v>99.062165877396609</v>
      </c>
      <c r="AN33" s="236">
        <v>97.860403978274874</v>
      </c>
      <c r="AO33" s="235">
        <v>96.956533793122503</v>
      </c>
      <c r="AP33" s="235">
        <v>96.956533793122503</v>
      </c>
      <c r="AQ33" s="235">
        <v>92.461658673709394</v>
      </c>
      <c r="AR33" s="235">
        <v>92.721555077745592</v>
      </c>
      <c r="AS33" s="235">
        <v>91.180726226360193</v>
      </c>
      <c r="AT33" s="235">
        <v>92.475072185395092</v>
      </c>
      <c r="AU33" s="235">
        <v>93.591361499704419</v>
      </c>
      <c r="AV33" s="235">
        <v>82.93180263773408</v>
      </c>
      <c r="AW33" s="235">
        <v>82.93180263773408</v>
      </c>
      <c r="AX33" s="235">
        <v>123.55635720337442</v>
      </c>
      <c r="AY33" s="235">
        <v>119.06927817248143</v>
      </c>
      <c r="AZ33" s="235">
        <v>80.830240567024319</v>
      </c>
      <c r="BA33" s="235">
        <v>122.17560440092318</v>
      </c>
      <c r="BB33" s="235">
        <v>123.18232113771248</v>
      </c>
      <c r="BC33" s="235">
        <v>127.37652933961792</v>
      </c>
      <c r="BD33" s="235">
        <v>127.37652933961792</v>
      </c>
      <c r="BE33" s="235">
        <v>130.0527270693579</v>
      </c>
      <c r="BF33" s="235">
        <v>132.02177646621251</v>
      </c>
      <c r="BG33" s="235">
        <v>134.90965134286395</v>
      </c>
      <c r="BH33" s="235">
        <v>141.38090896306679</v>
      </c>
      <c r="BI33" s="235">
        <v>142.5172029146469</v>
      </c>
      <c r="BJ33" s="235">
        <v>151.96068057486715</v>
      </c>
      <c r="BK33" s="235">
        <v>151.96068057486715</v>
      </c>
      <c r="BL33" s="235">
        <v>152.42539319351249</v>
      </c>
      <c r="BM33" s="235">
        <v>153.55409385999997</v>
      </c>
    </row>
    <row r="34" spans="1:65" s="234" customFormat="1" ht="11.35" x14ac:dyDescent="0.35">
      <c r="A34" s="238" t="s">
        <v>36</v>
      </c>
      <c r="B34" s="235">
        <v>0</v>
      </c>
      <c r="C34" s="235">
        <v>0</v>
      </c>
      <c r="D34" s="235">
        <v>0</v>
      </c>
      <c r="E34" s="235">
        <v>0</v>
      </c>
      <c r="F34" s="236">
        <v>0</v>
      </c>
      <c r="G34" s="236">
        <v>0</v>
      </c>
      <c r="H34" s="235">
        <v>0</v>
      </c>
      <c r="I34" s="235">
        <v>0</v>
      </c>
      <c r="J34" s="235">
        <v>0</v>
      </c>
      <c r="K34" s="235">
        <v>0</v>
      </c>
      <c r="L34" s="235">
        <v>0</v>
      </c>
      <c r="M34" s="235">
        <v>0</v>
      </c>
      <c r="N34" s="235">
        <v>0</v>
      </c>
      <c r="O34" s="235">
        <v>0</v>
      </c>
      <c r="P34" s="235">
        <v>0</v>
      </c>
      <c r="Q34" s="235">
        <v>0</v>
      </c>
      <c r="R34" s="235">
        <v>0</v>
      </c>
      <c r="S34" s="235">
        <v>0</v>
      </c>
      <c r="T34" s="235">
        <v>0</v>
      </c>
      <c r="U34" s="235">
        <v>0</v>
      </c>
      <c r="V34" s="235">
        <v>0</v>
      </c>
      <c r="W34" s="235">
        <v>0</v>
      </c>
      <c r="X34" s="235">
        <v>0</v>
      </c>
      <c r="Y34" s="235">
        <v>0</v>
      </c>
      <c r="Z34" s="235">
        <v>0</v>
      </c>
      <c r="AA34" s="235">
        <v>0</v>
      </c>
      <c r="AB34" s="235">
        <v>0</v>
      </c>
      <c r="AC34" s="235">
        <v>0</v>
      </c>
      <c r="AD34" s="235">
        <v>0</v>
      </c>
      <c r="AE34" s="235">
        <v>0</v>
      </c>
      <c r="AF34" s="235">
        <v>0</v>
      </c>
      <c r="AG34" s="233"/>
      <c r="AH34" s="238" t="s">
        <v>36</v>
      </c>
      <c r="AI34" s="235">
        <v>0</v>
      </c>
      <c r="AJ34" s="235">
        <v>0</v>
      </c>
      <c r="AK34" s="235">
        <v>0</v>
      </c>
      <c r="AL34" s="235">
        <v>0</v>
      </c>
      <c r="AM34" s="236">
        <v>0</v>
      </c>
      <c r="AN34" s="236">
        <v>0</v>
      </c>
      <c r="AO34" s="235">
        <v>0</v>
      </c>
      <c r="AP34" s="235">
        <v>0</v>
      </c>
      <c r="AQ34" s="235">
        <v>0</v>
      </c>
      <c r="AR34" s="235">
        <v>0</v>
      </c>
      <c r="AS34" s="235">
        <v>0</v>
      </c>
      <c r="AT34" s="235">
        <v>0</v>
      </c>
      <c r="AU34" s="235">
        <v>0</v>
      </c>
      <c r="AV34" s="235">
        <v>0</v>
      </c>
      <c r="AW34" s="235">
        <v>0</v>
      </c>
      <c r="AX34" s="235">
        <v>0</v>
      </c>
      <c r="AY34" s="235">
        <v>0</v>
      </c>
      <c r="AZ34" s="235">
        <v>0</v>
      </c>
      <c r="BA34" s="235">
        <v>0</v>
      </c>
      <c r="BB34" s="235">
        <v>0</v>
      </c>
      <c r="BC34" s="235">
        <v>0</v>
      </c>
      <c r="BD34" s="235">
        <v>0</v>
      </c>
      <c r="BE34" s="235">
        <v>0</v>
      </c>
      <c r="BF34" s="235">
        <v>0</v>
      </c>
      <c r="BG34" s="235">
        <v>0</v>
      </c>
      <c r="BH34" s="235">
        <v>0</v>
      </c>
      <c r="BI34" s="235">
        <v>0</v>
      </c>
      <c r="BJ34" s="235">
        <v>0</v>
      </c>
      <c r="BK34" s="235">
        <v>0</v>
      </c>
      <c r="BL34" s="235">
        <v>0</v>
      </c>
      <c r="BM34" s="235">
        <v>0</v>
      </c>
    </row>
    <row r="35" spans="1:65" s="234" customFormat="1" ht="11.35" x14ac:dyDescent="0.35">
      <c r="A35" s="239" t="s">
        <v>37</v>
      </c>
      <c r="B35" s="235">
        <v>0</v>
      </c>
      <c r="C35" s="235">
        <v>0</v>
      </c>
      <c r="D35" s="235">
        <v>0</v>
      </c>
      <c r="E35" s="235">
        <v>0</v>
      </c>
      <c r="F35" s="236">
        <v>0</v>
      </c>
      <c r="G35" s="236">
        <v>0</v>
      </c>
      <c r="H35" s="236">
        <v>0</v>
      </c>
      <c r="I35" s="236">
        <v>0</v>
      </c>
      <c r="J35" s="236">
        <v>0</v>
      </c>
      <c r="K35" s="236">
        <v>0</v>
      </c>
      <c r="L35" s="236">
        <v>0</v>
      </c>
      <c r="M35" s="236">
        <v>0</v>
      </c>
      <c r="N35" s="236">
        <v>0</v>
      </c>
      <c r="O35" s="236">
        <v>0</v>
      </c>
      <c r="P35" s="236">
        <v>0</v>
      </c>
      <c r="Q35" s="236">
        <v>0</v>
      </c>
      <c r="R35" s="236">
        <v>0</v>
      </c>
      <c r="S35" s="236">
        <v>0</v>
      </c>
      <c r="T35" s="236">
        <v>0</v>
      </c>
      <c r="U35" s="236">
        <v>0</v>
      </c>
      <c r="V35" s="236">
        <v>0</v>
      </c>
      <c r="W35" s="236">
        <v>0</v>
      </c>
      <c r="X35" s="236">
        <v>0</v>
      </c>
      <c r="Y35" s="236">
        <v>0</v>
      </c>
      <c r="Z35" s="236">
        <v>0</v>
      </c>
      <c r="AA35" s="236">
        <v>0</v>
      </c>
      <c r="AB35" s="236">
        <v>162</v>
      </c>
      <c r="AC35" s="236">
        <v>162</v>
      </c>
      <c r="AD35" s="236">
        <v>162</v>
      </c>
      <c r="AE35" s="236">
        <v>199</v>
      </c>
      <c r="AF35" s="236">
        <v>165</v>
      </c>
      <c r="AG35" s="233"/>
      <c r="AH35" s="239" t="s">
        <v>37</v>
      </c>
      <c r="AI35" s="235">
        <v>0</v>
      </c>
      <c r="AJ35" s="235">
        <v>0</v>
      </c>
      <c r="AK35" s="235">
        <v>0</v>
      </c>
      <c r="AL35" s="235">
        <v>0</v>
      </c>
      <c r="AM35" s="236">
        <v>0</v>
      </c>
      <c r="AN35" s="236">
        <v>0</v>
      </c>
      <c r="AO35" s="236">
        <v>0</v>
      </c>
      <c r="AP35" s="236">
        <v>0</v>
      </c>
      <c r="AQ35" s="236">
        <v>0</v>
      </c>
      <c r="AR35" s="236">
        <v>0</v>
      </c>
      <c r="AS35" s="236">
        <v>0</v>
      </c>
      <c r="AT35" s="236">
        <v>0</v>
      </c>
      <c r="AU35" s="236">
        <v>0</v>
      </c>
      <c r="AV35" s="236">
        <v>0</v>
      </c>
      <c r="AW35" s="236">
        <v>0</v>
      </c>
      <c r="AX35" s="236">
        <v>0</v>
      </c>
      <c r="AY35" s="236">
        <v>0</v>
      </c>
      <c r="AZ35" s="236">
        <v>0</v>
      </c>
      <c r="BA35" s="236">
        <v>0</v>
      </c>
      <c r="BB35" s="236">
        <v>0</v>
      </c>
      <c r="BC35" s="236">
        <v>0</v>
      </c>
      <c r="BD35" s="236">
        <v>0</v>
      </c>
      <c r="BE35" s="236">
        <v>0</v>
      </c>
      <c r="BF35" s="236">
        <v>0</v>
      </c>
      <c r="BG35" s="236">
        <v>0</v>
      </c>
      <c r="BH35" s="236">
        <v>0</v>
      </c>
      <c r="BI35" s="236">
        <v>321.82895306603535</v>
      </c>
      <c r="BJ35" s="236">
        <v>321.82895306603535</v>
      </c>
      <c r="BK35" s="236">
        <v>321.82895306603535</v>
      </c>
      <c r="BL35" s="236">
        <v>420.28871321132959</v>
      </c>
      <c r="BM35" s="236">
        <v>356.87559552000005</v>
      </c>
    </row>
    <row r="36" spans="1:65" s="234" customFormat="1" ht="11.35" x14ac:dyDescent="0.35">
      <c r="A36" s="239" t="s">
        <v>38</v>
      </c>
      <c r="B36" s="235">
        <v>600</v>
      </c>
      <c r="C36" s="235">
        <v>600</v>
      </c>
      <c r="D36" s="235">
        <v>600</v>
      </c>
      <c r="E36" s="235">
        <v>644</v>
      </c>
      <c r="F36" s="236">
        <v>695</v>
      </c>
      <c r="G36" s="236">
        <v>695</v>
      </c>
      <c r="H36" s="236">
        <v>704</v>
      </c>
      <c r="I36" s="236">
        <v>704</v>
      </c>
      <c r="J36" s="236">
        <v>712</v>
      </c>
      <c r="K36" s="236">
        <v>712</v>
      </c>
      <c r="L36" s="236">
        <v>762</v>
      </c>
      <c r="M36" s="236">
        <v>762</v>
      </c>
      <c r="N36" s="236">
        <v>757</v>
      </c>
      <c r="O36" s="236">
        <v>817</v>
      </c>
      <c r="P36" s="236">
        <v>817</v>
      </c>
      <c r="Q36" s="236">
        <v>571</v>
      </c>
      <c r="R36" s="236">
        <v>571</v>
      </c>
      <c r="S36" s="236">
        <v>571</v>
      </c>
      <c r="T36" s="236">
        <v>571</v>
      </c>
      <c r="U36" s="236">
        <v>617</v>
      </c>
      <c r="V36" s="236">
        <v>617</v>
      </c>
      <c r="W36" s="236">
        <v>617</v>
      </c>
      <c r="X36" s="236">
        <v>569</v>
      </c>
      <c r="Y36" s="236">
        <v>569</v>
      </c>
      <c r="Z36" s="236">
        <v>569</v>
      </c>
      <c r="AA36" s="236">
        <v>459</v>
      </c>
      <c r="AB36" s="236">
        <v>459</v>
      </c>
      <c r="AC36" s="236">
        <v>459</v>
      </c>
      <c r="AD36" s="236">
        <v>459</v>
      </c>
      <c r="AE36" s="236">
        <v>459</v>
      </c>
      <c r="AF36" s="236">
        <v>561</v>
      </c>
      <c r="AG36" s="233"/>
      <c r="AH36" s="239" t="s">
        <v>38</v>
      </c>
      <c r="AI36" s="235">
        <v>1244.8238883176252</v>
      </c>
      <c r="AJ36" s="235">
        <v>1244.8238883176252</v>
      </c>
      <c r="AK36" s="235">
        <v>1244.8238883176252</v>
      </c>
      <c r="AL36" s="235">
        <v>1380.0079304439967</v>
      </c>
      <c r="AM36" s="236">
        <v>1507.1841502474772</v>
      </c>
      <c r="AN36" s="236">
        <v>1507.1841502474772</v>
      </c>
      <c r="AO36" s="236">
        <v>1525.4895715716286</v>
      </c>
      <c r="AP36" s="236">
        <v>1525.4895715716286</v>
      </c>
      <c r="AQ36" s="236">
        <v>1551.4865027420281</v>
      </c>
      <c r="AR36" s="236">
        <v>1549.8223735295205</v>
      </c>
      <c r="AS36" s="236">
        <v>1652.5401966955135</v>
      </c>
      <c r="AT36" s="236">
        <v>1652.5401966955135</v>
      </c>
      <c r="AU36" s="236">
        <v>1636.9420379798421</v>
      </c>
      <c r="AV36" s="236">
        <v>1726.1026156277326</v>
      </c>
      <c r="AW36" s="236">
        <v>1726.1026156277326</v>
      </c>
      <c r="AX36" s="236">
        <v>1266.5221097012136</v>
      </c>
      <c r="AY36" s="236">
        <v>1266.5221097079293</v>
      </c>
      <c r="AZ36" s="236">
        <v>1266.5221097079293</v>
      </c>
      <c r="BA36" s="236">
        <v>1266.5221097079293</v>
      </c>
      <c r="BB36" s="236">
        <v>1443.2210006620153</v>
      </c>
      <c r="BC36" s="236">
        <v>1443.2210006620153</v>
      </c>
      <c r="BD36" s="236">
        <v>1443.2210006620153</v>
      </c>
      <c r="BE36" s="236">
        <v>1290.2792694839579</v>
      </c>
      <c r="BF36" s="236">
        <v>1290.2792694839579</v>
      </c>
      <c r="BG36" s="236">
        <v>1290.2792694839579</v>
      </c>
      <c r="BH36" s="236">
        <v>1073.9424720325869</v>
      </c>
      <c r="BI36" s="236">
        <v>1073.9424720325869</v>
      </c>
      <c r="BJ36" s="236">
        <v>1073.9424720325869</v>
      </c>
      <c r="BK36" s="236">
        <v>1073.9424720325869</v>
      </c>
      <c r="BL36" s="236">
        <v>1073.9424720325869</v>
      </c>
      <c r="BM36" s="236">
        <v>1299.454656949938</v>
      </c>
    </row>
    <row r="37" spans="1:65" s="234" customFormat="1" ht="11.35" x14ac:dyDescent="0.35">
      <c r="A37" s="239" t="s">
        <v>39</v>
      </c>
      <c r="B37" s="235">
        <v>0</v>
      </c>
      <c r="C37" s="235">
        <v>0</v>
      </c>
      <c r="D37" s="235">
        <v>0</v>
      </c>
      <c r="E37" s="235">
        <v>0</v>
      </c>
      <c r="F37" s="236">
        <v>0</v>
      </c>
      <c r="G37" s="236">
        <v>0</v>
      </c>
      <c r="H37" s="236">
        <v>0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6">
        <v>0</v>
      </c>
      <c r="S37" s="236">
        <v>0</v>
      </c>
      <c r="T37" s="236">
        <v>0</v>
      </c>
      <c r="U37" s="236">
        <v>0</v>
      </c>
      <c r="V37" s="236">
        <v>0</v>
      </c>
      <c r="W37" s="236">
        <v>0</v>
      </c>
      <c r="X37" s="236">
        <v>0</v>
      </c>
      <c r="Y37" s="236">
        <v>0</v>
      </c>
      <c r="Z37" s="236">
        <v>0</v>
      </c>
      <c r="AA37" s="236">
        <v>0</v>
      </c>
      <c r="AB37" s="236">
        <v>0</v>
      </c>
      <c r="AC37" s="236">
        <v>0</v>
      </c>
      <c r="AD37" s="236">
        <v>0</v>
      </c>
      <c r="AE37" s="236">
        <v>0</v>
      </c>
      <c r="AF37" s="236">
        <v>0</v>
      </c>
      <c r="AG37" s="233"/>
      <c r="AH37" s="239" t="s">
        <v>39</v>
      </c>
      <c r="AI37" s="235">
        <v>0</v>
      </c>
      <c r="AJ37" s="235">
        <v>0</v>
      </c>
      <c r="AK37" s="235">
        <v>0</v>
      </c>
      <c r="AL37" s="235">
        <v>0</v>
      </c>
      <c r="AM37" s="236">
        <v>0</v>
      </c>
      <c r="AN37" s="236">
        <v>0</v>
      </c>
      <c r="AO37" s="236">
        <v>0</v>
      </c>
      <c r="AP37" s="236">
        <v>0</v>
      </c>
      <c r="AQ37" s="236">
        <v>0</v>
      </c>
      <c r="AR37" s="236">
        <v>0</v>
      </c>
      <c r="AS37" s="236">
        <v>0</v>
      </c>
      <c r="AT37" s="236">
        <v>0</v>
      </c>
      <c r="AU37" s="236">
        <v>0</v>
      </c>
      <c r="AV37" s="236">
        <v>0</v>
      </c>
      <c r="AW37" s="236">
        <v>0</v>
      </c>
      <c r="AX37" s="236">
        <v>0</v>
      </c>
      <c r="AY37" s="236">
        <v>0</v>
      </c>
      <c r="AZ37" s="236">
        <v>0</v>
      </c>
      <c r="BA37" s="236">
        <v>0</v>
      </c>
      <c r="BB37" s="236">
        <v>0</v>
      </c>
      <c r="BC37" s="236">
        <v>0</v>
      </c>
      <c r="BD37" s="236">
        <v>0</v>
      </c>
      <c r="BE37" s="236">
        <v>0</v>
      </c>
      <c r="BF37" s="236">
        <v>0</v>
      </c>
      <c r="BG37" s="236">
        <v>0</v>
      </c>
      <c r="BH37" s="236">
        <v>0</v>
      </c>
      <c r="BI37" s="236">
        <v>0</v>
      </c>
      <c r="BJ37" s="236">
        <v>0</v>
      </c>
      <c r="BK37" s="236">
        <v>0</v>
      </c>
      <c r="BL37" s="236">
        <v>0</v>
      </c>
      <c r="BM37" s="236">
        <v>0</v>
      </c>
    </row>
    <row r="38" spans="1:65" s="234" customFormat="1" ht="11.35" x14ac:dyDescent="0.35">
      <c r="A38" s="240" t="s">
        <v>40</v>
      </c>
      <c r="B38" s="235">
        <v>53</v>
      </c>
      <c r="C38" s="235">
        <v>53</v>
      </c>
      <c r="D38" s="235">
        <v>53</v>
      </c>
      <c r="E38" s="235">
        <v>53</v>
      </c>
      <c r="F38" s="235">
        <v>53</v>
      </c>
      <c r="G38" s="235">
        <v>53</v>
      </c>
      <c r="H38" s="235">
        <v>49</v>
      </c>
      <c r="I38" s="235">
        <v>49</v>
      </c>
      <c r="J38" s="235">
        <v>46</v>
      </c>
      <c r="K38" s="235">
        <v>42</v>
      </c>
      <c r="L38" s="235">
        <v>45</v>
      </c>
      <c r="M38" s="235">
        <v>42</v>
      </c>
      <c r="N38" s="235">
        <v>43</v>
      </c>
      <c r="O38" s="235">
        <v>43</v>
      </c>
      <c r="P38" s="235">
        <v>43</v>
      </c>
      <c r="Q38" s="235">
        <v>43</v>
      </c>
      <c r="R38" s="235">
        <v>48</v>
      </c>
      <c r="S38" s="235">
        <v>51</v>
      </c>
      <c r="T38" s="235">
        <v>57</v>
      </c>
      <c r="U38" s="235">
        <v>54</v>
      </c>
      <c r="V38" s="235">
        <v>61</v>
      </c>
      <c r="W38" s="235">
        <v>61</v>
      </c>
      <c r="X38" s="235">
        <v>61</v>
      </c>
      <c r="Y38" s="235">
        <v>70</v>
      </c>
      <c r="Z38" s="235">
        <v>117</v>
      </c>
      <c r="AA38" s="235">
        <v>117</v>
      </c>
      <c r="AB38" s="235">
        <v>117</v>
      </c>
      <c r="AC38" s="235">
        <v>108</v>
      </c>
      <c r="AD38" s="235">
        <v>108</v>
      </c>
      <c r="AE38" s="235">
        <v>113</v>
      </c>
      <c r="AF38" s="235">
        <v>106</v>
      </c>
      <c r="AG38" s="233"/>
      <c r="AH38" s="240" t="s">
        <v>40</v>
      </c>
      <c r="AI38" s="235">
        <v>172.84354357960274</v>
      </c>
      <c r="AJ38" s="235">
        <v>172.84354357960274</v>
      </c>
      <c r="AK38" s="235">
        <v>172.84354357960274</v>
      </c>
      <c r="AL38" s="235">
        <v>172.84354357960274</v>
      </c>
      <c r="AM38" s="235">
        <v>172.84354357960274</v>
      </c>
      <c r="AN38" s="235">
        <v>172.84354357960274</v>
      </c>
      <c r="AO38" s="235">
        <v>157.1189946610067</v>
      </c>
      <c r="AP38" s="235">
        <v>157.1189946610067</v>
      </c>
      <c r="AQ38" s="235">
        <v>146.20964301403927</v>
      </c>
      <c r="AR38" s="235">
        <v>142.63047377158384</v>
      </c>
      <c r="AS38" s="235">
        <v>142.63047377158384</v>
      </c>
      <c r="AT38" s="235">
        <v>142.63047377158384</v>
      </c>
      <c r="AU38" s="235">
        <v>153.48823402685792</v>
      </c>
      <c r="AV38" s="235">
        <v>153.48823402685792</v>
      </c>
      <c r="AW38" s="235">
        <v>153.48823402685792</v>
      </c>
      <c r="AX38" s="235">
        <v>153.48823402685792</v>
      </c>
      <c r="AY38" s="235">
        <v>179.13871335939024</v>
      </c>
      <c r="AZ38" s="235">
        <v>191.58943768304314</v>
      </c>
      <c r="BA38" s="235">
        <v>218.83479187460446</v>
      </c>
      <c r="BB38" s="235">
        <v>202.49878933736716</v>
      </c>
      <c r="BC38" s="235">
        <v>282.49730455205975</v>
      </c>
      <c r="BD38" s="235">
        <v>282.49730455205975</v>
      </c>
      <c r="BE38" s="235">
        <v>282.49730455205975</v>
      </c>
      <c r="BF38" s="235">
        <v>300.67976963405164</v>
      </c>
      <c r="BG38" s="235">
        <v>478.06246466452234</v>
      </c>
      <c r="BH38" s="235">
        <v>478.06246466452234</v>
      </c>
      <c r="BI38" s="235">
        <v>478.06246466452234</v>
      </c>
      <c r="BJ38" s="235">
        <v>444.34844072558286</v>
      </c>
      <c r="BK38" s="235">
        <v>444.34844072558286</v>
      </c>
      <c r="BL38" s="235">
        <v>466.22115578281722</v>
      </c>
      <c r="BM38" s="235">
        <v>434.91090888000036</v>
      </c>
    </row>
    <row r="39" spans="1:65" s="234" customFormat="1" ht="11.35" x14ac:dyDescent="0.35">
      <c r="A39" s="240" t="s">
        <v>41</v>
      </c>
      <c r="B39" s="235">
        <v>50</v>
      </c>
      <c r="C39" s="235">
        <v>50</v>
      </c>
      <c r="D39" s="235">
        <v>50</v>
      </c>
      <c r="E39" s="235">
        <v>50</v>
      </c>
      <c r="F39" s="235">
        <v>51</v>
      </c>
      <c r="G39" s="235">
        <v>51</v>
      </c>
      <c r="H39" s="235">
        <v>52</v>
      </c>
      <c r="I39" s="235">
        <v>52</v>
      </c>
      <c r="J39" s="235">
        <v>53</v>
      </c>
      <c r="K39" s="235">
        <v>54</v>
      </c>
      <c r="L39" s="235">
        <v>60</v>
      </c>
      <c r="M39" s="235">
        <v>61</v>
      </c>
      <c r="N39" s="235">
        <v>61</v>
      </c>
      <c r="O39" s="235">
        <v>61</v>
      </c>
      <c r="P39" s="235">
        <v>61</v>
      </c>
      <c r="Q39" s="235">
        <v>61</v>
      </c>
      <c r="R39" s="235">
        <v>60</v>
      </c>
      <c r="S39" s="235">
        <v>63</v>
      </c>
      <c r="T39" s="235">
        <v>64</v>
      </c>
      <c r="U39" s="235">
        <v>64</v>
      </c>
      <c r="V39" s="235">
        <v>64</v>
      </c>
      <c r="W39" s="235">
        <v>64</v>
      </c>
      <c r="X39" s="235">
        <v>64</v>
      </c>
      <c r="Y39" s="235">
        <v>64</v>
      </c>
      <c r="Z39" s="235">
        <v>61</v>
      </c>
      <c r="AA39" s="235">
        <v>61</v>
      </c>
      <c r="AB39" s="235">
        <v>62</v>
      </c>
      <c r="AC39" s="235">
        <v>62</v>
      </c>
      <c r="AD39" s="235">
        <v>62</v>
      </c>
      <c r="AE39" s="235">
        <v>59</v>
      </c>
      <c r="AF39" s="235">
        <v>59</v>
      </c>
      <c r="AG39" s="233"/>
      <c r="AH39" s="240" t="s">
        <v>41</v>
      </c>
      <c r="AI39" s="235">
        <v>226.44773220462068</v>
      </c>
      <c r="AJ39" s="235">
        <v>226.44773220462068</v>
      </c>
      <c r="AK39" s="235">
        <v>226.44773220462068</v>
      </c>
      <c r="AL39" s="235">
        <v>226.44773220462068</v>
      </c>
      <c r="AM39" s="235">
        <v>231.88545367541033</v>
      </c>
      <c r="AN39" s="235">
        <v>231.88545367541033</v>
      </c>
      <c r="AO39" s="235">
        <v>237.32317514228347</v>
      </c>
      <c r="AP39" s="235">
        <v>237.32317514228347</v>
      </c>
      <c r="AQ39" s="235">
        <v>240.22718154201064</v>
      </c>
      <c r="AR39" s="235">
        <v>243.82768831398135</v>
      </c>
      <c r="AS39" s="235">
        <v>271.37634634121042</v>
      </c>
      <c r="AT39" s="235">
        <v>255.1883756698694</v>
      </c>
      <c r="AU39" s="235">
        <v>256.04092737917614</v>
      </c>
      <c r="AV39" s="235">
        <v>276.63889150216249</v>
      </c>
      <c r="AW39" s="235">
        <v>276.63889150216249</v>
      </c>
      <c r="AX39" s="235">
        <v>276.63889150216249</v>
      </c>
      <c r="AY39" s="235">
        <v>278.64911229561488</v>
      </c>
      <c r="AZ39" s="235">
        <v>284.8717700077504</v>
      </c>
      <c r="BA39" s="235">
        <v>290.75438362536789</v>
      </c>
      <c r="BB39" s="235">
        <v>287.85037722564073</v>
      </c>
      <c r="BC39" s="235">
        <v>287.85037722564073</v>
      </c>
      <c r="BD39" s="235">
        <v>287.85037722564073</v>
      </c>
      <c r="BE39" s="235">
        <v>287.85037722564073</v>
      </c>
      <c r="BF39" s="235">
        <v>287.85037722564073</v>
      </c>
      <c r="BG39" s="235">
        <v>281.62771951350516</v>
      </c>
      <c r="BH39" s="235">
        <v>281.62771951350516</v>
      </c>
      <c r="BI39" s="235">
        <v>285.26925673370323</v>
      </c>
      <c r="BJ39" s="235">
        <v>286.1932895858742</v>
      </c>
      <c r="BK39" s="235">
        <v>286.1932895858742</v>
      </c>
      <c r="BL39" s="235">
        <v>274.54850875594445</v>
      </c>
      <c r="BM39" s="235">
        <v>272.03073114000023</v>
      </c>
    </row>
    <row r="40" spans="1:65" s="234" customFormat="1" ht="11.35" x14ac:dyDescent="0.35">
      <c r="A40" s="241" t="s">
        <v>42</v>
      </c>
      <c r="B40" s="235">
        <v>0</v>
      </c>
      <c r="C40" s="235">
        <v>0</v>
      </c>
      <c r="D40" s="235">
        <v>0</v>
      </c>
      <c r="E40" s="235">
        <v>0</v>
      </c>
      <c r="F40" s="235">
        <v>0</v>
      </c>
      <c r="G40" s="235">
        <v>0</v>
      </c>
      <c r="H40" s="235">
        <v>0</v>
      </c>
      <c r="I40" s="235">
        <v>0</v>
      </c>
      <c r="J40" s="235">
        <v>0</v>
      </c>
      <c r="K40" s="235">
        <v>0</v>
      </c>
      <c r="L40" s="235">
        <v>0</v>
      </c>
      <c r="M40" s="235">
        <v>0</v>
      </c>
      <c r="N40" s="235">
        <v>0</v>
      </c>
      <c r="O40" s="235">
        <v>0</v>
      </c>
      <c r="P40" s="235">
        <v>0</v>
      </c>
      <c r="Q40" s="235">
        <v>0</v>
      </c>
      <c r="R40" s="235">
        <v>0</v>
      </c>
      <c r="S40" s="235">
        <v>0</v>
      </c>
      <c r="T40" s="235">
        <v>0</v>
      </c>
      <c r="U40" s="235">
        <v>0</v>
      </c>
      <c r="V40" s="235">
        <v>0</v>
      </c>
      <c r="W40" s="235">
        <v>0</v>
      </c>
      <c r="X40" s="235">
        <v>0</v>
      </c>
      <c r="Y40" s="235">
        <v>0</v>
      </c>
      <c r="Z40" s="235">
        <v>0</v>
      </c>
      <c r="AA40" s="235">
        <v>0</v>
      </c>
      <c r="AB40" s="235">
        <v>0</v>
      </c>
      <c r="AC40" s="235">
        <v>0</v>
      </c>
      <c r="AD40" s="235">
        <v>0</v>
      </c>
      <c r="AE40" s="235">
        <v>0</v>
      </c>
      <c r="AF40" s="235">
        <v>0</v>
      </c>
      <c r="AG40" s="233"/>
      <c r="AH40" s="241" t="s">
        <v>42</v>
      </c>
      <c r="AI40" s="235">
        <v>9.2363847422750265</v>
      </c>
      <c r="AJ40" s="235">
        <v>9.2363847422750265</v>
      </c>
      <c r="AK40" s="235">
        <v>9.2363847422750265</v>
      </c>
      <c r="AL40" s="235">
        <v>9.2363847422750265</v>
      </c>
      <c r="AM40" s="235">
        <v>9.2363847422750265</v>
      </c>
      <c r="AN40" s="235">
        <v>9.2363847422750265</v>
      </c>
      <c r="AO40" s="235">
        <v>9.2363847422750265</v>
      </c>
      <c r="AP40" s="235">
        <v>9.2363847422750265</v>
      </c>
      <c r="AQ40" s="235">
        <v>9.2363847422750265</v>
      </c>
      <c r="AR40" s="235">
        <v>9.2363847422750265</v>
      </c>
      <c r="AS40" s="235">
        <v>9.2363847422750265</v>
      </c>
      <c r="AT40" s="235">
        <v>9.2363847422750265</v>
      </c>
      <c r="AU40" s="235">
        <v>9.2363847422750265</v>
      </c>
      <c r="AV40" s="235">
        <v>9.2363847422750265</v>
      </c>
      <c r="AW40" s="235">
        <v>9.2363847422750265</v>
      </c>
      <c r="AX40" s="235">
        <v>9.2363847422750265</v>
      </c>
      <c r="AY40" s="235">
        <v>9.2363847422750265</v>
      </c>
      <c r="AZ40" s="235">
        <v>9.2363847422750265</v>
      </c>
      <c r="BA40" s="235">
        <v>9.2363847422750265</v>
      </c>
      <c r="BB40" s="235">
        <v>9.2363847422750265</v>
      </c>
      <c r="BC40" s="235">
        <v>9.2363847422750265</v>
      </c>
      <c r="BD40" s="235">
        <v>9.2363847422750265</v>
      </c>
      <c r="BE40" s="235">
        <v>11.701298699999999</v>
      </c>
      <c r="BF40" s="235">
        <v>11.701298699999999</v>
      </c>
      <c r="BG40" s="235">
        <v>11.701298699999999</v>
      </c>
      <c r="BH40" s="235">
        <v>11.701298699999999</v>
      </c>
      <c r="BI40" s="235">
        <v>11.701298699999999</v>
      </c>
      <c r="BJ40" s="235">
        <v>11.701298699999999</v>
      </c>
      <c r="BK40" s="235">
        <v>11.701298699999999</v>
      </c>
      <c r="BL40" s="235">
        <v>11.701298699999999</v>
      </c>
      <c r="BM40" s="235">
        <v>11.701298699999999</v>
      </c>
    </row>
    <row r="41" spans="1:65" x14ac:dyDescent="0.5">
      <c r="AG41" s="229"/>
    </row>
    <row r="42" spans="1:65" s="234" customFormat="1" ht="11.7" x14ac:dyDescent="0.4">
      <c r="A42" s="231">
        <f>+A29+31</f>
        <v>42249</v>
      </c>
      <c r="B42" s="232">
        <v>1</v>
      </c>
      <c r="C42" s="232">
        <v>2</v>
      </c>
      <c r="D42" s="232">
        <v>3</v>
      </c>
      <c r="E42" s="232">
        <v>4</v>
      </c>
      <c r="F42" s="232">
        <v>5</v>
      </c>
      <c r="G42" s="232">
        <v>6</v>
      </c>
      <c r="H42" s="232">
        <v>7</v>
      </c>
      <c r="I42" s="232">
        <v>8</v>
      </c>
      <c r="J42" s="232">
        <v>9</v>
      </c>
      <c r="K42" s="232">
        <v>10</v>
      </c>
      <c r="L42" s="232">
        <v>11</v>
      </c>
      <c r="M42" s="232">
        <v>12</v>
      </c>
      <c r="N42" s="232">
        <v>13</v>
      </c>
      <c r="O42" s="232">
        <v>14</v>
      </c>
      <c r="P42" s="232">
        <v>15</v>
      </c>
      <c r="Q42" s="232">
        <v>16</v>
      </c>
      <c r="R42" s="232">
        <v>17</v>
      </c>
      <c r="S42" s="232">
        <v>18</v>
      </c>
      <c r="T42" s="232">
        <v>19</v>
      </c>
      <c r="U42" s="232">
        <v>20</v>
      </c>
      <c r="V42" s="232">
        <v>21</v>
      </c>
      <c r="W42" s="232">
        <v>22</v>
      </c>
      <c r="X42" s="232">
        <v>23</v>
      </c>
      <c r="Y42" s="232">
        <v>24</v>
      </c>
      <c r="Z42" s="232">
        <v>25</v>
      </c>
      <c r="AA42" s="232">
        <v>26</v>
      </c>
      <c r="AB42" s="232">
        <v>27</v>
      </c>
      <c r="AC42" s="232">
        <v>28</v>
      </c>
      <c r="AD42" s="232">
        <v>29</v>
      </c>
      <c r="AE42" s="232">
        <v>30</v>
      </c>
      <c r="AF42" s="232">
        <v>31</v>
      </c>
      <c r="AG42" s="233"/>
      <c r="AH42" s="231">
        <f>+AH29+31</f>
        <v>42249</v>
      </c>
      <c r="AI42" s="232">
        <v>1</v>
      </c>
      <c r="AJ42" s="232">
        <v>2</v>
      </c>
      <c r="AK42" s="232">
        <v>3</v>
      </c>
      <c r="AL42" s="232">
        <v>4</v>
      </c>
      <c r="AM42" s="232">
        <v>5</v>
      </c>
      <c r="AN42" s="232">
        <v>6</v>
      </c>
      <c r="AO42" s="232">
        <v>7</v>
      </c>
      <c r="AP42" s="232">
        <v>8</v>
      </c>
      <c r="AQ42" s="232">
        <v>9</v>
      </c>
      <c r="AR42" s="232">
        <v>10</v>
      </c>
      <c r="AS42" s="232">
        <v>11</v>
      </c>
      <c r="AT42" s="232">
        <v>12</v>
      </c>
      <c r="AU42" s="232">
        <v>13</v>
      </c>
      <c r="AV42" s="232">
        <v>14</v>
      </c>
      <c r="AW42" s="232">
        <v>15</v>
      </c>
      <c r="AX42" s="232">
        <v>16</v>
      </c>
      <c r="AY42" s="232">
        <v>17</v>
      </c>
      <c r="AZ42" s="232">
        <v>18</v>
      </c>
      <c r="BA42" s="232">
        <v>19</v>
      </c>
      <c r="BB42" s="232">
        <v>20</v>
      </c>
      <c r="BC42" s="232">
        <v>21</v>
      </c>
      <c r="BD42" s="232">
        <v>22</v>
      </c>
      <c r="BE42" s="232">
        <v>23</v>
      </c>
      <c r="BF42" s="232">
        <v>24</v>
      </c>
      <c r="BG42" s="232">
        <v>25</v>
      </c>
      <c r="BH42" s="232">
        <v>26</v>
      </c>
      <c r="BI42" s="232">
        <v>27</v>
      </c>
      <c r="BJ42" s="232">
        <v>28</v>
      </c>
      <c r="BK42" s="232">
        <v>29</v>
      </c>
      <c r="BL42" s="232">
        <v>30</v>
      </c>
      <c r="BM42" s="232">
        <v>31</v>
      </c>
    </row>
    <row r="43" spans="1:65" s="234" customFormat="1" ht="11.35" x14ac:dyDescent="0.35">
      <c r="A43" s="238" t="s">
        <v>32</v>
      </c>
      <c r="B43" s="235">
        <v>79</v>
      </c>
      <c r="C43" s="235">
        <v>79</v>
      </c>
      <c r="D43" s="235">
        <v>79</v>
      </c>
      <c r="E43" s="235">
        <v>79</v>
      </c>
      <c r="F43" s="235">
        <v>79</v>
      </c>
      <c r="G43" s="235">
        <v>79</v>
      </c>
      <c r="H43" s="235">
        <v>79</v>
      </c>
      <c r="I43" s="235">
        <v>79</v>
      </c>
      <c r="J43" s="235">
        <v>172</v>
      </c>
      <c r="K43" s="235">
        <v>191</v>
      </c>
      <c r="L43" s="235">
        <v>211</v>
      </c>
      <c r="M43" s="235">
        <v>185</v>
      </c>
      <c r="N43" s="235">
        <v>191</v>
      </c>
      <c r="O43" s="235">
        <v>191</v>
      </c>
      <c r="P43" s="235">
        <v>191</v>
      </c>
      <c r="Q43" s="235">
        <v>191</v>
      </c>
      <c r="R43" s="235">
        <v>205</v>
      </c>
      <c r="S43" s="235">
        <v>205</v>
      </c>
      <c r="T43" s="235">
        <v>218</v>
      </c>
      <c r="U43" s="235">
        <v>218</v>
      </c>
      <c r="V43" s="235">
        <v>218</v>
      </c>
      <c r="W43" s="235">
        <v>218</v>
      </c>
      <c r="X43" s="235">
        <v>238</v>
      </c>
      <c r="Y43" s="235">
        <v>238</v>
      </c>
      <c r="Z43" s="235">
        <v>251</v>
      </c>
      <c r="AA43" s="235">
        <v>271</v>
      </c>
      <c r="AB43" s="235">
        <v>271</v>
      </c>
      <c r="AC43" s="235">
        <v>284</v>
      </c>
      <c r="AD43" s="235">
        <v>284</v>
      </c>
      <c r="AE43" s="235">
        <v>297</v>
      </c>
      <c r="AF43" s="235"/>
      <c r="AG43" s="233"/>
      <c r="AH43" s="238" t="s">
        <v>32</v>
      </c>
      <c r="AI43" s="235">
        <v>295.04938345996476</v>
      </c>
      <c r="AJ43" s="235">
        <v>295.04938345996476</v>
      </c>
      <c r="AK43" s="235">
        <v>295.04938345996476</v>
      </c>
      <c r="AL43" s="235">
        <v>295.04938345996476</v>
      </c>
      <c r="AM43" s="235">
        <v>295.04938345996476</v>
      </c>
      <c r="AN43" s="235">
        <v>295.04938345996476</v>
      </c>
      <c r="AO43" s="235">
        <v>295.04938345996476</v>
      </c>
      <c r="AP43" s="235">
        <v>295.04938345996476</v>
      </c>
      <c r="AQ43" s="235">
        <v>555.73873543558227</v>
      </c>
      <c r="AR43" s="235">
        <v>643.87259437525859</v>
      </c>
      <c r="AS43" s="235">
        <v>694.94958336977481</v>
      </c>
      <c r="AT43" s="235">
        <v>598.73913674061362</v>
      </c>
      <c r="AU43" s="235">
        <v>620.92328396876724</v>
      </c>
      <c r="AV43" s="235">
        <v>620.92328396876724</v>
      </c>
      <c r="AW43" s="235">
        <v>620.92328396876724</v>
      </c>
      <c r="AX43" s="235">
        <v>620.92328396876724</v>
      </c>
      <c r="AY43" s="235">
        <v>666.27011491324151</v>
      </c>
      <c r="AZ43" s="235">
        <v>666.27011491324151</v>
      </c>
      <c r="BA43" s="235">
        <v>710.64303282817548</v>
      </c>
      <c r="BB43" s="235">
        <v>721.65766346575617</v>
      </c>
      <c r="BC43" s="235">
        <v>721.65766346575617</v>
      </c>
      <c r="BD43" s="235">
        <v>721.65766346575617</v>
      </c>
      <c r="BE43" s="235">
        <v>808.44931558042367</v>
      </c>
      <c r="BF43" s="235">
        <v>808.44931558042367</v>
      </c>
      <c r="BG43" s="235">
        <v>876.63171306724848</v>
      </c>
      <c r="BH43" s="235">
        <v>961.69405121094599</v>
      </c>
      <c r="BI43" s="235">
        <v>961.69405121094599</v>
      </c>
      <c r="BJ43" s="235">
        <v>1029.8764486977709</v>
      </c>
      <c r="BK43" s="235">
        <v>1029.8764486977709</v>
      </c>
      <c r="BL43" s="235">
        <v>1101.8036276599983</v>
      </c>
      <c r="BM43" s="235"/>
    </row>
    <row r="44" spans="1:65" s="234" customFormat="1" ht="11.35" x14ac:dyDescent="0.35">
      <c r="A44" s="238" t="s">
        <v>33</v>
      </c>
      <c r="B44" s="235">
        <v>26</v>
      </c>
      <c r="C44" s="235">
        <v>26</v>
      </c>
      <c r="D44" s="235">
        <v>26</v>
      </c>
      <c r="E44" s="235">
        <v>26</v>
      </c>
      <c r="F44" s="235">
        <v>26</v>
      </c>
      <c r="G44" s="235">
        <v>37</v>
      </c>
      <c r="H44" s="235">
        <v>37</v>
      </c>
      <c r="I44" s="235">
        <v>37</v>
      </c>
      <c r="J44" s="235">
        <v>37</v>
      </c>
      <c r="K44" s="235">
        <v>41</v>
      </c>
      <c r="L44" s="235">
        <v>41</v>
      </c>
      <c r="M44" s="235">
        <v>41</v>
      </c>
      <c r="N44" s="235">
        <v>46</v>
      </c>
      <c r="O44" s="235">
        <v>46</v>
      </c>
      <c r="P44" s="235">
        <v>46</v>
      </c>
      <c r="Q44" s="235">
        <v>46</v>
      </c>
      <c r="R44" s="235">
        <v>46</v>
      </c>
      <c r="S44" s="235">
        <v>46</v>
      </c>
      <c r="T44" s="235">
        <v>46</v>
      </c>
      <c r="U44" s="235">
        <v>46</v>
      </c>
      <c r="V44" s="235">
        <v>46</v>
      </c>
      <c r="W44" s="235">
        <v>46</v>
      </c>
      <c r="X44" s="235">
        <v>46</v>
      </c>
      <c r="Y44" s="235">
        <v>56</v>
      </c>
      <c r="Z44" s="235">
        <v>56</v>
      </c>
      <c r="AA44" s="235">
        <v>67</v>
      </c>
      <c r="AB44" s="235">
        <v>67</v>
      </c>
      <c r="AC44" s="235">
        <v>70</v>
      </c>
      <c r="AD44" s="235">
        <v>70</v>
      </c>
      <c r="AE44" s="235">
        <v>97</v>
      </c>
      <c r="AF44" s="235"/>
      <c r="AG44" s="233"/>
      <c r="AH44" s="238" t="s">
        <v>33</v>
      </c>
      <c r="AI44" s="235">
        <v>158.22737089446457</v>
      </c>
      <c r="AJ44" s="235">
        <v>158.22737089446457</v>
      </c>
      <c r="AK44" s="235">
        <v>158.22737089446457</v>
      </c>
      <c r="AL44" s="235">
        <v>158.22737089446457</v>
      </c>
      <c r="AM44" s="235">
        <v>158.22737089446457</v>
      </c>
      <c r="AN44" s="235">
        <v>209.28971615798199</v>
      </c>
      <c r="AO44" s="235">
        <v>209.28971615798199</v>
      </c>
      <c r="AP44" s="235">
        <v>209.28971615798199</v>
      </c>
      <c r="AQ44" s="235">
        <v>209.28971615798199</v>
      </c>
      <c r="AR44" s="235">
        <v>227.42275882796014</v>
      </c>
      <c r="AS44" s="235">
        <v>223.7912163592778</v>
      </c>
      <c r="AT44" s="235">
        <v>223.10216754431301</v>
      </c>
      <c r="AU44" s="235">
        <v>240.69531356089891</v>
      </c>
      <c r="AV44" s="235">
        <v>240.69531356089891</v>
      </c>
      <c r="AW44" s="235">
        <v>240.69531356089891</v>
      </c>
      <c r="AX44" s="235">
        <v>240.69531356089891</v>
      </c>
      <c r="AY44" s="235">
        <v>240.69531356089891</v>
      </c>
      <c r="AZ44" s="235">
        <v>240.69531356089891</v>
      </c>
      <c r="BA44" s="235">
        <v>240.69531356089891</v>
      </c>
      <c r="BB44" s="235">
        <v>240.69531356089891</v>
      </c>
      <c r="BC44" s="235">
        <v>240.69531356089891</v>
      </c>
      <c r="BD44" s="235">
        <v>240.69531356089891</v>
      </c>
      <c r="BE44" s="235">
        <v>240.69531356089891</v>
      </c>
      <c r="BF44" s="235">
        <v>283.26974007187249</v>
      </c>
      <c r="BG44" s="235">
        <v>284.29905994356949</v>
      </c>
      <c r="BH44" s="235">
        <v>331.06590898435002</v>
      </c>
      <c r="BI44" s="235">
        <v>331.06590898435002</v>
      </c>
      <c r="BJ44" s="235">
        <v>341.39157488424456</v>
      </c>
      <c r="BK44" s="235">
        <v>341.39157488424456</v>
      </c>
      <c r="BL44" s="235">
        <v>433.6248705399999</v>
      </c>
      <c r="BM44" s="235"/>
    </row>
    <row r="45" spans="1:65" s="234" customFormat="1" ht="11.35" x14ac:dyDescent="0.35">
      <c r="A45" s="238" t="s">
        <v>34</v>
      </c>
      <c r="B45" s="235">
        <v>0</v>
      </c>
      <c r="C45" s="235">
        <v>0</v>
      </c>
      <c r="D45" s="235">
        <v>0</v>
      </c>
      <c r="E45" s="235">
        <v>0</v>
      </c>
      <c r="F45" s="235">
        <v>0</v>
      </c>
      <c r="G45" s="235">
        <v>0</v>
      </c>
      <c r="H45" s="235">
        <v>0</v>
      </c>
      <c r="I45" s="235">
        <v>0</v>
      </c>
      <c r="J45" s="235">
        <v>1577</v>
      </c>
      <c r="K45" s="235">
        <v>1577</v>
      </c>
      <c r="L45" s="235">
        <v>1577</v>
      </c>
      <c r="M45" s="235">
        <v>1577</v>
      </c>
      <c r="N45" s="235">
        <v>1577</v>
      </c>
      <c r="O45" s="235">
        <v>1577</v>
      </c>
      <c r="P45" s="235">
        <v>1577</v>
      </c>
      <c r="Q45" s="235">
        <v>1577</v>
      </c>
      <c r="R45" s="235">
        <v>1577</v>
      </c>
      <c r="S45" s="235">
        <v>1577</v>
      </c>
      <c r="T45" s="235">
        <v>1577</v>
      </c>
      <c r="U45" s="235">
        <v>2366</v>
      </c>
      <c r="V45" s="235">
        <v>2366</v>
      </c>
      <c r="W45" s="235">
        <v>2366</v>
      </c>
      <c r="X45" s="235">
        <v>2366</v>
      </c>
      <c r="Y45" s="235">
        <v>2366</v>
      </c>
      <c r="Z45" s="235">
        <v>2366</v>
      </c>
      <c r="AA45" s="235">
        <v>2366</v>
      </c>
      <c r="AB45" s="235">
        <v>2366</v>
      </c>
      <c r="AC45" s="235">
        <v>2366</v>
      </c>
      <c r="AD45" s="235">
        <v>2366</v>
      </c>
      <c r="AE45" s="235">
        <v>2366</v>
      </c>
      <c r="AF45" s="235"/>
      <c r="AG45" s="233"/>
      <c r="AH45" s="238" t="s">
        <v>34</v>
      </c>
      <c r="AI45" s="235">
        <v>0</v>
      </c>
      <c r="AJ45" s="235">
        <v>0</v>
      </c>
      <c r="AK45" s="235">
        <v>0</v>
      </c>
      <c r="AL45" s="235">
        <v>0</v>
      </c>
      <c r="AM45" s="235">
        <v>0</v>
      </c>
      <c r="AN45" s="235">
        <v>0</v>
      </c>
      <c r="AO45" s="235">
        <v>0</v>
      </c>
      <c r="AP45" s="235">
        <v>0</v>
      </c>
      <c r="AQ45" s="235">
        <v>3888.2366898179503</v>
      </c>
      <c r="AR45" s="235">
        <v>3888.2366898179503</v>
      </c>
      <c r="AS45" s="235">
        <v>3888.2366898179503</v>
      </c>
      <c r="AT45" s="235">
        <v>3888.2366898179503</v>
      </c>
      <c r="AU45" s="235">
        <v>3888.2366898179503</v>
      </c>
      <c r="AV45" s="235">
        <v>3888.2366898179503</v>
      </c>
      <c r="AW45" s="235">
        <v>3888.2366898179503</v>
      </c>
      <c r="AX45" s="235">
        <v>3888.2366898179503</v>
      </c>
      <c r="AY45" s="235">
        <v>3888.2366898179503</v>
      </c>
      <c r="AZ45" s="235">
        <v>3888.2366898179503</v>
      </c>
      <c r="BA45" s="235">
        <v>3888.2366898179503</v>
      </c>
      <c r="BB45" s="235">
        <v>6044.4914914199553</v>
      </c>
      <c r="BC45" s="235">
        <v>6044.4914914199553</v>
      </c>
      <c r="BD45" s="235">
        <v>6044.4914914199553</v>
      </c>
      <c r="BE45" s="235">
        <v>6044.4914914199553</v>
      </c>
      <c r="BF45" s="235">
        <v>6044.4914914199553</v>
      </c>
      <c r="BG45" s="235">
        <v>6044.4914914199553</v>
      </c>
      <c r="BH45" s="235">
        <v>6044.4914914199553</v>
      </c>
      <c r="BI45" s="235">
        <v>6044.4914914199553</v>
      </c>
      <c r="BJ45" s="235">
        <v>6044.4914914199553</v>
      </c>
      <c r="BK45" s="235">
        <v>6044.4914914199553</v>
      </c>
      <c r="BL45" s="235">
        <v>6044.4914914199553</v>
      </c>
      <c r="BM45" s="235"/>
    </row>
    <row r="46" spans="1:65" s="234" customFormat="1" ht="11.35" x14ac:dyDescent="0.35">
      <c r="A46" s="238" t="s">
        <v>35</v>
      </c>
      <c r="B46" s="235">
        <v>4</v>
      </c>
      <c r="C46" s="235">
        <v>3</v>
      </c>
      <c r="D46" s="235">
        <v>4</v>
      </c>
      <c r="E46" s="235">
        <v>4</v>
      </c>
      <c r="F46" s="236">
        <v>4</v>
      </c>
      <c r="G46" s="236">
        <v>4</v>
      </c>
      <c r="H46" s="235">
        <v>4</v>
      </c>
      <c r="I46" s="235">
        <v>4</v>
      </c>
      <c r="J46" s="235">
        <v>4</v>
      </c>
      <c r="K46" s="235">
        <v>4</v>
      </c>
      <c r="L46" s="235">
        <v>5</v>
      </c>
      <c r="M46" s="235">
        <v>5</v>
      </c>
      <c r="N46" s="235">
        <v>5</v>
      </c>
      <c r="O46" s="235">
        <v>6</v>
      </c>
      <c r="P46" s="235">
        <v>6</v>
      </c>
      <c r="Q46" s="235">
        <v>10</v>
      </c>
      <c r="R46" s="235">
        <v>10</v>
      </c>
      <c r="S46" s="235">
        <v>6</v>
      </c>
      <c r="T46" s="235">
        <v>10</v>
      </c>
      <c r="U46" s="235">
        <v>10</v>
      </c>
      <c r="V46" s="235">
        <v>10</v>
      </c>
      <c r="W46" s="235">
        <v>10</v>
      </c>
      <c r="X46" s="235">
        <v>11</v>
      </c>
      <c r="Y46" s="235">
        <v>12</v>
      </c>
      <c r="Z46" s="235">
        <v>12</v>
      </c>
      <c r="AA46" s="235">
        <v>13</v>
      </c>
      <c r="AB46" s="235">
        <v>13</v>
      </c>
      <c r="AC46" s="235">
        <v>13</v>
      </c>
      <c r="AD46" s="235">
        <v>13</v>
      </c>
      <c r="AE46" s="235">
        <v>14</v>
      </c>
      <c r="AF46" s="235"/>
      <c r="AG46" s="233"/>
      <c r="AH46" s="238" t="s">
        <v>35</v>
      </c>
      <c r="AI46" s="235">
        <v>7.5597879820639022</v>
      </c>
      <c r="AJ46" s="235">
        <v>7.4089691712518402</v>
      </c>
      <c r="AK46" s="235">
        <v>7.8305953756647995</v>
      </c>
      <c r="AL46" s="235">
        <v>8.4984963516540795</v>
      </c>
      <c r="AM46" s="236">
        <v>8.7134521821056019</v>
      </c>
      <c r="AN46" s="236">
        <v>8.893779376926453</v>
      </c>
      <c r="AO46" s="235">
        <v>9.6129540879135948</v>
      </c>
      <c r="AP46" s="235">
        <v>9.6129540879135948</v>
      </c>
      <c r="AQ46" s="235">
        <v>9.6187238007647835</v>
      </c>
      <c r="AR46" s="235">
        <v>9.3664731073620366</v>
      </c>
      <c r="AS46" s="235">
        <v>10.099655559552314</v>
      </c>
      <c r="AT46" s="235">
        <v>11.225685761517397</v>
      </c>
      <c r="AU46" s="235">
        <v>11.649530768244784</v>
      </c>
      <c r="AV46" s="235">
        <v>12.207530879324903</v>
      </c>
      <c r="AW46" s="235">
        <v>12.207530879324903</v>
      </c>
      <c r="AX46" s="235">
        <v>20.63784852966748</v>
      </c>
      <c r="AY46" s="235">
        <v>21.024534771967485</v>
      </c>
      <c r="AZ46" s="235">
        <v>12.232761141312144</v>
      </c>
      <c r="BA46" s="235">
        <v>21.242279195931701</v>
      </c>
      <c r="BB46" s="235">
        <v>21.426730607531034</v>
      </c>
      <c r="BC46" s="235">
        <v>21.33872908229894</v>
      </c>
      <c r="BD46" s="235">
        <v>21.33872908229894</v>
      </c>
      <c r="BE46" s="235">
        <v>21.624092731671929</v>
      </c>
      <c r="BF46" s="235">
        <v>23.301008854482358</v>
      </c>
      <c r="BG46" s="235">
        <v>23.398574328730973</v>
      </c>
      <c r="BH46" s="235">
        <v>25.893129705389345</v>
      </c>
      <c r="BI46" s="235">
        <v>26.03462789424248</v>
      </c>
      <c r="BJ46" s="235">
        <v>26.83229379642658</v>
      </c>
      <c r="BK46" s="235">
        <v>26.83229379642658</v>
      </c>
      <c r="BL46" s="235">
        <v>27.730915240000009</v>
      </c>
      <c r="BM46" s="235"/>
    </row>
    <row r="47" spans="1:65" s="234" customFormat="1" ht="11.35" x14ac:dyDescent="0.35">
      <c r="A47" s="238" t="s">
        <v>36</v>
      </c>
      <c r="B47" s="235">
        <v>0</v>
      </c>
      <c r="C47" s="235">
        <v>0</v>
      </c>
      <c r="D47" s="235">
        <v>0</v>
      </c>
      <c r="E47" s="235">
        <v>0</v>
      </c>
      <c r="F47" s="236">
        <v>0</v>
      </c>
      <c r="G47" s="236">
        <v>0</v>
      </c>
      <c r="H47" s="235">
        <v>0</v>
      </c>
      <c r="I47" s="235">
        <v>0</v>
      </c>
      <c r="J47" s="235">
        <v>0</v>
      </c>
      <c r="K47" s="235">
        <v>0</v>
      </c>
      <c r="L47" s="235">
        <v>0</v>
      </c>
      <c r="M47" s="235">
        <v>0</v>
      </c>
      <c r="N47" s="235">
        <v>0</v>
      </c>
      <c r="O47" s="235">
        <v>0</v>
      </c>
      <c r="P47" s="235">
        <v>0</v>
      </c>
      <c r="Q47" s="235">
        <v>0</v>
      </c>
      <c r="R47" s="235">
        <v>0</v>
      </c>
      <c r="S47" s="235">
        <v>0</v>
      </c>
      <c r="T47" s="235">
        <v>0</v>
      </c>
      <c r="U47" s="235">
        <v>0</v>
      </c>
      <c r="V47" s="235">
        <v>0</v>
      </c>
      <c r="W47" s="235">
        <v>0</v>
      </c>
      <c r="X47" s="235">
        <v>0</v>
      </c>
      <c r="Y47" s="235">
        <v>0</v>
      </c>
      <c r="Z47" s="235">
        <v>0</v>
      </c>
      <c r="AA47" s="235">
        <v>0</v>
      </c>
      <c r="AB47" s="235">
        <v>0</v>
      </c>
      <c r="AC47" s="235">
        <v>0</v>
      </c>
      <c r="AD47" s="235">
        <v>0</v>
      </c>
      <c r="AE47" s="235">
        <v>0</v>
      </c>
      <c r="AF47" s="235"/>
      <c r="AG47" s="233"/>
      <c r="AH47" s="238" t="s">
        <v>36</v>
      </c>
      <c r="AI47" s="235">
        <v>0</v>
      </c>
      <c r="AJ47" s="235">
        <v>0</v>
      </c>
      <c r="AK47" s="235">
        <v>0</v>
      </c>
      <c r="AL47" s="235">
        <v>0</v>
      </c>
      <c r="AM47" s="236">
        <v>0</v>
      </c>
      <c r="AN47" s="236">
        <v>0</v>
      </c>
      <c r="AO47" s="235">
        <v>0</v>
      </c>
      <c r="AP47" s="235">
        <v>0</v>
      </c>
      <c r="AQ47" s="235">
        <v>0</v>
      </c>
      <c r="AR47" s="235">
        <v>0</v>
      </c>
      <c r="AS47" s="235">
        <v>0</v>
      </c>
      <c r="AT47" s="235">
        <v>0</v>
      </c>
      <c r="AU47" s="235">
        <v>0</v>
      </c>
      <c r="AV47" s="235">
        <v>0</v>
      </c>
      <c r="AW47" s="235">
        <v>0</v>
      </c>
      <c r="AX47" s="235">
        <v>0</v>
      </c>
      <c r="AY47" s="235">
        <v>0</v>
      </c>
      <c r="AZ47" s="235">
        <v>0</v>
      </c>
      <c r="BA47" s="235">
        <v>0</v>
      </c>
      <c r="BB47" s="235">
        <v>0</v>
      </c>
      <c r="BC47" s="235">
        <v>0</v>
      </c>
      <c r="BD47" s="235">
        <v>0</v>
      </c>
      <c r="BE47" s="235">
        <v>0</v>
      </c>
      <c r="BF47" s="235">
        <v>0</v>
      </c>
      <c r="BG47" s="235">
        <v>0</v>
      </c>
      <c r="BH47" s="235">
        <v>0</v>
      </c>
      <c r="BI47" s="235">
        <v>0</v>
      </c>
      <c r="BJ47" s="235">
        <v>0</v>
      </c>
      <c r="BK47" s="235">
        <v>0</v>
      </c>
      <c r="BL47" s="235">
        <v>0</v>
      </c>
      <c r="BM47" s="235"/>
    </row>
    <row r="48" spans="1:65" s="234" customFormat="1" ht="11.35" x14ac:dyDescent="0.35">
      <c r="A48" s="239" t="s">
        <v>37</v>
      </c>
      <c r="B48" s="235">
        <v>155</v>
      </c>
      <c r="C48" s="235">
        <v>155</v>
      </c>
      <c r="D48" s="235">
        <v>155</v>
      </c>
      <c r="E48" s="235">
        <v>155</v>
      </c>
      <c r="F48" s="236">
        <v>155</v>
      </c>
      <c r="G48" s="236">
        <v>155</v>
      </c>
      <c r="H48" s="236">
        <v>155</v>
      </c>
      <c r="I48" s="236">
        <v>155</v>
      </c>
      <c r="J48" s="236">
        <v>155</v>
      </c>
      <c r="K48" s="236">
        <v>155</v>
      </c>
      <c r="L48" s="236">
        <v>155</v>
      </c>
      <c r="M48" s="236">
        <v>155</v>
      </c>
      <c r="N48" s="236">
        <v>155</v>
      </c>
      <c r="O48" s="236">
        <v>155</v>
      </c>
      <c r="P48" s="236">
        <v>155</v>
      </c>
      <c r="Q48" s="236">
        <v>155</v>
      </c>
      <c r="R48" s="236">
        <v>155</v>
      </c>
      <c r="S48" s="236">
        <v>155</v>
      </c>
      <c r="T48" s="236">
        <v>155</v>
      </c>
      <c r="U48" s="236">
        <v>170</v>
      </c>
      <c r="V48" s="236">
        <v>155</v>
      </c>
      <c r="W48" s="236">
        <v>155</v>
      </c>
      <c r="X48" s="236">
        <v>155</v>
      </c>
      <c r="Y48" s="236">
        <v>155</v>
      </c>
      <c r="Z48" s="236">
        <v>155</v>
      </c>
      <c r="AA48" s="236">
        <v>155</v>
      </c>
      <c r="AB48" s="236">
        <v>155</v>
      </c>
      <c r="AC48" s="236">
        <v>155</v>
      </c>
      <c r="AD48" s="236">
        <v>155</v>
      </c>
      <c r="AE48" s="236">
        <v>161</v>
      </c>
      <c r="AF48" s="236"/>
      <c r="AG48" s="233"/>
      <c r="AH48" s="239" t="s">
        <v>37</v>
      </c>
      <c r="AI48" s="235">
        <v>458.53270637272465</v>
      </c>
      <c r="AJ48" s="235">
        <v>458.53270637272465</v>
      </c>
      <c r="AK48" s="235">
        <v>458.53270637272465</v>
      </c>
      <c r="AL48" s="235">
        <v>458.53270637272465</v>
      </c>
      <c r="AM48" s="236">
        <v>458.53270637272465</v>
      </c>
      <c r="AN48" s="236">
        <v>458.53270637272465</v>
      </c>
      <c r="AO48" s="236">
        <v>458.53270637272465</v>
      </c>
      <c r="AP48" s="236">
        <v>458.53270637272465</v>
      </c>
      <c r="AQ48" s="236">
        <v>458.53270637272465</v>
      </c>
      <c r="AR48" s="236">
        <v>458.53270637272465</v>
      </c>
      <c r="AS48" s="236">
        <v>458.53270637272465</v>
      </c>
      <c r="AT48" s="236">
        <v>458.53270637272465</v>
      </c>
      <c r="AU48" s="236">
        <v>458.53270637272465</v>
      </c>
      <c r="AV48" s="236">
        <v>458.53270637272465</v>
      </c>
      <c r="AW48" s="236">
        <v>458.53270637272465</v>
      </c>
      <c r="AX48" s="236">
        <v>458.53270637272465</v>
      </c>
      <c r="AY48" s="236">
        <v>458.53270637272465</v>
      </c>
      <c r="AZ48" s="236">
        <v>458.53270637272465</v>
      </c>
      <c r="BA48" s="236">
        <v>458.53270637272465</v>
      </c>
      <c r="BB48" s="236">
        <v>497.69642451246784</v>
      </c>
      <c r="BC48" s="236">
        <v>458.53270637272465</v>
      </c>
      <c r="BD48" s="236">
        <v>458.53270637272465</v>
      </c>
      <c r="BE48" s="236">
        <v>458.53270637272465</v>
      </c>
      <c r="BF48" s="236">
        <v>458.53270637272465</v>
      </c>
      <c r="BG48" s="236">
        <v>458.53270637272465</v>
      </c>
      <c r="BH48" s="236">
        <v>458.53270637272465</v>
      </c>
      <c r="BI48" s="236">
        <v>458.53270637272465</v>
      </c>
      <c r="BJ48" s="236">
        <v>458.53270637272465</v>
      </c>
      <c r="BK48" s="236">
        <v>458.53270637272465</v>
      </c>
      <c r="BL48" s="236">
        <v>476.84260827999992</v>
      </c>
      <c r="BM48" s="236"/>
    </row>
    <row r="49" spans="1:65" s="234" customFormat="1" ht="11.35" x14ac:dyDescent="0.35">
      <c r="A49" s="239" t="s">
        <v>38</v>
      </c>
      <c r="B49" s="235">
        <v>1046</v>
      </c>
      <c r="C49" s="235">
        <v>1046</v>
      </c>
      <c r="D49" s="235">
        <v>1046</v>
      </c>
      <c r="E49" s="235">
        <v>1046</v>
      </c>
      <c r="F49" s="236">
        <v>1046</v>
      </c>
      <c r="G49" s="236">
        <v>1046</v>
      </c>
      <c r="H49" s="236">
        <v>1136</v>
      </c>
      <c r="I49" s="236">
        <v>1136</v>
      </c>
      <c r="J49" s="236">
        <v>1136</v>
      </c>
      <c r="K49" s="236">
        <v>1136</v>
      </c>
      <c r="L49" s="236">
        <v>1136</v>
      </c>
      <c r="M49" s="236">
        <v>1136</v>
      </c>
      <c r="N49" s="236">
        <v>1136</v>
      </c>
      <c r="O49" s="236">
        <v>1136</v>
      </c>
      <c r="P49" s="236">
        <v>1136</v>
      </c>
      <c r="Q49" s="236">
        <v>748</v>
      </c>
      <c r="R49" s="236">
        <v>748</v>
      </c>
      <c r="S49" s="236">
        <v>780</v>
      </c>
      <c r="T49" s="236">
        <v>780</v>
      </c>
      <c r="U49" s="236">
        <v>780</v>
      </c>
      <c r="V49" s="236">
        <v>780</v>
      </c>
      <c r="W49" s="236">
        <v>780</v>
      </c>
      <c r="X49" s="236">
        <v>780</v>
      </c>
      <c r="Y49" s="236">
        <v>780</v>
      </c>
      <c r="Z49" s="236">
        <v>780</v>
      </c>
      <c r="AA49" s="236">
        <v>780</v>
      </c>
      <c r="AB49" s="236">
        <v>780</v>
      </c>
      <c r="AC49" s="236">
        <v>771</v>
      </c>
      <c r="AD49" s="236">
        <v>771</v>
      </c>
      <c r="AE49" s="236">
        <v>849</v>
      </c>
      <c r="AF49" s="236"/>
      <c r="AG49" s="233"/>
      <c r="AH49" s="239" t="s">
        <v>38</v>
      </c>
      <c r="AI49" s="235">
        <v>2596.0555635824103</v>
      </c>
      <c r="AJ49" s="235">
        <v>2596.0555635824103</v>
      </c>
      <c r="AK49" s="235">
        <v>2596.0555635824103</v>
      </c>
      <c r="AL49" s="235">
        <v>2596.0555635824103</v>
      </c>
      <c r="AM49" s="236">
        <v>2596.0555635824103</v>
      </c>
      <c r="AN49" s="236">
        <v>2596.0555635824103</v>
      </c>
      <c r="AO49" s="236">
        <v>2824.7086531499153</v>
      </c>
      <c r="AP49" s="236">
        <v>2824.7086531499153</v>
      </c>
      <c r="AQ49" s="236">
        <v>2824.7086531499153</v>
      </c>
      <c r="AR49" s="236">
        <v>2824.7086531499153</v>
      </c>
      <c r="AS49" s="236">
        <v>2824.7086531499153</v>
      </c>
      <c r="AT49" s="236">
        <v>2824.7086531499153</v>
      </c>
      <c r="AU49" s="236">
        <v>2824.7086531499153</v>
      </c>
      <c r="AV49" s="236">
        <v>2824.7086531499153</v>
      </c>
      <c r="AW49" s="236">
        <v>2824.7086531499153</v>
      </c>
      <c r="AX49" s="236">
        <v>1906.8971720045843</v>
      </c>
      <c r="AY49" s="236">
        <v>1906.8971720045843</v>
      </c>
      <c r="AZ49" s="236">
        <v>1987.2119906565565</v>
      </c>
      <c r="BA49" s="236">
        <v>1987.2119906565565</v>
      </c>
      <c r="BB49" s="236">
        <v>1983.4403933016097</v>
      </c>
      <c r="BC49" s="236">
        <v>1983.4403933016097</v>
      </c>
      <c r="BD49" s="236">
        <v>1983.4403933016097</v>
      </c>
      <c r="BE49" s="236">
        <v>1983.4403933016097</v>
      </c>
      <c r="BF49" s="236">
        <v>1983.4403933016097</v>
      </c>
      <c r="BG49" s="236">
        <v>1983.4403933016097</v>
      </c>
      <c r="BH49" s="236">
        <v>1983.4403933016097</v>
      </c>
      <c r="BI49" s="236">
        <v>1983.4403933016097</v>
      </c>
      <c r="BJ49" s="236">
        <v>1978.9795814452712</v>
      </c>
      <c r="BK49" s="236">
        <v>1978.9795814452712</v>
      </c>
      <c r="BL49" s="236">
        <v>2171.7351462100046</v>
      </c>
      <c r="BM49" s="236"/>
    </row>
    <row r="50" spans="1:65" s="234" customFormat="1" ht="11.35" x14ac:dyDescent="0.35">
      <c r="A50" s="239" t="s">
        <v>39</v>
      </c>
      <c r="B50" s="235">
        <v>0</v>
      </c>
      <c r="C50" s="235">
        <v>0</v>
      </c>
      <c r="D50" s="235">
        <v>0</v>
      </c>
      <c r="E50" s="235">
        <v>0</v>
      </c>
      <c r="F50" s="236">
        <v>0</v>
      </c>
      <c r="G50" s="236">
        <v>0</v>
      </c>
      <c r="H50" s="236">
        <v>0</v>
      </c>
      <c r="I50" s="236">
        <v>0</v>
      </c>
      <c r="J50" s="236">
        <v>0</v>
      </c>
      <c r="K50" s="236">
        <v>0</v>
      </c>
      <c r="L50" s="236">
        <v>0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6">
        <v>0</v>
      </c>
      <c r="S50" s="236">
        <v>0</v>
      </c>
      <c r="T50" s="236">
        <v>0</v>
      </c>
      <c r="U50" s="236">
        <v>0</v>
      </c>
      <c r="V50" s="236">
        <v>0</v>
      </c>
      <c r="W50" s="236">
        <v>0</v>
      </c>
      <c r="X50" s="236">
        <v>0</v>
      </c>
      <c r="Y50" s="236">
        <v>0</v>
      </c>
      <c r="Z50" s="236">
        <v>0</v>
      </c>
      <c r="AA50" s="236">
        <v>0</v>
      </c>
      <c r="AB50" s="236">
        <v>0</v>
      </c>
      <c r="AC50" s="236">
        <v>0</v>
      </c>
      <c r="AD50" s="236">
        <v>0</v>
      </c>
      <c r="AE50" s="236">
        <v>0</v>
      </c>
      <c r="AF50" s="236"/>
      <c r="AG50" s="233"/>
      <c r="AH50" s="239" t="s">
        <v>39</v>
      </c>
      <c r="AI50" s="235">
        <v>0</v>
      </c>
      <c r="AJ50" s="235">
        <v>0</v>
      </c>
      <c r="AK50" s="235">
        <v>0</v>
      </c>
      <c r="AL50" s="235">
        <v>0</v>
      </c>
      <c r="AM50" s="236">
        <v>0</v>
      </c>
      <c r="AN50" s="236">
        <v>0</v>
      </c>
      <c r="AO50" s="236">
        <v>0</v>
      </c>
      <c r="AP50" s="236">
        <v>0</v>
      </c>
      <c r="AQ50" s="236">
        <v>0</v>
      </c>
      <c r="AR50" s="236">
        <v>0</v>
      </c>
      <c r="AS50" s="236">
        <v>0</v>
      </c>
      <c r="AT50" s="236">
        <v>0</v>
      </c>
      <c r="AU50" s="236">
        <v>0</v>
      </c>
      <c r="AV50" s="236">
        <v>0</v>
      </c>
      <c r="AW50" s="236">
        <v>0</v>
      </c>
      <c r="AX50" s="236">
        <v>0</v>
      </c>
      <c r="AY50" s="236">
        <v>0</v>
      </c>
      <c r="AZ50" s="236">
        <v>0</v>
      </c>
      <c r="BA50" s="236">
        <v>0</v>
      </c>
      <c r="BB50" s="236">
        <v>0</v>
      </c>
      <c r="BC50" s="236">
        <v>0</v>
      </c>
      <c r="BD50" s="236">
        <v>0</v>
      </c>
      <c r="BE50" s="236">
        <v>0</v>
      </c>
      <c r="BF50" s="236">
        <v>0</v>
      </c>
      <c r="BG50" s="236">
        <v>0</v>
      </c>
      <c r="BH50" s="236">
        <v>0</v>
      </c>
      <c r="BI50" s="236">
        <v>0</v>
      </c>
      <c r="BJ50" s="236">
        <v>0</v>
      </c>
      <c r="BK50" s="236">
        <v>0</v>
      </c>
      <c r="BL50" s="236">
        <v>0</v>
      </c>
      <c r="BM50" s="236"/>
    </row>
    <row r="51" spans="1:65" s="234" customFormat="1" ht="11.35" x14ac:dyDescent="0.35">
      <c r="A51" s="240" t="s">
        <v>40</v>
      </c>
      <c r="B51" s="235">
        <v>0</v>
      </c>
      <c r="C51" s="235">
        <v>0</v>
      </c>
      <c r="D51" s="235">
        <v>0</v>
      </c>
      <c r="E51" s="235">
        <v>0</v>
      </c>
      <c r="F51" s="235">
        <v>0</v>
      </c>
      <c r="G51" s="235">
        <v>0</v>
      </c>
      <c r="H51" s="235">
        <v>0</v>
      </c>
      <c r="I51" s="235">
        <v>0</v>
      </c>
      <c r="J51" s="235">
        <v>0</v>
      </c>
      <c r="K51" s="235">
        <v>0</v>
      </c>
      <c r="L51" s="235">
        <v>0</v>
      </c>
      <c r="M51" s="235">
        <v>0</v>
      </c>
      <c r="N51" s="235">
        <v>0</v>
      </c>
      <c r="O51" s="235">
        <v>5</v>
      </c>
      <c r="P51" s="235">
        <v>5</v>
      </c>
      <c r="Q51" s="235">
        <v>17</v>
      </c>
      <c r="R51" s="235">
        <v>17</v>
      </c>
      <c r="S51" s="235">
        <v>17</v>
      </c>
      <c r="T51" s="235">
        <v>37</v>
      </c>
      <c r="U51" s="235">
        <v>40</v>
      </c>
      <c r="V51" s="235">
        <v>40</v>
      </c>
      <c r="W51" s="235">
        <v>40</v>
      </c>
      <c r="X51" s="235">
        <v>40</v>
      </c>
      <c r="Y51" s="235">
        <v>40</v>
      </c>
      <c r="Z51" s="235">
        <v>30</v>
      </c>
      <c r="AA51" s="235">
        <v>30</v>
      </c>
      <c r="AB51" s="235">
        <v>30</v>
      </c>
      <c r="AC51" s="235">
        <v>30</v>
      </c>
      <c r="AD51" s="235">
        <v>30</v>
      </c>
      <c r="AE51" s="235">
        <v>49</v>
      </c>
      <c r="AF51" s="235"/>
      <c r="AG51" s="233"/>
      <c r="AH51" s="240" t="s">
        <v>40</v>
      </c>
      <c r="AI51" s="235">
        <v>0</v>
      </c>
      <c r="AJ51" s="235">
        <v>0</v>
      </c>
      <c r="AK51" s="235">
        <v>0</v>
      </c>
      <c r="AL51" s="235">
        <v>0</v>
      </c>
      <c r="AM51" s="235">
        <v>0</v>
      </c>
      <c r="AN51" s="235">
        <v>0</v>
      </c>
      <c r="AO51" s="235">
        <v>0</v>
      </c>
      <c r="AP51" s="235">
        <v>0</v>
      </c>
      <c r="AQ51" s="235">
        <v>0</v>
      </c>
      <c r="AR51" s="235">
        <v>0</v>
      </c>
      <c r="AS51" s="235">
        <v>0</v>
      </c>
      <c r="AT51" s="235">
        <v>0</v>
      </c>
      <c r="AU51" s="235">
        <v>0</v>
      </c>
      <c r="AV51" s="235">
        <v>0</v>
      </c>
      <c r="AW51" s="235">
        <v>0</v>
      </c>
      <c r="AX51" s="235">
        <v>0</v>
      </c>
      <c r="AY51" s="235">
        <v>0</v>
      </c>
      <c r="AZ51" s="235">
        <v>0</v>
      </c>
      <c r="BA51" s="235">
        <v>0</v>
      </c>
      <c r="BB51" s="235">
        <v>132.10653985959172</v>
      </c>
      <c r="BC51" s="235">
        <v>132.10653985959172</v>
      </c>
      <c r="BD51" s="235">
        <v>132.10653985959172</v>
      </c>
      <c r="BE51" s="235">
        <v>132.10653985959172</v>
      </c>
      <c r="BF51" s="235">
        <v>132.10653985959172</v>
      </c>
      <c r="BG51" s="235">
        <v>132.10653985959172</v>
      </c>
      <c r="BH51" s="235">
        <v>132.10653985959172</v>
      </c>
      <c r="BI51" s="235">
        <v>132.10653985959172</v>
      </c>
      <c r="BJ51" s="235">
        <v>132.10653985959172</v>
      </c>
      <c r="BK51" s="235">
        <v>132.10653985959172</v>
      </c>
      <c r="BL51" s="235">
        <v>228.66849054999994</v>
      </c>
      <c r="BM51" s="235"/>
    </row>
    <row r="52" spans="1:65" s="234" customFormat="1" ht="11.35" x14ac:dyDescent="0.35">
      <c r="A52" s="240" t="s">
        <v>41</v>
      </c>
      <c r="B52" s="235">
        <v>36</v>
      </c>
      <c r="C52" s="235">
        <v>43</v>
      </c>
      <c r="D52" s="235">
        <v>43</v>
      </c>
      <c r="E52" s="235">
        <v>43</v>
      </c>
      <c r="F52" s="235">
        <v>43</v>
      </c>
      <c r="G52" s="235">
        <v>49</v>
      </c>
      <c r="H52" s="235">
        <v>51</v>
      </c>
      <c r="I52" s="235">
        <v>51</v>
      </c>
      <c r="J52" s="235">
        <v>51</v>
      </c>
      <c r="K52" s="235">
        <v>51</v>
      </c>
      <c r="L52" s="235">
        <v>51</v>
      </c>
      <c r="M52" s="235">
        <v>51</v>
      </c>
      <c r="N52" s="235">
        <v>51</v>
      </c>
      <c r="O52" s="235">
        <v>51</v>
      </c>
      <c r="P52" s="235">
        <v>51</v>
      </c>
      <c r="Q52" s="235">
        <v>51</v>
      </c>
      <c r="R52" s="235">
        <v>51</v>
      </c>
      <c r="S52" s="235">
        <v>51</v>
      </c>
      <c r="T52" s="235">
        <v>51</v>
      </c>
      <c r="U52" s="235">
        <v>51</v>
      </c>
      <c r="V52" s="235">
        <v>51</v>
      </c>
      <c r="W52" s="235">
        <v>51</v>
      </c>
      <c r="X52" s="235">
        <v>51</v>
      </c>
      <c r="Y52" s="235">
        <v>51</v>
      </c>
      <c r="Z52" s="235">
        <v>52</v>
      </c>
      <c r="AA52" s="235">
        <v>52</v>
      </c>
      <c r="AB52" s="235">
        <v>55</v>
      </c>
      <c r="AC52" s="235">
        <v>55</v>
      </c>
      <c r="AD52" s="235">
        <v>55</v>
      </c>
      <c r="AE52" s="235">
        <v>53</v>
      </c>
      <c r="AF52" s="235"/>
      <c r="AG52" s="233"/>
      <c r="AH52" s="240" t="s">
        <v>41</v>
      </c>
      <c r="AI52" s="235">
        <v>151.57435456122636</v>
      </c>
      <c r="AJ52" s="235">
        <v>173.25871330305341</v>
      </c>
      <c r="AK52" s="235">
        <v>173.25871330305341</v>
      </c>
      <c r="AL52" s="235">
        <v>173.25871330305341</v>
      </c>
      <c r="AM52" s="235">
        <v>173.25871330305341</v>
      </c>
      <c r="AN52" s="235">
        <v>189.5219823594237</v>
      </c>
      <c r="AO52" s="235">
        <v>195.88213589026495</v>
      </c>
      <c r="AP52" s="235">
        <v>195.88213589026495</v>
      </c>
      <c r="AQ52" s="235">
        <v>195.88213589026495</v>
      </c>
      <c r="AR52" s="235">
        <v>195.88213589026495</v>
      </c>
      <c r="AS52" s="235">
        <v>195.88213589026495</v>
      </c>
      <c r="AT52" s="235">
        <v>195.88213589026495</v>
      </c>
      <c r="AU52" s="235">
        <v>195.88213589026495</v>
      </c>
      <c r="AV52" s="235">
        <v>195.88213589026495</v>
      </c>
      <c r="AW52" s="235">
        <v>195.88213589026495</v>
      </c>
      <c r="AX52" s="235">
        <v>195.88213589026495</v>
      </c>
      <c r="AY52" s="235">
        <v>195.88213589026495</v>
      </c>
      <c r="AZ52" s="235">
        <v>195.88213589026495</v>
      </c>
      <c r="BA52" s="235">
        <v>195.88213589026495</v>
      </c>
      <c r="BB52" s="235">
        <v>195.88213589026495</v>
      </c>
      <c r="BC52" s="235">
        <v>195.88213589026495</v>
      </c>
      <c r="BD52" s="235">
        <v>195.88213589026495</v>
      </c>
      <c r="BE52" s="235">
        <v>195.88213589026495</v>
      </c>
      <c r="BF52" s="235">
        <v>195.88213589026495</v>
      </c>
      <c r="BG52" s="235">
        <v>198.58623898213844</v>
      </c>
      <c r="BH52" s="235">
        <v>198.58623898213844</v>
      </c>
      <c r="BI52" s="235">
        <v>215.67018686264001</v>
      </c>
      <c r="BJ52" s="235">
        <v>214.90297455159029</v>
      </c>
      <c r="BK52" s="235">
        <v>214.90297455159029</v>
      </c>
      <c r="BL52" s="235">
        <v>212.7238024100001</v>
      </c>
      <c r="BM52" s="235"/>
    </row>
    <row r="53" spans="1:65" s="234" customFormat="1" ht="11.35" x14ac:dyDescent="0.35">
      <c r="A53" s="241" t="s">
        <v>42</v>
      </c>
      <c r="B53" s="235">
        <v>0</v>
      </c>
      <c r="C53" s="235">
        <v>0</v>
      </c>
      <c r="D53" s="235">
        <v>0</v>
      </c>
      <c r="E53" s="235">
        <v>0</v>
      </c>
      <c r="F53" s="235">
        <v>0</v>
      </c>
      <c r="G53" s="235">
        <v>0</v>
      </c>
      <c r="H53" s="235">
        <v>0</v>
      </c>
      <c r="I53" s="235">
        <v>0</v>
      </c>
      <c r="J53" s="235">
        <v>0</v>
      </c>
      <c r="K53" s="235">
        <v>0</v>
      </c>
      <c r="L53" s="235">
        <v>0</v>
      </c>
      <c r="M53" s="235">
        <v>0</v>
      </c>
      <c r="N53" s="235">
        <v>0</v>
      </c>
      <c r="O53" s="235">
        <v>0</v>
      </c>
      <c r="P53" s="235">
        <v>0</v>
      </c>
      <c r="Q53" s="235">
        <v>0</v>
      </c>
      <c r="R53" s="235">
        <v>0</v>
      </c>
      <c r="S53" s="235">
        <v>0</v>
      </c>
      <c r="T53" s="235">
        <v>0</v>
      </c>
      <c r="U53" s="235">
        <v>0</v>
      </c>
      <c r="V53" s="235">
        <v>0</v>
      </c>
      <c r="W53" s="235">
        <v>0</v>
      </c>
      <c r="X53" s="235">
        <v>0</v>
      </c>
      <c r="Y53" s="235">
        <v>0</v>
      </c>
      <c r="Z53" s="235">
        <v>0</v>
      </c>
      <c r="AA53" s="235">
        <v>0</v>
      </c>
      <c r="AB53" s="235">
        <v>0</v>
      </c>
      <c r="AC53" s="235">
        <v>0</v>
      </c>
      <c r="AD53" s="235">
        <v>0</v>
      </c>
      <c r="AE53" s="235">
        <v>0</v>
      </c>
      <c r="AF53" s="235"/>
      <c r="AG53" s="233"/>
      <c r="AH53" s="241" t="s">
        <v>42</v>
      </c>
      <c r="AI53" s="235">
        <v>0</v>
      </c>
      <c r="AJ53" s="235">
        <v>0</v>
      </c>
      <c r="AK53" s="235">
        <v>0</v>
      </c>
      <c r="AL53" s="235">
        <v>0</v>
      </c>
      <c r="AM53" s="235">
        <v>0</v>
      </c>
      <c r="AN53" s="235">
        <v>0</v>
      </c>
      <c r="AO53" s="235">
        <v>0</v>
      </c>
      <c r="AP53" s="235">
        <v>0</v>
      </c>
      <c r="AQ53" s="235">
        <v>0</v>
      </c>
      <c r="AR53" s="235">
        <v>0</v>
      </c>
      <c r="AS53" s="235">
        <v>0</v>
      </c>
      <c r="AT53" s="235">
        <v>0</v>
      </c>
      <c r="AU53" s="235">
        <v>0</v>
      </c>
      <c r="AV53" s="235">
        <v>0</v>
      </c>
      <c r="AW53" s="235">
        <v>0</v>
      </c>
      <c r="AX53" s="235">
        <v>0</v>
      </c>
      <c r="AY53" s="235">
        <v>0</v>
      </c>
      <c r="AZ53" s="235">
        <v>0</v>
      </c>
      <c r="BA53" s="235">
        <v>0</v>
      </c>
      <c r="BB53" s="235">
        <v>0</v>
      </c>
      <c r="BC53" s="235">
        <v>0</v>
      </c>
      <c r="BD53" s="235">
        <v>0</v>
      </c>
      <c r="BE53" s="235">
        <v>0</v>
      </c>
      <c r="BF53" s="235">
        <v>0</v>
      </c>
      <c r="BG53" s="235">
        <v>0</v>
      </c>
      <c r="BH53" s="235">
        <v>0</v>
      </c>
      <c r="BI53" s="235">
        <v>0</v>
      </c>
      <c r="BJ53" s="235">
        <v>0</v>
      </c>
      <c r="BK53" s="235">
        <v>0</v>
      </c>
      <c r="BL53" s="235">
        <v>0</v>
      </c>
      <c r="BM53" s="235"/>
    </row>
    <row r="54" spans="1:65" x14ac:dyDescent="0.5">
      <c r="AG54" s="22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29"/>
  <sheetViews>
    <sheetView topLeftCell="A16" workbookViewId="0">
      <selection activeCell="K18" sqref="K18:K28"/>
    </sheetView>
  </sheetViews>
  <sheetFormatPr defaultRowHeight="14.35" x14ac:dyDescent="0.5"/>
  <cols>
    <col min="1" max="1" width="3.5859375" customWidth="1"/>
    <col min="2" max="2" width="15.41015625" customWidth="1"/>
    <col min="3" max="14" width="10" customWidth="1"/>
    <col min="15" max="15" width="11.1171875" customWidth="1"/>
  </cols>
  <sheetData>
    <row r="1" spans="2:15" ht="18.75" customHeight="1" x14ac:dyDescent="0.5">
      <c r="B1" s="172" t="s">
        <v>47</v>
      </c>
      <c r="C1" s="173"/>
    </row>
    <row r="2" spans="2:15" s="176" customFormat="1" ht="18.75" customHeight="1" x14ac:dyDescent="0.5">
      <c r="B2" s="174" t="s">
        <v>44</v>
      </c>
      <c r="C2" s="175">
        <v>42005</v>
      </c>
      <c r="D2" s="175">
        <f>C2+31</f>
        <v>42036</v>
      </c>
      <c r="E2" s="175">
        <f t="shared" ref="E2:N2" si="0">D2+31</f>
        <v>42067</v>
      </c>
      <c r="F2" s="175">
        <f t="shared" si="0"/>
        <v>42098</v>
      </c>
      <c r="G2" s="175">
        <f t="shared" si="0"/>
        <v>42129</v>
      </c>
      <c r="H2" s="175">
        <f t="shared" si="0"/>
        <v>42160</v>
      </c>
      <c r="I2" s="175">
        <f t="shared" si="0"/>
        <v>42191</v>
      </c>
      <c r="J2" s="175">
        <f t="shared" si="0"/>
        <v>42222</v>
      </c>
      <c r="K2" s="175">
        <f t="shared" si="0"/>
        <v>42253</v>
      </c>
      <c r="L2" s="175">
        <f>K2+31</f>
        <v>42284</v>
      </c>
      <c r="M2" s="175">
        <f t="shared" si="0"/>
        <v>42315</v>
      </c>
      <c r="N2" s="175">
        <f t="shared" si="0"/>
        <v>42346</v>
      </c>
      <c r="O2" s="175" t="s">
        <v>0</v>
      </c>
    </row>
    <row r="3" spans="2:15" ht="18.75" customHeight="1" x14ac:dyDescent="0.5">
      <c r="B3" s="183" t="s">
        <v>32</v>
      </c>
      <c r="C3" s="177">
        <v>226</v>
      </c>
      <c r="D3" s="177">
        <v>351</v>
      </c>
      <c r="E3" s="177">
        <v>425</v>
      </c>
      <c r="F3" s="177">
        <v>599</v>
      </c>
      <c r="G3" s="177">
        <v>488</v>
      </c>
      <c r="H3" s="177">
        <v>246</v>
      </c>
      <c r="I3" s="177">
        <v>470</v>
      </c>
      <c r="J3" s="177">
        <v>436</v>
      </c>
      <c r="K3" s="177">
        <v>297</v>
      </c>
      <c r="L3" s="177">
        <v>355</v>
      </c>
      <c r="M3" s="177">
        <v>171</v>
      </c>
      <c r="N3" s="177">
        <v>382</v>
      </c>
      <c r="O3" s="178">
        <f>SUM(C3:N3)</f>
        <v>4446</v>
      </c>
    </row>
    <row r="4" spans="2:15" ht="18.75" customHeight="1" x14ac:dyDescent="0.5">
      <c r="B4" s="183" t="s">
        <v>33</v>
      </c>
      <c r="C4" s="177">
        <v>15</v>
      </c>
      <c r="D4" s="177">
        <v>24</v>
      </c>
      <c r="E4" s="177">
        <v>45</v>
      </c>
      <c r="F4" s="177">
        <v>64</v>
      </c>
      <c r="G4" s="177">
        <v>62</v>
      </c>
      <c r="H4" s="177">
        <v>91</v>
      </c>
      <c r="I4" s="177">
        <v>92</v>
      </c>
      <c r="J4" s="177">
        <v>80</v>
      </c>
      <c r="K4" s="177">
        <v>97</v>
      </c>
      <c r="L4" s="177">
        <v>51</v>
      </c>
      <c r="M4" s="177">
        <v>61</v>
      </c>
      <c r="N4" s="177">
        <v>133</v>
      </c>
      <c r="O4" s="178">
        <f t="shared" ref="O4:O14" si="1">SUM(C4:N4)</f>
        <v>815</v>
      </c>
    </row>
    <row r="5" spans="2:15" ht="18.75" customHeight="1" x14ac:dyDescent="0.5">
      <c r="B5" s="183" t="s">
        <v>34</v>
      </c>
      <c r="C5" s="177">
        <v>1998</v>
      </c>
      <c r="D5" s="177">
        <v>1997</v>
      </c>
      <c r="E5" s="177">
        <v>1873</v>
      </c>
      <c r="F5" s="177">
        <v>2311</v>
      </c>
      <c r="G5" s="177">
        <v>2017</v>
      </c>
      <c r="H5" s="177">
        <v>2713</v>
      </c>
      <c r="I5" s="177">
        <v>2750</v>
      </c>
      <c r="J5" s="177">
        <v>2898</v>
      </c>
      <c r="K5" s="177">
        <v>2366</v>
      </c>
      <c r="L5" s="177">
        <v>2032</v>
      </c>
      <c r="M5" s="177">
        <v>1837</v>
      </c>
      <c r="N5" s="177">
        <v>1664</v>
      </c>
      <c r="O5" s="178">
        <f t="shared" si="1"/>
        <v>26456</v>
      </c>
    </row>
    <row r="6" spans="2:15" ht="18.75" customHeight="1" x14ac:dyDescent="0.5">
      <c r="B6" s="183" t="s">
        <v>35</v>
      </c>
      <c r="C6" s="177">
        <v>14</v>
      </c>
      <c r="D6" s="177">
        <v>27</v>
      </c>
      <c r="E6" s="177">
        <v>5</v>
      </c>
      <c r="F6" s="177">
        <v>26</v>
      </c>
      <c r="G6" s="177">
        <v>62</v>
      </c>
      <c r="H6" s="177">
        <v>112</v>
      </c>
      <c r="I6" s="177">
        <v>194</v>
      </c>
      <c r="J6" s="177">
        <v>42</v>
      </c>
      <c r="K6" s="177">
        <v>14</v>
      </c>
      <c r="L6" s="177">
        <v>21</v>
      </c>
      <c r="M6" s="177">
        <v>67</v>
      </c>
      <c r="N6" s="177">
        <v>6</v>
      </c>
      <c r="O6" s="178">
        <f t="shared" si="1"/>
        <v>590</v>
      </c>
    </row>
    <row r="7" spans="2:15" ht="18.75" customHeight="1" x14ac:dyDescent="0.5">
      <c r="B7" s="183" t="s">
        <v>36</v>
      </c>
      <c r="C7" s="177">
        <v>0</v>
      </c>
      <c r="D7" s="177">
        <v>0</v>
      </c>
      <c r="E7" s="177">
        <v>0</v>
      </c>
      <c r="F7" s="177">
        <v>0</v>
      </c>
      <c r="G7" s="177">
        <v>0</v>
      </c>
      <c r="H7" s="177">
        <v>0</v>
      </c>
      <c r="I7" s="177">
        <v>0</v>
      </c>
      <c r="J7" s="177">
        <v>0</v>
      </c>
      <c r="K7" s="177">
        <v>0</v>
      </c>
      <c r="L7" s="177">
        <v>0</v>
      </c>
      <c r="M7" s="177">
        <v>0</v>
      </c>
      <c r="N7" s="177">
        <v>0</v>
      </c>
      <c r="O7" s="178">
        <f t="shared" si="1"/>
        <v>0</v>
      </c>
    </row>
    <row r="8" spans="2:15" ht="18.75" customHeight="1" x14ac:dyDescent="0.5">
      <c r="B8" s="183" t="s">
        <v>37</v>
      </c>
      <c r="C8" s="177">
        <v>78</v>
      </c>
      <c r="D8" s="177">
        <v>0</v>
      </c>
      <c r="E8" s="177">
        <v>565</v>
      </c>
      <c r="F8" s="177">
        <v>135</v>
      </c>
      <c r="G8" s="177">
        <v>397</v>
      </c>
      <c r="H8" s="177">
        <v>65</v>
      </c>
      <c r="I8" s="177">
        <v>46</v>
      </c>
      <c r="J8" s="177">
        <v>165</v>
      </c>
      <c r="K8" s="177">
        <v>161</v>
      </c>
      <c r="L8" s="177">
        <v>282</v>
      </c>
      <c r="M8" s="177">
        <v>83</v>
      </c>
      <c r="N8" s="177">
        <v>0</v>
      </c>
      <c r="O8" s="178">
        <f t="shared" si="1"/>
        <v>1977</v>
      </c>
    </row>
    <row r="9" spans="2:15" ht="18.75" customHeight="1" x14ac:dyDescent="0.5">
      <c r="B9" s="183" t="s">
        <v>38</v>
      </c>
      <c r="C9" s="177">
        <v>779</v>
      </c>
      <c r="D9" s="177">
        <v>470</v>
      </c>
      <c r="E9" s="177">
        <v>969</v>
      </c>
      <c r="F9" s="177">
        <v>695</v>
      </c>
      <c r="G9" s="177">
        <v>438</v>
      </c>
      <c r="H9" s="177">
        <v>542</v>
      </c>
      <c r="I9" s="177">
        <v>544</v>
      </c>
      <c r="J9" s="177">
        <v>561</v>
      </c>
      <c r="K9" s="177">
        <v>849</v>
      </c>
      <c r="L9" s="177">
        <v>1075</v>
      </c>
      <c r="M9" s="177">
        <v>1250</v>
      </c>
      <c r="N9" s="177">
        <v>474</v>
      </c>
      <c r="O9" s="178">
        <f t="shared" si="1"/>
        <v>8646</v>
      </c>
    </row>
    <row r="10" spans="2:15" ht="18.75" customHeight="1" x14ac:dyDescent="0.5">
      <c r="B10" s="183" t="s">
        <v>39</v>
      </c>
      <c r="C10" s="177">
        <v>10</v>
      </c>
      <c r="D10" s="177">
        <v>1</v>
      </c>
      <c r="E10" s="177">
        <v>100</v>
      </c>
      <c r="F10" s="177">
        <v>230</v>
      </c>
      <c r="G10" s="177">
        <v>569</v>
      </c>
      <c r="H10" s="177">
        <v>360</v>
      </c>
      <c r="I10" s="177">
        <v>376</v>
      </c>
      <c r="J10" s="177">
        <v>552</v>
      </c>
      <c r="K10" s="177">
        <v>344</v>
      </c>
      <c r="L10" s="177">
        <v>375</v>
      </c>
      <c r="M10" s="177">
        <v>160</v>
      </c>
      <c r="N10" s="177">
        <v>0</v>
      </c>
      <c r="O10" s="178">
        <f t="shared" si="1"/>
        <v>3077</v>
      </c>
    </row>
    <row r="11" spans="2:15" ht="18.75" customHeight="1" x14ac:dyDescent="0.5">
      <c r="B11" s="183" t="s">
        <v>40</v>
      </c>
      <c r="C11" s="177">
        <v>69</v>
      </c>
      <c r="D11" s="177">
        <v>73</v>
      </c>
      <c r="E11" s="177">
        <v>41</v>
      </c>
      <c r="F11" s="177">
        <v>160</v>
      </c>
      <c r="G11" s="177">
        <v>128</v>
      </c>
      <c r="H11" s="177">
        <v>211</v>
      </c>
      <c r="I11" s="177">
        <v>343</v>
      </c>
      <c r="J11" s="177">
        <v>106</v>
      </c>
      <c r="K11" s="177">
        <v>49</v>
      </c>
      <c r="L11" s="177">
        <v>92</v>
      </c>
      <c r="M11" s="177">
        <v>117</v>
      </c>
      <c r="N11" s="177">
        <v>75</v>
      </c>
      <c r="O11" s="178">
        <f t="shared" si="1"/>
        <v>1464</v>
      </c>
    </row>
    <row r="12" spans="2:15" ht="18.75" customHeight="1" x14ac:dyDescent="0.5">
      <c r="B12" s="183" t="s">
        <v>41</v>
      </c>
      <c r="C12" s="177">
        <v>18</v>
      </c>
      <c r="D12" s="177">
        <v>19</v>
      </c>
      <c r="E12" s="177">
        <v>6</v>
      </c>
      <c r="F12" s="177">
        <v>31</v>
      </c>
      <c r="G12" s="177">
        <v>56</v>
      </c>
      <c r="H12" s="177">
        <v>77</v>
      </c>
      <c r="I12" s="177">
        <v>81</v>
      </c>
      <c r="J12" s="177">
        <v>59</v>
      </c>
      <c r="K12" s="177">
        <v>53</v>
      </c>
      <c r="L12" s="177">
        <v>56</v>
      </c>
      <c r="M12" s="177">
        <v>72</v>
      </c>
      <c r="N12" s="177">
        <v>615</v>
      </c>
      <c r="O12" s="178">
        <f t="shared" si="1"/>
        <v>1143</v>
      </c>
    </row>
    <row r="13" spans="2:15" ht="18.75" customHeight="1" x14ac:dyDescent="0.5">
      <c r="B13" s="183" t="s">
        <v>42</v>
      </c>
      <c r="C13" s="177">
        <v>2</v>
      </c>
      <c r="D13" s="177">
        <v>0</v>
      </c>
      <c r="E13" s="177">
        <v>0</v>
      </c>
      <c r="F13" s="177">
        <v>6</v>
      </c>
      <c r="G13" s="177">
        <v>22</v>
      </c>
      <c r="H13" s="177">
        <v>1</v>
      </c>
      <c r="I13" s="177">
        <v>0</v>
      </c>
      <c r="J13" s="177">
        <v>0</v>
      </c>
      <c r="K13" s="177">
        <v>0</v>
      </c>
      <c r="L13" s="177">
        <v>0</v>
      </c>
      <c r="M13" s="177">
        <v>0</v>
      </c>
      <c r="N13" s="177">
        <v>0</v>
      </c>
      <c r="O13" s="178">
        <f t="shared" si="1"/>
        <v>31</v>
      </c>
    </row>
    <row r="14" spans="2:15" s="167" customFormat="1" ht="18.75" customHeight="1" x14ac:dyDescent="0.5">
      <c r="B14" s="179" t="s">
        <v>0</v>
      </c>
      <c r="C14" s="180">
        <f>SUM(C3:C13)</f>
        <v>3209</v>
      </c>
      <c r="D14" s="180">
        <f t="shared" ref="D14:N14" si="2">SUM(D3:D13)</f>
        <v>2962</v>
      </c>
      <c r="E14" s="180">
        <f t="shared" si="2"/>
        <v>4029</v>
      </c>
      <c r="F14" s="180">
        <f t="shared" si="2"/>
        <v>4257</v>
      </c>
      <c r="G14" s="180">
        <f t="shared" si="2"/>
        <v>4239</v>
      </c>
      <c r="H14" s="180">
        <f t="shared" si="2"/>
        <v>4418</v>
      </c>
      <c r="I14" s="180">
        <f t="shared" si="2"/>
        <v>4896</v>
      </c>
      <c r="J14" s="180">
        <f t="shared" si="2"/>
        <v>4899</v>
      </c>
      <c r="K14" s="180">
        <f t="shared" si="2"/>
        <v>4230</v>
      </c>
      <c r="L14" s="180">
        <f t="shared" si="2"/>
        <v>4339</v>
      </c>
      <c r="M14" s="180">
        <f t="shared" si="2"/>
        <v>3818</v>
      </c>
      <c r="N14" s="180">
        <f t="shared" si="2"/>
        <v>3349</v>
      </c>
      <c r="O14" s="178">
        <f t="shared" si="1"/>
        <v>48645</v>
      </c>
    </row>
    <row r="16" spans="2:15" ht="18.75" customHeight="1" x14ac:dyDescent="0.5">
      <c r="B16" s="181" t="s">
        <v>48</v>
      </c>
      <c r="C16" s="182"/>
    </row>
    <row r="17" spans="2:15" s="176" customFormat="1" ht="18.75" customHeight="1" x14ac:dyDescent="0.5">
      <c r="B17" s="174" t="s">
        <v>44</v>
      </c>
      <c r="C17" s="175">
        <v>42005</v>
      </c>
      <c r="D17" s="175">
        <f>C17+31</f>
        <v>42036</v>
      </c>
      <c r="E17" s="175">
        <f t="shared" ref="E17:K17" si="3">D17+31</f>
        <v>42067</v>
      </c>
      <c r="F17" s="175">
        <f t="shared" si="3"/>
        <v>42098</v>
      </c>
      <c r="G17" s="175">
        <f t="shared" si="3"/>
        <v>42129</v>
      </c>
      <c r="H17" s="175">
        <f t="shared" si="3"/>
        <v>42160</v>
      </c>
      <c r="I17" s="175">
        <f t="shared" si="3"/>
        <v>42191</v>
      </c>
      <c r="J17" s="175">
        <f t="shared" si="3"/>
        <v>42222</v>
      </c>
      <c r="K17" s="175">
        <f t="shared" si="3"/>
        <v>42253</v>
      </c>
      <c r="L17" s="175">
        <f>K17+31</f>
        <v>42284</v>
      </c>
      <c r="M17" s="175">
        <f t="shared" ref="M17:N17" si="4">L17+31</f>
        <v>42315</v>
      </c>
      <c r="N17" s="175">
        <f t="shared" si="4"/>
        <v>42346</v>
      </c>
      <c r="O17" s="175" t="s">
        <v>0</v>
      </c>
    </row>
    <row r="18" spans="2:15" ht="18.75" customHeight="1" x14ac:dyDescent="0.5">
      <c r="B18" s="183" t="s">
        <v>32</v>
      </c>
      <c r="C18" s="177">
        <v>617.69834443000025</v>
      </c>
      <c r="D18" s="177">
        <v>1160.432679399999</v>
      </c>
      <c r="E18" s="177">
        <v>1256.5909164299994</v>
      </c>
      <c r="F18" s="177">
        <v>1763.5541165999964</v>
      </c>
      <c r="G18" s="177">
        <v>1450.192391690003</v>
      </c>
      <c r="H18" s="177">
        <v>790.26162414999885</v>
      </c>
      <c r="I18" s="177">
        <v>1411.9451424799993</v>
      </c>
      <c r="J18" s="177">
        <v>1396.1614704699973</v>
      </c>
      <c r="K18" s="177">
        <v>1101.8036276599983</v>
      </c>
      <c r="L18" s="177">
        <v>1286.2560000000001</v>
      </c>
      <c r="M18" s="177">
        <v>578.09551800000008</v>
      </c>
      <c r="N18" s="177">
        <v>1642.9380000000001</v>
      </c>
      <c r="O18" s="178">
        <f>SUM(C18:N18)</f>
        <v>14455.929831309992</v>
      </c>
    </row>
    <row r="19" spans="2:15" ht="18.75" customHeight="1" x14ac:dyDescent="0.5">
      <c r="B19" s="183" t="s">
        <v>33</v>
      </c>
      <c r="C19" s="177">
        <v>88.677751999999984</v>
      </c>
      <c r="D19" s="177">
        <v>139.09532086000004</v>
      </c>
      <c r="E19" s="177">
        <v>138.53627062999993</v>
      </c>
      <c r="F19" s="177">
        <v>255.91964086999997</v>
      </c>
      <c r="G19" s="177">
        <v>257.7876892999999</v>
      </c>
      <c r="H19" s="177">
        <v>409.37192911</v>
      </c>
      <c r="I19" s="177">
        <v>432.74823820000006</v>
      </c>
      <c r="J19" s="177">
        <v>377.94951580999998</v>
      </c>
      <c r="K19" s="177">
        <v>433.6248705399999</v>
      </c>
      <c r="L19" s="177">
        <v>232.68262960999999</v>
      </c>
      <c r="M19" s="177">
        <v>253.60300000000001</v>
      </c>
      <c r="N19" s="177">
        <v>678.84199999999998</v>
      </c>
      <c r="O19" s="178">
        <f t="shared" ref="O19:O29" si="5">SUM(C19:N19)</f>
        <v>3698.8388569299996</v>
      </c>
    </row>
    <row r="20" spans="2:15" ht="18.75" customHeight="1" x14ac:dyDescent="0.5">
      <c r="B20" s="183" t="s">
        <v>34</v>
      </c>
      <c r="C20" s="177">
        <v>4607.3177976101269</v>
      </c>
      <c r="D20" s="177">
        <v>4566.6013871300038</v>
      </c>
      <c r="E20" s="177">
        <v>3775.6219754599701</v>
      </c>
      <c r="F20" s="177">
        <v>5795.2635416700768</v>
      </c>
      <c r="G20" s="177">
        <v>4928.1039264799947</v>
      </c>
      <c r="H20" s="177">
        <v>6315.942246030063</v>
      </c>
      <c r="I20" s="177">
        <v>6872.1260814298603</v>
      </c>
      <c r="J20" s="177">
        <v>7330.9449699099087</v>
      </c>
      <c r="K20" s="177">
        <v>6044.4914914199553</v>
      </c>
      <c r="L20" s="177">
        <v>5235.1257320399627</v>
      </c>
      <c r="M20" s="177">
        <v>4924.6114491100006</v>
      </c>
      <c r="N20" s="177">
        <v>6415.7380000000003</v>
      </c>
      <c r="O20" s="178">
        <f t="shared" si="5"/>
        <v>66811.888598289923</v>
      </c>
    </row>
    <row r="21" spans="2:15" ht="18.75" customHeight="1" x14ac:dyDescent="0.5">
      <c r="B21" s="183" t="s">
        <v>35</v>
      </c>
      <c r="C21" s="177">
        <v>62.792035999999996</v>
      </c>
      <c r="D21" s="177">
        <v>100.12836073000004</v>
      </c>
      <c r="E21" s="177">
        <v>21.29437231</v>
      </c>
      <c r="F21" s="177">
        <v>74.950299440000009</v>
      </c>
      <c r="G21" s="177">
        <v>170.38252170000004</v>
      </c>
      <c r="H21" s="177">
        <v>244.05620827000001</v>
      </c>
      <c r="I21" s="177">
        <v>430.42872493000039</v>
      </c>
      <c r="J21" s="177">
        <v>153.55409385999997</v>
      </c>
      <c r="K21" s="177">
        <v>27.730915240000009</v>
      </c>
      <c r="L21" s="177">
        <v>54.697660000000027</v>
      </c>
      <c r="M21" s="177">
        <v>46.701000000000001</v>
      </c>
      <c r="N21" s="177">
        <v>21.143000000000001</v>
      </c>
      <c r="O21" s="178">
        <f t="shared" si="5"/>
        <v>1407.8591924800005</v>
      </c>
    </row>
    <row r="22" spans="2:15" ht="18.75" customHeight="1" x14ac:dyDescent="0.5">
      <c r="B22" s="183" t="s">
        <v>36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v>0</v>
      </c>
      <c r="K22" s="177">
        <v>0</v>
      </c>
      <c r="L22" s="177">
        <v>0</v>
      </c>
      <c r="M22" s="177">
        <v>0</v>
      </c>
      <c r="N22" s="177">
        <v>0</v>
      </c>
      <c r="O22" s="178">
        <f t="shared" si="5"/>
        <v>0</v>
      </c>
    </row>
    <row r="23" spans="2:15" ht="18.75" customHeight="1" x14ac:dyDescent="0.5">
      <c r="B23" s="183" t="s">
        <v>37</v>
      </c>
      <c r="C23" s="177">
        <v>166.33937400000013</v>
      </c>
      <c r="D23" s="177">
        <v>0</v>
      </c>
      <c r="E23" s="177">
        <v>1425.9594098499902</v>
      </c>
      <c r="F23" s="177">
        <v>362.81559420000048</v>
      </c>
      <c r="G23" s="177">
        <v>1239.8249194499999</v>
      </c>
      <c r="H23" s="177">
        <v>188.66562473000008</v>
      </c>
      <c r="I23" s="177">
        <v>134.63419582000003</v>
      </c>
      <c r="J23" s="177">
        <v>356.87559552000005</v>
      </c>
      <c r="K23" s="177">
        <v>476.84260827999992</v>
      </c>
      <c r="L23" s="177">
        <v>934.33859853000115</v>
      </c>
      <c r="M23" s="177">
        <v>158.35300000000001</v>
      </c>
      <c r="N23" s="177">
        <v>0</v>
      </c>
      <c r="O23" s="178">
        <f t="shared" si="5"/>
        <v>5444.648920379992</v>
      </c>
    </row>
    <row r="24" spans="2:15" ht="18.75" customHeight="1" x14ac:dyDescent="0.5">
      <c r="B24" s="183" t="s">
        <v>38</v>
      </c>
      <c r="C24" s="177">
        <v>1907.0932663300214</v>
      </c>
      <c r="D24" s="177">
        <v>1558.7338746899861</v>
      </c>
      <c r="E24" s="177">
        <v>2476.6732867900082</v>
      </c>
      <c r="F24" s="177">
        <v>1251.4385175399925</v>
      </c>
      <c r="G24" s="177">
        <v>1104.2635383099998</v>
      </c>
      <c r="H24" s="177">
        <v>1576.630360349998</v>
      </c>
      <c r="I24" s="177">
        <v>1658.9630801199933</v>
      </c>
      <c r="J24" s="177">
        <v>1299.454656949938</v>
      </c>
      <c r="K24" s="177">
        <v>2171.7351462100046</v>
      </c>
      <c r="L24" s="177">
        <v>2777.746029280012</v>
      </c>
      <c r="M24" s="177">
        <v>3159.3675600000006</v>
      </c>
      <c r="N24" s="177">
        <v>1582.2750000000001</v>
      </c>
      <c r="O24" s="178">
        <f t="shared" si="5"/>
        <v>22524.374316569956</v>
      </c>
    </row>
    <row r="25" spans="2:15" ht="18.75" customHeight="1" x14ac:dyDescent="0.5">
      <c r="B25" s="183" t="s">
        <v>39</v>
      </c>
      <c r="C25" s="177">
        <v>1.6413149000000162</v>
      </c>
      <c r="D25" s="177">
        <v>0</v>
      </c>
      <c r="E25" s="177">
        <v>200.41815700000012</v>
      </c>
      <c r="F25" s="177">
        <v>488.99962745000187</v>
      </c>
      <c r="G25" s="177">
        <v>1161.2991004500013</v>
      </c>
      <c r="H25" s="177">
        <v>1004.1151216000043</v>
      </c>
      <c r="I25" s="177">
        <v>1050.1763328500028</v>
      </c>
      <c r="J25" s="177">
        <v>1132.4176894499967</v>
      </c>
      <c r="K25" s="177">
        <v>808.58377554999788</v>
      </c>
      <c r="L25" s="177">
        <v>893.07658985000148</v>
      </c>
      <c r="M25" s="177">
        <v>642.29759999999999</v>
      </c>
      <c r="N25" s="177">
        <v>0</v>
      </c>
      <c r="O25" s="178">
        <f t="shared" si="5"/>
        <v>7383.0253091000059</v>
      </c>
    </row>
    <row r="26" spans="2:15" ht="18.75" customHeight="1" x14ac:dyDescent="0.5">
      <c r="B26" s="183" t="s">
        <v>40</v>
      </c>
      <c r="C26" s="177">
        <v>254.22615199999996</v>
      </c>
      <c r="D26" s="177">
        <v>285.13069593999995</v>
      </c>
      <c r="E26" s="177">
        <v>142.94345599999994</v>
      </c>
      <c r="F26" s="177">
        <v>690.09697438000069</v>
      </c>
      <c r="G26" s="177">
        <v>644.90979045999995</v>
      </c>
      <c r="H26" s="177">
        <v>789.27971464999962</v>
      </c>
      <c r="I26" s="177">
        <v>1571.504481730005</v>
      </c>
      <c r="J26" s="177">
        <v>434.91090888000036</v>
      </c>
      <c r="K26" s="177">
        <v>228.66849054999994</v>
      </c>
      <c r="L26" s="177">
        <v>345.61390523999984</v>
      </c>
      <c r="M26" s="177">
        <v>405.15064773</v>
      </c>
      <c r="N26" s="177">
        <v>381.11399999999998</v>
      </c>
      <c r="O26" s="178">
        <f t="shared" si="5"/>
        <v>6173.5492175600039</v>
      </c>
    </row>
    <row r="27" spans="2:15" ht="18.75" customHeight="1" x14ac:dyDescent="0.5">
      <c r="B27" s="183" t="s">
        <v>41</v>
      </c>
      <c r="C27" s="177">
        <v>73.224242000000004</v>
      </c>
      <c r="D27" s="177">
        <v>113.94372600000004</v>
      </c>
      <c r="E27" s="177">
        <v>26.652813100000003</v>
      </c>
      <c r="F27" s="177">
        <v>132.34792094999995</v>
      </c>
      <c r="G27" s="177">
        <v>143.44047384999999</v>
      </c>
      <c r="H27" s="177">
        <v>240.55480573000006</v>
      </c>
      <c r="I27" s="177">
        <v>347.69133456000014</v>
      </c>
      <c r="J27" s="177">
        <v>272.03073114000023</v>
      </c>
      <c r="K27" s="177">
        <v>212.7238024100001</v>
      </c>
      <c r="L27" s="177">
        <v>131.62372674999995</v>
      </c>
      <c r="M27" s="177">
        <v>244.87460499999997</v>
      </c>
      <c r="N27" s="177">
        <v>1968.2090000000001</v>
      </c>
      <c r="O27" s="178">
        <f t="shared" si="5"/>
        <v>3907.3171814900006</v>
      </c>
    </row>
    <row r="28" spans="2:15" ht="18.75" customHeight="1" x14ac:dyDescent="0.5">
      <c r="B28" s="183" t="s">
        <v>42</v>
      </c>
      <c r="C28" s="177">
        <v>0</v>
      </c>
      <c r="D28" s="177">
        <v>0</v>
      </c>
      <c r="E28" s="177">
        <v>424.29502350000001</v>
      </c>
      <c r="F28" s="177">
        <v>0</v>
      </c>
      <c r="G28" s="177">
        <v>0</v>
      </c>
      <c r="H28" s="177">
        <v>0</v>
      </c>
      <c r="I28" s="177">
        <v>0</v>
      </c>
      <c r="J28" s="177">
        <v>11.701298699999999</v>
      </c>
      <c r="K28" s="177">
        <v>0</v>
      </c>
      <c r="L28" s="177">
        <v>0</v>
      </c>
      <c r="M28" s="177">
        <v>0</v>
      </c>
      <c r="N28" s="177">
        <v>0</v>
      </c>
      <c r="O28" s="178">
        <f t="shared" si="5"/>
        <v>435.99632220000001</v>
      </c>
    </row>
    <row r="29" spans="2:15" s="167" customFormat="1" ht="18.75" customHeight="1" x14ac:dyDescent="0.5">
      <c r="B29" s="179" t="s">
        <v>0</v>
      </c>
      <c r="C29" s="180">
        <f>SUM(C18:C28)</f>
        <v>7779.0102792701482</v>
      </c>
      <c r="D29" s="180">
        <f t="shared" ref="D29:N29" si="6">SUM(D18:D28)</f>
        <v>7924.0660447499895</v>
      </c>
      <c r="E29" s="180">
        <f t="shared" si="6"/>
        <v>9888.9856810699657</v>
      </c>
      <c r="F29" s="180">
        <f t="shared" si="6"/>
        <v>10815.386233100071</v>
      </c>
      <c r="G29" s="180">
        <f t="shared" si="6"/>
        <v>11100.204351689999</v>
      </c>
      <c r="H29" s="180">
        <f t="shared" si="6"/>
        <v>11558.877634620063</v>
      </c>
      <c r="I29" s="180">
        <f t="shared" si="6"/>
        <v>13910.217612119857</v>
      </c>
      <c r="J29" s="180">
        <f t="shared" si="6"/>
        <v>12766.000930689841</v>
      </c>
      <c r="K29" s="180">
        <f t="shared" si="6"/>
        <v>11506.204727859957</v>
      </c>
      <c r="L29" s="180">
        <f t="shared" si="6"/>
        <v>11891.160871299977</v>
      </c>
      <c r="M29" s="180">
        <f t="shared" si="6"/>
        <v>10413.054379840003</v>
      </c>
      <c r="N29" s="180">
        <f t="shared" si="6"/>
        <v>12690.259</v>
      </c>
      <c r="O29" s="178">
        <f t="shared" si="5"/>
        <v>132243.42774630987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29"/>
  <sheetViews>
    <sheetView topLeftCell="A13" workbookViewId="0">
      <selection activeCell="H18" sqref="H18:H28"/>
    </sheetView>
  </sheetViews>
  <sheetFormatPr defaultRowHeight="14.35" x14ac:dyDescent="0.5"/>
  <cols>
    <col min="1" max="1" width="3.5859375" customWidth="1"/>
    <col min="2" max="2" width="15.41015625" customWidth="1"/>
    <col min="3" max="14" width="10" customWidth="1"/>
    <col min="15" max="15" width="11.1171875" customWidth="1"/>
  </cols>
  <sheetData>
    <row r="1" spans="2:15" ht="18.75" customHeight="1" x14ac:dyDescent="0.5">
      <c r="B1" s="172" t="s">
        <v>53</v>
      </c>
      <c r="C1" s="173"/>
    </row>
    <row r="2" spans="2:15" s="176" customFormat="1" ht="18.75" customHeight="1" x14ac:dyDescent="0.5">
      <c r="B2" s="174" t="s">
        <v>44</v>
      </c>
      <c r="C2" s="175">
        <v>42370</v>
      </c>
      <c r="D2" s="175">
        <f>C2+31</f>
        <v>42401</v>
      </c>
      <c r="E2" s="175">
        <f t="shared" ref="E2:N2" si="0">D2+31</f>
        <v>42432</v>
      </c>
      <c r="F2" s="175">
        <f t="shared" si="0"/>
        <v>42463</v>
      </c>
      <c r="G2" s="222">
        <f t="shared" si="0"/>
        <v>42494</v>
      </c>
      <c r="H2" s="219">
        <f t="shared" si="0"/>
        <v>42525</v>
      </c>
      <c r="I2" s="175">
        <f t="shared" si="0"/>
        <v>42556</v>
      </c>
      <c r="J2" s="175">
        <f t="shared" si="0"/>
        <v>42587</v>
      </c>
      <c r="K2" s="175">
        <f t="shared" si="0"/>
        <v>42618</v>
      </c>
      <c r="L2" s="175">
        <f>K2+31</f>
        <v>42649</v>
      </c>
      <c r="M2" s="175">
        <f t="shared" si="0"/>
        <v>42680</v>
      </c>
      <c r="N2" s="175">
        <f t="shared" si="0"/>
        <v>42711</v>
      </c>
      <c r="O2" s="175" t="s">
        <v>0</v>
      </c>
    </row>
    <row r="3" spans="2:15" ht="18.75" customHeight="1" x14ac:dyDescent="0.5">
      <c r="B3" s="183" t="s">
        <v>32</v>
      </c>
      <c r="C3" s="177">
        <v>583</v>
      </c>
      <c r="D3" s="177">
        <v>436</v>
      </c>
      <c r="E3" s="177">
        <v>419</v>
      </c>
      <c r="F3" s="177">
        <v>459</v>
      </c>
      <c r="G3" s="223">
        <v>400</v>
      </c>
      <c r="H3" s="220">
        <v>420</v>
      </c>
      <c r="I3" s="218">
        <v>500</v>
      </c>
      <c r="J3" s="218">
        <v>440</v>
      </c>
      <c r="K3" s="218">
        <v>300</v>
      </c>
      <c r="L3" s="218">
        <v>380</v>
      </c>
      <c r="M3" s="218">
        <v>300</v>
      </c>
      <c r="N3" s="218">
        <v>310</v>
      </c>
      <c r="O3" s="178">
        <f>SUM(C3:N3)</f>
        <v>4947</v>
      </c>
    </row>
    <row r="4" spans="2:15" ht="18.75" customHeight="1" x14ac:dyDescent="0.5">
      <c r="B4" s="183" t="s">
        <v>33</v>
      </c>
      <c r="C4" s="177">
        <v>220</v>
      </c>
      <c r="D4" s="177">
        <v>74</v>
      </c>
      <c r="E4" s="177">
        <v>118</v>
      </c>
      <c r="F4" s="177">
        <v>86</v>
      </c>
      <c r="G4" s="223">
        <v>160</v>
      </c>
      <c r="H4" s="220">
        <v>120</v>
      </c>
      <c r="I4" s="218">
        <v>100</v>
      </c>
      <c r="J4" s="218">
        <v>110</v>
      </c>
      <c r="K4" s="218">
        <v>90</v>
      </c>
      <c r="L4" s="218">
        <v>90</v>
      </c>
      <c r="M4" s="218">
        <v>80</v>
      </c>
      <c r="N4" s="218">
        <v>100</v>
      </c>
      <c r="O4" s="178">
        <f t="shared" ref="O4:O14" si="1">SUM(C4:N4)</f>
        <v>1348</v>
      </c>
    </row>
    <row r="5" spans="2:15" ht="18.75" customHeight="1" x14ac:dyDescent="0.5">
      <c r="B5" s="183" t="s">
        <v>34</v>
      </c>
      <c r="C5" s="177">
        <v>2514</v>
      </c>
      <c r="D5" s="177">
        <v>3161</v>
      </c>
      <c r="E5" s="177">
        <v>1721</v>
      </c>
      <c r="F5" s="177">
        <v>2423</v>
      </c>
      <c r="G5" s="223">
        <v>2027</v>
      </c>
      <c r="H5" s="220">
        <v>2500</v>
      </c>
      <c r="I5" s="218">
        <v>2000</v>
      </c>
      <c r="J5" s="218">
        <v>2600</v>
      </c>
      <c r="K5" s="218">
        <v>2300</v>
      </c>
      <c r="L5" s="218">
        <v>2000</v>
      </c>
      <c r="M5" s="218">
        <v>1500</v>
      </c>
      <c r="N5" s="218">
        <v>1600</v>
      </c>
      <c r="O5" s="178">
        <f t="shared" si="1"/>
        <v>26346</v>
      </c>
    </row>
    <row r="6" spans="2:15" ht="18.75" customHeight="1" x14ac:dyDescent="0.5">
      <c r="B6" s="183" t="s">
        <v>35</v>
      </c>
      <c r="C6" s="177">
        <v>52</v>
      </c>
      <c r="D6" s="177">
        <v>37</v>
      </c>
      <c r="E6" s="177">
        <v>93</v>
      </c>
      <c r="F6" s="177">
        <v>42</v>
      </c>
      <c r="G6" s="223">
        <v>54</v>
      </c>
      <c r="H6" s="220">
        <v>80</v>
      </c>
      <c r="I6" s="218">
        <v>150</v>
      </c>
      <c r="J6" s="218">
        <v>60</v>
      </c>
      <c r="K6" s="218">
        <v>50</v>
      </c>
      <c r="L6" s="218">
        <v>50</v>
      </c>
      <c r="M6" s="218">
        <v>80</v>
      </c>
      <c r="N6" s="218">
        <v>90</v>
      </c>
      <c r="O6" s="178">
        <f t="shared" si="1"/>
        <v>838</v>
      </c>
    </row>
    <row r="7" spans="2:15" ht="18.75" customHeight="1" x14ac:dyDescent="0.5">
      <c r="B7" s="183" t="s">
        <v>36</v>
      </c>
      <c r="C7" s="177">
        <v>0</v>
      </c>
      <c r="D7" s="177">
        <v>0</v>
      </c>
      <c r="E7" s="177">
        <v>0</v>
      </c>
      <c r="F7" s="177">
        <v>0</v>
      </c>
      <c r="G7" s="223">
        <v>0</v>
      </c>
      <c r="H7" s="220">
        <v>0</v>
      </c>
      <c r="I7" s="218">
        <v>0</v>
      </c>
      <c r="J7" s="218">
        <v>0</v>
      </c>
      <c r="K7" s="218">
        <v>0</v>
      </c>
      <c r="L7" s="218">
        <v>0</v>
      </c>
      <c r="M7" s="218">
        <v>0</v>
      </c>
      <c r="N7" s="218">
        <v>0</v>
      </c>
      <c r="O7" s="178">
        <f t="shared" si="1"/>
        <v>0</v>
      </c>
    </row>
    <row r="8" spans="2:15" ht="18.75" customHeight="1" x14ac:dyDescent="0.5">
      <c r="B8" s="183" t="s">
        <v>37</v>
      </c>
      <c r="C8" s="177">
        <v>18</v>
      </c>
      <c r="D8" s="177">
        <v>142</v>
      </c>
      <c r="E8" s="177">
        <v>20</v>
      </c>
      <c r="F8" s="177">
        <v>489</v>
      </c>
      <c r="G8" s="223">
        <v>71</v>
      </c>
      <c r="H8" s="220">
        <v>80</v>
      </c>
      <c r="I8" s="218">
        <v>300</v>
      </c>
      <c r="J8" s="218">
        <v>150</v>
      </c>
      <c r="K8" s="218">
        <v>200</v>
      </c>
      <c r="L8" s="218">
        <v>350</v>
      </c>
      <c r="M8" s="218">
        <v>200</v>
      </c>
      <c r="N8" s="218">
        <v>300</v>
      </c>
      <c r="O8" s="178">
        <f t="shared" si="1"/>
        <v>2320</v>
      </c>
    </row>
    <row r="9" spans="2:15" ht="18.75" customHeight="1" x14ac:dyDescent="0.5">
      <c r="B9" s="183" t="s">
        <v>38</v>
      </c>
      <c r="C9" s="177">
        <v>679</v>
      </c>
      <c r="D9" s="177">
        <v>900</v>
      </c>
      <c r="E9" s="177">
        <v>1567</v>
      </c>
      <c r="F9" s="177">
        <v>586</v>
      </c>
      <c r="G9" s="223">
        <v>647</v>
      </c>
      <c r="H9" s="220">
        <v>700</v>
      </c>
      <c r="I9" s="218">
        <v>600</v>
      </c>
      <c r="J9" s="218">
        <v>570</v>
      </c>
      <c r="K9" s="218">
        <v>800</v>
      </c>
      <c r="L9" s="218">
        <v>1000</v>
      </c>
      <c r="M9" s="218">
        <v>900</v>
      </c>
      <c r="N9" s="218">
        <v>1500</v>
      </c>
      <c r="O9" s="178">
        <f t="shared" si="1"/>
        <v>10449</v>
      </c>
    </row>
    <row r="10" spans="2:15" ht="18.75" customHeight="1" x14ac:dyDescent="0.5">
      <c r="B10" s="183" t="s">
        <v>39</v>
      </c>
      <c r="C10" s="177">
        <v>0</v>
      </c>
      <c r="D10" s="177">
        <v>9</v>
      </c>
      <c r="E10" s="177">
        <v>0</v>
      </c>
      <c r="F10" s="177">
        <v>0</v>
      </c>
      <c r="G10" s="223">
        <v>0</v>
      </c>
      <c r="H10" s="220">
        <v>0</v>
      </c>
      <c r="I10" s="218">
        <v>0</v>
      </c>
      <c r="J10" s="218">
        <v>0</v>
      </c>
      <c r="K10" s="218">
        <v>0</v>
      </c>
      <c r="L10" s="218">
        <v>0</v>
      </c>
      <c r="M10" s="218">
        <v>0</v>
      </c>
      <c r="N10" s="218">
        <v>0</v>
      </c>
      <c r="O10" s="178">
        <f t="shared" si="1"/>
        <v>9</v>
      </c>
    </row>
    <row r="11" spans="2:15" ht="18.75" customHeight="1" x14ac:dyDescent="0.5">
      <c r="B11" s="183" t="s">
        <v>40</v>
      </c>
      <c r="C11" s="177">
        <v>125</v>
      </c>
      <c r="D11" s="177">
        <v>71</v>
      </c>
      <c r="E11" s="177">
        <v>180</v>
      </c>
      <c r="F11" s="177">
        <v>165</v>
      </c>
      <c r="G11" s="223">
        <v>183</v>
      </c>
      <c r="H11" s="220">
        <v>200</v>
      </c>
      <c r="I11" s="218">
        <v>250</v>
      </c>
      <c r="J11" s="218">
        <v>230</v>
      </c>
      <c r="K11" s="218">
        <v>110</v>
      </c>
      <c r="L11" s="218">
        <v>100</v>
      </c>
      <c r="M11" s="218">
        <v>70</v>
      </c>
      <c r="N11" s="218">
        <v>70</v>
      </c>
      <c r="O11" s="178">
        <f t="shared" si="1"/>
        <v>1754</v>
      </c>
    </row>
    <row r="12" spans="2:15" ht="18.75" customHeight="1" x14ac:dyDescent="0.5">
      <c r="B12" s="183" t="s">
        <v>41</v>
      </c>
      <c r="C12" s="177">
        <v>57</v>
      </c>
      <c r="D12" s="177">
        <v>29</v>
      </c>
      <c r="E12" s="177">
        <v>220</v>
      </c>
      <c r="F12" s="177">
        <v>66</v>
      </c>
      <c r="G12" s="223">
        <v>75</v>
      </c>
      <c r="H12" s="220">
        <v>80</v>
      </c>
      <c r="I12" s="218">
        <v>100</v>
      </c>
      <c r="J12" s="218">
        <v>100</v>
      </c>
      <c r="K12" s="218">
        <v>70</v>
      </c>
      <c r="L12" s="218">
        <v>80</v>
      </c>
      <c r="M12" s="218">
        <v>50</v>
      </c>
      <c r="N12" s="218">
        <v>50</v>
      </c>
      <c r="O12" s="178">
        <f t="shared" si="1"/>
        <v>977</v>
      </c>
    </row>
    <row r="13" spans="2:15" ht="18.75" customHeight="1" x14ac:dyDescent="0.5">
      <c r="B13" s="183" t="s">
        <v>42</v>
      </c>
      <c r="C13" s="177">
        <v>24</v>
      </c>
      <c r="D13" s="177">
        <v>6</v>
      </c>
      <c r="E13" s="177">
        <v>2</v>
      </c>
      <c r="F13" s="177">
        <v>3</v>
      </c>
      <c r="G13" s="223">
        <v>12</v>
      </c>
      <c r="H13" s="220">
        <v>0</v>
      </c>
      <c r="I13" s="218"/>
      <c r="J13" s="218">
        <v>0</v>
      </c>
      <c r="K13" s="218">
        <v>0</v>
      </c>
      <c r="L13" s="218"/>
      <c r="M13" s="218"/>
      <c r="N13" s="218">
        <v>0</v>
      </c>
      <c r="O13" s="178">
        <f t="shared" si="1"/>
        <v>47</v>
      </c>
    </row>
    <row r="14" spans="2:15" s="167" customFormat="1" ht="18.75" customHeight="1" x14ac:dyDescent="0.5">
      <c r="B14" s="179" t="s">
        <v>0</v>
      </c>
      <c r="C14" s="180">
        <f>SUM(C3:C13)</f>
        <v>4272</v>
      </c>
      <c r="D14" s="180">
        <f t="shared" ref="D14:N14" si="2">SUM(D3:D13)</f>
        <v>4865</v>
      </c>
      <c r="E14" s="180">
        <f t="shared" si="2"/>
        <v>4340</v>
      </c>
      <c r="F14" s="180">
        <f t="shared" si="2"/>
        <v>4319</v>
      </c>
      <c r="G14" s="224">
        <f t="shared" si="2"/>
        <v>3629</v>
      </c>
      <c r="H14" s="221">
        <f t="shared" si="2"/>
        <v>4180</v>
      </c>
      <c r="I14" s="180">
        <f t="shared" si="2"/>
        <v>4000</v>
      </c>
      <c r="J14" s="180">
        <f t="shared" si="2"/>
        <v>4260</v>
      </c>
      <c r="K14" s="180">
        <f t="shared" si="2"/>
        <v>3920</v>
      </c>
      <c r="L14" s="180">
        <f t="shared" si="2"/>
        <v>4050</v>
      </c>
      <c r="M14" s="180">
        <f t="shared" si="2"/>
        <v>3180</v>
      </c>
      <c r="N14" s="180">
        <f t="shared" si="2"/>
        <v>4020</v>
      </c>
      <c r="O14" s="178">
        <f t="shared" si="1"/>
        <v>49035</v>
      </c>
    </row>
    <row r="16" spans="2:15" ht="18.75" customHeight="1" x14ac:dyDescent="0.5">
      <c r="B16" s="181" t="s">
        <v>54</v>
      </c>
      <c r="C16" s="182"/>
    </row>
    <row r="17" spans="2:15" s="176" customFormat="1" ht="18.75" customHeight="1" x14ac:dyDescent="0.5">
      <c r="B17" s="174" t="s">
        <v>44</v>
      </c>
      <c r="C17" s="175">
        <v>42370</v>
      </c>
      <c r="D17" s="175">
        <f>C17+31</f>
        <v>42401</v>
      </c>
      <c r="E17" s="175">
        <f t="shared" ref="E17:K17" si="3">D17+31</f>
        <v>42432</v>
      </c>
      <c r="F17" s="175">
        <f t="shared" si="3"/>
        <v>42463</v>
      </c>
      <c r="G17" s="222">
        <f t="shared" si="3"/>
        <v>42494</v>
      </c>
      <c r="H17" s="175">
        <f t="shared" si="3"/>
        <v>42525</v>
      </c>
      <c r="I17" s="175">
        <f t="shared" si="3"/>
        <v>42556</v>
      </c>
      <c r="J17" s="175">
        <f t="shared" si="3"/>
        <v>42587</v>
      </c>
      <c r="K17" s="175">
        <f t="shared" si="3"/>
        <v>42618</v>
      </c>
      <c r="L17" s="175">
        <f>K17+31</f>
        <v>42649</v>
      </c>
      <c r="M17" s="175">
        <f t="shared" ref="M17:N17" si="4">L17+31</f>
        <v>42680</v>
      </c>
      <c r="N17" s="175">
        <f t="shared" si="4"/>
        <v>42711</v>
      </c>
      <c r="O17" s="175" t="s">
        <v>0</v>
      </c>
    </row>
    <row r="18" spans="2:15" ht="18.75" customHeight="1" x14ac:dyDescent="0.5">
      <c r="B18" s="183" t="s">
        <v>32</v>
      </c>
      <c r="C18" s="177">
        <v>1983.8383405900026</v>
      </c>
      <c r="D18" s="177">
        <v>1399.4307036099972</v>
      </c>
      <c r="E18" s="177">
        <v>1284.4965104950036</v>
      </c>
      <c r="F18" s="177">
        <v>1399.2062170549957</v>
      </c>
      <c r="G18" s="223">
        <v>1187.8912591599976</v>
      </c>
      <c r="H18" s="218">
        <v>1367.4687144291581</v>
      </c>
      <c r="I18" s="218">
        <v>1710.5062298766511</v>
      </c>
      <c r="J18" s="218">
        <v>1452.0079292887974</v>
      </c>
      <c r="K18" s="218">
        <v>1216.0374485879581</v>
      </c>
      <c r="L18" s="218">
        <v>1157.6304000000002</v>
      </c>
      <c r="M18" s="218">
        <v>1231.614</v>
      </c>
      <c r="N18" s="218">
        <v>1322.3765384615385</v>
      </c>
      <c r="O18" s="178">
        <f>SUM(C18:N18)</f>
        <v>16712.504291554098</v>
      </c>
    </row>
    <row r="19" spans="2:15" ht="18.75" customHeight="1" x14ac:dyDescent="0.5">
      <c r="B19" s="183" t="s">
        <v>33</v>
      </c>
      <c r="C19" s="177">
        <v>1189.5416103899984</v>
      </c>
      <c r="D19" s="177">
        <v>291.72772271000025</v>
      </c>
      <c r="E19" s="177">
        <v>569.72437271499928</v>
      </c>
      <c r="F19" s="177">
        <v>393.0571189949996</v>
      </c>
      <c r="G19" s="223">
        <v>716.08709926500001</v>
      </c>
      <c r="H19" s="218">
        <v>540.96943820224715</v>
      </c>
      <c r="I19" s="218">
        <v>508.76900000000001</v>
      </c>
      <c r="J19" s="218">
        <v>541.86919345343813</v>
      </c>
      <c r="K19" s="218">
        <v>429.28862183459984</v>
      </c>
      <c r="L19" s="218">
        <v>250.04700495402986</v>
      </c>
      <c r="M19" s="218">
        <v>356.06339973676495</v>
      </c>
      <c r="N19" s="218">
        <v>455.81348314606737</v>
      </c>
      <c r="O19" s="178">
        <f t="shared" ref="O19:O29" si="5">SUM(C19:N19)</f>
        <v>6242.9580654021456</v>
      </c>
    </row>
    <row r="20" spans="2:15" ht="18.75" customHeight="1" x14ac:dyDescent="0.5">
      <c r="B20" s="183" t="s">
        <v>34</v>
      </c>
      <c r="C20" s="177">
        <v>8221.6817192549715</v>
      </c>
      <c r="D20" s="177">
        <v>8657.814000155071</v>
      </c>
      <c r="E20" s="177">
        <v>5733.9952236749359</v>
      </c>
      <c r="F20" s="177">
        <v>6730.399179605055</v>
      </c>
      <c r="G20" s="223">
        <v>6377.1476450449945</v>
      </c>
      <c r="H20" s="218">
        <v>6110.2506403164416</v>
      </c>
      <c r="I20" s="218">
        <v>5139.5068493150684</v>
      </c>
      <c r="J20" s="218">
        <v>6970.8375977773676</v>
      </c>
      <c r="K20" s="218">
        <v>6128.782645821223</v>
      </c>
      <c r="L20" s="218">
        <v>4566.9917533143462</v>
      </c>
      <c r="M20" s="218">
        <v>3827.5650625715339</v>
      </c>
      <c r="N20" s="218">
        <v>5866.4215900855961</v>
      </c>
      <c r="O20" s="178">
        <f t="shared" si="5"/>
        <v>74331.393906936602</v>
      </c>
    </row>
    <row r="21" spans="2:15" ht="18.75" customHeight="1" x14ac:dyDescent="0.5">
      <c r="B21" s="183" t="s">
        <v>35</v>
      </c>
      <c r="C21" s="177">
        <v>202.12688949999995</v>
      </c>
      <c r="D21" s="177">
        <v>106.88748899999996</v>
      </c>
      <c r="E21" s="177">
        <v>369.85039178000034</v>
      </c>
      <c r="F21" s="177">
        <v>138.9298275149998</v>
      </c>
      <c r="G21" s="223">
        <v>167.48827999999949</v>
      </c>
      <c r="H21" s="218">
        <v>194.19360946745559</v>
      </c>
      <c r="I21" s="218">
        <v>362.27751014941697</v>
      </c>
      <c r="J21" s="218">
        <v>208.83356764959993</v>
      </c>
      <c r="K21" s="218">
        <v>118.75</v>
      </c>
      <c r="L21" s="218">
        <v>102.55874999999999</v>
      </c>
      <c r="M21" s="218">
        <v>287.36959999999999</v>
      </c>
      <c r="N21" s="218">
        <v>256.93457142857142</v>
      </c>
      <c r="O21" s="178">
        <f t="shared" si="5"/>
        <v>2516.2004864900432</v>
      </c>
    </row>
    <row r="22" spans="2:15" ht="18.75" customHeight="1" x14ac:dyDescent="0.5">
      <c r="B22" s="183" t="s">
        <v>36</v>
      </c>
      <c r="C22" s="177">
        <v>0</v>
      </c>
      <c r="D22" s="177">
        <v>0</v>
      </c>
      <c r="E22" s="177">
        <v>0</v>
      </c>
      <c r="F22" s="177">
        <v>0</v>
      </c>
      <c r="G22" s="223">
        <v>0</v>
      </c>
      <c r="H22" s="218">
        <v>0</v>
      </c>
      <c r="I22" s="218">
        <v>0</v>
      </c>
      <c r="J22" s="218">
        <v>0</v>
      </c>
      <c r="K22" s="218">
        <v>0</v>
      </c>
      <c r="L22" s="218">
        <v>0</v>
      </c>
      <c r="M22" s="218">
        <v>0</v>
      </c>
      <c r="N22" s="218">
        <v>0</v>
      </c>
      <c r="O22" s="178">
        <f t="shared" si="5"/>
        <v>0</v>
      </c>
    </row>
    <row r="23" spans="2:15" ht="18.75" customHeight="1" x14ac:dyDescent="0.5">
      <c r="B23" s="183" t="s">
        <v>37</v>
      </c>
      <c r="C23" s="177">
        <v>60.000001500000025</v>
      </c>
      <c r="D23" s="177">
        <v>356.64724484999994</v>
      </c>
      <c r="E23" s="177">
        <v>42.787439000000028</v>
      </c>
      <c r="F23" s="177">
        <v>1020.9353079899944</v>
      </c>
      <c r="G23" s="223">
        <v>169.01878095500018</v>
      </c>
      <c r="H23" s="218">
        <v>216.90898172550902</v>
      </c>
      <c r="I23" s="218">
        <v>860.09799999999996</v>
      </c>
      <c r="J23" s="218">
        <v>295.99681746070593</v>
      </c>
      <c r="K23" s="218">
        <v>451.42666666666668</v>
      </c>
      <c r="L23" s="218">
        <v>685.36813365224634</v>
      </c>
      <c r="M23" s="218">
        <v>388.31578947368416</v>
      </c>
      <c r="N23" s="218">
        <v>612.27453524250143</v>
      </c>
      <c r="O23" s="178">
        <f t="shared" si="5"/>
        <v>5159.7776985163091</v>
      </c>
    </row>
    <row r="24" spans="2:15" ht="18.75" customHeight="1" x14ac:dyDescent="0.5">
      <c r="B24" s="183" t="s">
        <v>38</v>
      </c>
      <c r="C24" s="177">
        <v>2329.427003270016</v>
      </c>
      <c r="D24" s="177">
        <v>2444.4517543950196</v>
      </c>
      <c r="E24" s="177">
        <v>5443.9323112197799</v>
      </c>
      <c r="F24" s="177">
        <v>1831.624932625017</v>
      </c>
      <c r="G24" s="223">
        <v>1682.4692559500281</v>
      </c>
      <c r="H24" s="218">
        <v>1911.1836319364609</v>
      </c>
      <c r="I24" s="218">
        <v>1824.8593881319932</v>
      </c>
      <c r="J24" s="218">
        <v>1169.5091912549442</v>
      </c>
      <c r="K24" s="218">
        <v>1940.3435966138165</v>
      </c>
      <c r="L24" s="218">
        <v>1850.8927272727274</v>
      </c>
      <c r="M24" s="218">
        <v>1771.0310414172168</v>
      </c>
      <c r="N24" s="218">
        <v>3397.8020340579651</v>
      </c>
      <c r="O24" s="178">
        <f t="shared" si="5"/>
        <v>27597.526868144982</v>
      </c>
    </row>
    <row r="25" spans="2:15" ht="18.75" customHeight="1" x14ac:dyDescent="0.5">
      <c r="B25" s="183" t="s">
        <v>39</v>
      </c>
      <c r="C25" s="177">
        <v>0</v>
      </c>
      <c r="D25" s="177">
        <v>33.585712499999985</v>
      </c>
      <c r="E25" s="177">
        <v>0</v>
      </c>
      <c r="F25" s="177">
        <v>0</v>
      </c>
      <c r="G25" s="223">
        <v>0</v>
      </c>
      <c r="H25" s="218">
        <v>0</v>
      </c>
      <c r="I25" s="218">
        <v>0</v>
      </c>
      <c r="J25" s="218">
        <v>0</v>
      </c>
      <c r="K25" s="218">
        <v>0</v>
      </c>
      <c r="L25" s="218">
        <v>0</v>
      </c>
      <c r="M25" s="218">
        <v>0</v>
      </c>
      <c r="N25" s="218">
        <v>0</v>
      </c>
      <c r="O25" s="178">
        <f t="shared" si="5"/>
        <v>33.585712499999985</v>
      </c>
    </row>
    <row r="26" spans="2:15" ht="18.75" customHeight="1" x14ac:dyDescent="0.5">
      <c r="B26" s="183" t="s">
        <v>40</v>
      </c>
      <c r="C26" s="177">
        <v>728.19940195500021</v>
      </c>
      <c r="D26" s="177">
        <v>304.24708694999953</v>
      </c>
      <c r="E26" s="177">
        <v>803.85656265999887</v>
      </c>
      <c r="F26" s="177">
        <v>928.90514021999741</v>
      </c>
      <c r="G26" s="223">
        <v>1099.6877386249976</v>
      </c>
      <c r="H26" s="218">
        <v>687.31534959952126</v>
      </c>
      <c r="I26" s="218">
        <v>1047.6696544866702</v>
      </c>
      <c r="J26" s="218">
        <v>550.16229973320048</v>
      </c>
      <c r="K26" s="218">
        <v>395.26981937928571</v>
      </c>
      <c r="L26" s="218">
        <v>194.1651153033707</v>
      </c>
      <c r="M26" s="218">
        <v>196.7938</v>
      </c>
      <c r="N26" s="218">
        <v>245.09</v>
      </c>
      <c r="O26" s="178">
        <f t="shared" si="5"/>
        <v>7181.3619689120424</v>
      </c>
    </row>
    <row r="27" spans="2:15" ht="18.75" customHeight="1" x14ac:dyDescent="0.5">
      <c r="B27" s="183" t="s">
        <v>41</v>
      </c>
      <c r="C27" s="177">
        <v>204.01501999999988</v>
      </c>
      <c r="D27" s="177">
        <v>87.274130029999938</v>
      </c>
      <c r="E27" s="177">
        <v>637.25308788999973</v>
      </c>
      <c r="F27" s="177">
        <v>235.11636649999983</v>
      </c>
      <c r="G27" s="223">
        <v>216.27714936999996</v>
      </c>
      <c r="H27" s="218">
        <v>216.49932515700004</v>
      </c>
      <c r="I27" s="218">
        <v>417.22960147200024</v>
      </c>
      <c r="J27" s="218">
        <v>341.00499999999994</v>
      </c>
      <c r="K27" s="218">
        <v>272.99554642616681</v>
      </c>
      <c r="L27" s="218">
        <v>115.39614399999996</v>
      </c>
      <c r="M27" s="218">
        <v>195</v>
      </c>
      <c r="N27" s="218">
        <v>106.05647770448599</v>
      </c>
      <c r="O27" s="178">
        <f t="shared" si="5"/>
        <v>3044.1178485496521</v>
      </c>
    </row>
    <row r="28" spans="2:15" ht="18.75" customHeight="1" x14ac:dyDescent="0.5">
      <c r="B28" s="183" t="s">
        <v>42</v>
      </c>
      <c r="C28" s="177">
        <v>113.61285066999999</v>
      </c>
      <c r="D28" s="177">
        <v>15.400953735000014</v>
      </c>
      <c r="E28" s="177">
        <v>5.602684</v>
      </c>
      <c r="F28" s="177">
        <v>10.93982589</v>
      </c>
      <c r="G28" s="223">
        <v>3.6796525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18">
        <v>0</v>
      </c>
      <c r="N28" s="218">
        <v>0</v>
      </c>
      <c r="O28" s="178">
        <f t="shared" si="5"/>
        <v>149.23596679500002</v>
      </c>
    </row>
    <row r="29" spans="2:15" s="167" customFormat="1" ht="18.75" customHeight="1" x14ac:dyDescent="0.5">
      <c r="B29" s="179" t="s">
        <v>0</v>
      </c>
      <c r="C29" s="180">
        <f>SUM(C18:C28)</f>
        <v>15032.442837129989</v>
      </c>
      <c r="D29" s="180">
        <f t="shared" ref="D29:N29" si="6">SUM(D18:D28)</f>
        <v>13697.466797935089</v>
      </c>
      <c r="E29" s="180">
        <f t="shared" si="6"/>
        <v>14891.498583434717</v>
      </c>
      <c r="F29" s="180">
        <f t="shared" si="6"/>
        <v>12689.113916395057</v>
      </c>
      <c r="G29" s="224">
        <f t="shared" si="6"/>
        <v>11619.746860870018</v>
      </c>
      <c r="H29" s="180">
        <f t="shared" si="6"/>
        <v>11244.789690833793</v>
      </c>
      <c r="I29" s="180">
        <f t="shared" si="6"/>
        <v>11870.916233431799</v>
      </c>
      <c r="J29" s="180">
        <f t="shared" si="6"/>
        <v>11530.221596618052</v>
      </c>
      <c r="K29" s="180">
        <f t="shared" si="6"/>
        <v>10952.894345329718</v>
      </c>
      <c r="L29" s="180">
        <f t="shared" si="6"/>
        <v>8923.0500284967202</v>
      </c>
      <c r="M29" s="180">
        <f t="shared" si="6"/>
        <v>8253.7526931991997</v>
      </c>
      <c r="N29" s="180">
        <f t="shared" si="6"/>
        <v>12262.769230126727</v>
      </c>
      <c r="O29" s="178">
        <f t="shared" si="5"/>
        <v>142968.66281380088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29"/>
  <sheetViews>
    <sheetView workbookViewId="0">
      <selection activeCell="P26" sqref="P26"/>
    </sheetView>
  </sheetViews>
  <sheetFormatPr defaultRowHeight="14.35" x14ac:dyDescent="0.5"/>
  <cols>
    <col min="1" max="1" width="3.5859375" customWidth="1"/>
    <col min="2" max="2" width="15.41015625" customWidth="1"/>
    <col min="3" max="14" width="10" customWidth="1"/>
    <col min="15" max="15" width="11.1171875" customWidth="1"/>
  </cols>
  <sheetData>
    <row r="1" spans="2:15" ht="18.75" customHeight="1" x14ac:dyDescent="0.5">
      <c r="B1" s="172" t="s">
        <v>49</v>
      </c>
      <c r="C1" s="173"/>
    </row>
    <row r="2" spans="2:15" s="176" customFormat="1" ht="18.75" customHeight="1" x14ac:dyDescent="0.5">
      <c r="B2" s="174" t="s">
        <v>44</v>
      </c>
      <c r="C2" s="175">
        <v>42370</v>
      </c>
      <c r="D2" s="175">
        <f>C2+31</f>
        <v>42401</v>
      </c>
      <c r="E2" s="175">
        <f t="shared" ref="E2:N2" si="0">D2+31</f>
        <v>42432</v>
      </c>
      <c r="F2" s="175">
        <f t="shared" si="0"/>
        <v>42463</v>
      </c>
      <c r="G2" s="175">
        <f t="shared" si="0"/>
        <v>42494</v>
      </c>
      <c r="H2" s="175">
        <f t="shared" si="0"/>
        <v>42525</v>
      </c>
      <c r="I2" s="175">
        <f t="shared" si="0"/>
        <v>42556</v>
      </c>
      <c r="J2" s="175">
        <f t="shared" si="0"/>
        <v>42587</v>
      </c>
      <c r="K2" s="175">
        <f t="shared" si="0"/>
        <v>42618</v>
      </c>
      <c r="L2" s="175">
        <f>K2+31</f>
        <v>42649</v>
      </c>
      <c r="M2" s="175">
        <f t="shared" si="0"/>
        <v>42680</v>
      </c>
      <c r="N2" s="175">
        <f t="shared" si="0"/>
        <v>42711</v>
      </c>
      <c r="O2" s="175" t="s">
        <v>0</v>
      </c>
    </row>
    <row r="3" spans="2:15" ht="18.75" customHeight="1" x14ac:dyDescent="0.5">
      <c r="B3" s="183" t="s">
        <v>32</v>
      </c>
      <c r="C3" s="177">
        <v>279</v>
      </c>
      <c r="D3" s="177">
        <v>320</v>
      </c>
      <c r="E3" s="177">
        <v>429</v>
      </c>
      <c r="F3" s="177">
        <v>509</v>
      </c>
      <c r="G3" s="177">
        <v>405</v>
      </c>
      <c r="H3" s="177">
        <v>250</v>
      </c>
      <c r="I3" s="177">
        <v>454</v>
      </c>
      <c r="J3" s="177">
        <v>440</v>
      </c>
      <c r="K3" s="177">
        <v>299</v>
      </c>
      <c r="L3" s="177">
        <v>380</v>
      </c>
      <c r="M3" s="177">
        <v>100</v>
      </c>
      <c r="N3" s="177">
        <v>260</v>
      </c>
      <c r="O3" s="178">
        <f>SUM(C3:N3)</f>
        <v>4125</v>
      </c>
    </row>
    <row r="4" spans="2:15" ht="18.75" customHeight="1" x14ac:dyDescent="0.5">
      <c r="B4" s="183" t="s">
        <v>33</v>
      </c>
      <c r="C4" s="177">
        <v>60</v>
      </c>
      <c r="D4" s="177">
        <v>41</v>
      </c>
      <c r="E4" s="177">
        <v>49</v>
      </c>
      <c r="F4" s="177">
        <v>52</v>
      </c>
      <c r="G4" s="177">
        <v>88</v>
      </c>
      <c r="H4" s="177">
        <v>89</v>
      </c>
      <c r="I4" s="177">
        <v>100</v>
      </c>
      <c r="J4" s="177">
        <v>89</v>
      </c>
      <c r="K4" s="177">
        <v>70</v>
      </c>
      <c r="L4" s="177">
        <v>67</v>
      </c>
      <c r="M4" s="177">
        <v>50</v>
      </c>
      <c r="N4" s="177">
        <v>89</v>
      </c>
      <c r="O4" s="178">
        <f t="shared" ref="O4:O14" si="1">SUM(C4:N4)</f>
        <v>844</v>
      </c>
    </row>
    <row r="5" spans="2:15" ht="18.75" customHeight="1" x14ac:dyDescent="0.5">
      <c r="B5" s="183" t="s">
        <v>34</v>
      </c>
      <c r="C5" s="177">
        <v>1900</v>
      </c>
      <c r="D5" s="177">
        <v>1786</v>
      </c>
      <c r="E5" s="177">
        <v>1809</v>
      </c>
      <c r="F5" s="177">
        <v>2201</v>
      </c>
      <c r="G5" s="177">
        <v>2030</v>
      </c>
      <c r="H5" s="177">
        <v>2610</v>
      </c>
      <c r="I5" s="177">
        <v>2409</v>
      </c>
      <c r="J5" s="177">
        <v>2789</v>
      </c>
      <c r="K5" s="177">
        <v>2223</v>
      </c>
      <c r="L5" s="177">
        <v>1857</v>
      </c>
      <c r="M5" s="177">
        <v>1380</v>
      </c>
      <c r="N5" s="177">
        <v>1567</v>
      </c>
      <c r="O5" s="178">
        <f t="shared" si="1"/>
        <v>24561</v>
      </c>
    </row>
    <row r="6" spans="2:15" ht="18.75" customHeight="1" x14ac:dyDescent="0.5">
      <c r="B6" s="183" t="s">
        <v>35</v>
      </c>
      <c r="C6" s="177">
        <v>48</v>
      </c>
      <c r="D6" s="177">
        <v>29</v>
      </c>
      <c r="E6" s="177">
        <v>40</v>
      </c>
      <c r="F6" s="177">
        <v>28</v>
      </c>
      <c r="G6" s="177">
        <v>69</v>
      </c>
      <c r="H6" s="177">
        <v>169</v>
      </c>
      <c r="I6" s="177">
        <v>180</v>
      </c>
      <c r="J6" s="177">
        <v>45</v>
      </c>
      <c r="K6" s="177">
        <v>40</v>
      </c>
      <c r="L6" s="177">
        <v>40</v>
      </c>
      <c r="M6" s="177">
        <v>50</v>
      </c>
      <c r="N6" s="177">
        <v>70</v>
      </c>
      <c r="O6" s="178">
        <f t="shared" si="1"/>
        <v>808</v>
      </c>
    </row>
    <row r="7" spans="2:15" ht="18.75" customHeight="1" x14ac:dyDescent="0.5">
      <c r="B7" s="183" t="s">
        <v>36</v>
      </c>
      <c r="C7" s="177">
        <v>0</v>
      </c>
      <c r="D7" s="177">
        <v>0</v>
      </c>
      <c r="E7" s="177">
        <v>0</v>
      </c>
      <c r="F7" s="177">
        <v>0</v>
      </c>
      <c r="G7" s="177">
        <v>0</v>
      </c>
      <c r="H7" s="177">
        <v>0</v>
      </c>
      <c r="I7" s="177">
        <v>0</v>
      </c>
      <c r="J7" s="177">
        <v>0</v>
      </c>
      <c r="K7" s="177">
        <v>0</v>
      </c>
      <c r="L7" s="177">
        <v>0</v>
      </c>
      <c r="M7" s="177">
        <v>0</v>
      </c>
      <c r="N7" s="177">
        <v>0</v>
      </c>
      <c r="O7" s="178">
        <f t="shared" si="1"/>
        <v>0</v>
      </c>
    </row>
    <row r="8" spans="2:15" ht="18.75" customHeight="1" x14ac:dyDescent="0.5">
      <c r="B8" s="183" t="s">
        <v>37</v>
      </c>
      <c r="C8" s="177">
        <v>300</v>
      </c>
      <c r="D8" s="177">
        <v>50</v>
      </c>
      <c r="E8" s="177">
        <v>612</v>
      </c>
      <c r="F8" s="177">
        <v>221</v>
      </c>
      <c r="G8" s="177">
        <v>389</v>
      </c>
      <c r="H8" s="177">
        <v>167</v>
      </c>
      <c r="I8" s="177">
        <v>300</v>
      </c>
      <c r="J8" s="177">
        <v>170</v>
      </c>
      <c r="K8" s="177">
        <v>300</v>
      </c>
      <c r="L8" s="177">
        <v>334</v>
      </c>
      <c r="M8" s="177">
        <v>190</v>
      </c>
      <c r="N8" s="177">
        <v>309</v>
      </c>
      <c r="O8" s="178">
        <f t="shared" si="1"/>
        <v>3342</v>
      </c>
    </row>
    <row r="9" spans="2:15" ht="18.75" customHeight="1" x14ac:dyDescent="0.5">
      <c r="B9" s="183" t="s">
        <v>38</v>
      </c>
      <c r="C9" s="177">
        <v>809</v>
      </c>
      <c r="D9" s="177">
        <v>899</v>
      </c>
      <c r="E9" s="177">
        <v>959</v>
      </c>
      <c r="F9" s="177">
        <v>806</v>
      </c>
      <c r="G9" s="177">
        <v>450</v>
      </c>
      <c r="H9" s="177">
        <v>410</v>
      </c>
      <c r="I9" s="177">
        <v>600</v>
      </c>
      <c r="J9" s="177">
        <v>570</v>
      </c>
      <c r="K9" s="177">
        <v>779</v>
      </c>
      <c r="L9" s="177">
        <v>1100</v>
      </c>
      <c r="M9" s="177">
        <v>1900</v>
      </c>
      <c r="N9" s="177">
        <v>1860</v>
      </c>
      <c r="O9" s="178">
        <f t="shared" si="1"/>
        <v>11142</v>
      </c>
    </row>
    <row r="10" spans="2:15" ht="18.75" customHeight="1" x14ac:dyDescent="0.5">
      <c r="B10" s="183" t="s">
        <v>39</v>
      </c>
      <c r="C10" s="177">
        <v>100</v>
      </c>
      <c r="D10" s="177">
        <v>99</v>
      </c>
      <c r="E10" s="177">
        <v>146</v>
      </c>
      <c r="F10" s="177">
        <v>300</v>
      </c>
      <c r="G10" s="177">
        <v>712</v>
      </c>
      <c r="H10" s="177">
        <v>456</v>
      </c>
      <c r="I10" s="177">
        <v>403</v>
      </c>
      <c r="J10" s="177">
        <v>516</v>
      </c>
      <c r="K10" s="177">
        <v>389</v>
      </c>
      <c r="L10" s="177">
        <v>400</v>
      </c>
      <c r="M10" s="177">
        <v>400</v>
      </c>
      <c r="N10" s="177">
        <v>375</v>
      </c>
      <c r="O10" s="178">
        <f t="shared" si="1"/>
        <v>4296</v>
      </c>
    </row>
    <row r="11" spans="2:15" ht="18.75" customHeight="1" x14ac:dyDescent="0.5">
      <c r="B11" s="183" t="s">
        <v>40</v>
      </c>
      <c r="C11" s="177">
        <v>70</v>
      </c>
      <c r="D11" s="177">
        <v>62</v>
      </c>
      <c r="E11" s="177">
        <v>80</v>
      </c>
      <c r="F11" s="177">
        <v>109</v>
      </c>
      <c r="G11" s="177">
        <v>130</v>
      </c>
      <c r="H11" s="177">
        <v>209</v>
      </c>
      <c r="I11" s="177">
        <v>300</v>
      </c>
      <c r="J11" s="177">
        <v>200</v>
      </c>
      <c r="K11" s="177">
        <v>70</v>
      </c>
      <c r="L11" s="177">
        <v>89</v>
      </c>
      <c r="M11" s="177">
        <v>50</v>
      </c>
      <c r="N11" s="177">
        <v>70</v>
      </c>
      <c r="O11" s="178">
        <f t="shared" si="1"/>
        <v>1439</v>
      </c>
    </row>
    <row r="12" spans="2:15" ht="18.75" customHeight="1" x14ac:dyDescent="0.5">
      <c r="B12" s="183" t="s">
        <v>41</v>
      </c>
      <c r="C12" s="177">
        <v>30</v>
      </c>
      <c r="D12" s="177">
        <v>20</v>
      </c>
      <c r="E12" s="177">
        <v>30</v>
      </c>
      <c r="F12" s="177">
        <v>31</v>
      </c>
      <c r="G12" s="177">
        <v>67</v>
      </c>
      <c r="H12" s="177">
        <v>80</v>
      </c>
      <c r="I12" s="177">
        <v>150</v>
      </c>
      <c r="J12" s="177">
        <v>80</v>
      </c>
      <c r="K12" s="177">
        <v>60</v>
      </c>
      <c r="L12" s="177">
        <v>73</v>
      </c>
      <c r="M12" s="177">
        <v>20</v>
      </c>
      <c r="N12" s="177">
        <v>50</v>
      </c>
      <c r="O12" s="178">
        <f t="shared" si="1"/>
        <v>691</v>
      </c>
    </row>
    <row r="13" spans="2:15" ht="18.75" customHeight="1" x14ac:dyDescent="0.5">
      <c r="B13" s="183" t="s">
        <v>42</v>
      </c>
      <c r="C13" s="177">
        <v>0</v>
      </c>
      <c r="D13" s="177">
        <v>0</v>
      </c>
      <c r="E13" s="177">
        <v>0</v>
      </c>
      <c r="F13" s="177">
        <v>0</v>
      </c>
      <c r="G13" s="177">
        <v>0</v>
      </c>
      <c r="H13" s="177">
        <v>0</v>
      </c>
      <c r="I13" s="177"/>
      <c r="J13" s="177">
        <v>0</v>
      </c>
      <c r="K13" s="177">
        <v>0</v>
      </c>
      <c r="L13" s="177"/>
      <c r="M13" s="177"/>
      <c r="N13" s="177">
        <v>0</v>
      </c>
      <c r="O13" s="178">
        <f t="shared" si="1"/>
        <v>0</v>
      </c>
    </row>
    <row r="14" spans="2:15" s="167" customFormat="1" ht="18.75" customHeight="1" x14ac:dyDescent="0.5">
      <c r="B14" s="179" t="s">
        <v>0</v>
      </c>
      <c r="C14" s="180">
        <f>SUM(C3:C13)</f>
        <v>3596</v>
      </c>
      <c r="D14" s="180">
        <f t="shared" ref="D14:N14" si="2">SUM(D3:D13)</f>
        <v>3306</v>
      </c>
      <c r="E14" s="180">
        <f t="shared" si="2"/>
        <v>4154</v>
      </c>
      <c r="F14" s="180">
        <f t="shared" si="2"/>
        <v>4257</v>
      </c>
      <c r="G14" s="180">
        <f t="shared" si="2"/>
        <v>4340</v>
      </c>
      <c r="H14" s="180">
        <f t="shared" si="2"/>
        <v>4440</v>
      </c>
      <c r="I14" s="180">
        <f t="shared" si="2"/>
        <v>4896</v>
      </c>
      <c r="J14" s="180">
        <f t="shared" si="2"/>
        <v>4899</v>
      </c>
      <c r="K14" s="180">
        <f t="shared" si="2"/>
        <v>4230</v>
      </c>
      <c r="L14" s="180">
        <f t="shared" si="2"/>
        <v>4340</v>
      </c>
      <c r="M14" s="180">
        <f t="shared" si="2"/>
        <v>4140</v>
      </c>
      <c r="N14" s="180">
        <f t="shared" si="2"/>
        <v>4650</v>
      </c>
      <c r="O14" s="178">
        <f t="shared" si="1"/>
        <v>51248</v>
      </c>
    </row>
    <row r="16" spans="2:15" ht="18.75" customHeight="1" x14ac:dyDescent="0.5">
      <c r="B16" s="181" t="s">
        <v>50</v>
      </c>
      <c r="C16" s="182"/>
    </row>
    <row r="17" spans="2:15" s="176" customFormat="1" ht="18.75" customHeight="1" x14ac:dyDescent="0.5">
      <c r="B17" s="174" t="s">
        <v>44</v>
      </c>
      <c r="C17" s="175">
        <v>42370</v>
      </c>
      <c r="D17" s="175">
        <f>C17+31</f>
        <v>42401</v>
      </c>
      <c r="E17" s="175">
        <f t="shared" ref="E17:K17" si="3">D17+31</f>
        <v>42432</v>
      </c>
      <c r="F17" s="175">
        <f t="shared" si="3"/>
        <v>42463</v>
      </c>
      <c r="G17" s="175">
        <f t="shared" si="3"/>
        <v>42494</v>
      </c>
      <c r="H17" s="175">
        <f t="shared" si="3"/>
        <v>42525</v>
      </c>
      <c r="I17" s="175">
        <f t="shared" si="3"/>
        <v>42556</v>
      </c>
      <c r="J17" s="175">
        <f t="shared" si="3"/>
        <v>42587</v>
      </c>
      <c r="K17" s="175">
        <f t="shared" si="3"/>
        <v>42618</v>
      </c>
      <c r="L17" s="175">
        <f>K17+31</f>
        <v>42649</v>
      </c>
      <c r="M17" s="175">
        <f t="shared" ref="M17:N17" si="4">L17+31</f>
        <v>42680</v>
      </c>
      <c r="N17" s="175">
        <f t="shared" si="4"/>
        <v>42711</v>
      </c>
      <c r="O17" s="175" t="s">
        <v>0</v>
      </c>
    </row>
    <row r="18" spans="2:15" ht="18.75" customHeight="1" x14ac:dyDescent="0.5">
      <c r="B18" s="183" t="s">
        <v>32</v>
      </c>
      <c r="C18" s="177">
        <v>864.77768220200039</v>
      </c>
      <c r="D18" s="177">
        <v>1484.2059999999999</v>
      </c>
      <c r="E18" s="177">
        <v>1382.2500080729994</v>
      </c>
      <c r="F18" s="177">
        <v>1587.1987049399968</v>
      </c>
      <c r="G18" s="177">
        <v>1305.1731525210027</v>
      </c>
      <c r="H18" s="177">
        <v>813.96947287449893</v>
      </c>
      <c r="I18" s="177">
        <v>1553.1396567279992</v>
      </c>
      <c r="J18" s="177">
        <v>1452.0079292887974</v>
      </c>
      <c r="K18" s="177">
        <v>1211.9839904259984</v>
      </c>
      <c r="L18" s="177">
        <v>1157.6304000000002</v>
      </c>
      <c r="M18" s="177">
        <v>410.53800000000001</v>
      </c>
      <c r="N18" s="177">
        <v>1109.0899999999999</v>
      </c>
      <c r="O18" s="178">
        <f>SUM(C18:N18)</f>
        <v>14331.964997053294</v>
      </c>
    </row>
    <row r="19" spans="2:15" ht="18.75" customHeight="1" x14ac:dyDescent="0.5">
      <c r="B19" s="183" t="s">
        <v>33</v>
      </c>
      <c r="C19" s="177">
        <v>319.23990719999995</v>
      </c>
      <c r="D19" s="177">
        <v>236.78899999999999</v>
      </c>
      <c r="E19" s="177">
        <v>152.38989769299991</v>
      </c>
      <c r="F19" s="177">
        <v>204.73571269600001</v>
      </c>
      <c r="G19" s="177">
        <v>286.26299999999998</v>
      </c>
      <c r="H19" s="177">
        <v>401.21899999999999</v>
      </c>
      <c r="I19" s="177">
        <v>508.76900000000001</v>
      </c>
      <c r="J19" s="177">
        <v>438.42143833959994</v>
      </c>
      <c r="K19" s="177">
        <v>333.89115031579991</v>
      </c>
      <c r="L19" s="177">
        <v>186.14610368800001</v>
      </c>
      <c r="M19" s="177">
        <v>222.53962483547812</v>
      </c>
      <c r="N19" s="177">
        <v>405.67399999999998</v>
      </c>
      <c r="O19" s="178">
        <f t="shared" ref="O19:O29" si="5">SUM(C19:N19)</f>
        <v>3696.0778347678779</v>
      </c>
    </row>
    <row r="20" spans="2:15" ht="18.75" customHeight="1" x14ac:dyDescent="0.5">
      <c r="B20" s="183" t="s">
        <v>34</v>
      </c>
      <c r="C20" s="177">
        <v>4244.6310000000003</v>
      </c>
      <c r="D20" s="177">
        <v>4064.2752345457029</v>
      </c>
      <c r="E20" s="177">
        <v>4153.1841730059678</v>
      </c>
      <c r="F20" s="177">
        <v>5566.4690000000001</v>
      </c>
      <c r="G20" s="177">
        <v>4977.3849657447945</v>
      </c>
      <c r="H20" s="177">
        <v>6379.1016684903643</v>
      </c>
      <c r="I20" s="177">
        <v>6190.5360000000001</v>
      </c>
      <c r="J20" s="177">
        <v>7477.5638693081064</v>
      </c>
      <c r="K20" s="177">
        <v>5923.601661591556</v>
      </c>
      <c r="L20" s="177">
        <v>4240.4518429523705</v>
      </c>
      <c r="M20" s="177">
        <v>3521.3598575658111</v>
      </c>
      <c r="N20" s="177">
        <v>5745.4266447900809</v>
      </c>
      <c r="O20" s="178">
        <f t="shared" si="5"/>
        <v>62483.98591799476</v>
      </c>
    </row>
    <row r="21" spans="2:15" ht="18.75" customHeight="1" x14ac:dyDescent="0.5">
      <c r="B21" s="183" t="s">
        <v>35</v>
      </c>
      <c r="C21" s="177">
        <v>215.34299999999999</v>
      </c>
      <c r="D21" s="177">
        <v>110.14119680300006</v>
      </c>
      <c r="E21" s="177">
        <v>166.09610401799998</v>
      </c>
      <c r="F21" s="177">
        <v>82.445329384000019</v>
      </c>
      <c r="G21" s="177">
        <v>197.50399999999999</v>
      </c>
      <c r="H21" s="177">
        <v>410.23399999999998</v>
      </c>
      <c r="I21" s="177">
        <v>434.73301217930037</v>
      </c>
      <c r="J21" s="177">
        <v>156.62517573719995</v>
      </c>
      <c r="K21" s="177">
        <v>95</v>
      </c>
      <c r="L21" s="177">
        <v>82.046999999999997</v>
      </c>
      <c r="M21" s="177">
        <v>179.60599999999999</v>
      </c>
      <c r="N21" s="177">
        <v>199.83799999999999</v>
      </c>
      <c r="O21" s="178">
        <f t="shared" si="5"/>
        <v>2329.6128181215004</v>
      </c>
    </row>
    <row r="22" spans="2:15" ht="18.75" customHeight="1" x14ac:dyDescent="0.5">
      <c r="B22" s="183" t="s">
        <v>36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v>0</v>
      </c>
      <c r="K22" s="177">
        <v>0</v>
      </c>
      <c r="L22" s="177">
        <v>0</v>
      </c>
      <c r="M22" s="177">
        <v>0</v>
      </c>
      <c r="N22" s="177">
        <v>0</v>
      </c>
      <c r="O22" s="178">
        <f t="shared" si="5"/>
        <v>0</v>
      </c>
    </row>
    <row r="23" spans="2:15" ht="18.75" customHeight="1" x14ac:dyDescent="0.5">
      <c r="B23" s="183" t="s">
        <v>37</v>
      </c>
      <c r="C23" s="177">
        <v>698.62537080000061</v>
      </c>
      <c r="D23" s="177">
        <v>123.098</v>
      </c>
      <c r="E23" s="177">
        <v>1568.5553508349892</v>
      </c>
      <c r="F23" s="177">
        <v>580.50495072000081</v>
      </c>
      <c r="G23" s="177">
        <v>1252.2231686445</v>
      </c>
      <c r="H23" s="177">
        <v>452.7974993520001</v>
      </c>
      <c r="I23" s="177">
        <v>860.09799999999996</v>
      </c>
      <c r="J23" s="177">
        <v>335.46305978880002</v>
      </c>
      <c r="K23" s="177">
        <v>677.14</v>
      </c>
      <c r="L23" s="177">
        <v>654.03701897100075</v>
      </c>
      <c r="M23" s="177">
        <v>368.9</v>
      </c>
      <c r="N23" s="177">
        <v>630.64277129977654</v>
      </c>
      <c r="O23" s="178">
        <f t="shared" si="5"/>
        <v>8202.0851904110677</v>
      </c>
    </row>
    <row r="24" spans="2:15" ht="18.75" customHeight="1" x14ac:dyDescent="0.5">
      <c r="B24" s="183" t="s">
        <v>38</v>
      </c>
      <c r="C24" s="177">
        <v>2135.944458289624</v>
      </c>
      <c r="D24" s="177">
        <v>2338.1008120349793</v>
      </c>
      <c r="E24" s="177">
        <v>2154.7057595073074</v>
      </c>
      <c r="F24" s="177">
        <v>1551.7270000000001</v>
      </c>
      <c r="G24" s="177">
        <v>1214.689892141</v>
      </c>
      <c r="H24" s="177">
        <v>1119.4075558484985</v>
      </c>
      <c r="I24" s="177">
        <v>1824.859388131993</v>
      </c>
      <c r="J24" s="177">
        <v>1169.5091912549442</v>
      </c>
      <c r="K24" s="177">
        <v>1889.409577202704</v>
      </c>
      <c r="L24" s="177">
        <v>2035.982</v>
      </c>
      <c r="M24" s="177">
        <v>3738.8433096585686</v>
      </c>
      <c r="N24" s="177">
        <v>4213.2745222318763</v>
      </c>
      <c r="O24" s="178">
        <f t="shared" si="5"/>
        <v>25386.453466301493</v>
      </c>
    </row>
    <row r="25" spans="2:15" ht="18.75" customHeight="1" x14ac:dyDescent="0.5">
      <c r="B25" s="183" t="s">
        <v>39</v>
      </c>
      <c r="C25" s="177">
        <v>226.786</v>
      </c>
      <c r="D25" s="177">
        <v>223.96361747999998</v>
      </c>
      <c r="E25" s="177">
        <v>320.66905120000024</v>
      </c>
      <c r="F25" s="177">
        <v>586.79955294000229</v>
      </c>
      <c r="G25" s="177">
        <v>1393.5589205400017</v>
      </c>
      <c r="H25" s="177">
        <v>1104.5266337600049</v>
      </c>
      <c r="I25" s="177">
        <v>1350.817</v>
      </c>
      <c r="J25" s="177">
        <v>985.20338982149713</v>
      </c>
      <c r="K25" s="177">
        <v>889.44215310499783</v>
      </c>
      <c r="L25" s="177">
        <v>696.59974008300117</v>
      </c>
      <c r="M25" s="177">
        <v>861.64630908856986</v>
      </c>
      <c r="N25" s="177">
        <v>597.90733595550194</v>
      </c>
      <c r="O25" s="178">
        <f t="shared" si="5"/>
        <v>9237.9197039735773</v>
      </c>
    </row>
    <row r="26" spans="2:15" ht="18.75" customHeight="1" x14ac:dyDescent="0.5">
      <c r="B26" s="183" t="s">
        <v>40</v>
      </c>
      <c r="C26" s="177">
        <v>330.49399759999994</v>
      </c>
      <c r="D26" s="177">
        <v>313.64376553399995</v>
      </c>
      <c r="E26" s="177">
        <v>200.12083839999991</v>
      </c>
      <c r="F26" s="177">
        <v>483.06788206600049</v>
      </c>
      <c r="G26" s="177">
        <v>580.41881141399995</v>
      </c>
      <c r="H26" s="177">
        <v>718.24454033149971</v>
      </c>
      <c r="I26" s="177">
        <v>1257.2035853840041</v>
      </c>
      <c r="J26" s="177">
        <v>478.40199976800045</v>
      </c>
      <c r="K26" s="177">
        <v>251.53533960499999</v>
      </c>
      <c r="L26" s="177">
        <v>172.80695261999992</v>
      </c>
      <c r="M26" s="177">
        <v>140.56700000000001</v>
      </c>
      <c r="N26" s="177">
        <v>245.09</v>
      </c>
      <c r="O26" s="178">
        <f t="shared" si="5"/>
        <v>5171.5947127225054</v>
      </c>
    </row>
    <row r="27" spans="2:15" ht="18.75" customHeight="1" x14ac:dyDescent="0.5">
      <c r="B27" s="183" t="s">
        <v>41</v>
      </c>
      <c r="C27" s="177">
        <v>117.15878720000001</v>
      </c>
      <c r="D27" s="177">
        <v>126.782</v>
      </c>
      <c r="E27" s="177">
        <v>98.028999999999996</v>
      </c>
      <c r="F27" s="177">
        <v>172.05229723499991</v>
      </c>
      <c r="G27" s="177">
        <v>157.784521235</v>
      </c>
      <c r="H27" s="177">
        <v>216.49932515700004</v>
      </c>
      <c r="I27" s="177">
        <v>625.84440220800036</v>
      </c>
      <c r="J27" s="177">
        <v>272.80399999999997</v>
      </c>
      <c r="K27" s="177">
        <v>233.99618265100014</v>
      </c>
      <c r="L27" s="177">
        <v>105.29898139999996</v>
      </c>
      <c r="M27" s="177">
        <v>78</v>
      </c>
      <c r="N27" s="177">
        <v>106.05647770448599</v>
      </c>
      <c r="O27" s="178">
        <f t="shared" si="5"/>
        <v>2310.3059747904863</v>
      </c>
    </row>
    <row r="28" spans="2:15" ht="18.75" customHeight="1" x14ac:dyDescent="0.5">
      <c r="B28" s="183" t="s">
        <v>42</v>
      </c>
      <c r="C28" s="177">
        <v>0</v>
      </c>
      <c r="D28" s="177">
        <v>0</v>
      </c>
      <c r="E28" s="177">
        <v>0</v>
      </c>
      <c r="F28" s="177">
        <v>0</v>
      </c>
      <c r="G28" s="177">
        <v>0</v>
      </c>
      <c r="H28" s="177">
        <v>0</v>
      </c>
      <c r="I28" s="177">
        <v>0</v>
      </c>
      <c r="J28" s="177">
        <v>0</v>
      </c>
      <c r="K28" s="177">
        <v>0</v>
      </c>
      <c r="L28" s="177">
        <v>0</v>
      </c>
      <c r="M28" s="177">
        <v>0</v>
      </c>
      <c r="N28" s="177">
        <v>0</v>
      </c>
      <c r="O28" s="178">
        <f t="shared" si="5"/>
        <v>0</v>
      </c>
    </row>
    <row r="29" spans="2:15" s="167" customFormat="1" ht="18.75" customHeight="1" x14ac:dyDescent="0.5">
      <c r="B29" s="179" t="s">
        <v>0</v>
      </c>
      <c r="C29" s="180">
        <f>SUM(C18:C28)</f>
        <v>9153.0002032916254</v>
      </c>
      <c r="D29" s="180">
        <f t="shared" ref="D29:N29" si="6">SUM(D18:D28)</f>
        <v>9020.9996263976809</v>
      </c>
      <c r="E29" s="180">
        <f t="shared" si="6"/>
        <v>10196.000182732265</v>
      </c>
      <c r="F29" s="180">
        <f t="shared" si="6"/>
        <v>10815.000429980997</v>
      </c>
      <c r="G29" s="180">
        <f t="shared" si="6"/>
        <v>11365.000432240298</v>
      </c>
      <c r="H29" s="180">
        <f t="shared" si="6"/>
        <v>11615.999695813865</v>
      </c>
      <c r="I29" s="180">
        <f t="shared" si="6"/>
        <v>14606.000044631297</v>
      </c>
      <c r="J29" s="180">
        <f t="shared" si="6"/>
        <v>12766.000053306947</v>
      </c>
      <c r="K29" s="180">
        <f t="shared" si="6"/>
        <v>11506.000054897057</v>
      </c>
      <c r="L29" s="180">
        <f t="shared" si="6"/>
        <v>9331.0000397143722</v>
      </c>
      <c r="M29" s="180">
        <f t="shared" si="6"/>
        <v>9522.0001011484273</v>
      </c>
      <c r="N29" s="180">
        <f t="shared" si="6"/>
        <v>13252.999751981721</v>
      </c>
      <c r="O29" s="178">
        <f t="shared" si="5"/>
        <v>133150.00061613653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29"/>
  <sheetViews>
    <sheetView workbookViewId="0">
      <selection activeCell="B18" sqref="B18"/>
    </sheetView>
  </sheetViews>
  <sheetFormatPr defaultRowHeight="14.35" x14ac:dyDescent="0.5"/>
  <cols>
    <col min="1" max="1" width="3.5859375" customWidth="1"/>
    <col min="2" max="2" width="15.41015625" customWidth="1"/>
    <col min="3" max="14" width="10" customWidth="1"/>
    <col min="15" max="15" width="11.1171875" customWidth="1"/>
  </cols>
  <sheetData>
    <row r="1" spans="2:15" ht="18.75" customHeight="1" x14ac:dyDescent="0.5">
      <c r="B1" s="172" t="s">
        <v>51</v>
      </c>
      <c r="C1" s="173"/>
    </row>
    <row r="2" spans="2:15" s="176" customFormat="1" ht="18.75" customHeight="1" x14ac:dyDescent="0.5">
      <c r="B2" s="174" t="s">
        <v>44</v>
      </c>
      <c r="C2" s="175">
        <v>42370</v>
      </c>
      <c r="D2" s="175">
        <f>C2+31</f>
        <v>42401</v>
      </c>
      <c r="E2" s="175">
        <f t="shared" ref="E2:N2" si="0">D2+31</f>
        <v>42432</v>
      </c>
      <c r="F2" s="175">
        <f t="shared" si="0"/>
        <v>42463</v>
      </c>
      <c r="G2" s="175">
        <f t="shared" si="0"/>
        <v>42494</v>
      </c>
      <c r="H2" s="175">
        <f t="shared" si="0"/>
        <v>42525</v>
      </c>
      <c r="I2" s="175">
        <f t="shared" si="0"/>
        <v>42556</v>
      </c>
      <c r="J2" s="175">
        <f t="shared" si="0"/>
        <v>42587</v>
      </c>
      <c r="K2" s="175">
        <f t="shared" si="0"/>
        <v>42618</v>
      </c>
      <c r="L2" s="175">
        <f>K2+31</f>
        <v>42649</v>
      </c>
      <c r="M2" s="175">
        <f t="shared" si="0"/>
        <v>42680</v>
      </c>
      <c r="N2" s="175">
        <f t="shared" si="0"/>
        <v>42711</v>
      </c>
      <c r="O2" s="175" t="s">
        <v>0</v>
      </c>
    </row>
    <row r="3" spans="2:15" ht="18.75" customHeight="1" x14ac:dyDescent="0.5">
      <c r="B3" s="183" t="s">
        <v>32</v>
      </c>
      <c r="C3" s="177">
        <v>583</v>
      </c>
      <c r="D3" s="177">
        <v>436</v>
      </c>
      <c r="E3" s="177">
        <v>419</v>
      </c>
      <c r="F3" s="177">
        <v>459</v>
      </c>
      <c r="G3" s="177">
        <v>400</v>
      </c>
      <c r="H3" s="177"/>
      <c r="I3" s="177"/>
      <c r="J3" s="177"/>
      <c r="K3" s="177"/>
      <c r="L3" s="177"/>
      <c r="M3" s="177"/>
      <c r="N3" s="177"/>
      <c r="O3" s="178">
        <f>SUM(C3:N3)</f>
        <v>2297</v>
      </c>
    </row>
    <row r="4" spans="2:15" ht="18.75" customHeight="1" x14ac:dyDescent="0.5">
      <c r="B4" s="183" t="s">
        <v>33</v>
      </c>
      <c r="C4" s="177">
        <v>220</v>
      </c>
      <c r="D4" s="177">
        <v>74</v>
      </c>
      <c r="E4" s="177">
        <v>118</v>
      </c>
      <c r="F4" s="177">
        <v>86</v>
      </c>
      <c r="G4" s="177">
        <v>160</v>
      </c>
      <c r="H4" s="177"/>
      <c r="I4" s="177"/>
      <c r="J4" s="177"/>
      <c r="K4" s="177"/>
      <c r="L4" s="177"/>
      <c r="M4" s="177"/>
      <c r="N4" s="177"/>
      <c r="O4" s="178">
        <f t="shared" ref="O4:O14" si="1">SUM(C4:N4)</f>
        <v>658</v>
      </c>
    </row>
    <row r="5" spans="2:15" ht="18.75" customHeight="1" x14ac:dyDescent="0.5">
      <c r="B5" s="183" t="s">
        <v>34</v>
      </c>
      <c r="C5" s="177">
        <v>2514</v>
      </c>
      <c r="D5" s="177">
        <v>3161</v>
      </c>
      <c r="E5" s="177">
        <v>1721</v>
      </c>
      <c r="F5" s="177">
        <v>2423</v>
      </c>
      <c r="G5" s="177">
        <v>2027</v>
      </c>
      <c r="H5" s="177"/>
      <c r="I5" s="177"/>
      <c r="J5" s="177"/>
      <c r="K5" s="177"/>
      <c r="L5" s="177"/>
      <c r="M5" s="177"/>
      <c r="N5" s="177"/>
      <c r="O5" s="178">
        <f t="shared" si="1"/>
        <v>11846</v>
      </c>
    </row>
    <row r="6" spans="2:15" ht="18.75" customHeight="1" x14ac:dyDescent="0.5">
      <c r="B6" s="183" t="s">
        <v>35</v>
      </c>
      <c r="C6" s="177">
        <v>52</v>
      </c>
      <c r="D6" s="177">
        <v>37</v>
      </c>
      <c r="E6" s="177">
        <v>93</v>
      </c>
      <c r="F6" s="177">
        <v>42</v>
      </c>
      <c r="G6" s="177">
        <v>54</v>
      </c>
      <c r="H6" s="177"/>
      <c r="I6" s="177"/>
      <c r="J6" s="177"/>
      <c r="K6" s="177"/>
      <c r="L6" s="177"/>
      <c r="M6" s="177"/>
      <c r="N6" s="177"/>
      <c r="O6" s="178">
        <f t="shared" si="1"/>
        <v>278</v>
      </c>
    </row>
    <row r="7" spans="2:15" ht="18.75" customHeight="1" x14ac:dyDescent="0.5">
      <c r="B7" s="183" t="s">
        <v>36</v>
      </c>
      <c r="C7" s="177">
        <v>0</v>
      </c>
      <c r="D7" s="177">
        <v>0</v>
      </c>
      <c r="E7" s="177">
        <v>0</v>
      </c>
      <c r="F7" s="177">
        <v>0</v>
      </c>
      <c r="G7" s="177">
        <v>0</v>
      </c>
      <c r="H7" s="177"/>
      <c r="I7" s="177"/>
      <c r="J7" s="177"/>
      <c r="K7" s="177"/>
      <c r="L7" s="177"/>
      <c r="M7" s="177"/>
      <c r="N7" s="177"/>
      <c r="O7" s="178">
        <f t="shared" si="1"/>
        <v>0</v>
      </c>
    </row>
    <row r="8" spans="2:15" ht="18.75" customHeight="1" x14ac:dyDescent="0.5">
      <c r="B8" s="183" t="s">
        <v>37</v>
      </c>
      <c r="C8" s="177">
        <v>18</v>
      </c>
      <c r="D8" s="177">
        <v>142</v>
      </c>
      <c r="E8" s="177">
        <v>20</v>
      </c>
      <c r="F8" s="177">
        <v>489</v>
      </c>
      <c r="G8" s="177">
        <v>71</v>
      </c>
      <c r="H8" s="177"/>
      <c r="I8" s="177"/>
      <c r="J8" s="177"/>
      <c r="K8" s="177"/>
      <c r="L8" s="177"/>
      <c r="M8" s="177"/>
      <c r="N8" s="177"/>
      <c r="O8" s="178">
        <f t="shared" si="1"/>
        <v>740</v>
      </c>
    </row>
    <row r="9" spans="2:15" ht="18.75" customHeight="1" x14ac:dyDescent="0.5">
      <c r="B9" s="183" t="s">
        <v>38</v>
      </c>
      <c r="C9" s="177">
        <v>679</v>
      </c>
      <c r="D9" s="177">
        <v>900</v>
      </c>
      <c r="E9" s="177">
        <v>1567</v>
      </c>
      <c r="F9" s="177">
        <v>586</v>
      </c>
      <c r="G9" s="177">
        <v>647</v>
      </c>
      <c r="H9" s="177"/>
      <c r="I9" s="177"/>
      <c r="J9" s="177"/>
      <c r="K9" s="177"/>
      <c r="L9" s="177"/>
      <c r="M9" s="177"/>
      <c r="N9" s="177"/>
      <c r="O9" s="178">
        <f t="shared" si="1"/>
        <v>4379</v>
      </c>
    </row>
    <row r="10" spans="2:15" ht="18.75" customHeight="1" x14ac:dyDescent="0.5">
      <c r="B10" s="183" t="s">
        <v>39</v>
      </c>
      <c r="C10" s="177">
        <v>0</v>
      </c>
      <c r="D10" s="177">
        <v>9</v>
      </c>
      <c r="E10" s="177">
        <v>0</v>
      </c>
      <c r="F10" s="177">
        <v>0</v>
      </c>
      <c r="G10" s="177">
        <v>0</v>
      </c>
      <c r="H10" s="177"/>
      <c r="I10" s="177"/>
      <c r="J10" s="177"/>
      <c r="K10" s="177"/>
      <c r="L10" s="177"/>
      <c r="M10" s="177"/>
      <c r="N10" s="177"/>
      <c r="O10" s="178">
        <f t="shared" si="1"/>
        <v>9</v>
      </c>
    </row>
    <row r="11" spans="2:15" ht="18.75" customHeight="1" x14ac:dyDescent="0.5">
      <c r="B11" s="183" t="s">
        <v>40</v>
      </c>
      <c r="C11" s="177">
        <v>125</v>
      </c>
      <c r="D11" s="177">
        <v>71</v>
      </c>
      <c r="E11" s="177">
        <v>180</v>
      </c>
      <c r="F11" s="177">
        <v>165</v>
      </c>
      <c r="G11" s="177">
        <v>183</v>
      </c>
      <c r="H11" s="177"/>
      <c r="I11" s="177"/>
      <c r="J11" s="177"/>
      <c r="K11" s="177"/>
      <c r="L11" s="177"/>
      <c r="M11" s="177"/>
      <c r="N11" s="177"/>
      <c r="O11" s="178">
        <f t="shared" si="1"/>
        <v>724</v>
      </c>
    </row>
    <row r="12" spans="2:15" ht="18.75" customHeight="1" x14ac:dyDescent="0.5">
      <c r="B12" s="183" t="s">
        <v>41</v>
      </c>
      <c r="C12" s="177">
        <v>57</v>
      </c>
      <c r="D12" s="177">
        <v>29</v>
      </c>
      <c r="E12" s="177">
        <v>220</v>
      </c>
      <c r="F12" s="177">
        <v>66</v>
      </c>
      <c r="G12" s="177">
        <v>75</v>
      </c>
      <c r="H12" s="177"/>
      <c r="I12" s="177"/>
      <c r="J12" s="177"/>
      <c r="K12" s="177"/>
      <c r="L12" s="177"/>
      <c r="M12" s="177"/>
      <c r="N12" s="177"/>
      <c r="O12" s="178">
        <f t="shared" si="1"/>
        <v>447</v>
      </c>
    </row>
    <row r="13" spans="2:15" ht="18.75" customHeight="1" x14ac:dyDescent="0.5">
      <c r="B13" s="183" t="s">
        <v>42</v>
      </c>
      <c r="C13" s="177">
        <v>24</v>
      </c>
      <c r="D13" s="177">
        <v>6</v>
      </c>
      <c r="E13" s="177">
        <v>2</v>
      </c>
      <c r="F13" s="177">
        <v>3</v>
      </c>
      <c r="G13" s="177">
        <v>12</v>
      </c>
      <c r="H13" s="177"/>
      <c r="I13" s="177"/>
      <c r="J13" s="177"/>
      <c r="K13" s="177"/>
      <c r="L13" s="177"/>
      <c r="M13" s="177"/>
      <c r="N13" s="177"/>
      <c r="O13" s="178">
        <f t="shared" si="1"/>
        <v>47</v>
      </c>
    </row>
    <row r="14" spans="2:15" s="167" customFormat="1" ht="18.75" customHeight="1" x14ac:dyDescent="0.5">
      <c r="B14" s="179" t="s">
        <v>0</v>
      </c>
      <c r="C14" s="180">
        <f>SUM(C3:C13)</f>
        <v>4272</v>
      </c>
      <c r="D14" s="180">
        <f t="shared" ref="D14:N14" si="2">SUM(D3:D13)</f>
        <v>4865</v>
      </c>
      <c r="E14" s="180">
        <f t="shared" si="2"/>
        <v>4340</v>
      </c>
      <c r="F14" s="180">
        <f t="shared" si="2"/>
        <v>4319</v>
      </c>
      <c r="G14" s="180">
        <f t="shared" si="2"/>
        <v>3629</v>
      </c>
      <c r="H14" s="180">
        <f t="shared" si="2"/>
        <v>0</v>
      </c>
      <c r="I14" s="180">
        <f t="shared" si="2"/>
        <v>0</v>
      </c>
      <c r="J14" s="180">
        <f t="shared" si="2"/>
        <v>0</v>
      </c>
      <c r="K14" s="180">
        <f t="shared" si="2"/>
        <v>0</v>
      </c>
      <c r="L14" s="180">
        <f t="shared" si="2"/>
        <v>0</v>
      </c>
      <c r="M14" s="180">
        <f t="shared" si="2"/>
        <v>0</v>
      </c>
      <c r="N14" s="180">
        <f t="shared" si="2"/>
        <v>0</v>
      </c>
      <c r="O14" s="178">
        <f t="shared" si="1"/>
        <v>21425</v>
      </c>
    </row>
    <row r="16" spans="2:15" ht="18.75" customHeight="1" x14ac:dyDescent="0.5">
      <c r="B16" s="181" t="s">
        <v>52</v>
      </c>
      <c r="C16" s="182"/>
    </row>
    <row r="17" spans="2:15" s="176" customFormat="1" ht="18.75" customHeight="1" x14ac:dyDescent="0.5">
      <c r="B17" s="174" t="s">
        <v>44</v>
      </c>
      <c r="C17" s="175">
        <v>42370</v>
      </c>
      <c r="D17" s="175">
        <f>C17+31</f>
        <v>42401</v>
      </c>
      <c r="E17" s="175">
        <f t="shared" ref="E17:K17" si="3">D17+31</f>
        <v>42432</v>
      </c>
      <c r="F17" s="175">
        <f t="shared" si="3"/>
        <v>42463</v>
      </c>
      <c r="G17" s="175">
        <f t="shared" si="3"/>
        <v>42494</v>
      </c>
      <c r="H17" s="175">
        <f t="shared" si="3"/>
        <v>42525</v>
      </c>
      <c r="I17" s="175">
        <f t="shared" si="3"/>
        <v>42556</v>
      </c>
      <c r="J17" s="175">
        <f t="shared" si="3"/>
        <v>42587</v>
      </c>
      <c r="K17" s="175">
        <f t="shared" si="3"/>
        <v>42618</v>
      </c>
      <c r="L17" s="175">
        <f>K17+31</f>
        <v>42649</v>
      </c>
      <c r="M17" s="175">
        <f t="shared" ref="M17:N17" si="4">L17+31</f>
        <v>42680</v>
      </c>
      <c r="N17" s="175">
        <f t="shared" si="4"/>
        <v>42711</v>
      </c>
      <c r="O17" s="175" t="s">
        <v>0</v>
      </c>
    </row>
    <row r="18" spans="2:15" ht="18.75" customHeight="1" x14ac:dyDescent="0.5">
      <c r="B18" s="183" t="s">
        <v>32</v>
      </c>
      <c r="C18" s="177">
        <v>1983.8383405900026</v>
      </c>
      <c r="D18" s="177">
        <v>1399.4307036099972</v>
      </c>
      <c r="E18" s="177">
        <v>1284.4965104950036</v>
      </c>
      <c r="F18" s="177">
        <v>1399.2062170549957</v>
      </c>
      <c r="G18" s="177">
        <v>1187.8912591599976</v>
      </c>
      <c r="H18" s="177"/>
      <c r="I18" s="177"/>
      <c r="J18" s="177"/>
      <c r="K18" s="177"/>
      <c r="L18" s="177"/>
      <c r="M18" s="177"/>
      <c r="N18" s="177"/>
      <c r="O18" s="178">
        <f>SUM(C18:N18)</f>
        <v>7254.8630309099963</v>
      </c>
    </row>
    <row r="19" spans="2:15" ht="18.75" customHeight="1" x14ac:dyDescent="0.5">
      <c r="B19" s="183" t="s">
        <v>33</v>
      </c>
      <c r="C19" s="177">
        <v>1189.5416103899984</v>
      </c>
      <c r="D19" s="177">
        <v>291.72772271000025</v>
      </c>
      <c r="E19" s="177">
        <v>569.72437271499928</v>
      </c>
      <c r="F19" s="177">
        <v>393.0571189949996</v>
      </c>
      <c r="G19" s="177">
        <v>716.08709926500001</v>
      </c>
      <c r="H19" s="177"/>
      <c r="I19" s="177"/>
      <c r="J19" s="177"/>
      <c r="K19" s="177"/>
      <c r="L19" s="177"/>
      <c r="M19" s="177"/>
      <c r="N19" s="177"/>
      <c r="O19" s="178">
        <f t="shared" ref="O19:O29" si="5">SUM(C19:N19)</f>
        <v>3160.1379240749975</v>
      </c>
    </row>
    <row r="20" spans="2:15" ht="18.75" customHeight="1" x14ac:dyDescent="0.5">
      <c r="B20" s="183" t="s">
        <v>34</v>
      </c>
      <c r="C20" s="177">
        <v>8221.6817192549715</v>
      </c>
      <c r="D20" s="177">
        <v>8657.814000155071</v>
      </c>
      <c r="E20" s="177">
        <v>5733.9952236749359</v>
      </c>
      <c r="F20" s="177">
        <v>6730.399179605055</v>
      </c>
      <c r="G20" s="177">
        <v>6377.1476450449945</v>
      </c>
      <c r="H20" s="177"/>
      <c r="I20" s="177"/>
      <c r="J20" s="177"/>
      <c r="K20" s="177"/>
      <c r="L20" s="177"/>
      <c r="M20" s="177"/>
      <c r="N20" s="177"/>
      <c r="O20" s="178">
        <f t="shared" si="5"/>
        <v>35721.037767735026</v>
      </c>
    </row>
    <row r="21" spans="2:15" ht="18.75" customHeight="1" x14ac:dyDescent="0.5">
      <c r="B21" s="183" t="s">
        <v>35</v>
      </c>
      <c r="C21" s="177">
        <v>202.12688949999995</v>
      </c>
      <c r="D21" s="177">
        <v>106.88748899999996</v>
      </c>
      <c r="E21" s="177">
        <v>369.85039178000034</v>
      </c>
      <c r="F21" s="177">
        <v>138.9298275149998</v>
      </c>
      <c r="G21" s="177">
        <v>167.48827999999949</v>
      </c>
      <c r="H21" s="177"/>
      <c r="I21" s="177"/>
      <c r="J21" s="177"/>
      <c r="K21" s="177"/>
      <c r="L21" s="177"/>
      <c r="M21" s="177"/>
      <c r="N21" s="177"/>
      <c r="O21" s="178">
        <f t="shared" si="5"/>
        <v>985.28287779499954</v>
      </c>
    </row>
    <row r="22" spans="2:15" ht="18.75" customHeight="1" x14ac:dyDescent="0.5">
      <c r="B22" s="183" t="s">
        <v>36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/>
      <c r="I22" s="177"/>
      <c r="J22" s="177"/>
      <c r="K22" s="177"/>
      <c r="L22" s="177"/>
      <c r="M22" s="177"/>
      <c r="N22" s="177"/>
      <c r="O22" s="178">
        <f t="shared" si="5"/>
        <v>0</v>
      </c>
    </row>
    <row r="23" spans="2:15" ht="18.75" customHeight="1" x14ac:dyDescent="0.5">
      <c r="B23" s="183" t="s">
        <v>37</v>
      </c>
      <c r="C23" s="177">
        <v>60.000001500000025</v>
      </c>
      <c r="D23" s="177">
        <v>356.64724484999994</v>
      </c>
      <c r="E23" s="177">
        <v>42.787439000000028</v>
      </c>
      <c r="F23" s="177">
        <v>1020.9353079899944</v>
      </c>
      <c r="G23" s="177">
        <v>169.01878095500018</v>
      </c>
      <c r="H23" s="177"/>
      <c r="I23" s="177"/>
      <c r="J23" s="177"/>
      <c r="K23" s="177"/>
      <c r="L23" s="177"/>
      <c r="M23" s="177"/>
      <c r="N23" s="177"/>
      <c r="O23" s="178">
        <f t="shared" si="5"/>
        <v>1649.3887742949946</v>
      </c>
    </row>
    <row r="24" spans="2:15" ht="18.75" customHeight="1" x14ac:dyDescent="0.5">
      <c r="B24" s="183" t="s">
        <v>38</v>
      </c>
      <c r="C24" s="177">
        <v>2329.427003270016</v>
      </c>
      <c r="D24" s="177">
        <v>2444.4517543950196</v>
      </c>
      <c r="E24" s="177">
        <v>5443.9323112197799</v>
      </c>
      <c r="F24" s="177">
        <v>1831.624932625017</v>
      </c>
      <c r="G24" s="177">
        <v>1682.4692559500281</v>
      </c>
      <c r="H24" s="177"/>
      <c r="I24" s="177"/>
      <c r="J24" s="177"/>
      <c r="K24" s="177"/>
      <c r="L24" s="177"/>
      <c r="M24" s="177"/>
      <c r="N24" s="177"/>
      <c r="O24" s="178">
        <f t="shared" si="5"/>
        <v>13731.905257459861</v>
      </c>
    </row>
    <row r="25" spans="2:15" ht="18.75" customHeight="1" x14ac:dyDescent="0.5">
      <c r="B25" s="183" t="s">
        <v>39</v>
      </c>
      <c r="C25" s="177">
        <v>0</v>
      </c>
      <c r="D25" s="177">
        <v>33.585712499999985</v>
      </c>
      <c r="E25" s="177">
        <v>0</v>
      </c>
      <c r="F25" s="177">
        <v>0</v>
      </c>
      <c r="G25" s="177">
        <v>0</v>
      </c>
      <c r="H25" s="177"/>
      <c r="I25" s="177"/>
      <c r="J25" s="177"/>
      <c r="K25" s="177"/>
      <c r="L25" s="177"/>
      <c r="M25" s="177"/>
      <c r="N25" s="177"/>
      <c r="O25" s="178">
        <f t="shared" si="5"/>
        <v>33.585712499999985</v>
      </c>
    </row>
    <row r="26" spans="2:15" ht="18.75" customHeight="1" x14ac:dyDescent="0.5">
      <c r="B26" s="183" t="s">
        <v>40</v>
      </c>
      <c r="C26" s="177">
        <v>728.19940195500021</v>
      </c>
      <c r="D26" s="177">
        <v>304.24708694999953</v>
      </c>
      <c r="E26" s="177">
        <v>803.85656265999887</v>
      </c>
      <c r="F26" s="177">
        <v>928.90514021999741</v>
      </c>
      <c r="G26" s="177">
        <v>1099.6877386249976</v>
      </c>
      <c r="H26" s="177"/>
      <c r="I26" s="177"/>
      <c r="J26" s="177"/>
      <c r="K26" s="177"/>
      <c r="L26" s="177"/>
      <c r="M26" s="177"/>
      <c r="N26" s="177"/>
      <c r="O26" s="178">
        <f t="shared" si="5"/>
        <v>3864.8959304099935</v>
      </c>
    </row>
    <row r="27" spans="2:15" ht="18.75" customHeight="1" x14ac:dyDescent="0.5">
      <c r="B27" s="183" t="s">
        <v>41</v>
      </c>
      <c r="C27" s="177">
        <v>204.01501999999988</v>
      </c>
      <c r="D27" s="177">
        <v>87.274130029999938</v>
      </c>
      <c r="E27" s="177">
        <v>637.25308788999973</v>
      </c>
      <c r="F27" s="177">
        <v>235.11636649999983</v>
      </c>
      <c r="G27" s="177">
        <v>216.27714936999996</v>
      </c>
      <c r="H27" s="177"/>
      <c r="I27" s="177"/>
      <c r="J27" s="177"/>
      <c r="K27" s="177"/>
      <c r="L27" s="177"/>
      <c r="M27" s="177"/>
      <c r="N27" s="177"/>
      <c r="O27" s="178">
        <f t="shared" si="5"/>
        <v>1379.9357537899994</v>
      </c>
    </row>
    <row r="28" spans="2:15" ht="18.75" customHeight="1" x14ac:dyDescent="0.5">
      <c r="B28" s="183" t="s">
        <v>42</v>
      </c>
      <c r="C28" s="177">
        <v>113.61285066999999</v>
      </c>
      <c r="D28" s="177">
        <v>15.400953735000014</v>
      </c>
      <c r="E28" s="177">
        <v>5.602684</v>
      </c>
      <c r="F28" s="177">
        <v>10.93982589</v>
      </c>
      <c r="G28" s="177">
        <v>3.6796525</v>
      </c>
      <c r="H28" s="177"/>
      <c r="I28" s="177"/>
      <c r="J28" s="177"/>
      <c r="K28" s="177"/>
      <c r="L28" s="177"/>
      <c r="M28" s="177"/>
      <c r="N28" s="177"/>
      <c r="O28" s="178">
        <f t="shared" si="5"/>
        <v>149.23596679500002</v>
      </c>
    </row>
    <row r="29" spans="2:15" s="167" customFormat="1" ht="18.75" customHeight="1" x14ac:dyDescent="0.5">
      <c r="B29" s="179" t="s">
        <v>0</v>
      </c>
      <c r="C29" s="180">
        <f>SUM(C18:C28)</f>
        <v>15032.442837129989</v>
      </c>
      <c r="D29" s="180">
        <f t="shared" ref="D29:N29" si="6">SUM(D18:D28)</f>
        <v>13697.466797935089</v>
      </c>
      <c r="E29" s="180">
        <f t="shared" si="6"/>
        <v>14891.498583434717</v>
      </c>
      <c r="F29" s="180">
        <f t="shared" si="6"/>
        <v>12689.113916395057</v>
      </c>
      <c r="G29" s="180">
        <f t="shared" si="6"/>
        <v>11619.746860870018</v>
      </c>
      <c r="H29" s="180">
        <f t="shared" si="6"/>
        <v>0</v>
      </c>
      <c r="I29" s="180">
        <f t="shared" si="6"/>
        <v>0</v>
      </c>
      <c r="J29" s="180">
        <f t="shared" si="6"/>
        <v>0</v>
      </c>
      <c r="K29" s="180">
        <f t="shared" si="6"/>
        <v>0</v>
      </c>
      <c r="L29" s="180">
        <f t="shared" si="6"/>
        <v>0</v>
      </c>
      <c r="M29" s="180">
        <f t="shared" si="6"/>
        <v>0</v>
      </c>
      <c r="N29" s="180">
        <f t="shared" si="6"/>
        <v>0</v>
      </c>
      <c r="O29" s="178">
        <f t="shared" si="5"/>
        <v>67930.268995764869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Pick Up Report</vt:lpstr>
      <vt:lpstr>TODAY</vt:lpstr>
      <vt:lpstr>YST</vt:lpstr>
      <vt:lpstr>STLY</vt:lpstr>
      <vt:lpstr>LY</vt:lpstr>
      <vt:lpstr>FCST</vt:lpstr>
      <vt:lpstr>BGT</vt:lpstr>
      <vt:lpstr>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2021-10-21T23:25:31Z</dcterms:modified>
</cp:coreProperties>
</file>