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Revenue Management\Bài giải\GitHub\"/>
    </mc:Choice>
  </mc:AlternateContent>
  <xr:revisionPtr revIDLastSave="0" documentId="13_ncr:1_{E72673A8-96CB-4482-B952-89EEAF3D7E02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Calculating KPIs by Revenue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5" l="1"/>
  <c r="E19" i="5"/>
  <c r="F19" i="5"/>
  <c r="G19" i="5"/>
  <c r="H19" i="5"/>
  <c r="I19" i="5"/>
  <c r="J19" i="5"/>
  <c r="K19" i="5"/>
  <c r="L19" i="5"/>
  <c r="M19" i="5"/>
  <c r="N19" i="5"/>
  <c r="O19" i="5"/>
  <c r="E18" i="5"/>
  <c r="F18" i="5"/>
  <c r="G18" i="5"/>
  <c r="H18" i="5"/>
  <c r="I18" i="5"/>
  <c r="J18" i="5"/>
  <c r="K18" i="5"/>
  <c r="L18" i="5"/>
  <c r="M18" i="5"/>
  <c r="N18" i="5"/>
  <c r="O18" i="5"/>
  <c r="E16" i="5"/>
  <c r="F16" i="5"/>
  <c r="G16" i="5"/>
  <c r="H16" i="5"/>
  <c r="I16" i="5"/>
  <c r="J16" i="5"/>
  <c r="K16" i="5"/>
  <c r="L16" i="5"/>
  <c r="M16" i="5"/>
  <c r="N16" i="5"/>
  <c r="O16" i="5"/>
  <c r="D19" i="5"/>
  <c r="P19" i="5" s="1"/>
  <c r="D18" i="5"/>
  <c r="D16" i="5"/>
  <c r="P16" i="5" s="1"/>
  <c r="P18" i="5" l="1"/>
  <c r="D20" i="5"/>
  <c r="D17" i="5"/>
  <c r="E14" i="5"/>
  <c r="E9" i="5"/>
  <c r="E21" i="5" s="1"/>
  <c r="F9" i="5"/>
  <c r="F21" i="5" s="1"/>
  <c r="G9" i="5"/>
  <c r="H9" i="5"/>
  <c r="H21" i="5" s="1"/>
  <c r="I9" i="5"/>
  <c r="I21" i="5" s="1"/>
  <c r="J9" i="5"/>
  <c r="J21" i="5" s="1"/>
  <c r="K9" i="5"/>
  <c r="L9" i="5"/>
  <c r="L21" i="5" s="1"/>
  <c r="M9" i="5"/>
  <c r="M21" i="5" s="1"/>
  <c r="N9" i="5"/>
  <c r="N21" i="5" s="1"/>
  <c r="O9" i="5"/>
  <c r="D9" i="5"/>
  <c r="D21" i="5" s="1"/>
  <c r="E6" i="5"/>
  <c r="F6" i="5" s="1"/>
  <c r="G6" i="5" s="1"/>
  <c r="H6" i="5" s="1"/>
  <c r="I6" i="5" s="1"/>
  <c r="J6" i="5" s="1"/>
  <c r="K6" i="5" s="1"/>
  <c r="L6" i="5" s="1"/>
  <c r="M6" i="5" s="1"/>
  <c r="N6" i="5" s="1"/>
  <c r="O6" i="5" s="1"/>
  <c r="G10" i="5" l="1"/>
  <c r="G21" i="5"/>
  <c r="K10" i="5"/>
  <c r="K21" i="5"/>
  <c r="O10" i="5"/>
  <c r="O21" i="5"/>
  <c r="F14" i="5"/>
  <c r="E15" i="5"/>
  <c r="F10" i="5"/>
  <c r="J10" i="5"/>
  <c r="N10" i="5"/>
  <c r="D10" i="5"/>
  <c r="H10" i="5"/>
  <c r="L10" i="5"/>
  <c r="E10" i="5"/>
  <c r="I10" i="5"/>
  <c r="M10" i="5"/>
  <c r="L11" i="5" l="1"/>
  <c r="L23" i="5" s="1"/>
  <c r="L22" i="5"/>
  <c r="L24" i="5" s="1"/>
  <c r="D11" i="5"/>
  <c r="D23" i="5" s="1"/>
  <c r="D22" i="5"/>
  <c r="N11" i="5"/>
  <c r="N23" i="5" s="1"/>
  <c r="N22" i="5"/>
  <c r="N24" i="5" s="1"/>
  <c r="F11" i="5"/>
  <c r="F23" i="5" s="1"/>
  <c r="F22" i="5"/>
  <c r="H11" i="5"/>
  <c r="H23" i="5" s="1"/>
  <c r="H22" i="5"/>
  <c r="H24" i="5" s="1"/>
  <c r="O11" i="5"/>
  <c r="O23" i="5" s="1"/>
  <c r="O22" i="5"/>
  <c r="O24" i="5" s="1"/>
  <c r="J11" i="5"/>
  <c r="J23" i="5" s="1"/>
  <c r="J22" i="5"/>
  <c r="J24" i="5" s="1"/>
  <c r="P21" i="5"/>
  <c r="G24" i="5"/>
  <c r="E17" i="5"/>
  <c r="E20" i="5"/>
  <c r="K11" i="5"/>
  <c r="K23" i="5" s="1"/>
  <c r="K22" i="5"/>
  <c r="K24" i="5" s="1"/>
  <c r="G14" i="5"/>
  <c r="F15" i="5"/>
  <c r="M11" i="5"/>
  <c r="M23" i="5" s="1"/>
  <c r="M22" i="5"/>
  <c r="M24" i="5" s="1"/>
  <c r="G11" i="5"/>
  <c r="G23" i="5" s="1"/>
  <c r="G22" i="5"/>
  <c r="I11" i="5"/>
  <c r="I23" i="5" s="1"/>
  <c r="I22" i="5"/>
  <c r="I24" i="5" s="1"/>
  <c r="E11" i="5"/>
  <c r="E23" i="5" s="1"/>
  <c r="E22" i="5"/>
  <c r="E24" i="5" s="1"/>
  <c r="E25" i="5" s="1"/>
  <c r="H14" i="5" l="1"/>
  <c r="G15" i="5"/>
  <c r="G25" i="5" s="1"/>
  <c r="F24" i="5"/>
  <c r="F25" i="5" s="1"/>
  <c r="P22" i="5"/>
  <c r="D24" i="5"/>
  <c r="P23" i="5"/>
  <c r="F20" i="5"/>
  <c r="F17" i="5"/>
  <c r="P24" i="5" l="1"/>
  <c r="D25" i="5"/>
  <c r="I14" i="5"/>
  <c r="H15" i="5"/>
  <c r="G17" i="5"/>
  <c r="G20" i="5"/>
  <c r="H17" i="5" l="1"/>
  <c r="H20" i="5"/>
  <c r="H25" i="5"/>
  <c r="J14" i="5"/>
  <c r="I15" i="5"/>
  <c r="I20" i="5" l="1"/>
  <c r="I17" i="5"/>
  <c r="I25" i="5"/>
  <c r="K14" i="5"/>
  <c r="J15" i="5"/>
  <c r="J20" i="5" l="1"/>
  <c r="J17" i="5"/>
  <c r="J25" i="5"/>
  <c r="L14" i="5"/>
  <c r="K15" i="5"/>
  <c r="K20" i="5" l="1"/>
  <c r="K17" i="5"/>
  <c r="K25" i="5"/>
  <c r="M14" i="5"/>
  <c r="L15" i="5"/>
  <c r="L17" i="5" l="1"/>
  <c r="L20" i="5"/>
  <c r="L25" i="5"/>
  <c r="N14" i="5"/>
  <c r="M15" i="5"/>
  <c r="M17" i="5" l="1"/>
  <c r="M20" i="5"/>
  <c r="M25" i="5"/>
  <c r="O14" i="5"/>
  <c r="O15" i="5" s="1"/>
  <c r="N15" i="5"/>
  <c r="O25" i="5" l="1"/>
  <c r="O20" i="5"/>
  <c r="O17" i="5"/>
  <c r="P15" i="5"/>
  <c r="N20" i="5"/>
  <c r="N17" i="5"/>
  <c r="N25" i="5"/>
  <c r="P17" i="5" l="1"/>
  <c r="P20" i="5"/>
  <c r="P25" i="5"/>
</calcChain>
</file>

<file path=xl/sharedStrings.xml><?xml version="1.0" encoding="utf-8"?>
<sst xmlns="http://schemas.openxmlformats.org/spreadsheetml/2006/main" count="22" uniqueCount="17">
  <si>
    <t>Total</t>
  </si>
  <si>
    <t>Room sold</t>
  </si>
  <si>
    <t>Unit: 1 million VND</t>
  </si>
  <si>
    <t>F&amp;B Revenue</t>
  </si>
  <si>
    <t>Room Revenue</t>
  </si>
  <si>
    <t>SPA Revenue</t>
  </si>
  <si>
    <t>Others Revenue</t>
  </si>
  <si>
    <t>Inventory</t>
  </si>
  <si>
    <t>Occupancy</t>
  </si>
  <si>
    <t>ADR</t>
  </si>
  <si>
    <t>Total Revenue</t>
  </si>
  <si>
    <t>REVPAR</t>
  </si>
  <si>
    <t>TREVPAR</t>
  </si>
  <si>
    <t xml:space="preserve"> - A hotel property of the Eden Hotels and Resorts Group has 200 rooms</t>
  </si>
  <si>
    <t xml:space="preserve"> - Its monthly Revenue Data in 2015 is as follows:</t>
  </si>
  <si>
    <t>Calculating the KPIs by Revenues based on the following data (orange)</t>
  </si>
  <si>
    <t>Here I will fill in and calculate the KPIs as per Revenue requirements on each row (errors must be shown as 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</si>
</sst>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64" fontId="0" fillId="0" borderId="1" xfId="1" applyNumberFormat="1" applyFont="1" applyBorder="1"/>
    <xf numFmtId="0" fontId="1" fillId="0" borderId="0" xfId="0" applyFont="1" applyAlignment="1">
      <alignment horizontal="right" vertical="center"/>
    </xf>
    <xf numFmtId="0" fontId="0" fillId="2" borderId="1" xfId="0" applyFill="1" applyBorder="1"/>
    <xf numFmtId="17" fontId="1" fillId="3" borderId="2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1" fillId="0" borderId="0" xfId="0" applyFont="1"/>
    <xf numFmtId="17" fontId="1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/>
    <xf numFmtId="2" fontId="0" fillId="4" borderId="1" xfId="0" applyNumberFormat="1" applyFill="1" applyBorder="1"/>
    <xf numFmtId="2" fontId="1" fillId="3" borderId="1" xfId="0" applyNumberFormat="1" applyFont="1" applyFill="1" applyBorder="1"/>
    <xf numFmtId="165" fontId="0" fillId="0" borderId="1" xfId="0" applyNumberFormat="1" applyBorder="1"/>
    <xf numFmtId="165" fontId="1" fillId="3" borderId="1" xfId="0" applyNumberFormat="1" applyFont="1" applyFill="1" applyBorder="1"/>
    <xf numFmtId="0" fontId="3" fillId="0" borderId="0" xfId="0" applyFont="1"/>
    <xf numFmtId="164" fontId="1" fillId="3" borderId="1" xfId="1" applyNumberFormat="1" applyFont="1" applyFill="1" applyBorder="1"/>
    <xf numFmtId="164" fontId="0" fillId="4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Eden Hotel's</a:t>
            </a:r>
            <a:r>
              <a:rPr lang="en-CA" b="1" baseline="0"/>
              <a:t> KPIs in 2015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'Calculating KPIs by Revenues'!$C$15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'Calculating KPIs by Revenues'!$D$14:$O$14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'Calculating KPIs by Revenues'!$D$15:$O$15</c:f>
              <c:numCache>
                <c:formatCode>_(* #,##0_);_(* \(#,##0\);_(* "-"??_);_(@_)</c:formatCode>
                <c:ptCount val="12"/>
                <c:pt idx="0">
                  <c:v>6200</c:v>
                </c:pt>
                <c:pt idx="1">
                  <c:v>5600</c:v>
                </c:pt>
                <c:pt idx="2">
                  <c:v>6200</c:v>
                </c:pt>
                <c:pt idx="3">
                  <c:v>6000</c:v>
                </c:pt>
                <c:pt idx="4">
                  <c:v>6200</c:v>
                </c:pt>
                <c:pt idx="5">
                  <c:v>6000</c:v>
                </c:pt>
                <c:pt idx="6">
                  <c:v>6200</c:v>
                </c:pt>
                <c:pt idx="7">
                  <c:v>6200</c:v>
                </c:pt>
                <c:pt idx="8">
                  <c:v>6000</c:v>
                </c:pt>
                <c:pt idx="9">
                  <c:v>6200</c:v>
                </c:pt>
                <c:pt idx="10">
                  <c:v>6000</c:v>
                </c:pt>
                <c:pt idx="11">
                  <c:v>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B-47AC-AE91-25238B0F2BE1}"/>
            </c:ext>
          </c:extLst>
        </c:ser>
        <c:ser>
          <c:idx val="1"/>
          <c:order val="1"/>
          <c:tx>
            <c:strRef>
              <c:f>'Calculating KPIs by Revenues'!$C$16</c:f>
              <c:strCache>
                <c:ptCount val="1"/>
                <c:pt idx="0">
                  <c:v>Room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'Calculating KPIs by Revenues'!$D$14:$O$14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'Calculating KPIs by Revenues'!$D$16:$O$16</c:f>
              <c:numCache>
                <c:formatCode>_(* #,##0_);_(* \(#,##0\);_(* "-"??_);_(@_)</c:formatCode>
                <c:ptCount val="12"/>
                <c:pt idx="0">
                  <c:v>3209</c:v>
                </c:pt>
                <c:pt idx="1">
                  <c:v>2962</c:v>
                </c:pt>
                <c:pt idx="2">
                  <c:v>4029</c:v>
                </c:pt>
                <c:pt idx="3">
                  <c:v>4257</c:v>
                </c:pt>
                <c:pt idx="4">
                  <c:v>4239</c:v>
                </c:pt>
                <c:pt idx="5">
                  <c:v>4418</c:v>
                </c:pt>
                <c:pt idx="6">
                  <c:v>4896</c:v>
                </c:pt>
                <c:pt idx="7">
                  <c:v>4899</c:v>
                </c:pt>
                <c:pt idx="8">
                  <c:v>4230</c:v>
                </c:pt>
                <c:pt idx="9">
                  <c:v>4339</c:v>
                </c:pt>
                <c:pt idx="10">
                  <c:v>3818</c:v>
                </c:pt>
                <c:pt idx="11">
                  <c:v>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B-47AC-AE91-25238B0F2BE1}"/>
            </c:ext>
          </c:extLst>
        </c:ser>
        <c:ser>
          <c:idx val="2"/>
          <c:order val="2"/>
          <c:tx>
            <c:strRef>
              <c:f>'Calculating KPIs by Revenues'!$C$17</c:f>
              <c:strCache>
                <c:ptCount val="1"/>
                <c:pt idx="0">
                  <c:v>Occupancy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'Calculating KPIs by Revenues'!$D$14:$O$14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'Calculating KPIs by Revenues'!$D$17:$O$17</c:f>
              <c:numCache>
                <c:formatCode>0.0%</c:formatCode>
                <c:ptCount val="12"/>
                <c:pt idx="0">
                  <c:v>0.51758064516129032</c:v>
                </c:pt>
                <c:pt idx="1">
                  <c:v>0.52892857142857141</c:v>
                </c:pt>
                <c:pt idx="2">
                  <c:v>0.6498387096774193</c:v>
                </c:pt>
                <c:pt idx="3">
                  <c:v>0.70950000000000002</c:v>
                </c:pt>
                <c:pt idx="4">
                  <c:v>0.68370967741935484</c:v>
                </c:pt>
                <c:pt idx="5">
                  <c:v>0.73633333333333328</c:v>
                </c:pt>
                <c:pt idx="6">
                  <c:v>0.78967741935483871</c:v>
                </c:pt>
                <c:pt idx="7">
                  <c:v>0.79016129032258065</c:v>
                </c:pt>
                <c:pt idx="8">
                  <c:v>0.70499999999999996</c:v>
                </c:pt>
                <c:pt idx="9">
                  <c:v>0.69983870967741935</c:v>
                </c:pt>
                <c:pt idx="10">
                  <c:v>0.63633333333333331</c:v>
                </c:pt>
                <c:pt idx="11">
                  <c:v>0.54016129032258065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B-47AC-AE91-25238B0F2BE1}"/>
            </c:ext>
          </c:extLst>
        </c:ser>
        <c:ser>
          <c:idx val="3"/>
          <c:order val="3"/>
          <c:tx>
            <c:strRef>
              <c:f>'Calculating KPIs by Revenues'!$C$18</c:f>
              <c:strCache>
                <c:ptCount val="1"/>
                <c:pt idx="0">
                  <c:v>ADR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'Calculating KPIs by Revenues'!$D$14:$O$14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'Calculating KPIs by Revenues'!$D$18:$O$18</c:f>
              <c:numCache>
                <c:formatCode>0.00</c:formatCode>
                <c:ptCount val="12"/>
                <c:pt idx="0">
                  <c:v>2.4241228667093018</c:v>
                </c:pt>
                <c:pt idx="1">
                  <c:v>2.6752417436698139</c:v>
                </c:pt>
                <c:pt idx="2">
                  <c:v>2.4544516458351868</c:v>
                </c:pt>
                <c:pt idx="3">
                  <c:v>2.5406122229504509</c:v>
                </c:pt>
                <c:pt idx="4">
                  <c:v>2.6185903165109692</c:v>
                </c:pt>
                <c:pt idx="5">
                  <c:v>2.6163145392983398</c:v>
                </c:pt>
                <c:pt idx="6">
                  <c:v>2.8411392181617363</c:v>
                </c:pt>
                <c:pt idx="7">
                  <c:v>2.6058381160828414</c:v>
                </c:pt>
                <c:pt idx="8">
                  <c:v>2.7201429616690205</c:v>
                </c:pt>
                <c:pt idx="9">
                  <c:v>2.7405302768610231</c:v>
                </c:pt>
                <c:pt idx="10">
                  <c:v>2.7273584022629649</c:v>
                </c:pt>
                <c:pt idx="11">
                  <c:v>3.7892681397432071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B-47AC-AE91-25238B0F2BE1}"/>
            </c:ext>
          </c:extLst>
        </c:ser>
        <c:ser>
          <c:idx val="4"/>
          <c:order val="4"/>
          <c:tx>
            <c:strRef>
              <c:f>'Calculating KPIs by Revenues'!$C$19</c:f>
              <c:strCache>
                <c:ptCount val="1"/>
                <c:pt idx="0">
                  <c:v>Room Revenue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'Calculating KPIs by Revenues'!$D$14:$O$14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'Calculating KPIs by Revenues'!$D$19:$O$19</c:f>
              <c:numCache>
                <c:formatCode>_(* #,##0_);_(* \(#,##0\);_(* "-"??_);_(@_)</c:formatCode>
                <c:ptCount val="12"/>
                <c:pt idx="0">
                  <c:v>7779.01027927015</c:v>
                </c:pt>
                <c:pt idx="1">
                  <c:v>7924.0660447499895</c:v>
                </c:pt>
                <c:pt idx="2">
                  <c:v>9888.9856810699675</c:v>
                </c:pt>
                <c:pt idx="3">
                  <c:v>10815.386233100069</c:v>
                </c:pt>
                <c:pt idx="4">
                  <c:v>11100.204351689998</c:v>
                </c:pt>
                <c:pt idx="5">
                  <c:v>11558.877634620065</c:v>
                </c:pt>
                <c:pt idx="6">
                  <c:v>13910.217612119861</c:v>
                </c:pt>
                <c:pt idx="7">
                  <c:v>12766.000930689839</c:v>
                </c:pt>
                <c:pt idx="8">
                  <c:v>11506.204727859957</c:v>
                </c:pt>
                <c:pt idx="9">
                  <c:v>11891.160871299979</c:v>
                </c:pt>
                <c:pt idx="10">
                  <c:v>10413.054379839999</c:v>
                </c:pt>
                <c:pt idx="11">
                  <c:v>12690.259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B-47AC-AE91-25238B0F2BE1}"/>
            </c:ext>
          </c:extLst>
        </c:ser>
        <c:ser>
          <c:idx val="5"/>
          <c:order val="5"/>
          <c:tx>
            <c:strRef>
              <c:f>'Calculating KPIs by Revenues'!$C$20</c:f>
              <c:strCache>
                <c:ptCount val="1"/>
                <c:pt idx="0">
                  <c:v>REVPAR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'Calculating KPIs by Revenues'!$D$14:$O$14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'Calculating KPIs by Revenues'!$D$20:$O$20</c:f>
              <c:numCache>
                <c:formatCode>0.00</c:formatCode>
                <c:ptCount val="12"/>
                <c:pt idx="0">
                  <c:v>1.2546790773016372</c:v>
                </c:pt>
                <c:pt idx="1">
                  <c:v>1.4150117937053552</c:v>
                </c:pt>
                <c:pt idx="2">
                  <c:v>1.5949976904951562</c:v>
                </c:pt>
                <c:pt idx="3">
                  <c:v>1.8025643721833449</c:v>
                </c:pt>
                <c:pt idx="4">
                  <c:v>1.790355540595161</c:v>
                </c:pt>
                <c:pt idx="5">
                  <c:v>1.9264796057700109</c:v>
                </c:pt>
                <c:pt idx="6">
                  <c:v>2.2435834858257842</c:v>
                </c:pt>
                <c:pt idx="7">
                  <c:v>2.0590324081757805</c:v>
                </c:pt>
                <c:pt idx="8">
                  <c:v>1.9177007879766594</c:v>
                </c:pt>
                <c:pt idx="9">
                  <c:v>1.9179291727903192</c:v>
                </c:pt>
                <c:pt idx="10">
                  <c:v>1.7355090633066665</c:v>
                </c:pt>
                <c:pt idx="11">
                  <c:v>2.0468159677419355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DB-47AC-AE91-25238B0F2BE1}"/>
            </c:ext>
          </c:extLst>
        </c:ser>
        <c:ser>
          <c:idx val="6"/>
          <c:order val="6"/>
          <c:tx>
            <c:strRef>
              <c:f>'Calculating KPIs by Revenues'!$C$21</c:f>
              <c:strCache>
                <c:ptCount val="1"/>
                <c:pt idx="0">
                  <c:v>F&amp;B Revenue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'Calculating KPIs by Revenues'!$D$14:$O$14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'Calculating KPIs by Revenues'!$D$21:$O$21</c:f>
              <c:numCache>
                <c:formatCode>_(* #,##0_);_(* \(#,##0\);_(* "-"??_);_(@_)</c:formatCode>
                <c:ptCount val="12"/>
                <c:pt idx="0">
                  <c:v>4732.3367597567167</c:v>
                </c:pt>
                <c:pt idx="1">
                  <c:v>4616.0220149166635</c:v>
                </c:pt>
                <c:pt idx="2">
                  <c:v>5982.3285603566555</c:v>
                </c:pt>
                <c:pt idx="3">
                  <c:v>6443.1287443666906</c:v>
                </c:pt>
                <c:pt idx="4">
                  <c:v>6526.0681172299992</c:v>
                </c:pt>
                <c:pt idx="5">
                  <c:v>6798.2925448733549</c:v>
                </c:pt>
                <c:pt idx="6">
                  <c:v>7900.7392040399536</c:v>
                </c:pt>
                <c:pt idx="7">
                  <c:v>7521.33364356328</c:v>
                </c:pt>
                <c:pt idx="8">
                  <c:v>6655.4015759533186</c:v>
                </c:pt>
                <c:pt idx="9">
                  <c:v>6856.3869570999932</c:v>
                </c:pt>
                <c:pt idx="10">
                  <c:v>6016.3514599466662</c:v>
                </c:pt>
                <c:pt idx="11">
                  <c:v>6462.7529999999997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DB-47AC-AE91-25238B0F2BE1}"/>
            </c:ext>
          </c:extLst>
        </c:ser>
        <c:ser>
          <c:idx val="7"/>
          <c:order val="7"/>
          <c:tx>
            <c:strRef>
              <c:f>'Calculating KPIs by Revenues'!$C$22</c:f>
              <c:strCache>
                <c:ptCount val="1"/>
                <c:pt idx="0">
                  <c:v>SPA Revenue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'Calculating KPIs by Revenues'!$D$14:$O$14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'Calculating KPIs by Revenues'!$D$22:$O$22</c:f>
              <c:numCache>
                <c:formatCode>_(* #,##0_);_(* \(#,##0\);_(* "-"??_);_(@_)</c:formatCode>
                <c:ptCount val="12"/>
                <c:pt idx="0">
                  <c:v>1410.0289199189056</c:v>
                </c:pt>
                <c:pt idx="1">
                  <c:v>1391.8406716388879</c:v>
                </c:pt>
                <c:pt idx="2">
                  <c:v>1758.3595201188853</c:v>
                </c:pt>
                <c:pt idx="3">
                  <c:v>1892.9595814555632</c:v>
                </c:pt>
                <c:pt idx="4">
                  <c:v>1922.1060390766663</c:v>
                </c:pt>
                <c:pt idx="5">
                  <c:v>1997.9308482911183</c:v>
                </c:pt>
                <c:pt idx="6">
                  <c:v>2325.5797346799845</c:v>
                </c:pt>
                <c:pt idx="7">
                  <c:v>2198.8612145210932</c:v>
                </c:pt>
                <c:pt idx="8">
                  <c:v>1965.9671919844395</c:v>
                </c:pt>
                <c:pt idx="9">
                  <c:v>2023.8789856999977</c:v>
                </c:pt>
                <c:pt idx="10">
                  <c:v>1787.283819982222</c:v>
                </c:pt>
                <c:pt idx="11">
                  <c:v>1975.1676666666665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DB-47AC-AE91-25238B0F2BE1}"/>
            </c:ext>
          </c:extLst>
        </c:ser>
        <c:ser>
          <c:idx val="8"/>
          <c:order val="8"/>
          <c:tx>
            <c:strRef>
              <c:f>'Calculating KPIs by Revenues'!$C$23</c:f>
              <c:strCache>
                <c:ptCount val="1"/>
                <c:pt idx="0">
                  <c:v>Others Revenue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'Calculating KPIs by Revenues'!$D$14:$O$14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'Calculating KPIs by Revenues'!$D$23:$O$23</c:f>
              <c:numCache>
                <c:formatCode>_(* #,##0_);_(* \(#,##0\);_(* "-"??_);_(@_)</c:formatCode>
                <c:ptCount val="12"/>
                <c:pt idx="0">
                  <c:v>221.30375958945774</c:v>
                </c:pt>
                <c:pt idx="1">
                  <c:v>218.93928731305542</c:v>
                </c:pt>
                <c:pt idx="2">
                  <c:v>266.58673761545504</c:v>
                </c:pt>
                <c:pt idx="3">
                  <c:v>284.08474558922325</c:v>
                </c:pt>
                <c:pt idx="4">
                  <c:v>287.87378507996664</c:v>
                </c:pt>
                <c:pt idx="5">
                  <c:v>297.73101027784537</c:v>
                </c:pt>
                <c:pt idx="6">
                  <c:v>340.32536550839797</c:v>
                </c:pt>
                <c:pt idx="7">
                  <c:v>323.85195788774212</c:v>
                </c:pt>
                <c:pt idx="8">
                  <c:v>293.57573495797715</c:v>
                </c:pt>
                <c:pt idx="9">
                  <c:v>301.10426814099969</c:v>
                </c:pt>
                <c:pt idx="10">
                  <c:v>270.3468965976889</c:v>
                </c:pt>
                <c:pt idx="11">
                  <c:v>294.77179666666666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DB-47AC-AE91-25238B0F2BE1}"/>
            </c:ext>
          </c:extLst>
        </c:ser>
        <c:ser>
          <c:idx val="9"/>
          <c:order val="9"/>
          <c:tx>
            <c:strRef>
              <c:f>'Calculating KPIs by Revenues'!$C$24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'Calculating KPIs by Revenues'!$D$14:$O$14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'Calculating KPIs by Revenues'!$D$24:$O$24</c:f>
              <c:numCache>
                <c:formatCode>_(* #,##0_);_(* \(#,##0\);_(* "-"??_);_(@_)</c:formatCode>
                <c:ptCount val="12"/>
                <c:pt idx="0">
                  <c:v>14142.67971853523</c:v>
                </c:pt>
                <c:pt idx="1">
                  <c:v>14150.868018618596</c:v>
                </c:pt>
                <c:pt idx="2">
                  <c:v>17896.260499160962</c:v>
                </c:pt>
                <c:pt idx="3">
                  <c:v>19435.559304511546</c:v>
                </c:pt>
                <c:pt idx="4">
                  <c:v>19836.252293076628</c:v>
                </c:pt>
                <c:pt idx="5">
                  <c:v>20652.832038062385</c:v>
                </c:pt>
                <c:pt idx="6">
                  <c:v>24476.861916348196</c:v>
                </c:pt>
                <c:pt idx="7">
                  <c:v>22810.047746661956</c:v>
                </c:pt>
                <c:pt idx="8">
                  <c:v>20421.149230755691</c:v>
                </c:pt>
                <c:pt idx="9">
                  <c:v>21072.53108224097</c:v>
                </c:pt>
                <c:pt idx="10">
                  <c:v>18487.036556366576</c:v>
                </c:pt>
                <c:pt idx="11">
                  <c:v>21422.951463333331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DB-47AC-AE91-25238B0F2BE1}"/>
            </c:ext>
          </c:extLst>
        </c:ser>
        <c:ser>
          <c:idx val="10"/>
          <c:order val="10"/>
          <c:tx>
            <c:strRef>
              <c:f>'Calculating KPIs by Revenues'!$C$25</c:f>
              <c:strCache>
                <c:ptCount val="1"/>
                <c:pt idx="0">
                  <c:v>TREVPAR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'Calculating KPIs by Revenues'!$D$14:$O$14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42067</c:v>
                </c:pt>
                <c:pt idx="3">
                  <c:v>42098</c:v>
                </c:pt>
                <c:pt idx="4">
                  <c:v>42129</c:v>
                </c:pt>
                <c:pt idx="5">
                  <c:v>42160</c:v>
                </c:pt>
                <c:pt idx="6">
                  <c:v>42191</c:v>
                </c:pt>
                <c:pt idx="7">
                  <c:v>42222</c:v>
                </c:pt>
                <c:pt idx="8">
                  <c:v>42253</c:v>
                </c:pt>
                <c:pt idx="9">
                  <c:v>42284</c:v>
                </c:pt>
                <c:pt idx="10">
                  <c:v>42315</c:v>
                </c:pt>
                <c:pt idx="11">
                  <c:v>42346</c:v>
                </c:pt>
              </c:numCache>
            </c:numRef>
          </c:cat>
          <c:val>
            <c:numRef>
              <c:f>'Calculating KPIs by Revenues'!$D$25:$O$25</c:f>
              <c:numCache>
                <c:formatCode>0.00</c:formatCode>
                <c:ptCount val="12"/>
                <c:pt idx="0">
                  <c:v>2.2810773739572952</c:v>
                </c:pt>
                <c:pt idx="1">
                  <c:v>2.5269407176104637</c:v>
                </c:pt>
                <c:pt idx="2">
                  <c:v>2.8864936288969294</c:v>
                </c:pt>
                <c:pt idx="3">
                  <c:v>3.2392598840852576</c:v>
                </c:pt>
                <c:pt idx="4">
                  <c:v>3.1993955311413917</c:v>
                </c:pt>
                <c:pt idx="5">
                  <c:v>3.4421386730103976</c:v>
                </c:pt>
                <c:pt idx="6">
                  <c:v>3.9478809542497091</c:v>
                </c:pt>
                <c:pt idx="7">
                  <c:v>3.679039959139025</c:v>
                </c:pt>
                <c:pt idx="8">
                  <c:v>3.403524871792615</c:v>
                </c:pt>
                <c:pt idx="9">
                  <c:v>3.3987953358453176</c:v>
                </c:pt>
                <c:pt idx="10">
                  <c:v>3.0811727593944296</c:v>
                </c:pt>
                <c:pt idx="11">
                  <c:v>3.4553147521505374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DB-47AC-AE91-25238B0F2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30495"/>
        <c:axId val="56732991"/>
      </c:lineChart>
      <c:dateAx>
        <c:axId val="567304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2991"/>
        <c:crosses val="autoZero"/>
        <c:auto val="1"/>
        <c:lblOffset val="100"/>
        <c:baseTimeUnit val="months"/>
      </c:dateAx>
      <c:valAx>
        <c:axId val="5673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188382</xdr:colOff>
      <xdr:row>25</xdr:row>
      <xdr:rowOff>196847</xdr:rowOff>
    </xdr:from>
    <xdr:to>
      <xdr:col>14</xdr:col>
      <xdr:colOff>478367</xdr:colOff>
      <xdr:row>45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69288-A459-4DDE-8B52-227AA909F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25"/>
  <sheetViews>
    <sheetView tabSelected="1" workbookViewId="0">
      <selection activeCell="D14" sqref="D14"/>
    </sheetView>
  </sheetViews>
  <sheetFormatPr defaultRowHeight="18.75" customHeight="1" x14ac:dyDescent="0.5"/>
  <cols>
    <col min="1" max="1" width="2.3515625" customWidth="1"/>
    <col min="2" max="2" width="3.64453125" customWidth="1"/>
    <col min="3" max="3" width="15.3515625" customWidth="1"/>
    <col min="4" max="15" width="10" customWidth="1"/>
    <col min="16" max="16" width="11.1171875" customWidth="1"/>
  </cols>
  <sheetData>
    <row r="1" spans="3:16" ht="18.75" customHeight="1" x14ac:dyDescent="0.5">
      <c r="D1" s="13" t="s">
        <v>15</v>
      </c>
    </row>
    <row r="3" spans="3:16" ht="18.75" customHeight="1" x14ac:dyDescent="0.5">
      <c r="D3" t="s">
        <v>13</v>
      </c>
    </row>
    <row r="4" spans="3:16" ht="18.75" customHeight="1" x14ac:dyDescent="0.5">
      <c r="D4" t="s">
        <v>14</v>
      </c>
    </row>
    <row r="5" spans="3:16" ht="18.75" customHeight="1" x14ac:dyDescent="0.5">
      <c r="O5" s="2" t="s">
        <v>2</v>
      </c>
    </row>
    <row r="6" spans="3:16" s="6" customFormat="1" ht="18.75" customHeight="1" x14ac:dyDescent="0.5">
      <c r="D6" s="7">
        <v>42005</v>
      </c>
      <c r="E6" s="7">
        <f>D6+31</f>
        <v>42036</v>
      </c>
      <c r="F6" s="7">
        <f t="shared" ref="F6:O6" si="0">E6+31</f>
        <v>42067</v>
      </c>
      <c r="G6" s="7">
        <f t="shared" si="0"/>
        <v>42098</v>
      </c>
      <c r="H6" s="7">
        <f t="shared" si="0"/>
        <v>42129</v>
      </c>
      <c r="I6" s="7">
        <f t="shared" si="0"/>
        <v>42160</v>
      </c>
      <c r="J6" s="7">
        <f t="shared" si="0"/>
        <v>42191</v>
      </c>
      <c r="K6" s="7">
        <f t="shared" si="0"/>
        <v>42222</v>
      </c>
      <c r="L6" s="7">
        <f t="shared" si="0"/>
        <v>42253</v>
      </c>
      <c r="M6" s="7">
        <f>L6+31</f>
        <v>42284</v>
      </c>
      <c r="N6" s="7">
        <f t="shared" si="0"/>
        <v>42315</v>
      </c>
      <c r="O6" s="7">
        <f t="shared" si="0"/>
        <v>42346</v>
      </c>
    </row>
    <row r="7" spans="3:16" ht="18.75" customHeight="1" x14ac:dyDescent="0.5">
      <c r="C7" s="3" t="s">
        <v>1</v>
      </c>
      <c r="D7" s="1">
        <v>3209</v>
      </c>
      <c r="E7" s="1">
        <v>2962</v>
      </c>
      <c r="F7" s="1">
        <v>4029</v>
      </c>
      <c r="G7" s="1">
        <v>4257</v>
      </c>
      <c r="H7" s="1">
        <v>4239</v>
      </c>
      <c r="I7" s="1">
        <v>4418</v>
      </c>
      <c r="J7" s="1">
        <v>4896</v>
      </c>
      <c r="K7" s="1">
        <v>4899</v>
      </c>
      <c r="L7" s="1">
        <v>4230</v>
      </c>
      <c r="M7" s="1">
        <v>4339</v>
      </c>
      <c r="N7" s="1">
        <v>3818</v>
      </c>
      <c r="O7" s="1">
        <v>3349</v>
      </c>
    </row>
    <row r="8" spans="3:16" ht="18.75" customHeight="1" x14ac:dyDescent="0.5">
      <c r="C8" s="3" t="s">
        <v>4</v>
      </c>
      <c r="D8" s="1">
        <v>7779.01027927015</v>
      </c>
      <c r="E8" s="1">
        <v>7924.0660447499895</v>
      </c>
      <c r="F8" s="1">
        <v>9888.9856810699675</v>
      </c>
      <c r="G8" s="1">
        <v>10815.386233100069</v>
      </c>
      <c r="H8" s="1">
        <v>11100.204351689998</v>
      </c>
      <c r="I8" s="1">
        <v>11558.877634620065</v>
      </c>
      <c r="J8" s="1">
        <v>13910.217612119861</v>
      </c>
      <c r="K8" s="1">
        <v>12766.000930689839</v>
      </c>
      <c r="L8" s="1">
        <v>11506.204727859957</v>
      </c>
      <c r="M8" s="1">
        <v>11891.160871299979</v>
      </c>
      <c r="N8" s="1">
        <v>10413.054379839999</v>
      </c>
      <c r="O8" s="1">
        <v>12690.259</v>
      </c>
    </row>
    <row r="9" spans="3:16" ht="18.75" customHeight="1" x14ac:dyDescent="0.5">
      <c r="C9" s="3" t="s">
        <v>3</v>
      </c>
      <c r="D9" s="1">
        <f>(D7*2+D8)/3</f>
        <v>4732.3367597567167</v>
      </c>
      <c r="E9" s="1">
        <f t="shared" ref="E9:O9" si="1">(E7*2+E8)/3</f>
        <v>4616.0220149166635</v>
      </c>
      <c r="F9" s="1">
        <f t="shared" si="1"/>
        <v>5982.3285603566555</v>
      </c>
      <c r="G9" s="1">
        <f t="shared" si="1"/>
        <v>6443.1287443666906</v>
      </c>
      <c r="H9" s="1">
        <f t="shared" si="1"/>
        <v>6526.0681172299992</v>
      </c>
      <c r="I9" s="1">
        <f t="shared" si="1"/>
        <v>6798.2925448733549</v>
      </c>
      <c r="J9" s="1">
        <f t="shared" si="1"/>
        <v>7900.7392040399536</v>
      </c>
      <c r="K9" s="1">
        <f t="shared" si="1"/>
        <v>7521.33364356328</v>
      </c>
      <c r="L9" s="1">
        <f t="shared" si="1"/>
        <v>6655.4015759533186</v>
      </c>
      <c r="M9" s="1">
        <f t="shared" si="1"/>
        <v>6856.3869570999932</v>
      </c>
      <c r="N9" s="1">
        <f t="shared" si="1"/>
        <v>6016.3514599466662</v>
      </c>
      <c r="O9" s="1">
        <f t="shared" si="1"/>
        <v>6462.7529999999997</v>
      </c>
    </row>
    <row r="10" spans="3:16" ht="18.75" customHeight="1" x14ac:dyDescent="0.5">
      <c r="C10" s="3" t="s">
        <v>5</v>
      </c>
      <c r="D10" s="1">
        <f>SUM(D7:D9)/12+100</f>
        <v>1410.0289199189056</v>
      </c>
      <c r="E10" s="1">
        <f t="shared" ref="E10:O10" si="2">SUM(E7:E9)/12+100</f>
        <v>1391.8406716388879</v>
      </c>
      <c r="F10" s="1">
        <f t="shared" si="2"/>
        <v>1758.3595201188853</v>
      </c>
      <c r="G10" s="1">
        <f t="shared" si="2"/>
        <v>1892.9595814555632</v>
      </c>
      <c r="H10" s="1">
        <f t="shared" si="2"/>
        <v>1922.1060390766663</v>
      </c>
      <c r="I10" s="1">
        <f t="shared" si="2"/>
        <v>1997.9308482911183</v>
      </c>
      <c r="J10" s="1">
        <f t="shared" si="2"/>
        <v>2325.5797346799845</v>
      </c>
      <c r="K10" s="1">
        <f t="shared" si="2"/>
        <v>2198.8612145210932</v>
      </c>
      <c r="L10" s="1">
        <f t="shared" si="2"/>
        <v>1965.9671919844395</v>
      </c>
      <c r="M10" s="1">
        <f t="shared" si="2"/>
        <v>2023.8789856999977</v>
      </c>
      <c r="N10" s="1">
        <f t="shared" si="2"/>
        <v>1787.283819982222</v>
      </c>
      <c r="O10" s="1">
        <f t="shared" si="2"/>
        <v>1975.1676666666665</v>
      </c>
    </row>
    <row r="11" spans="3:16" ht="18.75" customHeight="1" x14ac:dyDescent="0.5">
      <c r="C11" s="3" t="s">
        <v>6</v>
      </c>
      <c r="D11" s="1">
        <f>SUM(D7:D10)/100+50</f>
        <v>221.30375958945774</v>
      </c>
      <c r="E11" s="1">
        <f t="shared" ref="E11:O11" si="3">SUM(E7:E10)/100+50</f>
        <v>218.93928731305542</v>
      </c>
      <c r="F11" s="1">
        <f t="shared" si="3"/>
        <v>266.58673761545504</v>
      </c>
      <c r="G11" s="1">
        <f t="shared" si="3"/>
        <v>284.08474558922325</v>
      </c>
      <c r="H11" s="1">
        <f t="shared" si="3"/>
        <v>287.87378507996664</v>
      </c>
      <c r="I11" s="1">
        <f t="shared" si="3"/>
        <v>297.73101027784537</v>
      </c>
      <c r="J11" s="1">
        <f t="shared" si="3"/>
        <v>340.32536550839797</v>
      </c>
      <c r="K11" s="1">
        <f t="shared" si="3"/>
        <v>323.85195788774212</v>
      </c>
      <c r="L11" s="1">
        <f t="shared" si="3"/>
        <v>293.57573495797715</v>
      </c>
      <c r="M11" s="1">
        <f t="shared" si="3"/>
        <v>301.10426814099969</v>
      </c>
      <c r="N11" s="1">
        <f t="shared" si="3"/>
        <v>270.3468965976889</v>
      </c>
      <c r="O11" s="1">
        <f t="shared" si="3"/>
        <v>294.77179666666666</v>
      </c>
    </row>
    <row r="13" spans="3:16" ht="18.75" customHeight="1" x14ac:dyDescent="0.5">
      <c r="D13" t="s">
        <v>16</v>
      </c>
    </row>
    <row r="14" spans="3:16" s="6" customFormat="1" ht="18.75" customHeight="1" x14ac:dyDescent="0.5">
      <c r="D14" s="4">
        <v>42005</v>
      </c>
      <c r="E14" s="4">
        <f>D14+31</f>
        <v>42036</v>
      </c>
      <c r="F14" s="4">
        <f t="shared" ref="F14:O14" si="4">E14+31</f>
        <v>42067</v>
      </c>
      <c r="G14" s="4">
        <f t="shared" si="4"/>
        <v>42098</v>
      </c>
      <c r="H14" s="4">
        <f t="shared" si="4"/>
        <v>42129</v>
      </c>
      <c r="I14" s="4">
        <f t="shared" si="4"/>
        <v>42160</v>
      </c>
      <c r="J14" s="4">
        <f t="shared" si="4"/>
        <v>42191</v>
      </c>
      <c r="K14" s="4">
        <f t="shared" si="4"/>
        <v>42222</v>
      </c>
      <c r="L14" s="4">
        <f t="shared" si="4"/>
        <v>42253</v>
      </c>
      <c r="M14" s="4">
        <f>L14+31</f>
        <v>42284</v>
      </c>
      <c r="N14" s="4">
        <f t="shared" si="4"/>
        <v>42315</v>
      </c>
      <c r="O14" s="4">
        <f t="shared" si="4"/>
        <v>42346</v>
      </c>
      <c r="P14" s="4" t="s">
        <v>0</v>
      </c>
    </row>
    <row r="15" spans="3:16" ht="18.75" customHeight="1" x14ac:dyDescent="0.5">
      <c r="C15" s="5" t="s">
        <v>7</v>
      </c>
      <c r="D15" s="1">
        <f>DAY(EOMONTH(D14,0))*200</f>
        <v>6200</v>
      </c>
      <c r="E15" s="1">
        <f t="shared" ref="E15:O15" si="5">DAY(EOMONTH(E14,0))*200</f>
        <v>5600</v>
      </c>
      <c r="F15" s="1">
        <f t="shared" si="5"/>
        <v>6200</v>
      </c>
      <c r="G15" s="1">
        <f t="shared" si="5"/>
        <v>6000</v>
      </c>
      <c r="H15" s="1">
        <f t="shared" si="5"/>
        <v>6200</v>
      </c>
      <c r="I15" s="1">
        <f t="shared" si="5"/>
        <v>6000</v>
      </c>
      <c r="J15" s="1">
        <f t="shared" si="5"/>
        <v>6200</v>
      </c>
      <c r="K15" s="1">
        <f t="shared" si="5"/>
        <v>6200</v>
      </c>
      <c r="L15" s="1">
        <f t="shared" si="5"/>
        <v>6000</v>
      </c>
      <c r="M15" s="1">
        <f t="shared" si="5"/>
        <v>6200</v>
      </c>
      <c r="N15" s="1">
        <f t="shared" si="5"/>
        <v>6000</v>
      </c>
      <c r="O15" s="1">
        <f t="shared" si="5"/>
        <v>6200</v>
      </c>
      <c r="P15" s="14">
        <f>SUM(D15:O15)</f>
        <v>73000</v>
      </c>
    </row>
    <row r="16" spans="3:16" ht="18.75" customHeight="1" x14ac:dyDescent="0.5">
      <c r="C16" s="5" t="s">
        <v>1</v>
      </c>
      <c r="D16" s="1">
        <f>D7</f>
        <v>3209</v>
      </c>
      <c r="E16" s="1">
        <f t="shared" ref="E16:O16" si="6">E7</f>
        <v>2962</v>
      </c>
      <c r="F16" s="1">
        <f t="shared" si="6"/>
        <v>4029</v>
      </c>
      <c r="G16" s="1">
        <f t="shared" si="6"/>
        <v>4257</v>
      </c>
      <c r="H16" s="1">
        <f t="shared" si="6"/>
        <v>4239</v>
      </c>
      <c r="I16" s="1">
        <f t="shared" si="6"/>
        <v>4418</v>
      </c>
      <c r="J16" s="1">
        <f t="shared" si="6"/>
        <v>4896</v>
      </c>
      <c r="K16" s="1">
        <f t="shared" si="6"/>
        <v>4899</v>
      </c>
      <c r="L16" s="1">
        <f t="shared" si="6"/>
        <v>4230</v>
      </c>
      <c r="M16" s="1">
        <f t="shared" si="6"/>
        <v>4339</v>
      </c>
      <c r="N16" s="1">
        <f t="shared" si="6"/>
        <v>3818</v>
      </c>
      <c r="O16" s="1">
        <f t="shared" si="6"/>
        <v>3349</v>
      </c>
      <c r="P16" s="14">
        <f t="shared" ref="P16:P24" si="7">SUM(D16:O16)</f>
        <v>48645</v>
      </c>
    </row>
    <row r="17" spans="3:16" ht="18.75" customHeight="1" x14ac:dyDescent="0.5">
      <c r="C17" s="5" t="s">
        <v>8</v>
      </c>
      <c r="D17" s="11">
        <f>D16/D15</f>
        <v>0.51758064516129032</v>
      </c>
      <c r="E17" s="11">
        <f t="shared" ref="E17:O17" si="8">E16/E15</f>
        <v>0.52892857142857141</v>
      </c>
      <c r="F17" s="11">
        <f t="shared" si="8"/>
        <v>0.6498387096774193</v>
      </c>
      <c r="G17" s="11">
        <f t="shared" si="8"/>
        <v>0.70950000000000002</v>
      </c>
      <c r="H17" s="11">
        <f t="shared" si="8"/>
        <v>0.68370967741935484</v>
      </c>
      <c r="I17" s="11">
        <f t="shared" si="8"/>
        <v>0.73633333333333328</v>
      </c>
      <c r="J17" s="11">
        <f t="shared" si="8"/>
        <v>0.78967741935483871</v>
      </c>
      <c r="K17" s="11">
        <f t="shared" si="8"/>
        <v>0.79016129032258065</v>
      </c>
      <c r="L17" s="11">
        <f t="shared" si="8"/>
        <v>0.70499999999999996</v>
      </c>
      <c r="M17" s="11">
        <f t="shared" si="8"/>
        <v>0.69983870967741935</v>
      </c>
      <c r="N17" s="11">
        <f t="shared" si="8"/>
        <v>0.63633333333333331</v>
      </c>
      <c r="O17" s="11">
        <f t="shared" si="8"/>
        <v>0.54016129032258065</v>
      </c>
      <c r="P17" s="12">
        <f>P16/P15</f>
        <v>0.6663698630136986</v>
      </c>
    </row>
    <row r="18" spans="3:16" ht="18.75" customHeight="1" x14ac:dyDescent="0.5">
      <c r="C18" s="5" t="s">
        <v>9</v>
      </c>
      <c r="D18" s="8">
        <f>D8/D7</f>
        <v>2.4241228667093018</v>
      </c>
      <c r="E18" s="8">
        <f t="shared" ref="E18:O18" si="9">E8/E7</f>
        <v>2.6752417436698139</v>
      </c>
      <c r="F18" s="8">
        <f t="shared" si="9"/>
        <v>2.4544516458351868</v>
      </c>
      <c r="G18" s="8">
        <f t="shared" si="9"/>
        <v>2.5406122229504509</v>
      </c>
      <c r="H18" s="8">
        <f t="shared" si="9"/>
        <v>2.6185903165109692</v>
      </c>
      <c r="I18" s="8">
        <f t="shared" si="9"/>
        <v>2.6163145392983398</v>
      </c>
      <c r="J18" s="8">
        <f t="shared" si="9"/>
        <v>2.8411392181617363</v>
      </c>
      <c r="K18" s="8">
        <f t="shared" si="9"/>
        <v>2.6058381160828414</v>
      </c>
      <c r="L18" s="8">
        <f t="shared" si="9"/>
        <v>2.7201429616690205</v>
      </c>
      <c r="M18" s="8">
        <f t="shared" si="9"/>
        <v>2.7405302768610231</v>
      </c>
      <c r="N18" s="8">
        <f t="shared" si="9"/>
        <v>2.7273584022629649</v>
      </c>
      <c r="O18" s="8">
        <f t="shared" si="9"/>
        <v>3.7892681397432071</v>
      </c>
      <c r="P18" s="10">
        <f>P19/P16</f>
        <v>2.7185410164726052</v>
      </c>
    </row>
    <row r="19" spans="3:16" ht="18.75" customHeight="1" x14ac:dyDescent="0.5">
      <c r="C19" s="5" t="s">
        <v>4</v>
      </c>
      <c r="D19" s="15">
        <f>D8</f>
        <v>7779.01027927015</v>
      </c>
      <c r="E19" s="15">
        <f t="shared" ref="E19:O19" si="10">E8</f>
        <v>7924.0660447499895</v>
      </c>
      <c r="F19" s="15">
        <f t="shared" si="10"/>
        <v>9888.9856810699675</v>
      </c>
      <c r="G19" s="15">
        <f t="shared" si="10"/>
        <v>10815.386233100069</v>
      </c>
      <c r="H19" s="15">
        <f t="shared" si="10"/>
        <v>11100.204351689998</v>
      </c>
      <c r="I19" s="15">
        <f t="shared" si="10"/>
        <v>11558.877634620065</v>
      </c>
      <c r="J19" s="15">
        <f t="shared" si="10"/>
        <v>13910.217612119861</v>
      </c>
      <c r="K19" s="15">
        <f t="shared" si="10"/>
        <v>12766.000930689839</v>
      </c>
      <c r="L19" s="15">
        <f t="shared" si="10"/>
        <v>11506.204727859957</v>
      </c>
      <c r="M19" s="15">
        <f t="shared" si="10"/>
        <v>11891.160871299979</v>
      </c>
      <c r="N19" s="15">
        <f t="shared" si="10"/>
        <v>10413.054379839999</v>
      </c>
      <c r="O19" s="15">
        <f t="shared" si="10"/>
        <v>12690.259</v>
      </c>
      <c r="P19" s="14">
        <f t="shared" si="7"/>
        <v>132243.42774630987</v>
      </c>
    </row>
    <row r="20" spans="3:16" ht="18.75" customHeight="1" x14ac:dyDescent="0.5">
      <c r="C20" s="5" t="s">
        <v>11</v>
      </c>
      <c r="D20" s="9">
        <f>D19/D15</f>
        <v>1.2546790773016372</v>
      </c>
      <c r="E20" s="9">
        <f t="shared" ref="E20:O20" si="11">E19/E15</f>
        <v>1.4150117937053552</v>
      </c>
      <c r="F20" s="9">
        <f t="shared" si="11"/>
        <v>1.5949976904951562</v>
      </c>
      <c r="G20" s="9">
        <f t="shared" si="11"/>
        <v>1.8025643721833449</v>
      </c>
      <c r="H20" s="9">
        <f t="shared" si="11"/>
        <v>1.790355540595161</v>
      </c>
      <c r="I20" s="9">
        <f t="shared" si="11"/>
        <v>1.9264796057700109</v>
      </c>
      <c r="J20" s="9">
        <f t="shared" si="11"/>
        <v>2.2435834858257842</v>
      </c>
      <c r="K20" s="9">
        <f t="shared" si="11"/>
        <v>2.0590324081757805</v>
      </c>
      <c r="L20" s="9">
        <f t="shared" si="11"/>
        <v>1.9177007879766594</v>
      </c>
      <c r="M20" s="9">
        <f t="shared" si="11"/>
        <v>1.9179291727903192</v>
      </c>
      <c r="N20" s="9">
        <f t="shared" si="11"/>
        <v>1.7355090633066665</v>
      </c>
      <c r="O20" s="9">
        <f t="shared" si="11"/>
        <v>2.0468159677419355</v>
      </c>
      <c r="P20" s="10">
        <f>P19/P15</f>
        <v>1.8115538047439708</v>
      </c>
    </row>
    <row r="21" spans="3:16" ht="18.75" customHeight="1" x14ac:dyDescent="0.5">
      <c r="C21" s="5" t="s">
        <v>3</v>
      </c>
      <c r="D21" s="1">
        <f>D9</f>
        <v>4732.3367597567167</v>
      </c>
      <c r="E21" s="1">
        <f t="shared" ref="E21:O21" si="12">E9</f>
        <v>4616.0220149166635</v>
      </c>
      <c r="F21" s="1">
        <f t="shared" si="12"/>
        <v>5982.3285603566555</v>
      </c>
      <c r="G21" s="1">
        <f t="shared" si="12"/>
        <v>6443.1287443666906</v>
      </c>
      <c r="H21" s="1">
        <f t="shared" si="12"/>
        <v>6526.0681172299992</v>
      </c>
      <c r="I21" s="1">
        <f t="shared" si="12"/>
        <v>6798.2925448733549</v>
      </c>
      <c r="J21" s="1">
        <f t="shared" si="12"/>
        <v>7900.7392040399536</v>
      </c>
      <c r="K21" s="1">
        <f t="shared" si="12"/>
        <v>7521.33364356328</v>
      </c>
      <c r="L21" s="1">
        <f t="shared" si="12"/>
        <v>6655.4015759533186</v>
      </c>
      <c r="M21" s="1">
        <f t="shared" si="12"/>
        <v>6856.3869570999932</v>
      </c>
      <c r="N21" s="1">
        <f t="shared" si="12"/>
        <v>6016.3514599466662</v>
      </c>
      <c r="O21" s="1">
        <f t="shared" si="12"/>
        <v>6462.7529999999997</v>
      </c>
      <c r="P21" s="14">
        <f t="shared" si="7"/>
        <v>76511.142582103304</v>
      </c>
    </row>
    <row r="22" spans="3:16" ht="18.75" customHeight="1" x14ac:dyDescent="0.5">
      <c r="C22" s="5" t="s">
        <v>5</v>
      </c>
      <c r="D22" s="1">
        <f>D10</f>
        <v>1410.0289199189056</v>
      </c>
      <c r="E22" s="1">
        <f t="shared" ref="E22:O22" si="13">E10</f>
        <v>1391.8406716388879</v>
      </c>
      <c r="F22" s="1">
        <f t="shared" si="13"/>
        <v>1758.3595201188853</v>
      </c>
      <c r="G22" s="1">
        <f t="shared" si="13"/>
        <v>1892.9595814555632</v>
      </c>
      <c r="H22" s="1">
        <f t="shared" si="13"/>
        <v>1922.1060390766663</v>
      </c>
      <c r="I22" s="1">
        <f t="shared" si="13"/>
        <v>1997.9308482911183</v>
      </c>
      <c r="J22" s="1">
        <f t="shared" si="13"/>
        <v>2325.5797346799845</v>
      </c>
      <c r="K22" s="1">
        <f t="shared" si="13"/>
        <v>2198.8612145210932</v>
      </c>
      <c r="L22" s="1">
        <f t="shared" si="13"/>
        <v>1965.9671919844395</v>
      </c>
      <c r="M22" s="1">
        <f t="shared" si="13"/>
        <v>2023.8789856999977</v>
      </c>
      <c r="N22" s="1">
        <f t="shared" si="13"/>
        <v>1787.283819982222</v>
      </c>
      <c r="O22" s="1">
        <f t="shared" si="13"/>
        <v>1975.1676666666665</v>
      </c>
      <c r="P22" s="14">
        <f t="shared" si="7"/>
        <v>22649.964194034434</v>
      </c>
    </row>
    <row r="23" spans="3:16" ht="18.75" customHeight="1" x14ac:dyDescent="0.5">
      <c r="C23" s="5" t="s">
        <v>6</v>
      </c>
      <c r="D23" s="1">
        <f>D11</f>
        <v>221.30375958945774</v>
      </c>
      <c r="E23" s="1">
        <f t="shared" ref="E23:O23" si="14">E11</f>
        <v>218.93928731305542</v>
      </c>
      <c r="F23" s="1">
        <f t="shared" si="14"/>
        <v>266.58673761545504</v>
      </c>
      <c r="G23" s="1">
        <f t="shared" si="14"/>
        <v>284.08474558922325</v>
      </c>
      <c r="H23" s="1">
        <f t="shared" si="14"/>
        <v>287.87378507996664</v>
      </c>
      <c r="I23" s="1">
        <f t="shared" si="14"/>
        <v>297.73101027784537</v>
      </c>
      <c r="J23" s="1">
        <f t="shared" si="14"/>
        <v>340.32536550839797</v>
      </c>
      <c r="K23" s="1">
        <f t="shared" si="14"/>
        <v>323.85195788774212</v>
      </c>
      <c r="L23" s="1">
        <f t="shared" si="14"/>
        <v>293.57573495797715</v>
      </c>
      <c r="M23" s="1">
        <f t="shared" si="14"/>
        <v>301.10426814099969</v>
      </c>
      <c r="N23" s="1">
        <f t="shared" si="14"/>
        <v>270.3468965976889</v>
      </c>
      <c r="O23" s="1">
        <f t="shared" si="14"/>
        <v>294.77179666666666</v>
      </c>
      <c r="P23" s="14">
        <f t="shared" si="7"/>
        <v>3400.4953452244763</v>
      </c>
    </row>
    <row r="24" spans="3:16" ht="18.75" customHeight="1" x14ac:dyDescent="0.5">
      <c r="C24" s="5" t="s">
        <v>10</v>
      </c>
      <c r="D24" s="15">
        <f>D21+D22+D23+D19</f>
        <v>14142.67971853523</v>
      </c>
      <c r="E24" s="15">
        <f t="shared" ref="E24:O24" si="15">E21+E22+E23+E19</f>
        <v>14150.868018618596</v>
      </c>
      <c r="F24" s="15">
        <f t="shared" si="15"/>
        <v>17896.260499160962</v>
      </c>
      <c r="G24" s="15">
        <f t="shared" si="15"/>
        <v>19435.559304511546</v>
      </c>
      <c r="H24" s="15">
        <f t="shared" si="15"/>
        <v>19836.252293076628</v>
      </c>
      <c r="I24" s="15">
        <f t="shared" si="15"/>
        <v>20652.832038062385</v>
      </c>
      <c r="J24" s="15">
        <f t="shared" si="15"/>
        <v>24476.861916348196</v>
      </c>
      <c r="K24" s="15">
        <f t="shared" si="15"/>
        <v>22810.047746661956</v>
      </c>
      <c r="L24" s="15">
        <f t="shared" si="15"/>
        <v>20421.149230755691</v>
      </c>
      <c r="M24" s="15">
        <f t="shared" si="15"/>
        <v>21072.53108224097</v>
      </c>
      <c r="N24" s="15">
        <f t="shared" si="15"/>
        <v>18487.036556366576</v>
      </c>
      <c r="O24" s="15">
        <f t="shared" si="15"/>
        <v>21422.951463333331</v>
      </c>
      <c r="P24" s="14">
        <f t="shared" si="7"/>
        <v>234805.02986767207</v>
      </c>
    </row>
    <row r="25" spans="3:16" ht="18.75" customHeight="1" x14ac:dyDescent="0.5">
      <c r="C25" s="5" t="s">
        <v>12</v>
      </c>
      <c r="D25" s="9">
        <f>D24/D15</f>
        <v>2.2810773739572952</v>
      </c>
      <c r="E25" s="9">
        <f t="shared" ref="E25:O25" si="16">E24/E15</f>
        <v>2.5269407176104637</v>
      </c>
      <c r="F25" s="9">
        <f t="shared" si="16"/>
        <v>2.8864936288969294</v>
      </c>
      <c r="G25" s="9">
        <f t="shared" si="16"/>
        <v>3.2392598840852576</v>
      </c>
      <c r="H25" s="9">
        <f t="shared" si="16"/>
        <v>3.1993955311413917</v>
      </c>
      <c r="I25" s="9">
        <f t="shared" si="16"/>
        <v>3.4421386730103976</v>
      </c>
      <c r="J25" s="9">
        <f t="shared" si="16"/>
        <v>3.9478809542497091</v>
      </c>
      <c r="K25" s="9">
        <f t="shared" si="16"/>
        <v>3.679039959139025</v>
      </c>
      <c r="L25" s="9">
        <f t="shared" si="16"/>
        <v>3.403524871792615</v>
      </c>
      <c r="M25" s="9">
        <f t="shared" si="16"/>
        <v>3.3987953358453176</v>
      </c>
      <c r="N25" s="9">
        <f t="shared" si="16"/>
        <v>3.0811727593944296</v>
      </c>
      <c r="O25" s="9">
        <f t="shared" si="16"/>
        <v>3.4553147521505374</v>
      </c>
      <c r="P25" s="10">
        <f>P24/P15</f>
        <v>3.2165072584612613</v>
      </c>
    </row>
  </sheetData>
  <pageMargins left="0.7" right="0.7" top="0.75" bottom="0.75" header="0.3" footer="0.3"/>
  <pageSetup orientation="portrait" r:id="rId1"/>
  <ignoredErrors>
    <ignoredError sqref="P17 P2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Calculating KPIs by Revenues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</dc:creator>
  <cp:lastModifiedBy>User</cp:lastModifiedBy>
  <dcterms:created xsi:type="dcterms:W3CDTF">2016-10-27T02:58:07Z</dcterms:created>
  <dcterms:modified xsi:type="dcterms:W3CDTF">2021-10-18T05:41:23Z</dcterms:modified>
</cp:coreProperties>
</file>