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AE3A829-5805-A043-82F3-A942E207DDD3}" xr6:coauthVersionLast="40" xr6:coauthVersionMax="40" xr10:uidLastSave="{00000000-0000-0000-0000-000000000000}"/>
  <bookViews>
    <workbookView xWindow="-20" yWindow="3320" windowWidth="27640" windowHeight="15720" xr2:uid="{43202F98-D3F0-7442-B339-B9C2FD6CA646}"/>
  </bookViews>
  <sheets>
    <sheet name="Sheet2" sheetId="2" r:id="rId1"/>
  </sheets>
  <definedNames>
    <definedName name="_xlchart.v1.0" hidden="1">Sheet2!$J$8:$J$13</definedName>
    <definedName name="_xlchart.v1.1" hidden="1">Sheet2!$K$7</definedName>
    <definedName name="_xlchart.v1.2" hidden="1">Sheet2!$K$8:$K$13</definedName>
    <definedName name="_xlchart.v1.3" hidden="1">Sheet2!$M$7</definedName>
    <definedName name="_xlchart.v1.4" hidden="1">Sheet2!$M$8:$M$13</definedName>
    <definedName name="_xlchart.v1.5" hidden="1">Sheet2!$J$8:$J$13</definedName>
    <definedName name="_xlchart.v1.6" hidden="1">Sheet2!$K$7</definedName>
    <definedName name="_xlchart.v1.7" hidden="1">Sheet2!$K$8:$K$13</definedName>
    <definedName name="_xlchart.v1.8" hidden="1">Sheet2!$M$7</definedName>
    <definedName name="_xlchart.v1.9" hidden="1">Sheet2!$M$8:$M$13</definedName>
    <definedName name="solver_adj" localSheetId="0" hidden="1">Sheet2!$A$4:$C$4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Sheet2!$O$16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9" i="2" l="1"/>
  <c r="S10" i="2"/>
  <c r="S11" i="2"/>
  <c r="S12" i="2"/>
  <c r="S13" i="2"/>
  <c r="R9" i="2"/>
  <c r="R10" i="2"/>
  <c r="R11" i="2"/>
  <c r="R12" i="2"/>
  <c r="R13" i="2"/>
  <c r="S8" i="2"/>
  <c r="R8" i="2"/>
  <c r="B16" i="2" l="1"/>
  <c r="C16" i="2" s="1"/>
  <c r="L13" i="2" s="1"/>
  <c r="M13" i="2" s="1"/>
  <c r="N13" i="2" s="1"/>
  <c r="O13" i="2" s="1"/>
  <c r="B12" i="2"/>
  <c r="C12" i="2" s="1"/>
  <c r="L9" i="2" s="1"/>
  <c r="M9" i="2" s="1"/>
  <c r="N9" i="2" s="1"/>
  <c r="O9" i="2" s="1"/>
  <c r="B13" i="2"/>
  <c r="C13" i="2" s="1"/>
  <c r="L10" i="2" s="1"/>
  <c r="M10" i="2" s="1"/>
  <c r="N10" i="2" s="1"/>
  <c r="O10" i="2" s="1"/>
  <c r="B14" i="2"/>
  <c r="C14" i="2" s="1"/>
  <c r="L11" i="2" s="1"/>
  <c r="M11" i="2" s="1"/>
  <c r="N11" i="2" s="1"/>
  <c r="O11" i="2" s="1"/>
  <c r="B15" i="2"/>
  <c r="C15" i="2" s="1"/>
  <c r="L12" i="2" s="1"/>
  <c r="M12" i="2" s="1"/>
  <c r="N12" i="2" s="1"/>
  <c r="O12" i="2" s="1"/>
  <c r="B11" i="2"/>
  <c r="C11" i="2" s="1"/>
  <c r="L8" i="2" s="1"/>
  <c r="M8" i="2" s="1"/>
  <c r="N8" i="2" s="1"/>
  <c r="O8" i="2" s="1"/>
  <c r="O16" i="2" l="1"/>
</calcChain>
</file>

<file path=xl/sharedStrings.xml><?xml version="1.0" encoding="utf-8"?>
<sst xmlns="http://schemas.openxmlformats.org/spreadsheetml/2006/main" count="20" uniqueCount="20">
  <si>
    <t>AMP conc. (mM)</t>
  </si>
  <si>
    <t>overall rate (uM/h)</t>
  </si>
  <si>
    <t>W1</t>
  </si>
  <si>
    <t>W2</t>
  </si>
  <si>
    <t>v_cal</t>
  </si>
  <si>
    <t>K2</t>
  </si>
  <si>
    <t>n2</t>
  </si>
  <si>
    <t>f2</t>
  </si>
  <si>
    <t>x</t>
  </si>
  <si>
    <t>r^_cal</t>
  </si>
  <si>
    <t>r^_measure</t>
  </si>
  <si>
    <t>(x/k2)^n2</t>
  </si>
  <si>
    <t>fitting constant</t>
  </si>
  <si>
    <t>r1</t>
  </si>
  <si>
    <t>dif</t>
  </si>
  <si>
    <t>dif^2</t>
  </si>
  <si>
    <t>sum</t>
  </si>
  <si>
    <t>95% confidence estimate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</si>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</sst>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Fitting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Sheet2!$K$7</c:f>
              <c:strCache>
                <c:ptCount val="1"/>
                <c:pt idx="0">
                  <c:v>r^_measure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Sheet2!$Q$8:$Q$13</c:f>
                <c:numCache>
                  <c:formatCode>General</c:formatCode>
                  <c:ptCount val="6"/>
                  <c:pt idx="0">
                    <c:v>0.59</c:v>
                  </c:pt>
                  <c:pt idx="1">
                    <c:v>1.2</c:v>
                  </c:pt>
                  <c:pt idx="2">
                    <c:v>5.7</c:v>
                  </c:pt>
                  <c:pt idx="3">
                    <c:v>10.199999999999999</c:v>
                  </c:pt>
                  <c:pt idx="4">
                    <c:v>11.8</c:v>
                  </c:pt>
                  <c:pt idx="5">
                    <c:v>13.3</c:v>
                  </c:pt>
                </c:numCache>
              </c:numRef>
            </c:plus>
            <c:minus>
              <c:numRef>
                <c:f>Sheet2!$Q$8:$Q$13</c:f>
                <c:numCache>
                  <c:formatCode>General</c:formatCode>
                  <c:ptCount val="6"/>
                  <c:pt idx="0">
                    <c:v>0.59</c:v>
                  </c:pt>
                  <c:pt idx="1">
                    <c:v>1.2</c:v>
                  </c:pt>
                  <c:pt idx="2">
                    <c:v>5.7</c:v>
                  </c:pt>
                  <c:pt idx="3">
                    <c:v>10.199999999999999</c:v>
                  </c:pt>
                  <c:pt idx="4">
                    <c:v>11.8</c:v>
                  </c:pt>
                  <c:pt idx="5">
                    <c:v>13.3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Sheet2!$J$8:$J$13</c:f>
              <c:numCache>
                <c:formatCode>General</c:formatCode>
                <c:ptCount val="6"/>
                <c:pt idx="0" formatCode="0.000">
                  <c:v>0</c:v>
                </c:pt>
                <c:pt idx="1">
                  <c:v>5.5E-2</c:v>
                </c:pt>
                <c:pt idx="2">
                  <c:v>9.2999999999999999E-2</c:v>
                </c:pt>
                <c:pt idx="3">
                  <c:v>0.18099999999999999</c:v>
                </c:pt>
                <c:pt idx="4">
                  <c:v>0.40500000000000003</c:v>
                </c:pt>
                <c:pt idx="5" formatCode="0.000">
                  <c:v>0.99</c:v>
                </c:pt>
              </c:numCache>
            </c:numRef>
          </c:xVal>
          <c:yVal>
            <c:numRef>
              <c:f>Sheet2!$K$8:$K$13</c:f>
              <c:numCache>
                <c:formatCode>General</c:formatCode>
                <c:ptCount val="6"/>
                <c:pt idx="0">
                  <c:v>3.0030000000000001</c:v>
                </c:pt>
                <c:pt idx="1">
                  <c:v>6.3019999999999996</c:v>
                </c:pt>
                <c:pt idx="2">
                  <c:v>29.760999999999999</c:v>
                </c:pt>
                <c:pt idx="3">
                  <c:v>52.002000000000002</c:v>
                </c:pt>
                <c:pt idx="4">
                  <c:v>60.305999999999997</c:v>
                </c:pt>
                <c:pt idx="5">
                  <c:v>68.653000000000006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8B-714F-9B53-4586418F95D1}"/>
            </c:ext>
          </c:extLst>
        </c:ser>
        <c:ser>
          <c:idx val="1"/>
          <c:order val="1"/>
          <c:tx>
            <c:strRef>
              <c:f>Sheet2!$M$7</c:f>
              <c:strCache>
                <c:ptCount val="1"/>
                <c:pt idx="0">
                  <c:v>r^_cal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Sheet2!$J$8:$J$13</c:f>
              <c:numCache>
                <c:formatCode>General</c:formatCode>
                <c:ptCount val="6"/>
                <c:pt idx="0" formatCode="0.000">
                  <c:v>0</c:v>
                </c:pt>
                <c:pt idx="1">
                  <c:v>5.5E-2</c:v>
                </c:pt>
                <c:pt idx="2">
                  <c:v>9.2999999999999999E-2</c:v>
                </c:pt>
                <c:pt idx="3">
                  <c:v>0.18099999999999999</c:v>
                </c:pt>
                <c:pt idx="4">
                  <c:v>0.40500000000000003</c:v>
                </c:pt>
                <c:pt idx="5" formatCode="0.000">
                  <c:v>0.99</c:v>
                </c:pt>
              </c:numCache>
            </c:numRef>
          </c:xVal>
          <c:yVal>
            <c:numRef>
              <c:f>Sheet2!$M$8:$M$13</c:f>
              <c:numCache>
                <c:formatCode>General</c:formatCode>
                <c:ptCount val="6"/>
                <c:pt idx="0">
                  <c:v>3.0026303511625687</c:v>
                </c:pt>
                <c:pt idx="1">
                  <c:v>10.40668760860995</c:v>
                </c:pt>
                <c:pt idx="2">
                  <c:v>26.799608442772644</c:v>
                </c:pt>
                <c:pt idx="3">
                  <c:v>53.326063226380185</c:v>
                </c:pt>
                <c:pt idx="4">
                  <c:v>63.669563968814174</c:v>
                </c:pt>
                <c:pt idx="5">
                  <c:v>64.928761799820151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8B-714F-9B53-4586418F9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339599"/>
        <c:axId val="1879036735"/>
      </c:scatterChart>
      <c:valAx>
        <c:axId val="187133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36735"/>
        <c:crosses val="autoZero"/>
        <c:crossBetween val="midCat"/>
      </c:valAx>
      <c:valAx>
        <c:axId val="187903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rate r^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33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18</xdr:row>
      <xdr:rowOff>190500</xdr:rowOff>
    </xdr:from>
    <xdr:to>
      <xdr:col>10</xdr:col>
      <xdr:colOff>749300</xdr:colOff>
      <xdr:row>41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FA29C-BA90-8141-A95E-47661D9E6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9860-BE0C-C34D-8D29-3D91A9720DE3}">
  <dimension ref="A2:S16"/>
  <sheetViews>
    <sheetView tabSelected="1" workbookViewId="0">
      <selection activeCell="P26" sqref="P26"/>
    </sheetView>
  </sheetViews>
  <sheetFormatPr baseColWidth="10" defaultRowHeight="16" x14ac:dyDescent="0.2"/>
  <cols>
    <col min="1" max="1" width="13.6640625" bestFit="1" customWidth="1"/>
    <col min="10" max="10" width="14.83203125" bestFit="1" customWidth="1"/>
    <col min="11" max="11" width="17" bestFit="1" customWidth="1"/>
    <col min="15" max="15" width="11.1640625" bestFit="1" customWidth="1"/>
    <col min="17" max="17" width="22.1640625" bestFit="1" customWidth="1"/>
  </cols>
  <sheetData>
    <row r="2" spans="1:19" x14ac:dyDescent="0.2">
      <c r="A2" t="s">
        <v>12</v>
      </c>
    </row>
    <row r="3" spans="1:19" x14ac:dyDescent="0.2">
      <c r="A3" t="s">
        <v>3</v>
      </c>
      <c r="B3" t="s">
        <v>5</v>
      </c>
      <c r="C3" t="s">
        <v>6</v>
      </c>
      <c r="F3" s="2" t="s">
        <v>2</v>
      </c>
      <c r="G3" s="2" t="s">
        <v>13</v>
      </c>
    </row>
    <row r="4" spans="1:19" x14ac:dyDescent="0.2">
      <c r="A4">
        <v>14.257069441361665</v>
      </c>
      <c r="B4">
        <v>0.27611350151035491</v>
      </c>
      <c r="C4">
        <v>2.902030587820819</v>
      </c>
      <c r="F4" s="2">
        <v>4.5100000000000001E-2</v>
      </c>
      <c r="G4" s="2">
        <v>69.579800000000006</v>
      </c>
    </row>
    <row r="6" spans="1:19" x14ac:dyDescent="0.2">
      <c r="J6" t="s">
        <v>0</v>
      </c>
      <c r="K6" t="s">
        <v>1</v>
      </c>
    </row>
    <row r="7" spans="1:19" x14ac:dyDescent="0.2">
      <c r="J7" t="s">
        <v>8</v>
      </c>
      <c r="K7" t="s">
        <v>10</v>
      </c>
      <c r="L7" t="s">
        <v>4</v>
      </c>
      <c r="M7" t="s">
        <v>9</v>
      </c>
      <c r="N7" t="s">
        <v>14</v>
      </c>
      <c r="O7" t="s">
        <v>15</v>
      </c>
      <c r="Q7" t="s">
        <v>17</v>
      </c>
      <c r="R7" t="s">
        <v>18</v>
      </c>
      <c r="S7" t="s">
        <v>19</v>
      </c>
    </row>
    <row r="8" spans="1:19" x14ac:dyDescent="0.2">
      <c r="J8" s="1">
        <v>0</v>
      </c>
      <c r="K8">
        <v>3.0030000000000001</v>
      </c>
      <c r="L8">
        <f>($F$4+$A$4*C11)/(1+$F$4+$A$4*C11)</f>
        <v>4.3153765189933982E-2</v>
      </c>
      <c r="M8">
        <f>L8*$G$4</f>
        <v>3.0026303511625687</v>
      </c>
      <c r="N8">
        <f>K8-M8</f>
        <v>3.696488374314022E-4</v>
      </c>
      <c r="O8">
        <f>N8^2</f>
        <v>1.3664026301438721E-7</v>
      </c>
      <c r="Q8">
        <v>0.59</v>
      </c>
      <c r="R8">
        <f>K8-Q8</f>
        <v>2.4130000000000003</v>
      </c>
      <c r="S8">
        <f>K8+Q8</f>
        <v>3.593</v>
      </c>
    </row>
    <row r="9" spans="1:19" x14ac:dyDescent="0.2">
      <c r="J9">
        <v>5.5E-2</v>
      </c>
      <c r="K9">
        <v>6.3019999999999996</v>
      </c>
      <c r="L9">
        <f t="shared" ref="L9:L13" si="0">($F$4+$A$4*C12)/(1+$F$4+$A$4*C12)</f>
        <v>0.14956478185637137</v>
      </c>
      <c r="M9">
        <f t="shared" ref="M9:M13" si="1">L9*$G$4</f>
        <v>10.40668760860995</v>
      </c>
      <c r="N9">
        <f t="shared" ref="N9:N13" si="2">K9-M9</f>
        <v>-4.1046876086099502</v>
      </c>
      <c r="O9">
        <f t="shared" ref="O9:O13" si="3">N9^2</f>
        <v>16.848460364276072</v>
      </c>
      <c r="Q9">
        <v>1.2</v>
      </c>
      <c r="R9">
        <f t="shared" ref="R9:R13" si="4">K9-Q9</f>
        <v>5.1019999999999994</v>
      </c>
      <c r="S9">
        <f t="shared" ref="S9:S13" si="5">K9+Q9</f>
        <v>7.5019999999999998</v>
      </c>
    </row>
    <row r="10" spans="1:19" x14ac:dyDescent="0.2">
      <c r="B10" t="s">
        <v>11</v>
      </c>
      <c r="C10" t="s">
        <v>7</v>
      </c>
      <c r="J10">
        <v>9.2999999999999999E-2</v>
      </c>
      <c r="K10">
        <v>29.760999999999999</v>
      </c>
      <c r="L10">
        <f t="shared" si="0"/>
        <v>0.38516363143861643</v>
      </c>
      <c r="M10">
        <f t="shared" si="1"/>
        <v>26.799608442772644</v>
      </c>
      <c r="N10">
        <f t="shared" si="2"/>
        <v>2.9613915572273548</v>
      </c>
      <c r="O10">
        <f t="shared" si="3"/>
        <v>8.7698399552174582</v>
      </c>
      <c r="Q10">
        <v>5.7</v>
      </c>
      <c r="R10">
        <f t="shared" si="4"/>
        <v>24.061</v>
      </c>
      <c r="S10">
        <f t="shared" si="5"/>
        <v>35.460999999999999</v>
      </c>
    </row>
    <row r="11" spans="1:19" x14ac:dyDescent="0.2">
      <c r="B11">
        <f>(J8/$B$4)^$C$4</f>
        <v>0</v>
      </c>
      <c r="C11">
        <f>B11/(1+B11)</f>
        <v>0</v>
      </c>
      <c r="J11">
        <v>0.18099999999999999</v>
      </c>
      <c r="K11">
        <v>52.002000000000002</v>
      </c>
      <c r="L11">
        <f t="shared" si="0"/>
        <v>0.76640150196436585</v>
      </c>
      <c r="M11">
        <f t="shared" si="1"/>
        <v>53.326063226380185</v>
      </c>
      <c r="N11">
        <f t="shared" si="2"/>
        <v>-1.3240632263801828</v>
      </c>
      <c r="O11">
        <f t="shared" si="3"/>
        <v>1.7531434274522992</v>
      </c>
      <c r="Q11">
        <v>10.199999999999999</v>
      </c>
      <c r="R11">
        <f t="shared" si="4"/>
        <v>41.802000000000007</v>
      </c>
      <c r="S11">
        <f t="shared" si="5"/>
        <v>62.201999999999998</v>
      </c>
    </row>
    <row r="12" spans="1:19" x14ac:dyDescent="0.2">
      <c r="B12">
        <f t="shared" ref="B12:B15" si="6">(J9/$B$4)^$C$4</f>
        <v>9.2570956238340815E-3</v>
      </c>
      <c r="C12">
        <f t="shared" ref="C12:C16" si="7">B12/(1+B12)</f>
        <v>9.1721878042503712E-3</v>
      </c>
      <c r="J12">
        <v>0.40500000000000003</v>
      </c>
      <c r="K12">
        <v>60.305999999999997</v>
      </c>
      <c r="L12">
        <f t="shared" si="0"/>
        <v>0.9150581629842881</v>
      </c>
      <c r="M12">
        <f t="shared" si="1"/>
        <v>63.669563968814174</v>
      </c>
      <c r="N12">
        <f t="shared" si="2"/>
        <v>-3.3635639688141765</v>
      </c>
      <c r="O12">
        <f t="shared" si="3"/>
        <v>11.313562572304974</v>
      </c>
      <c r="Q12">
        <v>11.8</v>
      </c>
      <c r="R12">
        <f t="shared" si="4"/>
        <v>48.506</v>
      </c>
      <c r="S12">
        <f t="shared" si="5"/>
        <v>72.105999999999995</v>
      </c>
    </row>
    <row r="13" spans="1:19" x14ac:dyDescent="0.2">
      <c r="B13">
        <f t="shared" si="6"/>
        <v>4.2509570731656877E-2</v>
      </c>
      <c r="C13">
        <f t="shared" si="7"/>
        <v>4.0776192300875182E-2</v>
      </c>
      <c r="J13" s="1">
        <v>0.99</v>
      </c>
      <c r="K13">
        <v>68.653000000000006</v>
      </c>
      <c r="L13">
        <f t="shared" si="0"/>
        <v>0.93315533818464769</v>
      </c>
      <c r="M13">
        <f t="shared" si="1"/>
        <v>64.928761799820151</v>
      </c>
      <c r="N13">
        <f t="shared" si="2"/>
        <v>3.7242382001798546</v>
      </c>
      <c r="O13">
        <f t="shared" si="3"/>
        <v>13.869950171678884</v>
      </c>
      <c r="Q13">
        <v>13.3</v>
      </c>
      <c r="R13">
        <f t="shared" si="4"/>
        <v>55.353000000000009</v>
      </c>
      <c r="S13">
        <f t="shared" si="5"/>
        <v>81.953000000000003</v>
      </c>
    </row>
    <row r="14" spans="1:19" x14ac:dyDescent="0.2">
      <c r="B14">
        <f t="shared" si="6"/>
        <v>0.29359000939681124</v>
      </c>
      <c r="C14">
        <f t="shared" si="7"/>
        <v>0.22695754239297924</v>
      </c>
    </row>
    <row r="15" spans="1:19" x14ac:dyDescent="0.2">
      <c r="B15">
        <f t="shared" si="6"/>
        <v>3.0395075384813817</v>
      </c>
      <c r="C15">
        <f t="shared" si="7"/>
        <v>0.752445071466325</v>
      </c>
      <c r="O15" t="s">
        <v>16</v>
      </c>
    </row>
    <row r="16" spans="1:19" x14ac:dyDescent="0.2">
      <c r="B16">
        <f>(J13/$B$4)^$C$4</f>
        <v>40.673725730260315</v>
      </c>
      <c r="C16">
        <f t="shared" si="7"/>
        <v>0.97600406533189143</v>
      </c>
      <c r="O16">
        <f>SUM(O8:O13)</f>
        <v>52.55495662756995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2020-05-21T20:39:46Z</dcterms:created>
  <dcterms:modified xsi:type="dcterms:W3CDTF">2020-05-22T01:35:56Z</dcterms:modified>
</cp:coreProperties>
</file>