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E01A7FEB-E715-4D4C-AE57-CD500C4AA3DF}" xr6:coauthVersionLast="40" xr6:coauthVersionMax="40" xr10:uidLastSave="{00000000-0000-0000-0000-000000000000}"/>
  <bookViews>
    <workbookView xWindow="0" yWindow="0" windowWidth="19560" windowHeight="8130" tabRatio="897" firstSheet="29" activeTab="36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81029"/>
</workbook>
</file>

<file path=xl/calcChain.xml><?xml version="1.0" encoding="utf-8"?>
<calcChain xmlns="http://schemas.openxmlformats.org/spreadsheetml/2006/main">
  <c r="C7" i="172" l="1"/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Q25" i="177" l="1"/>
  <c r="P25" i="177"/>
  <c r="O25" i="177"/>
  <c r="N25" i="177"/>
  <c r="M25" i="177"/>
  <c r="L25" i="177"/>
  <c r="K25" i="177"/>
  <c r="J25" i="177"/>
  <c r="I25" i="177"/>
  <c r="H25" i="177"/>
  <c r="D8" i="203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G10" i="176" l="1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K10" i="177" l="1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L21" i="177" l="1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24" i="177"/>
  <c r="H9" i="177"/>
  <c r="H26" i="177"/>
  <c r="H22" i="177"/>
  <c r="I24" i="177"/>
  <c r="I9" i="177"/>
  <c r="I26" i="177"/>
  <c r="I22" i="177"/>
  <c r="H7" i="167"/>
  <c r="I7" i="167"/>
  <c r="I8" i="176" s="1"/>
  <c r="M6" i="180" l="1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J8" i="176" s="1"/>
  <c r="J20" i="177" l="1"/>
  <c r="J29" i="177"/>
  <c r="J15" i="177"/>
  <c r="L11" i="182"/>
  <c r="L5" i="167" s="1"/>
  <c r="N6" i="180"/>
  <c r="L6" i="193"/>
  <c r="L11" i="193" s="1"/>
  <c r="M11" i="180"/>
  <c r="I6" i="212"/>
  <c r="J9" i="177"/>
  <c r="J24" i="177"/>
  <c r="J22" i="177"/>
  <c r="J26" i="177"/>
  <c r="J4" i="212"/>
  <c r="K5" i="176"/>
  <c r="J5" i="169"/>
  <c r="J7" i="177" s="1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L5" i="176"/>
  <c r="L26" i="177" s="1"/>
  <c r="K26" i="177"/>
  <c r="K29" i="177"/>
  <c r="K15" i="177"/>
  <c r="K20" i="177"/>
  <c r="K6" i="212"/>
  <c r="M5" i="176"/>
  <c r="M5" i="167"/>
  <c r="M7" i="167" s="1"/>
  <c r="M8" i="176" s="1"/>
  <c r="K9" i="177"/>
  <c r="K24" i="177"/>
  <c r="K22" i="177"/>
  <c r="J6" i="212"/>
  <c r="K5" i="169"/>
  <c r="K7" i="177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22" i="177" l="1"/>
  <c r="L20" i="177"/>
  <c r="L9" i="177"/>
  <c r="L24" i="177"/>
  <c r="L29" i="177"/>
  <c r="L5" i="169"/>
  <c r="L7" i="177" s="1"/>
  <c r="L15" i="177"/>
  <c r="M5" i="169"/>
  <c r="M29" i="177"/>
  <c r="M20" i="177"/>
  <c r="M15" i="177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24" i="177"/>
  <c r="M26" i="177"/>
  <c r="M22" i="177"/>
  <c r="M9" i="177"/>
  <c r="N5" i="169" l="1"/>
  <c r="N29" i="177"/>
  <c r="N20" i="177"/>
  <c r="N15" i="177"/>
  <c r="O5" i="176"/>
  <c r="O5" i="167"/>
  <c r="O7" i="167" s="1"/>
  <c r="O8" i="176" s="1"/>
  <c r="M6" i="212"/>
  <c r="N22" i="177"/>
  <c r="N24" i="177"/>
  <c r="N26" i="177"/>
  <c r="N9" i="177"/>
  <c r="M7" i="177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29" i="177"/>
  <c r="O20" i="177"/>
  <c r="O15" i="177"/>
  <c r="P5" i="176"/>
  <c r="P5" i="167"/>
  <c r="P7" i="167" s="1"/>
  <c r="P8" i="176" s="1"/>
  <c r="N6" i="212"/>
  <c r="O24" i="177"/>
  <c r="O26" i="177"/>
  <c r="O22" i="177"/>
  <c r="O9" i="177"/>
  <c r="P6" i="193"/>
  <c r="P11" i="193" s="1"/>
  <c r="P11" i="186"/>
  <c r="O5" i="212" s="1"/>
  <c r="O4" i="212"/>
  <c r="Q6" i="186"/>
  <c r="Q5" i="176"/>
  <c r="N7" i="177"/>
  <c r="I7" i="168"/>
  <c r="I8" i="168" l="1"/>
  <c r="Q29" i="177"/>
  <c r="Q15" i="177"/>
  <c r="Q20" i="177"/>
  <c r="P5" i="169"/>
  <c r="P15" i="177"/>
  <c r="P29" i="177"/>
  <c r="P20" i="177"/>
  <c r="O6" i="212"/>
  <c r="Q5" i="169"/>
  <c r="P4" i="212"/>
  <c r="Q7" i="167"/>
  <c r="Q8" i="176" s="1"/>
  <c r="Q6" i="193"/>
  <c r="Q11" i="193" s="1"/>
  <c r="Q11" i="186"/>
  <c r="P5" i="212" s="1"/>
  <c r="P22" i="177"/>
  <c r="P26" i="177"/>
  <c r="P9" i="177"/>
  <c r="P24" i="177"/>
  <c r="O7" i="177"/>
  <c r="H13" i="177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6" i="212"/>
  <c r="P7" i="177"/>
  <c r="Q22" i="177"/>
  <c r="Q24" i="177"/>
  <c r="Q26" i="177"/>
  <c r="Q9" i="177"/>
  <c r="I10" i="168" l="1"/>
  <c r="Q7" i="177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0" i="168" l="1"/>
  <c r="K7" i="168" s="1"/>
  <c r="J8" i="178"/>
  <c r="K8" i="168" l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8" i="178" l="1"/>
  <c r="N7" i="168" l="1"/>
  <c r="N8" i="168" l="1"/>
  <c r="M13" i="177"/>
  <c r="P24" i="168" l="1"/>
  <c r="N24" i="168"/>
  <c r="N28" i="168" s="1"/>
  <c r="N9" i="168" s="1"/>
  <c r="Q24" i="168"/>
  <c r="O24" i="16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P7" i="168" l="1"/>
  <c r="O8" i="178"/>
  <c r="P8" i="168" l="1"/>
  <c r="O13" i="177"/>
  <c r="P26" i="168" l="1"/>
  <c r="P28" i="168" s="1"/>
  <c r="P9" i="168" s="1"/>
  <c r="Q26" i="16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H10" i="176"/>
  <c r="Q8" i="178" l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I7" i="176"/>
  <c r="I9" i="176" s="1"/>
  <c r="O7" i="176"/>
  <c r="O9" i="176" s="1"/>
  <c r="O7" i="169"/>
  <c r="O19" i="177" s="1"/>
  <c r="L6" i="169"/>
  <c r="L8" i="177" s="1"/>
  <c r="L7" i="169"/>
  <c r="L19" i="177" s="1"/>
  <c r="P7" i="176"/>
  <c r="P7" i="169"/>
  <c r="P19" i="177" s="1"/>
  <c r="P8" i="177"/>
  <c r="K9" i="176"/>
  <c r="M9" i="176"/>
  <c r="N8" i="177"/>
  <c r="N8" i="169"/>
  <c r="O8" i="177"/>
  <c r="J9" i="176"/>
  <c r="Q9" i="176"/>
  <c r="H9" i="176"/>
  <c r="H5" i="178" s="1"/>
  <c r="N9" i="176"/>
  <c r="Q8" i="177"/>
  <c r="K8" i="169"/>
  <c r="K8" i="177"/>
  <c r="J8" i="177"/>
  <c r="J8" i="169"/>
  <c r="L9" i="176"/>
  <c r="H8" i="169"/>
  <c r="H8" i="177"/>
  <c r="H14" i="178" s="1"/>
  <c r="I8" i="177" l="1"/>
  <c r="M8" i="169"/>
  <c r="Q8" i="169"/>
  <c r="O8" i="169"/>
  <c r="M8" i="177"/>
  <c r="N14" i="178" s="1"/>
  <c r="L8" i="169"/>
  <c r="P9" i="176"/>
  <c r="P8" i="169"/>
  <c r="O14" i="178"/>
  <c r="I14" i="178"/>
  <c r="K14" i="178"/>
  <c r="O5" i="178"/>
  <c r="P14" i="178"/>
  <c r="J14" i="178"/>
  <c r="I5" i="178"/>
  <c r="Q5" i="178"/>
  <c r="N5" i="178"/>
  <c r="H11" i="176"/>
  <c r="J5" i="178"/>
  <c r="K5" i="178"/>
  <c r="L5" i="178"/>
  <c r="M5" i="178"/>
  <c r="M14" i="178" l="1"/>
  <c r="L14" i="178"/>
  <c r="P5" i="178"/>
  <c r="P6" i="178" s="1"/>
  <c r="P7" i="178" s="1"/>
  <c r="P9" i="178" s="1"/>
  <c r="Q14" i="178"/>
  <c r="L6" i="178"/>
  <c r="L7" i="178" s="1"/>
  <c r="N6" i="178"/>
  <c r="N7" i="178" s="1"/>
  <c r="N9" i="178" s="1"/>
  <c r="O6" i="178"/>
  <c r="O7" i="178" s="1"/>
  <c r="O9" i="178" s="1"/>
  <c r="H6" i="178"/>
  <c r="H7" i="178" s="1"/>
  <c r="K6" i="178"/>
  <c r="K7" i="178" s="1"/>
  <c r="K9" i="178" s="1"/>
  <c r="I6" i="178"/>
  <c r="I7" i="178" s="1"/>
  <c r="I9" i="178" s="1"/>
  <c r="M6" i="178"/>
  <c r="M7" i="178" s="1"/>
  <c r="M9" i="178" s="1"/>
  <c r="J6" i="178"/>
  <c r="J7" i="178" s="1"/>
  <c r="J9" i="178" s="1"/>
  <c r="Q6" i="178"/>
  <c r="Q7" i="178" s="1"/>
  <c r="L9" i="178" l="1"/>
  <c r="H14" i="176"/>
  <c r="Q9" i="178"/>
  <c r="H9" i="178"/>
  <c r="H28" i="177" l="1"/>
  <c r="H32" i="177"/>
  <c r="I10" i="176" l="1"/>
  <c r="I28" i="177"/>
  <c r="H31" i="177"/>
  <c r="H34" i="177" s="1"/>
  <c r="H28" i="178" l="1"/>
  <c r="I11" i="176"/>
  <c r="J10" i="176"/>
  <c r="J28" i="177"/>
  <c r="I31" i="177"/>
  <c r="H17" i="177" l="1"/>
  <c r="K10" i="176"/>
  <c r="K28" i="177"/>
  <c r="J31" i="177"/>
  <c r="J11" i="176"/>
  <c r="I14" i="176" l="1"/>
  <c r="L10" i="176"/>
  <c r="L28" i="177"/>
  <c r="K31" i="177"/>
  <c r="K11" i="176"/>
  <c r="J14" i="176" l="1"/>
  <c r="I32" i="177"/>
  <c r="I28" i="178" s="1"/>
  <c r="M28" i="177"/>
  <c r="L31" i="177"/>
  <c r="M10" i="176"/>
  <c r="L11" i="176"/>
  <c r="K14" i="176" l="1"/>
  <c r="M31" i="177"/>
  <c r="J32" i="177"/>
  <c r="J34" i="177" s="1"/>
  <c r="I34" i="177"/>
  <c r="I17" i="177"/>
  <c r="M11" i="176"/>
  <c r="N28" i="177"/>
  <c r="N10" i="176"/>
  <c r="L14" i="176" l="1"/>
  <c r="J28" i="178"/>
  <c r="K32" i="177"/>
  <c r="K34" i="177" s="1"/>
  <c r="O28" i="177"/>
  <c r="N31" i="177"/>
  <c r="O10" i="176"/>
  <c r="N11" i="176"/>
  <c r="M14" i="176" l="1"/>
  <c r="K28" i="178"/>
  <c r="L32" i="177"/>
  <c r="L28" i="178" s="1"/>
  <c r="P10" i="176"/>
  <c r="Q10" i="176"/>
  <c r="O11" i="176"/>
  <c r="P28" i="177"/>
  <c r="O31" i="177"/>
  <c r="J17" i="177" l="1"/>
  <c r="K17" i="177"/>
  <c r="L34" i="177"/>
  <c r="N14" i="176"/>
  <c r="M32" i="177"/>
  <c r="Q28" i="177"/>
  <c r="P31" i="177"/>
  <c r="Q11" i="176"/>
  <c r="P11" i="176"/>
  <c r="M28" i="178" l="1"/>
  <c r="L17" i="177"/>
  <c r="M34" i="177"/>
  <c r="O14" i="176"/>
  <c r="N32" i="177"/>
  <c r="Q31" i="177"/>
  <c r="M17" i="177" l="1"/>
  <c r="P14" i="176"/>
  <c r="O32" i="177"/>
  <c r="O28" i="178" s="1"/>
  <c r="Q14" i="176"/>
  <c r="N28" i="178"/>
  <c r="N34" i="177"/>
  <c r="P32" i="177" l="1"/>
  <c r="P34" i="177" s="1"/>
  <c r="O34" i="177"/>
  <c r="P28" i="178" l="1"/>
  <c r="Q32" i="177"/>
  <c r="Q34" i="177" s="1"/>
  <c r="N17" i="177"/>
  <c r="O17" i="177" l="1"/>
  <c r="Q28" i="178" l="1"/>
  <c r="P17" i="177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<sst xmlns="http://schemas.openxmlformats.org/spreadsheetml/2006/main" count="950" uniqueCount="317">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</sst>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>
        <f>H11*('P&amp;L'!H5)/360</f>
        <v>1920.1571947442799</v>
      </c>
      <c r="I5" s="103">
        <f>I11*('P&amp;L'!I5)/360</f>
        <v>2546.4248321384598</v>
      </c>
      <c r="J5" s="103">
        <f>J11*('P&amp;L'!J5)/360</f>
        <v>3458.4184296099274</v>
      </c>
      <c r="K5" s="103">
        <f>K11*('P&amp;L'!K5)/360</f>
        <v>4447.3127248761848</v>
      </c>
      <c r="L5" s="103">
        <f>L11*('P&amp;L'!L5)/360</f>
        <v>5079.766579368511</v>
      </c>
      <c r="M5" s="103">
        <f>M11*('P&amp;L'!M5)/360</f>
        <v>5437.6678876511414</v>
      </c>
      <c r="N5" s="103">
        <f>N11*('P&amp;L'!N5)/360</f>
        <v>5788.8771499035474</v>
      </c>
      <c r="O5" s="103">
        <f>O11*('P&amp;L'!O5)/360</f>
        <v>6145.7305059971732</v>
      </c>
      <c r="P5" s="103">
        <f>P11*('P&amp;L'!P5)/360</f>
        <v>6442.2186072586464</v>
      </c>
      <c r="Q5" s="103">
        <f>Q11*('P&amp;L'!Q5)/360</f>
        <v>6707.6657833195795</v>
      </c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>
        <f>-H12*('P&amp;L'!H$6)/360</f>
        <v>8353.4109236615805</v>
      </c>
      <c r="I6" s="103">
        <f>-I12*('P&amp;L'!I$6)/360</f>
        <v>11184.360603681851</v>
      </c>
      <c r="J6" s="103">
        <f>-J12*('P&amp;L'!J$6)/360</f>
        <v>15256.686928759254</v>
      </c>
      <c r="K6" s="103">
        <f>-K12*('P&amp;L'!K$6)/360</f>
        <v>19680.056138254018</v>
      </c>
      <c r="L6" s="103">
        <f>-L12*('P&amp;L'!L$6)/360</f>
        <v>22463.323685796066</v>
      </c>
      <c r="M6" s="103">
        <f>-M12*('P&amp;L'!M$6)/360</f>
        <v>24063.438617271309</v>
      </c>
      <c r="N6" s="103">
        <f>-N12*('P&amp;L'!N$6)/360</f>
        <v>25630.800753041087</v>
      </c>
      <c r="O6" s="103">
        <f>-O12*('P&amp;L'!O$6)/360</f>
        <v>27225.903367828698</v>
      </c>
      <c r="P6" s="103">
        <f>-P12*('P&amp;L'!P$6)/360</f>
        <v>28543.377402375438</v>
      </c>
      <c r="Q6" s="103">
        <f>-Q12*('P&amp;L'!Q$6)/360</f>
        <v>29727.142073386149</v>
      </c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>
        <f>-H13*('P&amp;L'!H$6)/360</f>
        <v>7666.9759607555252</v>
      </c>
      <c r="I7" s="103">
        <f>-I13*('P&amp;L'!I$6)/360</f>
        <v>10265.29458067923</v>
      </c>
      <c r="J7" s="103">
        <f>-J13*('P&amp;L'!J$6)/360</f>
        <v>14002.980697649818</v>
      </c>
      <c r="K7" s="103">
        <f>-K13*('P&amp;L'!K$6)/360</f>
        <v>18062.863026517334</v>
      </c>
      <c r="L7" s="103">
        <f>-L13*('P&amp;L'!L$6)/360</f>
        <v>20617.417755641349</v>
      </c>
      <c r="M7" s="103">
        <f>-M13*('P&amp;L'!M$6)/360</f>
        <v>22086.044502987945</v>
      </c>
      <c r="N7" s="103">
        <f>-N13*('P&amp;L'!N$6)/360</f>
        <v>23524.60988981773</v>
      </c>
      <c r="O7" s="103">
        <f>-O13*('P&amp;L'!O$6)/360</f>
        <v>24988.636203652441</v>
      </c>
      <c r="P7" s="103">
        <f>-P13*('P&amp;L'!P$6)/360</f>
        <v>26197.847847147383</v>
      </c>
      <c r="Q7" s="103">
        <f>-Q13*('P&amp;L'!Q$6)/360</f>
        <v>27284.337588735783</v>
      </c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2606.5921576503342</v>
      </c>
      <c r="I8" s="98">
        <f t="shared" si="0"/>
        <v>3465.4908551410808</v>
      </c>
      <c r="J8" s="98">
        <f t="shared" si="0"/>
        <v>4712.1246607193643</v>
      </c>
      <c r="K8" s="98">
        <f t="shared" si="0"/>
        <v>6064.5058366128687</v>
      </c>
      <c r="L8" s="98">
        <f t="shared" si="0"/>
        <v>6925.6725095232287</v>
      </c>
      <c r="M8" s="98">
        <f>M5+M6-M7</f>
        <v>7415.0620019345042</v>
      </c>
      <c r="N8" s="98">
        <f>N5+N6-N7</f>
        <v>7895.0680131269037</v>
      </c>
      <c r="O8" s="98">
        <f>O5+O6-O7</f>
        <v>8382.9976701734304</v>
      </c>
      <c r="P8" s="98">
        <f>P5+P6-P7</f>
        <v>8787.7481624867032</v>
      </c>
      <c r="Q8" s="98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2:17" x14ac:dyDescent="0.2">
      <c r="B19" s="20" t="s">
        <v>130</v>
      </c>
      <c r="G19" s="24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2:17" x14ac:dyDescent="0.2">
      <c r="B20" s="20" t="s">
        <v>108</v>
      </c>
      <c r="G20" s="24"/>
      <c r="H20" s="156"/>
      <c r="I20" s="156"/>
      <c r="J20" s="156"/>
      <c r="K20" s="156"/>
      <c r="L20" s="156"/>
      <c r="M20" s="156"/>
      <c r="N20" s="156"/>
      <c r="O20" s="156"/>
      <c r="P20" s="156"/>
      <c r="Q20" s="156"/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>
        <f>Financing!H12</f>
        <v>0</v>
      </c>
      <c r="I10" s="122">
        <f>Financing!I12</f>
        <v>0</v>
      </c>
      <c r="J10" s="122">
        <f>Financing!J12</f>
        <v>0</v>
      </c>
      <c r="K10" s="122">
        <f>Financing!K12</f>
        <v>0</v>
      </c>
      <c r="L10" s="122">
        <f>Financing!L12</f>
        <v>0</v>
      </c>
      <c r="M10" s="122">
        <f>Financing!M12</f>
        <v>0</v>
      </c>
      <c r="N10" s="122">
        <f>Financing!N12</f>
        <v>0</v>
      </c>
      <c r="O10" s="122">
        <f>Financing!O12</f>
        <v>0</v>
      </c>
      <c r="P10" s="122">
        <f>Financing!P12</f>
        <v>0</v>
      </c>
      <c r="Q10" s="122">
        <f>Financing!Q12</f>
        <v>0</v>
      </c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2268.1418704894595</v>
      </c>
      <c r="I11" s="124">
        <f t="shared" si="3"/>
        <v>2622.5930081597153</v>
      </c>
      <c r="J11" s="124">
        <f t="shared" si="3"/>
        <v>3320.4858781105559</v>
      </c>
      <c r="K11" s="124">
        <f t="shared" si="3"/>
        <v>4049.5059987679124</v>
      </c>
      <c r="L11" s="124">
        <f t="shared" si="3"/>
        <v>4681.2758580462669</v>
      </c>
      <c r="M11" s="124">
        <f t="shared" si="3"/>
        <v>4947.9970821004408</v>
      </c>
      <c r="N11" s="124">
        <f t="shared" si="3"/>
        <v>5219.98876417051</v>
      </c>
      <c r="O11" s="124">
        <f t="shared" si="3"/>
        <v>5487.1130391418192</v>
      </c>
      <c r="P11" s="124">
        <f t="shared" si="3"/>
        <v>5737.2890961921294</v>
      </c>
      <c r="Q11" s="124">
        <f t="shared" si="3"/>
        <v>5945.9830342615496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2268.1418704894595</v>
      </c>
      <c r="I14" s="98">
        <f t="shared" si="4"/>
        <v>2622.5930081597153</v>
      </c>
      <c r="J14" s="98">
        <f t="shared" si="4"/>
        <v>3320.4858781105559</v>
      </c>
      <c r="K14" s="98">
        <f t="shared" si="4"/>
        <v>4049.5059987679124</v>
      </c>
      <c r="L14" s="98">
        <f t="shared" si="4"/>
        <v>4681.2758580462669</v>
      </c>
      <c r="M14" s="98">
        <f t="shared" si="4"/>
        <v>4947.9970821004408</v>
      </c>
      <c r="N14" s="98">
        <f t="shared" si="4"/>
        <v>5219.98876417051</v>
      </c>
      <c r="O14" s="98">
        <f t="shared" si="4"/>
        <v>5487.1130391418192</v>
      </c>
      <c r="P14" s="98">
        <f t="shared" si="4"/>
        <v>5737.2890961921294</v>
      </c>
      <c r="Q14" s="98">
        <f t="shared" si="4"/>
        <v>5945.9830342615496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tabSelected="1" zoomScale="90" zoomScaleNormal="90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>
        <f t="shared" ref="H6:Q6" si="0">$G$6</f>
        <v>246</v>
      </c>
      <c r="I6" s="122">
        <f t="shared" si="0"/>
        <v>246</v>
      </c>
      <c r="J6" s="122">
        <f t="shared" si="0"/>
        <v>246</v>
      </c>
      <c r="K6" s="122">
        <f t="shared" si="0"/>
        <v>246</v>
      </c>
      <c r="L6" s="122">
        <f t="shared" si="0"/>
        <v>246</v>
      </c>
      <c r="M6" s="122">
        <f t="shared" si="0"/>
        <v>246</v>
      </c>
      <c r="N6" s="122">
        <f t="shared" si="0"/>
        <v>246</v>
      </c>
      <c r="O6" s="122">
        <f t="shared" si="0"/>
        <v>246</v>
      </c>
      <c r="P6" s="122">
        <f t="shared" si="0"/>
        <v>246</v>
      </c>
      <c r="Q6" s="122">
        <f t="shared" si="0"/>
        <v>246</v>
      </c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>
        <f>'Working capital'!H5</f>
        <v>1920.1571947442799</v>
      </c>
      <c r="I7" s="158">
        <f>'Working capital'!I5</f>
        <v>2546.4248321384598</v>
      </c>
      <c r="J7" s="158">
        <f>'Working capital'!J5</f>
        <v>3458.4184296099274</v>
      </c>
      <c r="K7" s="158">
        <f>'Working capital'!K5</f>
        <v>4447.3127248761848</v>
      </c>
      <c r="L7" s="158">
        <f>'Working capital'!L5</f>
        <v>5079.766579368511</v>
      </c>
      <c r="M7" s="158">
        <f>'Working capital'!M5</f>
        <v>5437.6678876511414</v>
      </c>
      <c r="N7" s="158">
        <f>'Working capital'!N5</f>
        <v>5788.8771499035474</v>
      </c>
      <c r="O7" s="158">
        <f>'Working capital'!O5</f>
        <v>6145.7305059971732</v>
      </c>
      <c r="P7" s="158">
        <f>'Working capital'!P5</f>
        <v>6442.2186072586464</v>
      </c>
      <c r="Q7" s="158">
        <f>'Working capital'!Q5</f>
        <v>6707.6657833195795</v>
      </c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>
        <f>'Working capital'!H6</f>
        <v>8353.4109236615805</v>
      </c>
      <c r="I8" s="158">
        <f>'Working capital'!I6</f>
        <v>11184.360603681851</v>
      </c>
      <c r="J8" s="158">
        <f>'Working capital'!J6</f>
        <v>15256.686928759254</v>
      </c>
      <c r="K8" s="158">
        <f>'Working capital'!K6</f>
        <v>19680.056138254018</v>
      </c>
      <c r="L8" s="158">
        <f>'Working capital'!L6</f>
        <v>22463.323685796066</v>
      </c>
      <c r="M8" s="158">
        <f>'Working capital'!M6</f>
        <v>24063.438617271309</v>
      </c>
      <c r="N8" s="158">
        <f>'Working capital'!N6</f>
        <v>25630.800753041087</v>
      </c>
      <c r="O8" s="158">
        <f>'Working capital'!O6</f>
        <v>27225.903367828698</v>
      </c>
      <c r="P8" s="158">
        <f>'Working capital'!P6</f>
        <v>28543.377402375438</v>
      </c>
      <c r="Q8" s="158">
        <f>'Working capital'!Q6</f>
        <v>29727.142073386149</v>
      </c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>
        <f>H10*('P&amp;L'!H$5)</f>
        <v>866.91578963861866</v>
      </c>
      <c r="I9" s="122">
        <f>I10*('P&amp;L'!I$5)</f>
        <v>1149.6641525761604</v>
      </c>
      <c r="J9" s="122">
        <f>J10*('P&amp;L'!J$5)</f>
        <v>1561.4125510205045</v>
      </c>
      <c r="K9" s="122">
        <f>K10*('P&amp;L'!K$5)</f>
        <v>2007.8802054377479</v>
      </c>
      <c r="L9" s="122">
        <f>L10*('P&amp;L'!L$5)</f>
        <v>2293.421532042637</v>
      </c>
      <c r="M9" s="122">
        <f>M10*('P&amp;L'!M$5)</f>
        <v>2455.0074147671248</v>
      </c>
      <c r="N9" s="122">
        <f>N10*('P&amp;L'!N$5)</f>
        <v>2613.5719613299334</v>
      </c>
      <c r="O9" s="122">
        <f>O10*('P&amp;L'!O$5)</f>
        <v>2774.6847128431218</v>
      </c>
      <c r="P9" s="122">
        <f>P10*('P&amp;L'!P$5)</f>
        <v>2908.5436578956783</v>
      </c>
      <c r="Q9" s="122">
        <f>Q10*('P&amp;L'!Q$5)</f>
        <v>3028.3881939951571</v>
      </c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>
        <f>AVERAGE($F$10:$G$10)</f>
        <v>2.302416593605925E-2</v>
      </c>
      <c r="I10" s="154">
        <f t="shared" ref="I10:Q10" si="1">AVERAGE($F$10:$G$10)</f>
        <v>2.302416593605925E-2</v>
      </c>
      <c r="J10" s="154">
        <f t="shared" si="1"/>
        <v>2.302416593605925E-2</v>
      </c>
      <c r="K10" s="154">
        <f t="shared" si="1"/>
        <v>2.302416593605925E-2</v>
      </c>
      <c r="L10" s="154">
        <f t="shared" si="1"/>
        <v>2.302416593605925E-2</v>
      </c>
      <c r="M10" s="154">
        <f t="shared" si="1"/>
        <v>2.302416593605925E-2</v>
      </c>
      <c r="N10" s="154">
        <f t="shared" si="1"/>
        <v>2.302416593605925E-2</v>
      </c>
      <c r="O10" s="154">
        <f t="shared" si="1"/>
        <v>2.302416593605925E-2</v>
      </c>
      <c r="P10" s="154">
        <f t="shared" si="1"/>
        <v>2.302416593605925E-2</v>
      </c>
      <c r="Q10" s="154">
        <f t="shared" si="1"/>
        <v>2.302416593605925E-2</v>
      </c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>
        <f t="shared" ref="H11:Q11" si="2">$G$11</f>
        <v>3665</v>
      </c>
      <c r="I11" s="122">
        <f t="shared" si="2"/>
        <v>3665</v>
      </c>
      <c r="J11" s="122">
        <f t="shared" si="2"/>
        <v>3665</v>
      </c>
      <c r="K11" s="122">
        <f t="shared" si="2"/>
        <v>3665</v>
      </c>
      <c r="L11" s="122">
        <f t="shared" si="2"/>
        <v>3665</v>
      </c>
      <c r="M11" s="122">
        <f t="shared" si="2"/>
        <v>3665</v>
      </c>
      <c r="N11" s="122">
        <f t="shared" si="2"/>
        <v>3665</v>
      </c>
      <c r="O11" s="122">
        <f t="shared" si="2"/>
        <v>3665</v>
      </c>
      <c r="P11" s="122">
        <f t="shared" si="2"/>
        <v>3665</v>
      </c>
      <c r="Q11" s="122">
        <f t="shared" si="2"/>
        <v>3665</v>
      </c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>
        <f t="shared" ref="H12:Q12" si="3">$G$12</f>
        <v>6138</v>
      </c>
      <c r="I12" s="122">
        <f t="shared" si="3"/>
        <v>6138</v>
      </c>
      <c r="J12" s="122">
        <f t="shared" si="3"/>
        <v>6138</v>
      </c>
      <c r="K12" s="122">
        <f t="shared" si="3"/>
        <v>6138</v>
      </c>
      <c r="L12" s="122">
        <f t="shared" si="3"/>
        <v>6138</v>
      </c>
      <c r="M12" s="122">
        <f t="shared" si="3"/>
        <v>6138</v>
      </c>
      <c r="N12" s="122">
        <f t="shared" si="3"/>
        <v>6138</v>
      </c>
      <c r="O12" s="122">
        <f t="shared" si="3"/>
        <v>6138</v>
      </c>
      <c r="P12" s="122">
        <f t="shared" si="3"/>
        <v>6138</v>
      </c>
      <c r="Q12" s="122">
        <f t="shared" si="3"/>
        <v>6138</v>
      </c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>
        <f>'PP&amp;E'!H10</f>
        <v>11620.915202632239</v>
      </c>
      <c r="I13" s="122">
        <f>'PP&amp;E'!I10</f>
        <v>12861.035525162086</v>
      </c>
      <c r="J13" s="122">
        <f>'PP&amp;E'!J10</f>
        <v>14090.026596765269</v>
      </c>
      <c r="K13" s="122">
        <f>'PP&amp;E'!K10</f>
        <v>15275.449738626023</v>
      </c>
      <c r="L13" s="122">
        <f>'PP&amp;E'!L10</f>
        <v>16378.069655985839</v>
      </c>
      <c r="M13" s="122">
        <f>'PP&amp;E'!M10</f>
        <v>17351.159069413741</v>
      </c>
      <c r="N13" s="122">
        <f>'PP&amp;E'!N10</f>
        <v>18139.816374405727</v>
      </c>
      <c r="O13" s="122">
        <f>'PP&amp;E'!O10</f>
        <v>18680.315997120495</v>
      </c>
      <c r="P13" s="122">
        <f>'PP&amp;E'!P10</f>
        <v>18899.515082888276</v>
      </c>
      <c r="Q13" s="122">
        <f>'PP&amp;E'!Q10</f>
        <v>18714.344511455256</v>
      </c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>
        <f t="shared" ref="H14:Q14" si="4">$G$14</f>
        <v>339</v>
      </c>
      <c r="I14" s="122">
        <f t="shared" si="4"/>
        <v>339</v>
      </c>
      <c r="J14" s="122">
        <f t="shared" si="4"/>
        <v>339</v>
      </c>
      <c r="K14" s="122">
        <f t="shared" si="4"/>
        <v>339</v>
      </c>
      <c r="L14" s="122">
        <f t="shared" si="4"/>
        <v>339</v>
      </c>
      <c r="M14" s="122">
        <f t="shared" si="4"/>
        <v>339</v>
      </c>
      <c r="N14" s="122">
        <f t="shared" si="4"/>
        <v>339</v>
      </c>
      <c r="O14" s="122">
        <f t="shared" si="4"/>
        <v>339</v>
      </c>
      <c r="P14" s="122">
        <f t="shared" si="4"/>
        <v>339</v>
      </c>
      <c r="Q14" s="122">
        <f t="shared" si="4"/>
        <v>339</v>
      </c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>
        <f>H16*('P&amp;L'!H$5)</f>
        <v>2558.0245880968573</v>
      </c>
      <c r="I15" s="122">
        <f>I16*('P&amp;L'!I$5)</f>
        <v>3392.3354557531848</v>
      </c>
      <c r="J15" s="122">
        <f>J16*('P&amp;L'!J$5)</f>
        <v>4607.2891339751441</v>
      </c>
      <c r="K15" s="122">
        <f>K16*('P&amp;L'!K$5)</f>
        <v>5924.689568295672</v>
      </c>
      <c r="L15" s="122">
        <f>L16*('P&amp;L'!L$5)</f>
        <v>6767.2416859328223</v>
      </c>
      <c r="M15" s="122">
        <f>M16*('P&amp;L'!M$5)</f>
        <v>7244.0361635958498</v>
      </c>
      <c r="N15" s="122">
        <f>N16*('P&amp;L'!N$5)</f>
        <v>7711.9155282999764</v>
      </c>
      <c r="O15" s="122">
        <f>O16*('P&amp;L'!O$5)</f>
        <v>8187.3139288741258</v>
      </c>
      <c r="P15" s="122">
        <f>P16*('P&amp;L'!P$5)</f>
        <v>8582.2940144530075</v>
      </c>
      <c r="Q15" s="122">
        <f>Q16*('P&amp;L'!Q$5)</f>
        <v>8935.9215221712857</v>
      </c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>
        <f>AVERAGE($F$16:$G$16)</f>
        <v>6.7937835818416836E-2</v>
      </c>
      <c r="I16" s="154">
        <f t="shared" ref="I16:Q16" si="5">AVERAGE($F$16:$G$16)</f>
        <v>6.7937835818416836E-2</v>
      </c>
      <c r="J16" s="154">
        <f t="shared" si="5"/>
        <v>6.7937835818416836E-2</v>
      </c>
      <c r="K16" s="154">
        <f t="shared" si="5"/>
        <v>6.7937835818416836E-2</v>
      </c>
      <c r="L16" s="154">
        <f t="shared" si="5"/>
        <v>6.7937835818416836E-2</v>
      </c>
      <c r="M16" s="154">
        <f t="shared" si="5"/>
        <v>6.7937835818416836E-2</v>
      </c>
      <c r="N16" s="154">
        <f t="shared" si="5"/>
        <v>6.7937835818416836E-2</v>
      </c>
      <c r="O16" s="154">
        <f t="shared" si="5"/>
        <v>6.7937835818416836E-2</v>
      </c>
      <c r="P16" s="154">
        <f t="shared" si="5"/>
        <v>6.7937835818416836E-2</v>
      </c>
      <c r="Q16" s="154">
        <f t="shared" si="5"/>
        <v>6.7937835818416836E-2</v>
      </c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6">H5+H6+H7+H8+H9+H11+H13+H15+H12+H14</f>
        <v>35707.423698773579</v>
      </c>
      <c r="I17" s="98">
        <f t="shared" si="6"/>
        <v>41521.820569311742</v>
      </c>
      <c r="J17" s="98">
        <f t="shared" si="6"/>
        <v>49361.833640130099</v>
      </c>
      <c r="K17" s="98">
        <f t="shared" si="6"/>
        <v>57723.388375489645</v>
      </c>
      <c r="L17" s="98">
        <f t="shared" si="6"/>
        <v>63369.823139125881</v>
      </c>
      <c r="M17" s="98">
        <f>M5+M6+M7+M8+M9+M11+M13+M15+M12+M14</f>
        <v>66939.309152699163</v>
      </c>
      <c r="N17" s="98">
        <f t="shared" si="6"/>
        <v>70272.981766980258</v>
      </c>
      <c r="O17" s="98">
        <f t="shared" si="6"/>
        <v>73401.948512663614</v>
      </c>
      <c r="P17" s="98">
        <f t="shared" si="6"/>
        <v>75763.948764871049</v>
      </c>
      <c r="Q17" s="98">
        <f t="shared" si="6"/>
        <v>77501.462084327432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>
        <f>'Working capital'!H7</f>
        <v>7666.9759607555252</v>
      </c>
      <c r="I19" s="122">
        <f>'Working capital'!I7</f>
        <v>10265.29458067923</v>
      </c>
      <c r="J19" s="122">
        <f>'Working capital'!J7</f>
        <v>14002.980697649818</v>
      </c>
      <c r="K19" s="122">
        <f>'Working capital'!K7</f>
        <v>18062.863026517334</v>
      </c>
      <c r="L19" s="122">
        <f>'Working capital'!L7</f>
        <v>20617.417755641349</v>
      </c>
      <c r="M19" s="122">
        <f>'Working capital'!M7</f>
        <v>22086.044502987945</v>
      </c>
      <c r="N19" s="122">
        <f>'Working capital'!N7</f>
        <v>23524.60988981773</v>
      </c>
      <c r="O19" s="122">
        <f>'Working capital'!O7</f>
        <v>24988.636203652441</v>
      </c>
      <c r="P19" s="122">
        <f>'Working capital'!P7</f>
        <v>26197.847847147383</v>
      </c>
      <c r="Q19" s="122">
        <f>'Working capital'!Q7</f>
        <v>27284.337588735783</v>
      </c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>
        <f>H21*('P&amp;L'!H$5)</f>
        <v>4062.2838294314511</v>
      </c>
      <c r="I20" s="122">
        <f>I21*('P&amp;L'!I$5)</f>
        <v>5387.2154044327508</v>
      </c>
      <c r="J20" s="122">
        <f>J21*('P&amp;L'!J$5)</f>
        <v>7316.6287116837484</v>
      </c>
      <c r="K20" s="122">
        <f>K21*('P&amp;L'!K$5)</f>
        <v>9408.7331058826421</v>
      </c>
      <c r="L20" s="122">
        <f>L21*('P&amp;L'!L$5)</f>
        <v>10746.752239419222</v>
      </c>
      <c r="M20" s="122">
        <f>M21*('P&amp;L'!M$5)</f>
        <v>11503.928110826206</v>
      </c>
      <c r="N20" s="122">
        <f>N21*('P&amp;L'!N$5)</f>
        <v>12246.946292201977</v>
      </c>
      <c r="O20" s="122">
        <f>O21*('P&amp;L'!O$5)</f>
        <v>13001.905116357275</v>
      </c>
      <c r="P20" s="122">
        <f>P21*('P&amp;L'!P$5)</f>
        <v>13629.155230394799</v>
      </c>
      <c r="Q20" s="122">
        <f>Q21*('P&amp;L'!Q$5)</f>
        <v>14190.735174907715</v>
      </c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>
        <f>AVERAGE($F$21:$G$21)</f>
        <v>0.10788902230883235</v>
      </c>
      <c r="I21" s="154">
        <f t="shared" ref="I21:Q21" si="7">AVERAGE($F$21:$G$21)</f>
        <v>0.10788902230883235</v>
      </c>
      <c r="J21" s="154">
        <f t="shared" si="7"/>
        <v>0.10788902230883235</v>
      </c>
      <c r="K21" s="154">
        <f t="shared" si="7"/>
        <v>0.10788902230883235</v>
      </c>
      <c r="L21" s="154">
        <f t="shared" si="7"/>
        <v>0.10788902230883235</v>
      </c>
      <c r="M21" s="154">
        <f t="shared" si="7"/>
        <v>0.10788902230883235</v>
      </c>
      <c r="N21" s="154">
        <f t="shared" si="7"/>
        <v>0.10788902230883235</v>
      </c>
      <c r="O21" s="154">
        <f t="shared" si="7"/>
        <v>0.10788902230883235</v>
      </c>
      <c r="P21" s="154">
        <f t="shared" si="7"/>
        <v>0.10788902230883235</v>
      </c>
      <c r="Q21" s="154">
        <f t="shared" si="7"/>
        <v>0.10788902230883235</v>
      </c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>
        <f>H23*('P&amp;L'!H$5)</f>
        <v>1443.7363852591436</v>
      </c>
      <c r="I22" s="122">
        <f>I23*('P&amp;L'!I$5)</f>
        <v>1914.6172993275729</v>
      </c>
      <c r="J22" s="122">
        <f>J23*('P&amp;L'!J$5)</f>
        <v>2600.3311270271274</v>
      </c>
      <c r="K22" s="122">
        <f>K23*('P&amp;L'!K$5)</f>
        <v>3343.8653955541536</v>
      </c>
      <c r="L22" s="122">
        <f>L23*('P&amp;L'!L$5)</f>
        <v>3819.3976302207884</v>
      </c>
      <c r="M22" s="122">
        <f>M23*('P&amp;L'!M$5)</f>
        <v>4088.4980676817418</v>
      </c>
      <c r="N22" s="122">
        <f>N23*('P&amp;L'!N$5)</f>
        <v>4352.566859623199</v>
      </c>
      <c r="O22" s="122">
        <f>O23*('P&amp;L'!O$5)</f>
        <v>4620.8793581021673</v>
      </c>
      <c r="P22" s="122">
        <f>P23*('P&amp;L'!P$5)</f>
        <v>4843.8041586128847</v>
      </c>
      <c r="Q22" s="122">
        <f>Q23*('P&amp;L'!Q$5)</f>
        <v>5043.3897693599756</v>
      </c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>
        <f>AVERAGE($F$23:$G$23)</f>
        <v>3.8343777445776613E-2</v>
      </c>
      <c r="I23" s="154">
        <f t="shared" ref="I23:Q23" si="8">AVERAGE($F$23:$G$23)</f>
        <v>3.8343777445776613E-2</v>
      </c>
      <c r="J23" s="154">
        <f t="shared" si="8"/>
        <v>3.8343777445776613E-2</v>
      </c>
      <c r="K23" s="154">
        <f t="shared" si="8"/>
        <v>3.8343777445776613E-2</v>
      </c>
      <c r="L23" s="154">
        <f t="shared" si="8"/>
        <v>3.8343777445776613E-2</v>
      </c>
      <c r="M23" s="154">
        <f t="shared" si="8"/>
        <v>3.8343777445776613E-2</v>
      </c>
      <c r="N23" s="154">
        <f t="shared" si="8"/>
        <v>3.8343777445776613E-2</v>
      </c>
      <c r="O23" s="154">
        <f t="shared" si="8"/>
        <v>3.8343777445776613E-2</v>
      </c>
      <c r="P23" s="154">
        <f t="shared" si="8"/>
        <v>3.8343777445776613E-2</v>
      </c>
      <c r="Q23" s="154">
        <f t="shared" si="8"/>
        <v>3.8343777445776613E-2</v>
      </c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>
        <f>H25*('P&amp;L'!H$5)</f>
        <v>683.91552271994874</v>
      </c>
      <c r="I24" s="122">
        <f>I25*('P&amp;L'!I$5)</f>
        <v>906.97755105980525</v>
      </c>
      <c r="J24" s="122">
        <f>J25*('P&amp;L'!J$5)</f>
        <v>1231.8085490839076</v>
      </c>
      <c r="K24" s="122">
        <f>K25*('P&amp;L'!K$5)</f>
        <v>1584.0297946740989</v>
      </c>
      <c r="L24" s="122">
        <f>L25*('P&amp;L'!L$5)</f>
        <v>1809.295210274081</v>
      </c>
      <c r="M24" s="122">
        <f>M25*('P&amp;L'!M$5)</f>
        <v>1936.7713674378006</v>
      </c>
      <c r="N24" s="122">
        <f>N25*('P&amp;L'!N$5)</f>
        <v>2061.8639727905775</v>
      </c>
      <c r="O24" s="122">
        <f>O25*('P&amp;L'!O$5)</f>
        <v>2188.9668736547137</v>
      </c>
      <c r="P24" s="122">
        <f>P25*('P&amp;L'!P$5)</f>
        <v>2294.5690687820197</v>
      </c>
      <c r="Q24" s="122">
        <f>Q25*('P&amp;L'!Q$5)</f>
        <v>2389.1152052479065</v>
      </c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>
        <f>AVERAGE($F$25:$G$25)</f>
        <v>1.8163914730304889E-2</v>
      </c>
      <c r="I25" s="154">
        <f t="shared" ref="I25:Q25" si="9">AVERAGE($F$25:$G$25)</f>
        <v>1.8163914730304889E-2</v>
      </c>
      <c r="J25" s="154">
        <f t="shared" si="9"/>
        <v>1.8163914730304889E-2</v>
      </c>
      <c r="K25" s="154">
        <f t="shared" si="9"/>
        <v>1.8163914730304889E-2</v>
      </c>
      <c r="L25" s="154">
        <f t="shared" si="9"/>
        <v>1.8163914730304889E-2</v>
      </c>
      <c r="M25" s="154">
        <f t="shared" si="9"/>
        <v>1.8163914730304889E-2</v>
      </c>
      <c r="N25" s="154">
        <f t="shared" si="9"/>
        <v>1.8163914730304889E-2</v>
      </c>
      <c r="O25" s="154">
        <f t="shared" si="9"/>
        <v>1.8163914730304889E-2</v>
      </c>
      <c r="P25" s="154">
        <f t="shared" si="9"/>
        <v>1.8163914730304889E-2</v>
      </c>
      <c r="Q25" s="154">
        <f t="shared" si="9"/>
        <v>1.8163914730304889E-2</v>
      </c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>
        <f>H27*('P&amp;L'!H$5)</f>
        <v>1251.3842732230046</v>
      </c>
      <c r="I26" s="122">
        <f>I27*('P&amp;L'!I$5)</f>
        <v>1659.5287076519655</v>
      </c>
      <c r="J26" s="122">
        <f>J27*('P&amp;L'!J$5)</f>
        <v>2253.8834033402291</v>
      </c>
      <c r="K26" s="122">
        <f>K27*('P&amp;L'!K$5)</f>
        <v>2898.3549978343167</v>
      </c>
      <c r="L26" s="122">
        <f>L27*('P&amp;L'!L$5)</f>
        <v>3310.5310473875775</v>
      </c>
      <c r="M26" s="122">
        <f>M27*('P&amp;L'!M$5)</f>
        <v>3543.7786532485488</v>
      </c>
      <c r="N26" s="122">
        <f>N27*('P&amp;L'!N$5)</f>
        <v>3772.6649905733661</v>
      </c>
      <c r="O26" s="122">
        <f>O27*('P&amp;L'!O$5)</f>
        <v>4005.2296362621178</v>
      </c>
      <c r="P26" s="122">
        <f>P27*('P&amp;L'!P$5)</f>
        <v>4198.4536848618318</v>
      </c>
      <c r="Q26" s="122">
        <f>Q27*('P&amp;L'!Q$5)</f>
        <v>4371.4480742812602</v>
      </c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>
        <f>AVERAGE($F$27:$G$27)</f>
        <v>3.3235153288039582E-2</v>
      </c>
      <c r="I27" s="154">
        <f t="shared" ref="I27:Q27" si="10">AVERAGE($F$27:$G$27)</f>
        <v>3.3235153288039582E-2</v>
      </c>
      <c r="J27" s="154">
        <f t="shared" si="10"/>
        <v>3.3235153288039582E-2</v>
      </c>
      <c r="K27" s="154">
        <f t="shared" si="10"/>
        <v>3.3235153288039582E-2</v>
      </c>
      <c r="L27" s="154">
        <f t="shared" si="10"/>
        <v>3.3235153288039582E-2</v>
      </c>
      <c r="M27" s="154">
        <f t="shared" si="10"/>
        <v>3.3235153288039582E-2</v>
      </c>
      <c r="N27" s="154">
        <f t="shared" si="10"/>
        <v>3.3235153288039582E-2</v>
      </c>
      <c r="O27" s="154">
        <f t="shared" si="10"/>
        <v>3.3235153288039582E-2</v>
      </c>
      <c r="P27" s="154">
        <f t="shared" si="10"/>
        <v>3.3235153288039582E-2</v>
      </c>
      <c r="Q27" s="154">
        <f t="shared" si="10"/>
        <v>3.3235153288039582E-2</v>
      </c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>
        <f>G28+Financing!H19</f>
        <v>13419</v>
      </c>
      <c r="I28" s="122">
        <f>H28+Financing!I19</f>
        <v>13419</v>
      </c>
      <c r="J28" s="122">
        <f>I28+Financing!J19</f>
        <v>13419</v>
      </c>
      <c r="K28" s="122">
        <f>J28+Financing!K19</f>
        <v>13419</v>
      </c>
      <c r="L28" s="122">
        <f>K28+Financing!L19</f>
        <v>13419</v>
      </c>
      <c r="M28" s="122">
        <f>L28+Financing!M19</f>
        <v>13419</v>
      </c>
      <c r="N28" s="122">
        <f>M28+Financing!N19</f>
        <v>13419</v>
      </c>
      <c r="O28" s="122">
        <f>N28+Financing!O19</f>
        <v>13419</v>
      </c>
      <c r="P28" s="122">
        <f>O28+Financing!P19</f>
        <v>13419</v>
      </c>
      <c r="Q28" s="122">
        <f>P28+Financing!Q19</f>
        <v>13419</v>
      </c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>
        <f>H30*('P&amp;L'!H$5)</f>
        <v>7501.3757747508853</v>
      </c>
      <c r="I29" s="122">
        <f>I30*('P&amp;L'!I$5)</f>
        <v>9947.9821757881818</v>
      </c>
      <c r="J29" s="122">
        <f>J30*('P&amp;L'!J$5)</f>
        <v>13510.818956821344</v>
      </c>
      <c r="K29" s="122">
        <f>K30*('P&amp;L'!K$5)</f>
        <v>17374.079595379411</v>
      </c>
      <c r="L29" s="122">
        <f>L30*('P&amp;L'!L$5)</f>
        <v>19844.853361049358</v>
      </c>
      <c r="M29" s="122">
        <f>M30*('P&amp;L'!M$5)</f>
        <v>21243.047327174365</v>
      </c>
      <c r="N29" s="122">
        <f>N30*('P&amp;L'!N$5)</f>
        <v>22615.097833736763</v>
      </c>
      <c r="O29" s="122">
        <f>O30*('P&amp;L'!O$5)</f>
        <v>24009.197820897331</v>
      </c>
      <c r="P29" s="122">
        <f>P30*('P&amp;L'!P$5)</f>
        <v>25167.472084271329</v>
      </c>
      <c r="Q29" s="122">
        <f>Q30*('P&amp;L'!Q$5)</f>
        <v>26204.480419541866</v>
      </c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>
        <f>AVERAGE($F$30:$G$30)</f>
        <v>0.19922687145725687</v>
      </c>
      <c r="I30" s="154">
        <f t="shared" ref="I30:Q30" si="11">AVERAGE($F$30:$G$30)</f>
        <v>0.19922687145725687</v>
      </c>
      <c r="J30" s="154">
        <f t="shared" si="11"/>
        <v>0.19922687145725687</v>
      </c>
      <c r="K30" s="154">
        <f t="shared" si="11"/>
        <v>0.19922687145725687</v>
      </c>
      <c r="L30" s="154">
        <f t="shared" si="11"/>
        <v>0.19922687145725687</v>
      </c>
      <c r="M30" s="154">
        <f t="shared" si="11"/>
        <v>0.19922687145725687</v>
      </c>
      <c r="N30" s="154">
        <f t="shared" si="11"/>
        <v>0.19922687145725687</v>
      </c>
      <c r="O30" s="154">
        <f t="shared" si="11"/>
        <v>0.19922687145725687</v>
      </c>
      <c r="P30" s="154">
        <f t="shared" si="11"/>
        <v>0.19922687145725687</v>
      </c>
      <c r="Q30" s="154">
        <f t="shared" si="11"/>
        <v>0.19922687145725687</v>
      </c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12">H19+H20+H22+H24+H26+H28+H29</f>
        <v>36028.67174613996</v>
      </c>
      <c r="I31" s="160">
        <f t="shared" si="12"/>
        <v>43500.615718939509</v>
      </c>
      <c r="J31" s="160">
        <f t="shared" si="12"/>
        <v>54335.451445606173</v>
      </c>
      <c r="K31" s="160">
        <f t="shared" si="12"/>
        <v>66090.925915841959</v>
      </c>
      <c r="L31" s="160">
        <f t="shared" si="12"/>
        <v>73567.247243992373</v>
      </c>
      <c r="M31" s="160">
        <f>M19+M20+M22+M24+M26+M28+M29</f>
        <v>77821.068029356611</v>
      </c>
      <c r="N31" s="160">
        <f>N19+N20+N22+N24+N26+N28+N29</f>
        <v>81992.749838743606</v>
      </c>
      <c r="O31" s="160">
        <f>O19+O20+O22+O24+O26+O28+O29</f>
        <v>86233.81500892606</v>
      </c>
      <c r="P31" s="160">
        <f>P19+P20+P22+P24+P26+P28+P29</f>
        <v>89750.302074070234</v>
      </c>
      <c r="Q31" s="160">
        <f>Q19+Q20+Q22+Q24+Q26+Q28+Q29</f>
        <v>92902.506232074506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>
        <f>G32+'P&amp;L'!H14+Financing!H20</f>
        <v>9735.1418704894604</v>
      </c>
      <c r="I32" s="160">
        <f>H32+'P&amp;L'!I14+Financing!I20</f>
        <v>12357.734878649175</v>
      </c>
      <c r="J32" s="160">
        <f>I32+'P&amp;L'!J14+Financing!J20</f>
        <v>15678.220756759731</v>
      </c>
      <c r="K32" s="160">
        <f>J32+'P&amp;L'!K14+Financing!K20</f>
        <v>19727.726755527641</v>
      </c>
      <c r="L32" s="160">
        <f>K32+'P&amp;L'!L14+Financing!L20</f>
        <v>24409.00261357391</v>
      </c>
      <c r="M32" s="160">
        <f>L32+'P&amp;L'!M14+Financing!M20</f>
        <v>29356.999695674349</v>
      </c>
      <c r="N32" s="160">
        <f>M32+'P&amp;L'!N14+Financing!N20</f>
        <v>34576.988459844855</v>
      </c>
      <c r="O32" s="160">
        <f>N32+'P&amp;L'!O14+Financing!O20</f>
        <v>40064.101498986674</v>
      </c>
      <c r="P32" s="160">
        <f>O32+'P&amp;L'!P14+Financing!P20</f>
        <v>45801.390595178804</v>
      </c>
      <c r="Q32" s="160">
        <f>P32+'P&amp;L'!Q14+Financing!Q20</f>
        <v>51747.37362944035</v>
      </c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13">H31+H32</f>
        <v>45763.813616629421</v>
      </c>
      <c r="I34" s="98">
        <f t="shared" si="13"/>
        <v>55858.35059758868</v>
      </c>
      <c r="J34" s="98">
        <f t="shared" si="13"/>
        <v>70013.672202365909</v>
      </c>
      <c r="K34" s="98">
        <f t="shared" si="13"/>
        <v>85818.652671369608</v>
      </c>
      <c r="L34" s="98">
        <f t="shared" si="13"/>
        <v>97976.24985756629</v>
      </c>
      <c r="M34" s="98">
        <f>M31+M32</f>
        <v>107178.06772503097</v>
      </c>
      <c r="N34" s="98">
        <f>N31+N32</f>
        <v>116569.73829858846</v>
      </c>
      <c r="O34" s="98">
        <f>O31+O32</f>
        <v>126297.91650791274</v>
      </c>
      <c r="P34" s="98">
        <f>P31+P32</f>
        <v>135551.69266924902</v>
      </c>
      <c r="Q34" s="98">
        <f>Q31+Q32</f>
        <v>144649.87986151484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>
        <f>'P&amp;L'!H9</f>
        <v>2268.1418704894595</v>
      </c>
      <c r="I5" s="126">
        <f>'P&amp;L'!I9</f>
        <v>2622.5930081597153</v>
      </c>
      <c r="J5" s="126">
        <f>'P&amp;L'!J9</f>
        <v>3320.4858781105559</v>
      </c>
      <c r="K5" s="126">
        <f>'P&amp;L'!K9</f>
        <v>4049.5059987679124</v>
      </c>
      <c r="L5" s="126">
        <f>'P&amp;L'!L9</f>
        <v>4681.2758580462669</v>
      </c>
      <c r="M5" s="126">
        <f>'P&amp;L'!M9</f>
        <v>4947.9970821004408</v>
      </c>
      <c r="N5" s="126">
        <f>'P&amp;L'!N9</f>
        <v>5219.98876417051</v>
      </c>
      <c r="O5" s="126">
        <f>'P&amp;L'!O9</f>
        <v>5487.1130391418192</v>
      </c>
      <c r="P5" s="126">
        <f>'P&amp;L'!P9</f>
        <v>5737.2890961921294</v>
      </c>
      <c r="Q5" s="126">
        <f>'P&amp;L'!Q9</f>
        <v>5945.9830342615496</v>
      </c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>
        <f>IF(H5*Drivers!$C$12&gt;0,-H5*Drivers!$C$12,0)</f>
        <v>-476.30979280278649</v>
      </c>
      <c r="I6" s="126">
        <f>IF(I5*Drivers!$C$12&gt;0,-I5*Drivers!$C$12,0)</f>
        <v>-550.74453171354014</v>
      </c>
      <c r="J6" s="126">
        <f>IF(J5*Drivers!$C$12&gt;0,-J5*Drivers!$C$12,0)</f>
        <v>-697.30203440321668</v>
      </c>
      <c r="K6" s="126">
        <f>IF(K5*Drivers!$C$12&gt;0,-K5*Drivers!$C$12,0)</f>
        <v>-850.39625974126159</v>
      </c>
      <c r="L6" s="126">
        <f>IF(L5*Drivers!$C$12&gt;0,-L5*Drivers!$C$12,0)</f>
        <v>-983.06793018971598</v>
      </c>
      <c r="M6" s="126">
        <f>IF(M5*Drivers!$C$12&gt;0,-M5*Drivers!$C$12,0)</f>
        <v>-1039.0793872410925</v>
      </c>
      <c r="N6" s="126">
        <f>IF(N5*Drivers!$C$12&gt;0,-N5*Drivers!$C$12,0)</f>
        <v>-1096.197640475807</v>
      </c>
      <c r="O6" s="126">
        <f>IF(O5*Drivers!$C$12&gt;0,-O5*Drivers!$C$12,0)</f>
        <v>-1152.293738219782</v>
      </c>
      <c r="P6" s="126">
        <f>IF(P5*Drivers!$C$12&gt;0,-P5*Drivers!$C$12,0)</f>
        <v>-1204.8307102003471</v>
      </c>
      <c r="Q6" s="126">
        <f>IF(Q5*Drivers!$C$12&gt;0,-Q5*Drivers!$C$12,0)</f>
        <v>-1248.6564371949253</v>
      </c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1791.8320776866731</v>
      </c>
      <c r="I7" s="142">
        <f t="shared" si="1"/>
        <v>2071.848476446175</v>
      </c>
      <c r="J7" s="142">
        <f t="shared" si="1"/>
        <v>2623.1838437073393</v>
      </c>
      <c r="K7" s="142">
        <f t="shared" si="1"/>
        <v>3199.1097390266509</v>
      </c>
      <c r="L7" s="142">
        <f t="shared" si="1"/>
        <v>3698.2079278565507</v>
      </c>
      <c r="M7" s="142">
        <f t="shared" si="1"/>
        <v>3908.9176948593486</v>
      </c>
      <c r="N7" s="142">
        <f t="shared" si="1"/>
        <v>4123.7911236947029</v>
      </c>
      <c r="O7" s="142">
        <f t="shared" si="1"/>
        <v>4334.8193009220377</v>
      </c>
      <c r="P7" s="142">
        <f t="shared" si="1"/>
        <v>4532.4583859917821</v>
      </c>
      <c r="Q7" s="142">
        <f t="shared" si="1"/>
        <v>4697.3265970666243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>
        <f>-'PP&amp;E'!H9</f>
        <v>1291.212800292471</v>
      </c>
      <c r="I8" s="126">
        <f>-'PP&amp;E'!I9</f>
        <v>1572.4720361616176</v>
      </c>
      <c r="J8" s="126">
        <f>-'PP&amp;E'!J9</f>
        <v>1883.7457148021508</v>
      </c>
      <c r="K8" s="126">
        <f>-'PP&amp;E'!K9</f>
        <v>2224.7644766535846</v>
      </c>
      <c r="L8" s="126">
        <f>-'PP&amp;E'!L9</f>
        <v>2594.4738537661847</v>
      </c>
      <c r="M8" s="126">
        <f>-'PP&amp;E'!M9</f>
        <v>2990.8697723433052</v>
      </c>
      <c r="N8" s="126">
        <f>-'PP&amp;E'!N9</f>
        <v>3410.8172253805596</v>
      </c>
      <c r="O8" s="126">
        <f>-'PP&amp;E'!O9</f>
        <v>3849.8524307244847</v>
      </c>
      <c r="P8" s="126">
        <f>-'PP&amp;E'!P9</f>
        <v>4301.9692658902923</v>
      </c>
      <c r="Q8" s="126">
        <f>-'PP&amp;E'!Q9</f>
        <v>4759.3913430522116</v>
      </c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3083.0448779791441</v>
      </c>
      <c r="I9" s="142">
        <f t="shared" si="2"/>
        <v>3644.3205126077928</v>
      </c>
      <c r="J9" s="142">
        <f t="shared" si="2"/>
        <v>4506.9295585094897</v>
      </c>
      <c r="K9" s="142">
        <f t="shared" si="2"/>
        <v>5423.8742156802355</v>
      </c>
      <c r="L9" s="142">
        <f>SUM(L7:L8)</f>
        <v>6292.6817816227358</v>
      </c>
      <c r="M9" s="142">
        <f t="shared" si="2"/>
        <v>6899.7874672026537</v>
      </c>
      <c r="N9" s="142">
        <f t="shared" si="2"/>
        <v>7534.6083490752626</v>
      </c>
      <c r="O9" s="142">
        <f t="shared" si="2"/>
        <v>8184.6717316465219</v>
      </c>
      <c r="P9" s="142">
        <f t="shared" si="2"/>
        <v>8834.4276518820734</v>
      </c>
      <c r="Q9" s="142">
        <f t="shared" si="2"/>
        <v>9456.7179401188369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/>
      <c r="I11" s="126"/>
      <c r="J11" s="126"/>
      <c r="K11" s="126"/>
      <c r="L11" s="126"/>
      <c r="M11" s="126"/>
      <c r="N11" s="126"/>
      <c r="O11" s="126"/>
      <c r="P11" s="126"/>
      <c r="Q11" s="126"/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Q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>
        <f t="shared" si="3"/>
        <v>0</v>
      </c>
      <c r="I14" s="145">
        <f t="shared" si="3"/>
        <v>0</v>
      </c>
      <c r="J14" s="145">
        <f t="shared" si="3"/>
        <v>0</v>
      </c>
      <c r="K14" s="145">
        <f t="shared" si="3"/>
        <v>0</v>
      </c>
      <c r="L14" s="145">
        <f>SUM(L11:L13)</f>
        <v>0</v>
      </c>
      <c r="M14" s="145">
        <f t="shared" si="3"/>
        <v>0</v>
      </c>
      <c r="N14" s="145">
        <f t="shared" si="3"/>
        <v>0</v>
      </c>
      <c r="O14" s="145">
        <f t="shared" si="3"/>
        <v>0</v>
      </c>
      <c r="P14" s="145">
        <f t="shared" si="3"/>
        <v>0</v>
      </c>
      <c r="Q14" s="145">
        <f t="shared" si="3"/>
        <v>0</v>
      </c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/>
      <c r="I16" s="126"/>
      <c r="J16" s="126"/>
      <c r="K16" s="126"/>
      <c r="L16" s="126"/>
      <c r="M16" s="126"/>
      <c r="N16" s="126"/>
      <c r="O16" s="126"/>
      <c r="P16" s="126"/>
      <c r="Q16" s="126"/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/>
      <c r="I17" s="126"/>
      <c r="J17" s="126"/>
      <c r="K17" s="126"/>
      <c r="L17" s="126"/>
      <c r="M17" s="126"/>
      <c r="N17" s="126"/>
      <c r="O17" s="126"/>
      <c r="P17" s="126"/>
      <c r="Q17" s="126"/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/>
      <c r="I18" s="126"/>
      <c r="J18" s="126"/>
      <c r="K18" s="126"/>
      <c r="L18" s="126"/>
      <c r="M18" s="126"/>
      <c r="N18" s="126"/>
      <c r="O18" s="126"/>
      <c r="P18" s="126"/>
      <c r="Q18" s="126"/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:K20" si="4">G9+G14+G17+G18+G16</f>
        <v>-753.60700000000134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Q28" si="5">SUM(E20:E27)</f>
        <v>-25.302000000001385</v>
      </c>
      <c r="F28" s="149">
        <f t="shared" si="5"/>
        <v>317.70400000000245</v>
      </c>
      <c r="G28" s="151">
        <f t="shared" si="5"/>
        <v>2582.3819999999992</v>
      </c>
      <c r="H28" s="151">
        <f t="shared" si="5"/>
        <v>0</v>
      </c>
      <c r="I28" s="151">
        <f t="shared" si="5"/>
        <v>0</v>
      </c>
      <c r="J28" s="151">
        <f t="shared" si="5"/>
        <v>0</v>
      </c>
      <c r="K28" s="151">
        <f t="shared" si="5"/>
        <v>0</v>
      </c>
      <c r="L28" s="151">
        <f t="shared" si="5"/>
        <v>0</v>
      </c>
      <c r="M28" s="151">
        <f t="shared" si="5"/>
        <v>0</v>
      </c>
      <c r="N28" s="151">
        <f t="shared" si="5"/>
        <v>0</v>
      </c>
      <c r="O28" s="151">
        <f t="shared" si="5"/>
        <v>0</v>
      </c>
      <c r="P28" s="151">
        <f t="shared" si="5"/>
        <v>0</v>
      </c>
      <c r="Q28" s="151">
        <f t="shared" si="5"/>
        <v>0</v>
      </c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